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Study materials\supply chain n management\"/>
    </mc:Choice>
  </mc:AlternateContent>
  <xr:revisionPtr revIDLastSave="0" documentId="13_ncr:1_{25F242F7-0BA8-412C-8179-794F8E27FA65}" xr6:coauthVersionLast="47" xr6:coauthVersionMax="47" xr10:uidLastSave="{00000000-0000-0000-0000-000000000000}"/>
  <bookViews>
    <workbookView xWindow="-108" yWindow="-108" windowWidth="23256" windowHeight="13896" firstSheet="2" activeTab="5" xr2:uid="{3AA7856C-1A5B-4353-9A90-A3EF8681E79D}"/>
  </bookViews>
  <sheets>
    <sheet name="Department layout" sheetId="1" r:id="rId1"/>
    <sheet name="Reject rates" sheetId="2" r:id="rId2"/>
    <sheet name="Nonparametric stats(2)" sheetId="3" r:id="rId3"/>
    <sheet name="Nonparametric stats(3)" sheetId="4" r:id="rId4"/>
    <sheet name="Statistics" sheetId="5" r:id="rId5"/>
    <sheet name="Norminv" sheetId="6" r:id="rId6"/>
    <sheet name="Department summary" sheetId="7" r:id="rId7"/>
  </sheets>
  <definedNames>
    <definedName name="_xlchart.v1.0" hidden="1">'Nonparametric stats(3)'!$AA$2:$AA$76</definedName>
    <definedName name="_xlchart.v1.1" hidden="1">'Nonparametric stats(3)'!$C$3:$C$27</definedName>
    <definedName name="_xlchart.v1.2" hidden="1">'Nonparametric stats(3)'!$D$3:$D$27</definedName>
    <definedName name="_xlchart.v1.3" hidden="1">'Nonparametric stats(3)'!$E$3:$E$27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" i="7" l="1"/>
  <c r="J10" i="7"/>
  <c r="J15" i="7"/>
  <c r="AE23" i="7"/>
  <c r="U23" i="7"/>
  <c r="AK23" i="7" s="1"/>
  <c r="K23" i="7"/>
  <c r="AK21" i="7"/>
  <c r="AD15" i="7"/>
  <c r="T15" i="7"/>
  <c r="T10" i="7" s="1"/>
  <c r="T5" i="7" s="1"/>
  <c r="U24" i="7" s="1"/>
  <c r="J5" i="7"/>
  <c r="AD10" i="7"/>
  <c r="AD5" i="7" s="1"/>
  <c r="AE24" i="7" s="1"/>
  <c r="K24" i="7" l="1"/>
  <c r="AK5" i="7"/>
  <c r="AK6" i="7" s="1"/>
  <c r="AC8" i="6" l="1"/>
  <c r="AB8" i="6"/>
  <c r="AA8" i="6"/>
  <c r="AC6" i="6"/>
  <c r="AB6" i="6"/>
  <c r="AC5" i="6"/>
  <c r="AC7" i="6" s="1"/>
  <c r="AB5" i="6"/>
  <c r="AB7" i="6" s="1"/>
  <c r="AA7" i="6"/>
  <c r="AA6" i="6"/>
  <c r="AA5" i="6"/>
  <c r="W30" i="6"/>
  <c r="W32" i="6" s="1"/>
  <c r="V30" i="6"/>
  <c r="V32" i="6" s="1"/>
  <c r="U30" i="6"/>
  <c r="U32" i="6" s="1"/>
  <c r="W29" i="6"/>
  <c r="V29" i="6"/>
  <c r="U29" i="6"/>
  <c r="W30" i="5"/>
  <c r="V30" i="5"/>
  <c r="W29" i="5"/>
  <c r="W32" i="5" s="1"/>
  <c r="V29" i="5"/>
  <c r="V32" i="5" s="1"/>
  <c r="U33" i="5"/>
  <c r="U32" i="5"/>
  <c r="U31" i="5"/>
  <c r="U30" i="5"/>
  <c r="U29" i="5"/>
  <c r="AB9" i="3"/>
  <c r="AA9" i="3"/>
  <c r="AB8" i="3"/>
  <c r="AA8" i="3"/>
  <c r="AB7" i="3"/>
  <c r="AA7" i="3"/>
  <c r="AB6" i="3"/>
  <c r="AA6" i="3"/>
  <c r="AB5" i="3"/>
  <c r="AA5" i="3"/>
  <c r="AB4" i="3"/>
  <c r="AA4" i="3"/>
  <c r="Z9" i="3"/>
  <c r="Z5" i="3"/>
  <c r="Z6" i="3"/>
  <c r="Z7" i="3"/>
  <c r="Z8" i="3"/>
  <c r="Z4" i="3"/>
  <c r="W32" i="3"/>
  <c r="V32" i="3"/>
  <c r="W31" i="3"/>
  <c r="V31" i="3"/>
  <c r="W30" i="3"/>
  <c r="W29" i="3"/>
  <c r="V29" i="3"/>
  <c r="V30" i="3" s="1"/>
  <c r="W28" i="3"/>
  <c r="V28" i="3"/>
  <c r="U32" i="3"/>
  <c r="U31" i="3"/>
  <c r="U30" i="3"/>
  <c r="U29" i="3"/>
  <c r="U28" i="3"/>
  <c r="U31" i="6" l="1"/>
  <c r="U33" i="6" s="1"/>
  <c r="V31" i="6"/>
  <c r="V33" i="6" s="1"/>
  <c r="W31" i="6"/>
  <c r="W33" i="6" s="1"/>
  <c r="V31" i="5"/>
  <c r="V33" i="5" s="1"/>
  <c r="W31" i="5"/>
  <c r="W33" i="5" s="1"/>
</calcChain>
</file>

<file path=xl/sharedStrings.xml><?xml version="1.0" encoding="utf-8"?>
<sst xmlns="http://schemas.openxmlformats.org/spreadsheetml/2006/main" count="163" uniqueCount="62">
  <si>
    <t>Line A</t>
  </si>
  <si>
    <t>Line B</t>
  </si>
  <si>
    <t>Line C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</si>
  <si>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</si>
  <si>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</si>
  <si>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</si>
  <si>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</si>
  <si>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</si>
  <si>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</si>
  <si>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</si>
  <si>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</si>
  <si>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</si>
  <si>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r>
      <t xml:space="preserve">A1
</t>
    </r>
    <r>
      <rPr>
        <b/>
        <sz val="11"/>
        <color rgb="FFFF0000"/>
        <rFont val="Calibri"/>
        <family val="2"/>
        <scheme val="minor"/>
      </rPr>
      <t>r = 7.3%</t>
    </r>
  </si>
  <si>
    <r>
      <t xml:space="preserve">B1
</t>
    </r>
    <r>
      <rPr>
        <b/>
        <sz val="11"/>
        <color rgb="FFFF0000"/>
        <rFont val="Calibri"/>
        <family val="2"/>
        <scheme val="minor"/>
      </rPr>
      <t>r = 4.4%</t>
    </r>
  </si>
  <si>
    <r>
      <t xml:space="preserve">C1
</t>
    </r>
    <r>
      <rPr>
        <b/>
        <sz val="11"/>
        <color rgb="FFFF0000"/>
        <rFont val="Calibri"/>
        <family val="2"/>
        <scheme val="minor"/>
      </rPr>
      <t>r = 6.1%</t>
    </r>
  </si>
  <si>
    <r>
      <t xml:space="preserve">A2
</t>
    </r>
    <r>
      <rPr>
        <b/>
        <sz val="11"/>
        <color rgb="FFFF0000"/>
        <rFont val="Calibri"/>
        <family val="2"/>
        <scheme val="minor"/>
      </rPr>
      <t>r = 2.2%</t>
    </r>
  </si>
  <si>
    <r>
      <t xml:space="preserve">B2
</t>
    </r>
    <r>
      <rPr>
        <b/>
        <sz val="11"/>
        <color rgb="FFFF0000"/>
        <rFont val="Calibri"/>
        <family val="2"/>
        <scheme val="minor"/>
      </rPr>
      <t>r = .9%</t>
    </r>
  </si>
  <si>
    <r>
      <t xml:space="preserve">C2
</t>
    </r>
    <r>
      <rPr>
        <b/>
        <sz val="11"/>
        <color rgb="FFFF0000"/>
        <rFont val="Calibri"/>
        <family val="2"/>
        <scheme val="minor"/>
      </rPr>
      <t>r = 1.8%</t>
    </r>
  </si>
  <si>
    <r>
      <t xml:space="preserve">A3
</t>
    </r>
    <r>
      <rPr>
        <b/>
        <sz val="11"/>
        <color rgb="FFFF0000"/>
        <rFont val="Calibri"/>
        <family val="2"/>
        <scheme val="minor"/>
      </rPr>
      <t>r = 3.3%</t>
    </r>
  </si>
  <si>
    <r>
      <t xml:space="preserve">B3
</t>
    </r>
    <r>
      <rPr>
        <b/>
        <sz val="11"/>
        <color rgb="FFFF0000"/>
        <rFont val="Calibri"/>
        <family val="2"/>
        <scheme val="minor"/>
      </rPr>
      <t>r = 1.1%</t>
    </r>
  </si>
  <si>
    <r>
      <t>C3</t>
    </r>
    <r>
      <rPr>
        <b/>
        <sz val="11"/>
        <color rgb="FFFF0000"/>
        <rFont val="Calibri"/>
        <family val="2"/>
        <scheme val="minor"/>
      </rPr>
      <t xml:space="preserve">
r = 2.6%</t>
    </r>
  </si>
  <si>
    <t>LINE A</t>
  </si>
  <si>
    <t>LINE C</t>
  </si>
  <si>
    <t>Max</t>
  </si>
  <si>
    <t>Min</t>
  </si>
  <si>
    <t>Range</t>
  </si>
  <si>
    <t>Median</t>
  </si>
  <si>
    <t>Mean</t>
  </si>
  <si>
    <t>Quartile 4</t>
  </si>
  <si>
    <t>Quartile 3</t>
  </si>
  <si>
    <t>Quartile 2</t>
  </si>
  <si>
    <t>Quartile 1</t>
  </si>
  <si>
    <t>Quartile 0</t>
  </si>
  <si>
    <t>IQR</t>
  </si>
  <si>
    <t>ALL LINES</t>
  </si>
  <si>
    <t>Sample Mean</t>
  </si>
  <si>
    <t>Sample Standard Deviation</t>
  </si>
  <si>
    <t>Max Expected Value (+ 3 sig)</t>
  </si>
  <si>
    <t>Min Expected Value (- 3 sig)</t>
  </si>
  <si>
    <t>Expected Range</t>
  </si>
  <si>
    <t>Norminv</t>
  </si>
  <si>
    <t>Less than 66.7%</t>
  </si>
  <si>
    <t>Less than 33.3%</t>
  </si>
  <si>
    <t>Middle third</t>
  </si>
  <si>
    <t>Probability =</t>
  </si>
  <si>
    <t xml:space="preserve">LINE B </t>
  </si>
  <si>
    <t>Raw materials required</t>
  </si>
  <si>
    <t>Input to A1</t>
  </si>
  <si>
    <t xml:space="preserve"> Line A</t>
  </si>
  <si>
    <t>Input to B1</t>
  </si>
  <si>
    <t>Input to C1</t>
  </si>
  <si>
    <t>Input to A2</t>
  </si>
  <si>
    <t>Input to B2</t>
  </si>
  <si>
    <t>Input to C2</t>
  </si>
  <si>
    <t>Input to A3</t>
  </si>
  <si>
    <t>Input to B3</t>
  </si>
  <si>
    <t>Input to C3</t>
  </si>
  <si>
    <t>Normal distribution parameters for department output</t>
  </si>
  <si>
    <t>Stdev</t>
  </si>
  <si>
    <t>Variance</t>
  </si>
  <si>
    <t>Process Yield</t>
  </si>
  <si>
    <t xml:space="preserve">Each machine within its line produces a different reject rate.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</si>
</sst>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Continuous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2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2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4" xfId="0" applyFill="1" applyBorder="1"/>
    <xf numFmtId="0" fontId="0" fillId="2" borderId="1" xfId="0" applyFill="1" applyBorder="1"/>
    <xf numFmtId="0" fontId="0" fillId="2" borderId="25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/>
    </xf>
    <xf numFmtId="0" fontId="0" fillId="2" borderId="4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1" fillId="0" borderId="5" xfId="0" applyFont="1" applyBorder="1"/>
    <xf numFmtId="0" fontId="1" fillId="0" borderId="13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8" xfId="0" applyFont="1" applyBorder="1"/>
    <xf numFmtId="0" fontId="0" fillId="0" borderId="48" xfId="0" applyBorder="1"/>
    <xf numFmtId="0" fontId="0" fillId="0" borderId="30" xfId="0" applyBorder="1"/>
    <xf numFmtId="0" fontId="0" fillId="0" borderId="49" xfId="0" applyBorder="1"/>
    <xf numFmtId="0" fontId="0" fillId="0" borderId="31" xfId="0" applyBorder="1"/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2" fontId="0" fillId="0" borderId="14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164" fontId="0" fillId="0" borderId="21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3" fillId="0" borderId="0" xfId="0" applyFont="1"/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2" fontId="0" fillId="0" borderId="21" xfId="0" applyNumberFormat="1" applyBorder="1"/>
    <xf numFmtId="0" fontId="1" fillId="3" borderId="29" xfId="0" applyFon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0" fontId="6" fillId="2" borderId="3" xfId="0" applyFont="1" applyFill="1" applyBorder="1"/>
    <xf numFmtId="1" fontId="0" fillId="0" borderId="14" xfId="0" applyNumberFormat="1" applyBorder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/>
    </xf>
    <xf numFmtId="0" fontId="5" fillId="6" borderId="9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 wrapText="1"/>
    </xf>
    <xf numFmtId="165" fontId="0" fillId="2" borderId="9" xfId="1" applyNumberFormat="1" applyFont="1" applyFill="1" applyBorder="1" applyAlignment="1">
      <alignment horizontal="center" vertical="center" wrapText="1"/>
    </xf>
    <xf numFmtId="165" fontId="0" fillId="2" borderId="10" xfId="1" applyNumberFormat="1" applyFont="1" applyFill="1" applyBorder="1" applyAlignment="1">
      <alignment horizontal="center" vertical="center" wrapText="1"/>
    </xf>
    <xf numFmtId="165" fontId="0" fillId="2" borderId="11" xfId="1" applyNumberFormat="1" applyFont="1" applyFill="1" applyBorder="1" applyAlignment="1">
      <alignment horizontal="center" vertical="center" wrapText="1"/>
    </xf>
    <xf numFmtId="165" fontId="0" fillId="2" borderId="16" xfId="1" applyNumberFormat="1" applyFont="1" applyFill="1" applyBorder="1" applyAlignment="1">
      <alignment horizontal="center" vertical="center" wrapText="1"/>
    </xf>
    <xf numFmtId="165" fontId="0" fillId="2" borderId="0" xfId="1" applyNumberFormat="1" applyFont="1" applyFill="1" applyBorder="1" applyAlignment="1">
      <alignment horizontal="center" vertical="center" wrapText="1"/>
    </xf>
    <xf numFmtId="165" fontId="0" fillId="2" borderId="17" xfId="1" applyNumberFormat="1" applyFont="1" applyFill="1" applyBorder="1" applyAlignment="1">
      <alignment horizontal="center" vertical="center" wrapText="1"/>
    </xf>
    <xf numFmtId="165" fontId="0" fillId="2" borderId="18" xfId="1" applyNumberFormat="1" applyFont="1" applyFill="1" applyBorder="1" applyAlignment="1">
      <alignment horizontal="center" vertical="center" wrapText="1"/>
    </xf>
    <xf numFmtId="165" fontId="0" fillId="2" borderId="19" xfId="1" applyNumberFormat="1" applyFont="1" applyFill="1" applyBorder="1" applyAlignment="1">
      <alignment horizontal="center" vertical="center" wrapText="1"/>
    </xf>
    <xf numFmtId="165" fontId="0" fillId="2" borderId="20" xfId="1" applyNumberFormat="1" applyFont="1" applyFill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LINE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LINE A</a:t>
          </a:r>
        </a:p>
      </cx:txPr>
    </cx:title>
    <cx:plotArea>
      <cx:plotAreaRegion>
        <cx:series layoutId="clusteredColumn" uniqueId="{DF3721C5-5326-49ED-9CD8-0880899786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LINE B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B</a:t>
          </a:r>
        </a:p>
      </cx:txPr>
    </cx:title>
    <cx:plotArea>
      <cx:plotAreaRegion>
        <cx:series layoutId="clusteredColumn" uniqueId="{3B3CB08D-82AF-4416-BD30-4DC59D069B0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LINE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C</a:t>
          </a:r>
        </a:p>
      </cx:txPr>
    </cx:title>
    <cx:plotArea>
      <cx:plotAreaRegion>
        <cx:series layoutId="clusteredColumn" uniqueId="{7E993AD8-7040-44D7-9791-241E922A22A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ALL LINES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 LINES</a:t>
          </a:r>
        </a:p>
      </cx:txPr>
    </cx:title>
    <cx:plotArea>
      <cx:plotAreaRegion>
        <cx:series layoutId="clusteredColumn" uniqueId="{B3EDC11D-4E99-4ACD-8A12-64C43F0B096A}"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E42DBA-44D4-420A-BA16-13D290360D85}"/>
            </a:ext>
          </a:extLst>
        </xdr:cNvPr>
        <xdr:cNvCxnSpPr/>
      </xdr:nvCxnSpPr>
      <xdr:spPr>
        <a:xfrm>
          <a:off x="782684" y="1125583"/>
          <a:ext cx="0" cy="37555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4A3E4D-5F04-4A66-99E9-4D30502A0766}"/>
            </a:ext>
          </a:extLst>
        </xdr:cNvPr>
        <xdr:cNvCxnSpPr/>
      </xdr:nvCxnSpPr>
      <xdr:spPr>
        <a:xfrm>
          <a:off x="2114009" y="1123405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B2F3357-B9F5-4F29-B63B-F047E5F35EF3}"/>
            </a:ext>
          </a:extLst>
        </xdr:cNvPr>
        <xdr:cNvCxnSpPr/>
      </xdr:nvCxnSpPr>
      <xdr:spPr>
        <a:xfrm>
          <a:off x="3439889" y="1123405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264D89B-ADD0-4A6C-B022-8D80791ED73B}"/>
            </a:ext>
          </a:extLst>
        </xdr:cNvPr>
        <xdr:cNvCxnSpPr/>
      </xdr:nvCxnSpPr>
      <xdr:spPr>
        <a:xfrm>
          <a:off x="2114009" y="206502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2418EA6-9EA4-46B0-BD7C-C5A270112A7F}"/>
            </a:ext>
          </a:extLst>
        </xdr:cNvPr>
        <xdr:cNvCxnSpPr/>
      </xdr:nvCxnSpPr>
      <xdr:spPr>
        <a:xfrm>
          <a:off x="3439889" y="206502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1CB86C4-BAF7-4485-817F-4592F32F45EA}"/>
            </a:ext>
          </a:extLst>
        </xdr:cNvPr>
        <xdr:cNvCxnSpPr/>
      </xdr:nvCxnSpPr>
      <xdr:spPr>
        <a:xfrm>
          <a:off x="788129" y="206502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D9F23AE-ED6D-45F7-8CB5-5C824FFBFDC7}"/>
            </a:ext>
          </a:extLst>
        </xdr:cNvPr>
        <xdr:cNvCxnSpPr/>
      </xdr:nvCxnSpPr>
      <xdr:spPr>
        <a:xfrm>
          <a:off x="2114006" y="30001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62F3720-23DD-4449-BC0A-67EFF5D3CEA7}"/>
            </a:ext>
          </a:extLst>
        </xdr:cNvPr>
        <xdr:cNvCxnSpPr/>
      </xdr:nvCxnSpPr>
      <xdr:spPr>
        <a:xfrm>
          <a:off x="3439886" y="30001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28E9B4B-D8BB-44A7-BB60-F66ADE8843FE}"/>
            </a:ext>
          </a:extLst>
        </xdr:cNvPr>
        <xdr:cNvCxnSpPr/>
      </xdr:nvCxnSpPr>
      <xdr:spPr>
        <a:xfrm>
          <a:off x="788126" y="300010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</xdr:row>
      <xdr:rowOff>152400</xdr:rowOff>
    </xdr:from>
    <xdr:to>
      <xdr:col>34</xdr:col>
      <xdr:colOff>609600</xdr:colOff>
      <xdr:row>18</xdr:row>
      <xdr:rowOff>91440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FCEBC8A-5818-81A9-DBE6-F366BB6F42A1}"/>
            </a:ext>
          </a:extLst>
        </xdr:cNvPr>
        <xdr:cNvSpPr txBox="1"/>
      </xdr:nvSpPr>
      <xdr:spPr>
        <a:xfrm>
          <a:off x="7871460" y="899160"/>
          <a:ext cx="5135880" cy="2560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Context: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 production dept, there is 3 CNC machine lines that produces brass fittings. Each machining line contains 3 separate machines arranged in a series such that each part passes through each machine sequentially before its finished.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Production of these lines are measured in pieces per 8 hours. Each machine within its line produces a different reject rate.</a:t>
          </a:r>
          <a:r>
            <a:rPr lang="en-IN"/>
            <a:t> </a:t>
          </a:r>
        </a:p>
        <a:p>
          <a:endParaRPr lang="en-IN" sz="1100"/>
        </a:p>
        <a:p>
          <a:r>
            <a:rPr lang="en-IN" sz="1100"/>
            <a:t>The</a:t>
          </a:r>
          <a:r>
            <a:rPr lang="en-IN" sz="1100" baseline="0"/>
            <a:t> tables here represent each line's 25 consecutive 8 hour shift's output pieces.</a:t>
          </a:r>
        </a:p>
        <a:p>
          <a:endParaRPr lang="en-IN" sz="1100" baseline="0"/>
        </a:p>
        <a:p>
          <a:r>
            <a:rPr lang="en-IN" sz="1100" baseline="0"/>
            <a:t>USE ANALYTICS O DESCRIBE:</a:t>
          </a:r>
        </a:p>
        <a:p>
          <a:r>
            <a:rPr lang="en-IN" sz="1100" baseline="0"/>
            <a:t>1. The expected range of parts produced by entire department.</a:t>
          </a:r>
        </a:p>
        <a:p>
          <a:r>
            <a:rPr lang="en-IN" sz="1100" baseline="0"/>
            <a:t>2. The amount of raw materials required to produce them.</a:t>
          </a:r>
        </a:p>
        <a:p>
          <a:r>
            <a:rPr lang="en-IN" sz="1100" baseline="0"/>
            <a:t>(The raw materials required to produce X amount of parts will be definetly greater than X, due to the reject rates of the machines.)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119744</xdr:colOff>
      <xdr:row>6</xdr:row>
      <xdr:rowOff>5443</xdr:rowOff>
    </xdr:from>
    <xdr:to>
      <xdr:col>8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90CF3BE-7C2B-4630-8A89-EBF579B55A8F}"/>
            </a:ext>
          </a:extLst>
        </xdr:cNvPr>
        <xdr:cNvCxnSpPr/>
      </xdr:nvCxnSpPr>
      <xdr:spPr>
        <a:xfrm>
          <a:off x="1887584" y="111796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121920</xdr:colOff>
      <xdr:row>5</xdr:row>
      <xdr:rowOff>266700</xdr:rowOff>
    </xdr:from>
    <xdr:to>
      <xdr:col>14</xdr:col>
      <xdr:colOff>125189</xdr:colOff>
      <xdr:row>7</xdr:row>
      <xdr:rowOff>188323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0CF26BC-300B-42EE-9D95-478C6F53ABA5}"/>
            </a:ext>
          </a:extLst>
        </xdr:cNvPr>
        <xdr:cNvCxnSpPr/>
      </xdr:nvCxnSpPr>
      <xdr:spPr>
        <a:xfrm>
          <a:off x="3215640" y="1188720"/>
          <a:ext cx="3269" cy="37882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121920</xdr:colOff>
      <xdr:row>6</xdr:row>
      <xdr:rowOff>7620</xdr:rowOff>
    </xdr:from>
    <xdr:to>
      <xdr:col>20</xdr:col>
      <xdr:colOff>125189</xdr:colOff>
      <xdr:row>7</xdr:row>
      <xdr:rowOff>188323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56D4658-5E9C-4F88-AE1D-C4270E5FF994}"/>
            </a:ext>
          </a:extLst>
        </xdr:cNvPr>
        <xdr:cNvCxnSpPr/>
      </xdr:nvCxnSpPr>
      <xdr:spPr>
        <a:xfrm>
          <a:off x="4541520" y="1203960"/>
          <a:ext cx="3269" cy="3635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125189</xdr:colOff>
      <xdr:row>11</xdr:row>
      <xdr:rowOff>0</xdr:rowOff>
    </xdr:from>
    <xdr:to>
      <xdr:col>14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624324F-7A31-4E6F-9B32-0F3B18444815}"/>
            </a:ext>
          </a:extLst>
        </xdr:cNvPr>
        <xdr:cNvCxnSpPr/>
      </xdr:nvCxnSpPr>
      <xdr:spPr>
        <a:xfrm>
          <a:off x="3218909" y="2042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125189</xdr:colOff>
      <xdr:row>11</xdr:row>
      <xdr:rowOff>0</xdr:rowOff>
    </xdr:from>
    <xdr:to>
      <xdr:col>20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AFB415-E088-4F9C-99B1-765C55FFA4E9}"/>
            </a:ext>
          </a:extLst>
        </xdr:cNvPr>
        <xdr:cNvCxnSpPr/>
      </xdr:nvCxnSpPr>
      <xdr:spPr>
        <a:xfrm>
          <a:off x="4544789" y="2042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125189</xdr:colOff>
      <xdr:row>11</xdr:row>
      <xdr:rowOff>0</xdr:rowOff>
    </xdr:from>
    <xdr:to>
      <xdr:col>8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655AA99-D4CF-4CC2-AA31-9637BF97F023}"/>
            </a:ext>
          </a:extLst>
        </xdr:cNvPr>
        <xdr:cNvCxnSpPr/>
      </xdr:nvCxnSpPr>
      <xdr:spPr>
        <a:xfrm>
          <a:off x="1893029" y="2042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125186</xdr:colOff>
      <xdr:row>15</xdr:row>
      <xdr:rowOff>195946</xdr:rowOff>
    </xdr:from>
    <xdr:to>
      <xdr:col>14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BB81E93-9549-424A-BCB2-9816E6D82EA7}"/>
            </a:ext>
          </a:extLst>
        </xdr:cNvPr>
        <xdr:cNvCxnSpPr/>
      </xdr:nvCxnSpPr>
      <xdr:spPr>
        <a:xfrm>
          <a:off x="3218906" y="296962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125186</xdr:colOff>
      <xdr:row>15</xdr:row>
      <xdr:rowOff>195946</xdr:rowOff>
    </xdr:from>
    <xdr:to>
      <xdr:col>20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11B6ABE-2923-4591-BC91-94CF0D4EE449}"/>
            </a:ext>
          </a:extLst>
        </xdr:cNvPr>
        <xdr:cNvCxnSpPr/>
      </xdr:nvCxnSpPr>
      <xdr:spPr>
        <a:xfrm>
          <a:off x="4544786" y="296962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125186</xdr:colOff>
      <xdr:row>15</xdr:row>
      <xdr:rowOff>195946</xdr:rowOff>
    </xdr:from>
    <xdr:to>
      <xdr:col>8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AE1EE43-FCF0-444F-8CDA-BB55EA1130AC}"/>
            </a:ext>
          </a:extLst>
        </xdr:cNvPr>
        <xdr:cNvCxnSpPr/>
      </xdr:nvCxnSpPr>
      <xdr:spPr>
        <a:xfrm>
          <a:off x="1893026" y="296962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FD3B3FA-F466-41BE-96EE-FED837ABE2FF}"/>
            </a:ext>
          </a:extLst>
        </xdr:cNvPr>
        <xdr:cNvCxnSpPr/>
      </xdr:nvCxnSpPr>
      <xdr:spPr>
        <a:xfrm>
          <a:off x="782684" y="113320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79888A0-C6CA-4CC7-8D9E-2D7AD45C3F39}"/>
            </a:ext>
          </a:extLst>
        </xdr:cNvPr>
        <xdr:cNvCxnSpPr/>
      </xdr:nvCxnSpPr>
      <xdr:spPr>
        <a:xfrm>
          <a:off x="211400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105CC6A-4337-4B60-BD50-864F3283063B}"/>
            </a:ext>
          </a:extLst>
        </xdr:cNvPr>
        <xdr:cNvCxnSpPr/>
      </xdr:nvCxnSpPr>
      <xdr:spPr>
        <a:xfrm>
          <a:off x="34398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40526ED-6C6A-4CA1-80B9-3C20750D0099}"/>
            </a:ext>
          </a:extLst>
        </xdr:cNvPr>
        <xdr:cNvCxnSpPr/>
      </xdr:nvCxnSpPr>
      <xdr:spPr>
        <a:xfrm>
          <a:off x="211400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527D01C-4745-4A41-986B-E953D8974332}"/>
            </a:ext>
          </a:extLst>
        </xdr:cNvPr>
        <xdr:cNvCxnSpPr/>
      </xdr:nvCxnSpPr>
      <xdr:spPr>
        <a:xfrm>
          <a:off x="34398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456ED3-C565-479A-9803-1B5E24CAF182}"/>
            </a:ext>
          </a:extLst>
        </xdr:cNvPr>
        <xdr:cNvCxnSpPr/>
      </xdr:nvCxnSpPr>
      <xdr:spPr>
        <a:xfrm>
          <a:off x="78812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17D8F3C-9C06-4C44-8FDA-ED78A54D1500}"/>
            </a:ext>
          </a:extLst>
        </xdr:cNvPr>
        <xdr:cNvCxnSpPr/>
      </xdr:nvCxnSpPr>
      <xdr:spPr>
        <a:xfrm>
          <a:off x="211400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EBCE2DB-6E2B-4A6C-BEDB-97AD182C91D2}"/>
            </a:ext>
          </a:extLst>
        </xdr:cNvPr>
        <xdr:cNvCxnSpPr/>
      </xdr:nvCxnSpPr>
      <xdr:spPr>
        <a:xfrm>
          <a:off x="34398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BD62FB-ADFA-42CC-991C-05FC78A16EFA}"/>
            </a:ext>
          </a:extLst>
        </xdr:cNvPr>
        <xdr:cNvCxnSpPr/>
      </xdr:nvCxnSpPr>
      <xdr:spPr>
        <a:xfrm>
          <a:off x="78812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171450</xdr:rowOff>
    </xdr:from>
    <xdr:to>
      <xdr:col>17</xdr:col>
      <xdr:colOff>304800</xdr:colOff>
      <xdr:row>16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6C88EE-3073-1F52-2383-DBF20989F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8420" y="361950"/>
              <a:ext cx="425958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563880</xdr:colOff>
      <xdr:row>2</xdr:row>
      <xdr:rowOff>12700</xdr:rowOff>
    </xdr:from>
    <xdr:to>
      <xdr:col>24</xdr:col>
      <xdr:colOff>182880</xdr:colOff>
      <xdr:row>16</xdr:row>
      <xdr:rowOff>46990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B2E408-523E-7001-51DB-773FB102B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7080" y="393700"/>
              <a:ext cx="38862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91440</xdr:colOff>
      <xdr:row>17</xdr:row>
      <xdr:rowOff>121920</xdr:rowOff>
    </xdr:from>
    <xdr:to>
      <xdr:col>21</xdr:col>
      <xdr:colOff>396240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7C3168-7BE1-9997-1E67-B27D4456E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5840" y="3261360"/>
              <a:ext cx="4572000" cy="273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457200</xdr:colOff>
      <xdr:row>1</xdr:row>
      <xdr:rowOff>111760</xdr:rowOff>
    </xdr:from>
    <xdr:to>
      <xdr:col>40</xdr:col>
      <xdr:colOff>243840</xdr:colOff>
      <xdr:row>29</xdr:row>
      <xdr:rowOff>10160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DE5DCB1-C4F5-7F6E-6575-3AEEB70136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6400" y="302260"/>
              <a:ext cx="7711440" cy="504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5FF837-E416-430E-BC30-4809A4A50438}"/>
            </a:ext>
          </a:extLst>
        </xdr:cNvPr>
        <xdr:cNvCxnSpPr/>
      </xdr:nvCxnSpPr>
      <xdr:spPr>
        <a:xfrm>
          <a:off x="782684" y="113320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DAF6B1-9597-4533-956F-65C7E919F6A1}"/>
            </a:ext>
          </a:extLst>
        </xdr:cNvPr>
        <xdr:cNvCxnSpPr/>
      </xdr:nvCxnSpPr>
      <xdr:spPr>
        <a:xfrm>
          <a:off x="211400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7D1464-72CD-4E42-95C4-1B278DAB7672}"/>
            </a:ext>
          </a:extLst>
        </xdr:cNvPr>
        <xdr:cNvCxnSpPr/>
      </xdr:nvCxnSpPr>
      <xdr:spPr>
        <a:xfrm>
          <a:off x="3439889" y="113102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9692D8-4BE9-49EC-B04A-C6B04F70FF84}"/>
            </a:ext>
          </a:extLst>
        </xdr:cNvPr>
        <xdr:cNvCxnSpPr/>
      </xdr:nvCxnSpPr>
      <xdr:spPr>
        <a:xfrm>
          <a:off x="211400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11516FC-5234-4F40-8EBE-683574F345DA}"/>
            </a:ext>
          </a:extLst>
        </xdr:cNvPr>
        <xdr:cNvCxnSpPr/>
      </xdr:nvCxnSpPr>
      <xdr:spPr>
        <a:xfrm>
          <a:off x="343988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BC111DE-AA9E-48AB-AE1B-DDEC2DE9DFB6}"/>
            </a:ext>
          </a:extLst>
        </xdr:cNvPr>
        <xdr:cNvCxnSpPr/>
      </xdr:nvCxnSpPr>
      <xdr:spPr>
        <a:xfrm>
          <a:off x="788129" y="205740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2322B0E-0BD9-4B1B-BE60-9B5FCB411F9F}"/>
            </a:ext>
          </a:extLst>
        </xdr:cNvPr>
        <xdr:cNvCxnSpPr/>
      </xdr:nvCxnSpPr>
      <xdr:spPr>
        <a:xfrm>
          <a:off x="211400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F988B6-98EA-473E-9828-452C2178E122}"/>
            </a:ext>
          </a:extLst>
        </xdr:cNvPr>
        <xdr:cNvCxnSpPr/>
      </xdr:nvCxnSpPr>
      <xdr:spPr>
        <a:xfrm>
          <a:off x="343988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0870287-8D9B-4598-A4EC-BC2D03E1D6A0}"/>
            </a:ext>
          </a:extLst>
        </xdr:cNvPr>
        <xdr:cNvCxnSpPr/>
      </xdr:nvCxnSpPr>
      <xdr:spPr>
        <a:xfrm>
          <a:off x="788126" y="298486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119744</xdr:colOff>
      <xdr:row>6</xdr:row>
      <xdr:rowOff>5443</xdr:rowOff>
    </xdr:from>
    <xdr:to>
      <xdr:col>3</xdr:col>
      <xdr:colOff>119744</xdr:colOff>
      <xdr:row>8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A154DD9-7CA2-4A85-A7AC-BFF25F784D24}"/>
            </a:ext>
          </a:extLst>
        </xdr:cNvPr>
        <xdr:cNvCxnSpPr/>
      </xdr:nvCxnSpPr>
      <xdr:spPr>
        <a:xfrm>
          <a:off x="942704" y="112558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5</xdr:row>
      <xdr:rowOff>201385</xdr:rowOff>
    </xdr:from>
    <xdr:to>
      <xdr:col>9</xdr:col>
      <xdr:colOff>125189</xdr:colOff>
      <xdr:row>7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CACA179-1894-4A98-92FE-AF2EDAF9B8CA}"/>
            </a:ext>
          </a:extLst>
        </xdr:cNvPr>
        <xdr:cNvCxnSpPr/>
      </xdr:nvCxnSpPr>
      <xdr:spPr>
        <a:xfrm>
          <a:off x="2594069" y="112340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5</xdr:row>
      <xdr:rowOff>201385</xdr:rowOff>
    </xdr:from>
    <xdr:to>
      <xdr:col>15</xdr:col>
      <xdr:colOff>125189</xdr:colOff>
      <xdr:row>7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632109E-B47E-4841-A5D2-A3214716596D}"/>
            </a:ext>
          </a:extLst>
        </xdr:cNvPr>
        <xdr:cNvCxnSpPr/>
      </xdr:nvCxnSpPr>
      <xdr:spPr>
        <a:xfrm>
          <a:off x="4239989" y="112340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125189</xdr:colOff>
      <xdr:row>11</xdr:row>
      <xdr:rowOff>0</xdr:rowOff>
    </xdr:from>
    <xdr:to>
      <xdr:col>9</xdr:col>
      <xdr:colOff>125189</xdr:colOff>
      <xdr:row>12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1BE0711-0220-42CB-BEE4-DE7A0320E8A8}"/>
            </a:ext>
          </a:extLst>
        </xdr:cNvPr>
        <xdr:cNvCxnSpPr/>
      </xdr:nvCxnSpPr>
      <xdr:spPr>
        <a:xfrm>
          <a:off x="2594069" y="204978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11</xdr:row>
      <xdr:rowOff>0</xdr:rowOff>
    </xdr:from>
    <xdr:to>
      <xdr:col>15</xdr:col>
      <xdr:colOff>125189</xdr:colOff>
      <xdr:row>12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B0B2B7C-1F02-4038-96CF-A83D121568DA}"/>
            </a:ext>
          </a:extLst>
        </xdr:cNvPr>
        <xdr:cNvCxnSpPr/>
      </xdr:nvCxnSpPr>
      <xdr:spPr>
        <a:xfrm>
          <a:off x="4239989" y="204978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125189</xdr:colOff>
      <xdr:row>11</xdr:row>
      <xdr:rowOff>0</xdr:rowOff>
    </xdr:from>
    <xdr:to>
      <xdr:col>3</xdr:col>
      <xdr:colOff>125189</xdr:colOff>
      <xdr:row>12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23D833A-747A-4AFC-A7E1-994B99AAB651}"/>
            </a:ext>
          </a:extLst>
        </xdr:cNvPr>
        <xdr:cNvCxnSpPr/>
      </xdr:nvCxnSpPr>
      <xdr:spPr>
        <a:xfrm>
          <a:off x="948149" y="204978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125186</xdr:colOff>
      <xdr:row>15</xdr:row>
      <xdr:rowOff>195946</xdr:rowOff>
    </xdr:from>
    <xdr:to>
      <xdr:col>9</xdr:col>
      <xdr:colOff>125186</xdr:colOff>
      <xdr:row>18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6B3BA2F-019B-4D62-8E93-B6361E844610}"/>
            </a:ext>
          </a:extLst>
        </xdr:cNvPr>
        <xdr:cNvCxnSpPr/>
      </xdr:nvCxnSpPr>
      <xdr:spPr>
        <a:xfrm>
          <a:off x="2594066" y="297724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15</xdr:row>
      <xdr:rowOff>195946</xdr:rowOff>
    </xdr:from>
    <xdr:to>
      <xdr:col>15</xdr:col>
      <xdr:colOff>125186</xdr:colOff>
      <xdr:row>18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BD4A6B9-42D5-43FB-8C91-2A804C5154F2}"/>
            </a:ext>
          </a:extLst>
        </xdr:cNvPr>
        <xdr:cNvCxnSpPr/>
      </xdr:nvCxnSpPr>
      <xdr:spPr>
        <a:xfrm>
          <a:off x="4239986" y="297724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15</xdr:row>
      <xdr:rowOff>195946</xdr:rowOff>
    </xdr:from>
    <xdr:to>
      <xdr:col>3</xdr:col>
      <xdr:colOff>125186</xdr:colOff>
      <xdr:row>18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9F70A34-C0E5-4928-98EF-0AFBAD84E723}"/>
            </a:ext>
          </a:extLst>
        </xdr:cNvPr>
        <xdr:cNvCxnSpPr/>
      </xdr:nvCxnSpPr>
      <xdr:spPr>
        <a:xfrm>
          <a:off x="948146" y="2977246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119744</xdr:colOff>
      <xdr:row>8</xdr:row>
      <xdr:rowOff>5443</xdr:rowOff>
    </xdr:from>
    <xdr:to>
      <xdr:col>12</xdr:col>
      <xdr:colOff>119744</xdr:colOff>
      <xdr:row>10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C69F2D0-F8D5-481A-BF8E-39006EBB7559}"/>
            </a:ext>
          </a:extLst>
        </xdr:cNvPr>
        <xdr:cNvCxnSpPr/>
      </xdr:nvCxnSpPr>
      <xdr:spPr>
        <a:xfrm>
          <a:off x="3358244" y="1498963"/>
          <a:ext cx="0" cy="36793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7</xdr:row>
      <xdr:rowOff>201385</xdr:rowOff>
    </xdr:from>
    <xdr:to>
      <xdr:col>22</xdr:col>
      <xdr:colOff>125189</xdr:colOff>
      <xdr:row>9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745E289-6598-4255-8A9B-65D481C7AA98}"/>
            </a:ext>
          </a:extLst>
        </xdr:cNvPr>
        <xdr:cNvCxnSpPr/>
      </xdr:nvCxnSpPr>
      <xdr:spPr>
        <a:xfrm>
          <a:off x="6160229" y="149678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7</xdr:row>
      <xdr:rowOff>201385</xdr:rowOff>
    </xdr:from>
    <xdr:to>
      <xdr:col>32</xdr:col>
      <xdr:colOff>125189</xdr:colOff>
      <xdr:row>9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B111142-B007-4ACE-B80F-731813528944}"/>
            </a:ext>
          </a:extLst>
        </xdr:cNvPr>
        <xdr:cNvCxnSpPr/>
      </xdr:nvCxnSpPr>
      <xdr:spPr>
        <a:xfrm>
          <a:off x="8956769" y="1496785"/>
          <a:ext cx="0" cy="36793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125189</xdr:colOff>
      <xdr:row>13</xdr:row>
      <xdr:rowOff>0</xdr:rowOff>
    </xdr:from>
    <xdr:to>
      <xdr:col>22</xdr:col>
      <xdr:colOff>125189</xdr:colOff>
      <xdr:row>14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E74B95F-C1D6-4577-8ABF-1BB0BCD963DA}"/>
            </a:ext>
          </a:extLst>
        </xdr:cNvPr>
        <xdr:cNvCxnSpPr/>
      </xdr:nvCxnSpPr>
      <xdr:spPr>
        <a:xfrm>
          <a:off x="616022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125189</xdr:colOff>
      <xdr:row>13</xdr:row>
      <xdr:rowOff>0</xdr:rowOff>
    </xdr:from>
    <xdr:to>
      <xdr:col>32</xdr:col>
      <xdr:colOff>125189</xdr:colOff>
      <xdr:row>14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67E8995-FAC7-47BA-92C1-FD59A22F449B}"/>
            </a:ext>
          </a:extLst>
        </xdr:cNvPr>
        <xdr:cNvCxnSpPr/>
      </xdr:nvCxnSpPr>
      <xdr:spPr>
        <a:xfrm>
          <a:off x="895676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125189</xdr:colOff>
      <xdr:row>13</xdr:row>
      <xdr:rowOff>0</xdr:rowOff>
    </xdr:from>
    <xdr:to>
      <xdr:col>12</xdr:col>
      <xdr:colOff>125189</xdr:colOff>
      <xdr:row>14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FD61B0-2B77-4B38-9894-45150A2E9CE6}"/>
            </a:ext>
          </a:extLst>
        </xdr:cNvPr>
        <xdr:cNvCxnSpPr/>
      </xdr:nvCxnSpPr>
      <xdr:spPr>
        <a:xfrm>
          <a:off x="3363689" y="2423160"/>
          <a:ext cx="0" cy="37120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125186</xdr:colOff>
      <xdr:row>17</xdr:row>
      <xdr:rowOff>195946</xdr:rowOff>
    </xdr:from>
    <xdr:to>
      <xdr:col>22</xdr:col>
      <xdr:colOff>125186</xdr:colOff>
      <xdr:row>20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A3546F4-382E-41F3-818D-74B5C343EDC2}"/>
            </a:ext>
          </a:extLst>
        </xdr:cNvPr>
        <xdr:cNvCxnSpPr/>
      </xdr:nvCxnSpPr>
      <xdr:spPr>
        <a:xfrm>
          <a:off x="616022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125186</xdr:colOff>
      <xdr:row>17</xdr:row>
      <xdr:rowOff>195946</xdr:rowOff>
    </xdr:from>
    <xdr:to>
      <xdr:col>32</xdr:col>
      <xdr:colOff>125186</xdr:colOff>
      <xdr:row>20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750FC5C-E038-45AB-B273-DA0BBA204AFD}"/>
            </a:ext>
          </a:extLst>
        </xdr:cNvPr>
        <xdr:cNvCxnSpPr/>
      </xdr:nvCxnSpPr>
      <xdr:spPr>
        <a:xfrm>
          <a:off x="895676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125186</xdr:colOff>
      <xdr:row>17</xdr:row>
      <xdr:rowOff>195946</xdr:rowOff>
    </xdr:from>
    <xdr:to>
      <xdr:col>12</xdr:col>
      <xdr:colOff>125186</xdr:colOff>
      <xdr:row>20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9CDE28-2295-4D6D-AE47-AA2385A0C3EA}"/>
            </a:ext>
          </a:extLst>
        </xdr:cNvPr>
        <xdr:cNvCxnSpPr/>
      </xdr:nvCxnSpPr>
      <xdr:spPr>
        <a:xfrm>
          <a:off x="3363686" y="3358246"/>
          <a:ext cx="0" cy="37555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254366</xdr:colOff>
      <xdr:row>0</xdr:row>
      <xdr:rowOff>180730</xdr:rowOff>
    </xdr:from>
    <xdr:to>
      <xdr:col>6</xdr:col>
      <xdr:colOff>7619</xdr:colOff>
      <xdr:row>8</xdr:row>
      <xdr:rowOff>30479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4258C9-9300-4FB7-B2CB-38F939B9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66" y="180730"/>
          <a:ext cx="1353453" cy="1343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3A29-7457-4B7E-A9A1-C5F42C76D937}">
  <dimension ref="A1:Z23"/>
  <sheetViews>
    <sheetView workbookViewId="0">
      <selection activeCell="AC3" sqref="AC3"/>
    </sheetView>
  </sheetViews>
  <sheetFormatPr defaultRowHeight="14.4" x14ac:dyDescent="0.3"/>
  <cols>
    <col min="1" max="19" width="3.21875" customWidth="1"/>
    <col min="20" max="20" width="2.5546875" customWidth="1"/>
    <col min="21" max="25" width="7.77734375" customWidth="1"/>
    <col min="26" max="26" width="2.5546875" customWidth="1"/>
    <col min="27" max="47" width="9.44140625" customWidth="1"/>
  </cols>
  <sheetData>
    <row r="1" spans="1:26" x14ac:dyDescent="0.3"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119" t="s">
        <v>0</v>
      </c>
      <c r="C2" s="119"/>
      <c r="D2" s="119"/>
      <c r="E2" s="119"/>
      <c r="F2" s="119"/>
      <c r="G2" s="1"/>
      <c r="H2" s="119" t="s">
        <v>1</v>
      </c>
      <c r="I2" s="119"/>
      <c r="J2" s="119"/>
      <c r="K2" s="119"/>
      <c r="L2" s="119"/>
      <c r="M2" s="1"/>
      <c r="N2" s="119" t="s">
        <v>2</v>
      </c>
      <c r="O2" s="119"/>
      <c r="P2" s="119"/>
      <c r="Q2" s="119"/>
      <c r="R2" s="119"/>
      <c r="S2" s="1"/>
      <c r="T2" s="1"/>
      <c r="U2" s="2" t="s">
        <v>0</v>
      </c>
      <c r="V2" s="2"/>
      <c r="W2" s="2"/>
      <c r="X2" s="2"/>
      <c r="Y2" s="2"/>
      <c r="Z2" s="1"/>
    </row>
    <row r="3" spans="1:26" ht="15" thickBot="1" x14ac:dyDescent="0.35">
      <c r="A3" s="1"/>
      <c r="B3" s="3"/>
      <c r="C3" s="4"/>
      <c r="D3" s="4"/>
      <c r="E3" s="4"/>
      <c r="F3" s="5"/>
      <c r="G3" s="1"/>
      <c r="H3" s="3"/>
      <c r="I3" s="4"/>
      <c r="J3" s="4"/>
      <c r="K3" s="4"/>
      <c r="L3" s="5"/>
      <c r="M3" s="1"/>
      <c r="N3" s="3"/>
      <c r="O3" s="4"/>
      <c r="P3" s="4"/>
      <c r="Q3" s="4"/>
      <c r="R3" s="5"/>
      <c r="S3" s="1"/>
      <c r="T3" s="1"/>
      <c r="U3" s="6">
        <v>794</v>
      </c>
      <c r="V3" s="7">
        <v>814</v>
      </c>
      <c r="W3" s="7">
        <v>811</v>
      </c>
      <c r="X3" s="7">
        <v>794</v>
      </c>
      <c r="Y3" s="8">
        <v>793</v>
      </c>
      <c r="Z3" s="1"/>
    </row>
    <row r="4" spans="1:26" x14ac:dyDescent="0.3">
      <c r="A4" s="1"/>
      <c r="B4" s="9"/>
      <c r="C4" s="120" t="s">
        <v>3</v>
      </c>
      <c r="D4" s="121"/>
      <c r="E4" s="122"/>
      <c r="F4" s="10"/>
      <c r="G4" s="11"/>
      <c r="H4" s="12"/>
      <c r="I4" s="120" t="s">
        <v>4</v>
      </c>
      <c r="J4" s="121"/>
      <c r="K4" s="122"/>
      <c r="L4" s="10"/>
      <c r="M4" s="11"/>
      <c r="N4" s="12"/>
      <c r="O4" s="120" t="s">
        <v>5</v>
      </c>
      <c r="P4" s="121"/>
      <c r="Q4" s="122"/>
      <c r="R4" s="13"/>
      <c r="S4" s="1"/>
      <c r="T4" s="1"/>
      <c r="U4" s="14">
        <v>800</v>
      </c>
      <c r="V4" s="15">
        <v>776</v>
      </c>
      <c r="W4" s="15">
        <v>785</v>
      </c>
      <c r="X4" s="15">
        <v>793</v>
      </c>
      <c r="Y4" s="16">
        <v>786</v>
      </c>
      <c r="Z4" s="1"/>
    </row>
    <row r="5" spans="1:26" x14ac:dyDescent="0.3">
      <c r="A5" s="1"/>
      <c r="B5" s="9"/>
      <c r="C5" s="123"/>
      <c r="D5" s="124"/>
      <c r="E5" s="125"/>
      <c r="F5" s="10"/>
      <c r="G5" s="11"/>
      <c r="H5" s="12"/>
      <c r="I5" s="123"/>
      <c r="J5" s="124"/>
      <c r="K5" s="125"/>
      <c r="L5" s="10"/>
      <c r="M5" s="11"/>
      <c r="N5" s="12"/>
      <c r="O5" s="123"/>
      <c r="P5" s="124"/>
      <c r="Q5" s="125"/>
      <c r="R5" s="13"/>
      <c r="S5" s="1"/>
      <c r="T5" s="1"/>
      <c r="U5" s="14">
        <v>797</v>
      </c>
      <c r="V5" s="15">
        <v>792</v>
      </c>
      <c r="W5" s="15">
        <v>808</v>
      </c>
      <c r="X5" s="15">
        <v>803</v>
      </c>
      <c r="Y5" s="16">
        <v>794</v>
      </c>
      <c r="Z5" s="1"/>
    </row>
    <row r="6" spans="1:26" ht="15" thickBot="1" x14ac:dyDescent="0.35">
      <c r="A6" s="1"/>
      <c r="B6" s="9"/>
      <c r="C6" s="126"/>
      <c r="D6" s="127"/>
      <c r="E6" s="128"/>
      <c r="F6" s="10"/>
      <c r="G6" s="11"/>
      <c r="H6" s="12"/>
      <c r="I6" s="126"/>
      <c r="J6" s="127"/>
      <c r="K6" s="128"/>
      <c r="L6" s="10"/>
      <c r="M6" s="11"/>
      <c r="N6" s="12"/>
      <c r="O6" s="126"/>
      <c r="P6" s="127"/>
      <c r="Q6" s="128"/>
      <c r="R6" s="13"/>
      <c r="S6" s="1"/>
      <c r="T6" s="1"/>
      <c r="U6" s="14">
        <v>797</v>
      </c>
      <c r="V6" s="15">
        <v>807</v>
      </c>
      <c r="W6" s="15">
        <v>783</v>
      </c>
      <c r="X6" s="15">
        <v>819</v>
      </c>
      <c r="Y6" s="16">
        <v>800</v>
      </c>
      <c r="Z6" s="1"/>
    </row>
    <row r="7" spans="1:26" ht="15" thickBot="1" x14ac:dyDescent="0.35">
      <c r="A7" s="1"/>
      <c r="B7" s="9"/>
      <c r="C7" s="11"/>
      <c r="D7" s="11"/>
      <c r="E7" s="11"/>
      <c r="F7" s="18"/>
      <c r="G7" s="11"/>
      <c r="H7" s="12"/>
      <c r="I7" s="11"/>
      <c r="J7" s="11"/>
      <c r="K7" s="11"/>
      <c r="L7" s="18"/>
      <c r="M7" s="11"/>
      <c r="N7" s="12"/>
      <c r="O7" s="11"/>
      <c r="P7" s="11"/>
      <c r="Q7" s="11"/>
      <c r="R7" s="13"/>
      <c r="S7" s="1"/>
      <c r="T7" s="1"/>
      <c r="U7" s="19">
        <v>797</v>
      </c>
      <c r="V7" s="20">
        <v>793</v>
      </c>
      <c r="W7" s="20">
        <v>793</v>
      </c>
      <c r="X7" s="20">
        <v>797</v>
      </c>
      <c r="Y7" s="21">
        <v>797</v>
      </c>
      <c r="Z7" s="1"/>
    </row>
    <row r="8" spans="1:26" ht="15" thickBot="1" x14ac:dyDescent="0.35">
      <c r="A8" s="1"/>
      <c r="B8" s="9"/>
      <c r="C8" s="11"/>
      <c r="D8" s="11"/>
      <c r="E8" s="11"/>
      <c r="F8" s="18"/>
      <c r="G8" s="11"/>
      <c r="H8" s="12"/>
      <c r="I8" s="11"/>
      <c r="J8" s="11"/>
      <c r="K8" s="11"/>
      <c r="L8" s="18"/>
      <c r="M8" s="11"/>
      <c r="N8" s="12"/>
      <c r="O8" s="11"/>
      <c r="P8" s="11"/>
      <c r="Q8" s="11"/>
      <c r="R8" s="13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9"/>
      <c r="C9" s="120" t="s">
        <v>6</v>
      </c>
      <c r="D9" s="121"/>
      <c r="E9" s="122"/>
      <c r="F9" s="10"/>
      <c r="G9" s="11"/>
      <c r="H9" s="12"/>
      <c r="I9" s="120" t="s">
        <v>7</v>
      </c>
      <c r="J9" s="121"/>
      <c r="K9" s="122"/>
      <c r="L9" s="10"/>
      <c r="M9" s="11"/>
      <c r="N9" s="12"/>
      <c r="O9" s="120" t="s">
        <v>8</v>
      </c>
      <c r="P9" s="121"/>
      <c r="Q9" s="122"/>
      <c r="R9" s="13"/>
      <c r="S9" s="1"/>
      <c r="T9" s="1"/>
      <c r="U9" s="2" t="s">
        <v>1</v>
      </c>
      <c r="V9" s="2"/>
      <c r="W9" s="2"/>
      <c r="X9" s="2"/>
      <c r="Y9" s="2"/>
      <c r="Z9" s="1"/>
    </row>
    <row r="10" spans="1:26" x14ac:dyDescent="0.3">
      <c r="A10" s="1"/>
      <c r="B10" s="9"/>
      <c r="C10" s="123"/>
      <c r="D10" s="124"/>
      <c r="E10" s="125"/>
      <c r="F10" s="10"/>
      <c r="G10" s="11"/>
      <c r="H10" s="12"/>
      <c r="I10" s="123"/>
      <c r="J10" s="124"/>
      <c r="K10" s="125"/>
      <c r="L10" s="10"/>
      <c r="M10" s="11"/>
      <c r="N10" s="12"/>
      <c r="O10" s="123"/>
      <c r="P10" s="124"/>
      <c r="Q10" s="125"/>
      <c r="R10" s="13"/>
      <c r="S10" s="1"/>
      <c r="T10" s="1"/>
      <c r="U10" s="6">
        <v>547</v>
      </c>
      <c r="V10" s="7">
        <v>546</v>
      </c>
      <c r="W10" s="7">
        <v>553</v>
      </c>
      <c r="X10" s="7">
        <v>555</v>
      </c>
      <c r="Y10" s="8">
        <v>553</v>
      </c>
      <c r="Z10" s="1"/>
    </row>
    <row r="11" spans="1:26" ht="15" thickBot="1" x14ac:dyDescent="0.35">
      <c r="A11" s="1"/>
      <c r="B11" s="9"/>
      <c r="C11" s="126"/>
      <c r="D11" s="127"/>
      <c r="E11" s="128"/>
      <c r="F11" s="10"/>
      <c r="G11" s="11"/>
      <c r="H11" s="12"/>
      <c r="I11" s="126"/>
      <c r="J11" s="127"/>
      <c r="K11" s="128"/>
      <c r="L11" s="10"/>
      <c r="M11" s="11"/>
      <c r="N11" s="12"/>
      <c r="O11" s="126"/>
      <c r="P11" s="127"/>
      <c r="Q11" s="128"/>
      <c r="R11" s="13"/>
      <c r="S11" s="1"/>
      <c r="T11" s="1"/>
      <c r="U11" s="14">
        <v>546</v>
      </c>
      <c r="V11" s="15">
        <v>550</v>
      </c>
      <c r="W11" s="15">
        <v>553</v>
      </c>
      <c r="X11" s="15">
        <v>549</v>
      </c>
      <c r="Y11" s="16">
        <v>536</v>
      </c>
      <c r="Z11" s="1"/>
    </row>
    <row r="12" spans="1:26" x14ac:dyDescent="0.3">
      <c r="A12" s="1"/>
      <c r="B12" s="9"/>
      <c r="C12" s="11"/>
      <c r="D12" s="11"/>
      <c r="E12" s="11"/>
      <c r="F12" s="18"/>
      <c r="G12" s="11"/>
      <c r="H12" s="12"/>
      <c r="I12" s="11"/>
      <c r="J12" s="11"/>
      <c r="K12" s="11"/>
      <c r="L12" s="18"/>
      <c r="M12" s="11"/>
      <c r="N12" s="12"/>
      <c r="O12" s="11"/>
      <c r="P12" s="11"/>
      <c r="Q12" s="11"/>
      <c r="R12" s="13"/>
      <c r="S12" s="1"/>
      <c r="T12" s="1"/>
      <c r="U12" s="14">
        <v>544</v>
      </c>
      <c r="V12" s="15">
        <v>554</v>
      </c>
      <c r="W12" s="15">
        <v>548</v>
      </c>
      <c r="X12" s="15">
        <v>548</v>
      </c>
      <c r="Y12" s="16">
        <v>554</v>
      </c>
      <c r="Z12" s="1"/>
    </row>
    <row r="13" spans="1:26" ht="15" thickBot="1" x14ac:dyDescent="0.35">
      <c r="A13" s="1"/>
      <c r="B13" s="9"/>
      <c r="C13" s="11"/>
      <c r="D13" s="11"/>
      <c r="E13" s="11"/>
      <c r="F13" s="18"/>
      <c r="G13" s="11"/>
      <c r="H13" s="12"/>
      <c r="I13" s="11"/>
      <c r="J13" s="11"/>
      <c r="K13" s="11"/>
      <c r="L13" s="18"/>
      <c r="M13" s="11"/>
      <c r="N13" s="12"/>
      <c r="O13" s="11"/>
      <c r="P13" s="11"/>
      <c r="Q13" s="11"/>
      <c r="R13" s="13"/>
      <c r="S13" s="1"/>
      <c r="T13" s="1"/>
      <c r="U13" s="14">
        <v>553</v>
      </c>
      <c r="V13" s="15">
        <v>539</v>
      </c>
      <c r="W13" s="15">
        <v>552</v>
      </c>
      <c r="X13" s="15">
        <v>546</v>
      </c>
      <c r="Y13" s="16">
        <v>553</v>
      </c>
      <c r="Z13" s="1"/>
    </row>
    <row r="14" spans="1:26" ht="15" thickBot="1" x14ac:dyDescent="0.35">
      <c r="A14" s="1"/>
      <c r="B14" s="9"/>
      <c r="C14" s="120" t="s">
        <v>9</v>
      </c>
      <c r="D14" s="121"/>
      <c r="E14" s="122"/>
      <c r="F14" s="10"/>
      <c r="G14" s="11"/>
      <c r="H14" s="12"/>
      <c r="I14" s="120" t="s">
        <v>10</v>
      </c>
      <c r="J14" s="121"/>
      <c r="K14" s="122"/>
      <c r="L14" s="10"/>
      <c r="M14" s="11"/>
      <c r="N14" s="12"/>
      <c r="O14" s="120" t="s">
        <v>11</v>
      </c>
      <c r="P14" s="121"/>
      <c r="Q14" s="122"/>
      <c r="R14" s="13"/>
      <c r="S14" s="1"/>
      <c r="T14" s="1"/>
      <c r="U14" s="19">
        <v>551</v>
      </c>
      <c r="V14" s="20">
        <v>543</v>
      </c>
      <c r="W14" s="20">
        <v>543</v>
      </c>
      <c r="X14" s="20">
        <v>553</v>
      </c>
      <c r="Y14" s="21">
        <v>552</v>
      </c>
      <c r="Z14" s="1"/>
    </row>
    <row r="15" spans="1:26" x14ac:dyDescent="0.3">
      <c r="A15" s="1"/>
      <c r="B15" s="9"/>
      <c r="C15" s="123"/>
      <c r="D15" s="124"/>
      <c r="E15" s="125"/>
      <c r="F15" s="10"/>
      <c r="G15" s="11"/>
      <c r="H15" s="12"/>
      <c r="I15" s="123"/>
      <c r="J15" s="124"/>
      <c r="K15" s="125"/>
      <c r="L15" s="10"/>
      <c r="M15" s="11"/>
      <c r="N15" s="12"/>
      <c r="O15" s="123"/>
      <c r="P15" s="124"/>
      <c r="Q15" s="125"/>
      <c r="R15" s="13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1"/>
      <c r="B16" s="9"/>
      <c r="C16" s="126"/>
      <c r="D16" s="127"/>
      <c r="E16" s="128"/>
      <c r="F16" s="10"/>
      <c r="G16" s="11"/>
      <c r="H16" s="12"/>
      <c r="I16" s="126"/>
      <c r="J16" s="127"/>
      <c r="K16" s="128"/>
      <c r="L16" s="10"/>
      <c r="M16" s="11"/>
      <c r="N16" s="12"/>
      <c r="O16" s="126"/>
      <c r="P16" s="127"/>
      <c r="Q16" s="128"/>
      <c r="R16" s="13"/>
      <c r="S16" s="1"/>
      <c r="T16" s="1"/>
      <c r="U16" s="2" t="s">
        <v>2</v>
      </c>
      <c r="V16" s="2"/>
      <c r="W16" s="2"/>
      <c r="X16" s="2"/>
      <c r="Y16" s="2"/>
      <c r="Z16" s="1"/>
    </row>
    <row r="17" spans="1:26" x14ac:dyDescent="0.3">
      <c r="A17" s="1"/>
      <c r="B17" s="22"/>
      <c r="C17" s="23"/>
      <c r="D17" s="23"/>
      <c r="E17" s="23"/>
      <c r="F17" s="24"/>
      <c r="G17" s="1"/>
      <c r="H17" s="22"/>
      <c r="I17" s="23"/>
      <c r="J17" s="23"/>
      <c r="K17" s="23"/>
      <c r="L17" s="24"/>
      <c r="M17" s="1"/>
      <c r="N17" s="22"/>
      <c r="O17" s="23"/>
      <c r="P17" s="23"/>
      <c r="Q17" s="23"/>
      <c r="R17" s="24"/>
      <c r="S17" s="1"/>
      <c r="T17" s="1"/>
      <c r="U17" s="25">
        <v>1026</v>
      </c>
      <c r="V17" s="26">
        <v>998</v>
      </c>
      <c r="W17" s="26">
        <v>1018</v>
      </c>
      <c r="X17" s="26">
        <v>977</v>
      </c>
      <c r="Y17" s="27">
        <v>1000</v>
      </c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8">
        <v>932</v>
      </c>
      <c r="V18" s="29">
        <v>1012</v>
      </c>
      <c r="W18" s="29">
        <v>991</v>
      </c>
      <c r="X18" s="29">
        <v>1013</v>
      </c>
      <c r="Y18" s="30">
        <v>1004</v>
      </c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8">
        <v>1037</v>
      </c>
      <c r="V19" s="29">
        <v>1043</v>
      </c>
      <c r="W19" s="29">
        <v>1029</v>
      </c>
      <c r="X19" s="29">
        <v>991</v>
      </c>
      <c r="Y19" s="30">
        <v>1015</v>
      </c>
      <c r="Z19" s="1"/>
    </row>
    <row r="20" spans="1:26" x14ac:dyDescent="0.3">
      <c r="T20" s="1"/>
      <c r="U20" s="28">
        <v>985</v>
      </c>
      <c r="V20" s="29">
        <v>970</v>
      </c>
      <c r="W20" s="29">
        <v>976</v>
      </c>
      <c r="X20" s="29">
        <v>1065</v>
      </c>
      <c r="Y20" s="30">
        <v>968</v>
      </c>
      <c r="Z20" s="1"/>
    </row>
    <row r="21" spans="1:26" ht="15" thickBot="1" x14ac:dyDescent="0.35">
      <c r="T21" s="1"/>
      <c r="U21" s="31">
        <v>1000</v>
      </c>
      <c r="V21" s="32">
        <v>974</v>
      </c>
      <c r="W21" s="32">
        <v>970</v>
      </c>
      <c r="X21" s="32">
        <v>1018</v>
      </c>
      <c r="Y21" s="33">
        <v>1051</v>
      </c>
      <c r="Z21" s="1"/>
    </row>
    <row r="22" spans="1:26" x14ac:dyDescent="0.3">
      <c r="T22" s="1"/>
      <c r="U22" s="1"/>
      <c r="V22" s="1"/>
      <c r="W22" s="1"/>
      <c r="X22" s="1"/>
      <c r="Y22" s="1"/>
      <c r="Z22" s="1"/>
    </row>
    <row r="23" spans="1:26" x14ac:dyDescent="0.3">
      <c r="T23" s="1"/>
      <c r="U23" s="1"/>
      <c r="V23" s="1"/>
      <c r="W23" s="1"/>
      <c r="X23" s="1"/>
      <c r="Y23" s="1"/>
      <c r="Z23" s="1"/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B85C-9FAD-4867-8233-5877ACF7422E}">
  <dimension ref="E1:AD19"/>
  <sheetViews>
    <sheetView workbookViewId="0">
      <selection activeCell="AE11" sqref="AE11"/>
    </sheetView>
  </sheetViews>
  <sheetFormatPr defaultRowHeight="14.4" x14ac:dyDescent="0.3"/>
  <cols>
    <col min="1" max="80" width="3.21875" customWidth="1"/>
  </cols>
  <sheetData>
    <row r="1" spans="5:30" x14ac:dyDescent="0.3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5:30" x14ac:dyDescent="0.3">
      <c r="E2" s="1"/>
      <c r="F2" s="1"/>
      <c r="G2" s="119" t="s">
        <v>0</v>
      </c>
      <c r="H2" s="119"/>
      <c r="I2" s="119"/>
      <c r="J2" s="119"/>
      <c r="K2" s="119"/>
      <c r="L2" s="1"/>
      <c r="M2" s="119" t="s">
        <v>1</v>
      </c>
      <c r="N2" s="119"/>
      <c r="O2" s="119"/>
      <c r="P2" s="119"/>
      <c r="Q2" s="119"/>
      <c r="R2" s="1"/>
      <c r="S2" s="119" t="s">
        <v>2</v>
      </c>
      <c r="T2" s="119"/>
      <c r="U2" s="119"/>
      <c r="V2" s="119"/>
      <c r="W2" s="119"/>
      <c r="X2" s="1"/>
      <c r="Y2" s="1"/>
    </row>
    <row r="3" spans="5:30" ht="15" thickBot="1" x14ac:dyDescent="0.35">
      <c r="E3" s="1"/>
      <c r="F3" s="1"/>
      <c r="G3" s="3"/>
      <c r="H3" s="4"/>
      <c r="I3" s="4"/>
      <c r="J3" s="4"/>
      <c r="K3" s="5"/>
      <c r="L3" s="1"/>
      <c r="M3" s="3"/>
      <c r="N3" s="4"/>
      <c r="O3" s="4"/>
      <c r="P3" s="4"/>
      <c r="Q3" s="5"/>
      <c r="R3" s="1"/>
      <c r="S3" s="3"/>
      <c r="T3" s="4"/>
      <c r="U3" s="4"/>
      <c r="V3" s="4"/>
      <c r="W3" s="5"/>
      <c r="X3" s="1"/>
      <c r="Y3" s="1"/>
    </row>
    <row r="4" spans="5:30" x14ac:dyDescent="0.3">
      <c r="E4" s="1"/>
      <c r="F4" s="1"/>
      <c r="G4" s="9"/>
      <c r="H4" s="120" t="s">
        <v>12</v>
      </c>
      <c r="I4" s="121"/>
      <c r="J4" s="122"/>
      <c r="K4" s="10"/>
      <c r="L4" s="11"/>
      <c r="M4" s="12"/>
      <c r="N4" s="120" t="s">
        <v>13</v>
      </c>
      <c r="O4" s="121"/>
      <c r="P4" s="122"/>
      <c r="Q4" s="10"/>
      <c r="R4" s="11"/>
      <c r="S4" s="12"/>
      <c r="T4" s="120" t="s">
        <v>14</v>
      </c>
      <c r="U4" s="121"/>
      <c r="V4" s="122"/>
      <c r="W4" s="13"/>
      <c r="X4" s="1"/>
      <c r="Y4" s="1"/>
    </row>
    <row r="5" spans="5:30" x14ac:dyDescent="0.3">
      <c r="E5" s="1"/>
      <c r="F5" s="1"/>
      <c r="G5" s="9"/>
      <c r="H5" s="123"/>
      <c r="I5" s="124"/>
      <c r="J5" s="125"/>
      <c r="K5" s="10"/>
      <c r="L5" s="11"/>
      <c r="M5" s="12"/>
      <c r="N5" s="123"/>
      <c r="O5" s="124"/>
      <c r="P5" s="125"/>
      <c r="Q5" s="10"/>
      <c r="R5" s="11"/>
      <c r="S5" s="12"/>
      <c r="T5" s="123"/>
      <c r="U5" s="124"/>
      <c r="V5" s="125"/>
      <c r="W5" s="13"/>
      <c r="X5" s="1"/>
      <c r="Y5" s="1"/>
    </row>
    <row r="6" spans="5:30" ht="21.6" thickBot="1" x14ac:dyDescent="0.45">
      <c r="E6" s="1"/>
      <c r="F6" s="1"/>
      <c r="G6" s="9"/>
      <c r="H6" s="126"/>
      <c r="I6" s="127"/>
      <c r="J6" s="128"/>
      <c r="K6" s="10"/>
      <c r="L6" s="11"/>
      <c r="M6" s="12"/>
      <c r="N6" s="126"/>
      <c r="O6" s="127"/>
      <c r="P6" s="128"/>
      <c r="Q6" s="10"/>
      <c r="R6" s="11"/>
      <c r="S6" s="12"/>
      <c r="T6" s="126"/>
      <c r="U6" s="127"/>
      <c r="V6" s="128"/>
      <c r="W6" s="13"/>
      <c r="X6" s="1"/>
      <c r="Y6" s="1"/>
      <c r="AD6" s="151" t="s">
        <v>61</v>
      </c>
    </row>
    <row r="7" spans="5:30" x14ac:dyDescent="0.3">
      <c r="E7" s="1"/>
      <c r="F7" s="1"/>
      <c r="G7" s="9"/>
      <c r="H7" s="11"/>
      <c r="I7" s="11"/>
      <c r="J7" s="11"/>
      <c r="K7" s="18"/>
      <c r="L7" s="11"/>
      <c r="M7" s="12"/>
      <c r="N7" s="11"/>
      <c r="O7" s="11"/>
      <c r="P7" s="11"/>
      <c r="Q7" s="18"/>
      <c r="R7" s="11"/>
      <c r="S7" s="12"/>
      <c r="T7" s="11"/>
      <c r="U7" s="11"/>
      <c r="V7" s="11"/>
      <c r="W7" s="13"/>
      <c r="X7" s="1"/>
      <c r="Y7" s="1"/>
    </row>
    <row r="8" spans="5:30" ht="15" thickBot="1" x14ac:dyDescent="0.35">
      <c r="E8" s="1"/>
      <c r="F8" s="1"/>
      <c r="G8" s="9"/>
      <c r="H8" s="11"/>
      <c r="I8" s="11"/>
      <c r="J8" s="11"/>
      <c r="K8" s="18"/>
      <c r="L8" s="11"/>
      <c r="M8" s="12"/>
      <c r="N8" s="11"/>
      <c r="O8" s="11"/>
      <c r="P8" s="11"/>
      <c r="Q8" s="18"/>
      <c r="R8" s="11"/>
      <c r="S8" s="12"/>
      <c r="T8" s="11"/>
      <c r="U8" s="11"/>
      <c r="V8" s="11"/>
      <c r="W8" s="13"/>
      <c r="X8" s="1"/>
      <c r="Y8" s="1"/>
    </row>
    <row r="9" spans="5:30" x14ac:dyDescent="0.3">
      <c r="E9" s="1"/>
      <c r="F9" s="1"/>
      <c r="G9" s="9"/>
      <c r="H9" s="120" t="s">
        <v>15</v>
      </c>
      <c r="I9" s="121"/>
      <c r="J9" s="122"/>
      <c r="K9" s="10"/>
      <c r="L9" s="11"/>
      <c r="M9" s="12"/>
      <c r="N9" s="120" t="s">
        <v>16</v>
      </c>
      <c r="O9" s="121"/>
      <c r="P9" s="122"/>
      <c r="Q9" s="10"/>
      <c r="R9" s="11"/>
      <c r="S9" s="12"/>
      <c r="T9" s="120" t="s">
        <v>17</v>
      </c>
      <c r="U9" s="121"/>
      <c r="V9" s="122"/>
      <c r="W9" s="13"/>
      <c r="X9" s="1"/>
      <c r="Y9" s="1"/>
    </row>
    <row r="10" spans="5:30" x14ac:dyDescent="0.3">
      <c r="E10" s="1"/>
      <c r="F10" s="1"/>
      <c r="G10" s="9"/>
      <c r="H10" s="123"/>
      <c r="I10" s="124"/>
      <c r="J10" s="125"/>
      <c r="K10" s="10"/>
      <c r="L10" s="11"/>
      <c r="M10" s="12"/>
      <c r="N10" s="123"/>
      <c r="O10" s="124"/>
      <c r="P10" s="125"/>
      <c r="Q10" s="10"/>
      <c r="R10" s="11"/>
      <c r="S10" s="12"/>
      <c r="T10" s="123"/>
      <c r="U10" s="124"/>
      <c r="V10" s="125"/>
      <c r="W10" s="13"/>
      <c r="X10" s="1"/>
      <c r="Y10" s="1"/>
    </row>
    <row r="11" spans="5:30" ht="15" thickBot="1" x14ac:dyDescent="0.35">
      <c r="E11" s="1"/>
      <c r="F11" s="1"/>
      <c r="G11" s="9"/>
      <c r="H11" s="126"/>
      <c r="I11" s="127"/>
      <c r="J11" s="128"/>
      <c r="K11" s="10"/>
      <c r="L11" s="11"/>
      <c r="M11" s="12"/>
      <c r="N11" s="126"/>
      <c r="O11" s="127"/>
      <c r="P11" s="128"/>
      <c r="Q11" s="10"/>
      <c r="R11" s="11"/>
      <c r="S11" s="12"/>
      <c r="T11" s="126"/>
      <c r="U11" s="127"/>
      <c r="V11" s="128"/>
      <c r="W11" s="13"/>
      <c r="X11" s="1"/>
      <c r="Y11" s="1"/>
    </row>
    <row r="12" spans="5:30" x14ac:dyDescent="0.3">
      <c r="E12" s="1"/>
      <c r="F12" s="1"/>
      <c r="G12" s="9"/>
      <c r="H12" s="11"/>
      <c r="I12" s="11"/>
      <c r="J12" s="11"/>
      <c r="K12" s="18"/>
      <c r="L12" s="11"/>
      <c r="M12" s="12"/>
      <c r="N12" s="11"/>
      <c r="O12" s="11"/>
      <c r="P12" s="11"/>
      <c r="Q12" s="18"/>
      <c r="R12" s="11"/>
      <c r="S12" s="12"/>
      <c r="T12" s="11"/>
      <c r="U12" s="11"/>
      <c r="V12" s="11"/>
      <c r="W12" s="13"/>
      <c r="X12" s="1"/>
      <c r="Y12" s="1"/>
    </row>
    <row r="13" spans="5:30" ht="15" thickBot="1" x14ac:dyDescent="0.35">
      <c r="E13" s="1"/>
      <c r="F13" s="1"/>
      <c r="G13" s="9"/>
      <c r="H13" s="11"/>
      <c r="I13" s="11"/>
      <c r="J13" s="11"/>
      <c r="K13" s="18"/>
      <c r="L13" s="11"/>
      <c r="M13" s="12"/>
      <c r="N13" s="11"/>
      <c r="O13" s="11"/>
      <c r="P13" s="11"/>
      <c r="Q13" s="18"/>
      <c r="R13" s="11"/>
      <c r="S13" s="12"/>
      <c r="T13" s="11"/>
      <c r="U13" s="11"/>
      <c r="V13" s="11"/>
      <c r="W13" s="13"/>
      <c r="X13" s="1"/>
      <c r="Y13" s="1"/>
    </row>
    <row r="14" spans="5:30" x14ac:dyDescent="0.3">
      <c r="E14" s="1"/>
      <c r="F14" s="1"/>
      <c r="G14" s="9"/>
      <c r="H14" s="120" t="s">
        <v>18</v>
      </c>
      <c r="I14" s="121"/>
      <c r="J14" s="122"/>
      <c r="K14" s="10"/>
      <c r="L14" s="11"/>
      <c r="M14" s="12"/>
      <c r="N14" s="120" t="s">
        <v>19</v>
      </c>
      <c r="O14" s="121"/>
      <c r="P14" s="122"/>
      <c r="Q14" s="10"/>
      <c r="R14" s="11"/>
      <c r="S14" s="12"/>
      <c r="T14" s="120" t="s">
        <v>20</v>
      </c>
      <c r="U14" s="121"/>
      <c r="V14" s="122"/>
      <c r="W14" s="13"/>
      <c r="X14" s="1"/>
      <c r="Y14" s="1"/>
    </row>
    <row r="15" spans="5:30" x14ac:dyDescent="0.3">
      <c r="E15" s="1"/>
      <c r="F15" s="1"/>
      <c r="G15" s="9"/>
      <c r="H15" s="123"/>
      <c r="I15" s="124"/>
      <c r="J15" s="125"/>
      <c r="K15" s="10"/>
      <c r="L15" s="11"/>
      <c r="M15" s="12"/>
      <c r="N15" s="123"/>
      <c r="O15" s="124"/>
      <c r="P15" s="125"/>
      <c r="Q15" s="10"/>
      <c r="R15" s="11"/>
      <c r="S15" s="12"/>
      <c r="T15" s="123"/>
      <c r="U15" s="124"/>
      <c r="V15" s="125"/>
      <c r="W15" s="13"/>
      <c r="X15" s="1"/>
      <c r="Y15" s="1"/>
    </row>
    <row r="16" spans="5:30" ht="15" thickBot="1" x14ac:dyDescent="0.35">
      <c r="E16" s="1"/>
      <c r="F16" s="1"/>
      <c r="G16" s="9"/>
      <c r="H16" s="126"/>
      <c r="I16" s="127"/>
      <c r="J16" s="128"/>
      <c r="K16" s="10"/>
      <c r="L16" s="11"/>
      <c r="M16" s="12"/>
      <c r="N16" s="126"/>
      <c r="O16" s="127"/>
      <c r="P16" s="128"/>
      <c r="Q16" s="10"/>
      <c r="R16" s="11"/>
      <c r="S16" s="12"/>
      <c r="T16" s="126"/>
      <c r="U16" s="127"/>
      <c r="V16" s="128"/>
      <c r="W16" s="13"/>
      <c r="X16" s="1"/>
      <c r="Y16" s="1"/>
    </row>
    <row r="17" spans="5:25" x14ac:dyDescent="0.3">
      <c r="E17" s="1"/>
      <c r="F17" s="1"/>
      <c r="G17" s="22"/>
      <c r="H17" s="23"/>
      <c r="I17" s="23"/>
      <c r="J17" s="23"/>
      <c r="K17" s="24"/>
      <c r="L17" s="1"/>
      <c r="M17" s="22"/>
      <c r="N17" s="23"/>
      <c r="O17" s="23"/>
      <c r="P17" s="23"/>
      <c r="Q17" s="24"/>
      <c r="R17" s="1"/>
      <c r="S17" s="22"/>
      <c r="T17" s="23"/>
      <c r="U17" s="23"/>
      <c r="V17" s="23"/>
      <c r="W17" s="24"/>
      <c r="X17" s="1"/>
      <c r="Y17" s="1"/>
    </row>
    <row r="18" spans="5:25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5:25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mergeCells count="12">
    <mergeCell ref="H9:J11"/>
    <mergeCell ref="N9:P11"/>
    <mergeCell ref="T9:V11"/>
    <mergeCell ref="H14:J16"/>
    <mergeCell ref="N14:P16"/>
    <mergeCell ref="T14:V16"/>
    <mergeCell ref="G2:K2"/>
    <mergeCell ref="M2:Q2"/>
    <mergeCell ref="S2:W2"/>
    <mergeCell ref="H4:J6"/>
    <mergeCell ref="N4:P6"/>
    <mergeCell ref="T4:V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2D56-0925-4612-A49C-B64B9F35BECE}">
  <dimension ref="A1:AB32"/>
  <sheetViews>
    <sheetView topLeftCell="A2" workbookViewId="0">
      <selection activeCell="AA14" sqref="AA14"/>
    </sheetView>
  </sheetViews>
  <sheetFormatPr defaultRowHeight="14.4" x14ac:dyDescent="0.3"/>
  <cols>
    <col min="1" max="18" width="3.6640625" customWidth="1"/>
  </cols>
  <sheetData>
    <row r="1" spans="1:28" ht="15" thickBot="1" x14ac:dyDescent="0.35"/>
    <row r="2" spans="1:28" ht="15" thickBot="1" x14ac:dyDescent="0.35">
      <c r="A2" s="1"/>
      <c r="B2" s="119" t="s">
        <v>0</v>
      </c>
      <c r="C2" s="119"/>
      <c r="D2" s="119"/>
      <c r="E2" s="119"/>
      <c r="F2" s="119"/>
      <c r="G2" s="1"/>
      <c r="H2" s="119" t="s">
        <v>1</v>
      </c>
      <c r="I2" s="119"/>
      <c r="J2" s="119"/>
      <c r="K2" s="119"/>
      <c r="L2" s="119"/>
      <c r="M2" s="1"/>
      <c r="N2" s="119" t="s">
        <v>2</v>
      </c>
      <c r="O2" s="119"/>
      <c r="P2" s="119"/>
      <c r="Q2" s="119"/>
      <c r="R2" s="119"/>
      <c r="S2" s="1"/>
      <c r="U2" s="35" t="s">
        <v>0</v>
      </c>
      <c r="V2" s="36" t="s">
        <v>1</v>
      </c>
      <c r="W2" s="37" t="s">
        <v>2</v>
      </c>
    </row>
    <row r="3" spans="1:28" ht="15" thickBot="1" x14ac:dyDescent="0.35">
      <c r="A3" s="1"/>
      <c r="B3" s="3"/>
      <c r="C3" s="4"/>
      <c r="D3" s="4"/>
      <c r="E3" s="4"/>
      <c r="F3" s="5"/>
      <c r="G3" s="1"/>
      <c r="H3" s="3"/>
      <c r="I3" s="4"/>
      <c r="J3" s="4"/>
      <c r="K3" s="4"/>
      <c r="L3" s="5"/>
      <c r="M3" s="1"/>
      <c r="N3" s="3"/>
      <c r="O3" s="4"/>
      <c r="P3" s="4"/>
      <c r="Q3" s="4"/>
      <c r="R3" s="5"/>
      <c r="S3" s="1"/>
      <c r="U3" s="6">
        <v>794</v>
      </c>
      <c r="V3" s="7">
        <v>547</v>
      </c>
      <c r="W3" s="27">
        <v>1026</v>
      </c>
      <c r="X3" s="34"/>
      <c r="Z3" s="53" t="s">
        <v>0</v>
      </c>
      <c r="AA3" s="54" t="s">
        <v>1</v>
      </c>
      <c r="AB3" s="55" t="s">
        <v>2</v>
      </c>
    </row>
    <row r="4" spans="1:28" ht="15" thickBot="1" x14ac:dyDescent="0.35">
      <c r="A4" s="1"/>
      <c r="B4" s="9"/>
      <c r="C4" s="120" t="s">
        <v>3</v>
      </c>
      <c r="D4" s="121"/>
      <c r="E4" s="122"/>
      <c r="F4" s="10"/>
      <c r="G4" s="11"/>
      <c r="H4" s="12"/>
      <c r="I4" s="120" t="s">
        <v>4</v>
      </c>
      <c r="J4" s="121"/>
      <c r="K4" s="122"/>
      <c r="L4" s="10"/>
      <c r="M4" s="11"/>
      <c r="N4" s="12"/>
      <c r="O4" s="120" t="s">
        <v>5</v>
      </c>
      <c r="P4" s="121"/>
      <c r="Q4" s="122"/>
      <c r="R4" s="13"/>
      <c r="S4" s="1"/>
      <c r="U4" s="14">
        <v>800</v>
      </c>
      <c r="V4" s="15">
        <v>546</v>
      </c>
      <c r="W4" s="30">
        <v>932</v>
      </c>
      <c r="X4" s="34"/>
      <c r="Y4" s="56" t="s">
        <v>28</v>
      </c>
      <c r="Z4" s="57">
        <f>QUARTILE(U3:U27,4)</f>
        <v>819</v>
      </c>
      <c r="AA4" s="26">
        <f t="shared" ref="AA4:AB4" si="0">QUARTILE(V3:V27,4)</f>
        <v>555</v>
      </c>
      <c r="AB4" s="58">
        <f t="shared" si="0"/>
        <v>1065</v>
      </c>
    </row>
    <row r="5" spans="1:28" ht="15" thickBot="1" x14ac:dyDescent="0.35">
      <c r="A5" s="1"/>
      <c r="B5" s="9"/>
      <c r="C5" s="123"/>
      <c r="D5" s="124"/>
      <c r="E5" s="125"/>
      <c r="F5" s="10"/>
      <c r="G5" s="11"/>
      <c r="H5" s="12"/>
      <c r="I5" s="123"/>
      <c r="J5" s="124"/>
      <c r="K5" s="125"/>
      <c r="L5" s="10"/>
      <c r="M5" s="11"/>
      <c r="N5" s="12"/>
      <c r="O5" s="123"/>
      <c r="P5" s="124"/>
      <c r="Q5" s="125"/>
      <c r="R5" s="13"/>
      <c r="S5" s="1"/>
      <c r="U5" s="14">
        <v>797</v>
      </c>
      <c r="V5" s="15">
        <v>544</v>
      </c>
      <c r="W5" s="30">
        <v>1037</v>
      </c>
      <c r="X5" s="34"/>
      <c r="Y5" s="59" t="s">
        <v>29</v>
      </c>
      <c r="Z5" s="57">
        <f>QUARTILE(U3:U27,3)</f>
        <v>800</v>
      </c>
      <c r="AA5" s="29">
        <f t="shared" ref="AA5:AB5" si="1">QUARTILE(V3:V27,3)</f>
        <v>553</v>
      </c>
      <c r="AB5" s="30">
        <f t="shared" si="1"/>
        <v>1018</v>
      </c>
    </row>
    <row r="6" spans="1:28" ht="15" thickBot="1" x14ac:dyDescent="0.35">
      <c r="A6" s="1"/>
      <c r="B6" s="9"/>
      <c r="C6" s="126"/>
      <c r="D6" s="127"/>
      <c r="E6" s="128"/>
      <c r="F6" s="10"/>
      <c r="G6" s="11"/>
      <c r="H6" s="12"/>
      <c r="I6" s="126"/>
      <c r="J6" s="127"/>
      <c r="K6" s="128"/>
      <c r="L6" s="10"/>
      <c r="M6" s="11"/>
      <c r="N6" s="12"/>
      <c r="O6" s="126"/>
      <c r="P6" s="127"/>
      <c r="Q6" s="128"/>
      <c r="R6" s="13"/>
      <c r="S6" s="1"/>
      <c r="U6" s="14">
        <v>797</v>
      </c>
      <c r="V6" s="15">
        <v>553</v>
      </c>
      <c r="W6" s="30">
        <v>985</v>
      </c>
      <c r="X6" s="34"/>
      <c r="Y6" s="59" t="s">
        <v>30</v>
      </c>
      <c r="Z6" s="57">
        <f>QUARTILE(U3:U27,2)</f>
        <v>797</v>
      </c>
      <c r="AA6" s="29">
        <f t="shared" ref="AA6:AB6" si="2">QUARTILE(V3:V27,2)</f>
        <v>550</v>
      </c>
      <c r="AB6" s="30">
        <f t="shared" si="2"/>
        <v>1000</v>
      </c>
    </row>
    <row r="7" spans="1:28" ht="15" thickBot="1" x14ac:dyDescent="0.35">
      <c r="A7" s="1"/>
      <c r="B7" s="9"/>
      <c r="C7" s="11"/>
      <c r="D7" s="11"/>
      <c r="E7" s="11"/>
      <c r="F7" s="18"/>
      <c r="G7" s="11"/>
      <c r="H7" s="12"/>
      <c r="I7" s="11"/>
      <c r="J7" s="11"/>
      <c r="K7" s="11"/>
      <c r="L7" s="18"/>
      <c r="M7" s="11"/>
      <c r="N7" s="12"/>
      <c r="O7" s="11"/>
      <c r="P7" s="11"/>
      <c r="Q7" s="11"/>
      <c r="R7" s="13"/>
      <c r="S7" s="1"/>
      <c r="U7" s="14">
        <v>797</v>
      </c>
      <c r="V7" s="15">
        <v>551</v>
      </c>
      <c r="W7" s="30">
        <v>1000</v>
      </c>
      <c r="X7" s="34"/>
      <c r="Y7" s="59" t="s">
        <v>31</v>
      </c>
      <c r="Z7" s="57">
        <f>QUARTILE(U3:U27,1)</f>
        <v>793</v>
      </c>
      <c r="AA7" s="29">
        <f t="shared" ref="AA7:AB7" si="3">QUARTILE(V3:V27,1)</f>
        <v>546</v>
      </c>
      <c r="AB7" s="30">
        <f t="shared" si="3"/>
        <v>977</v>
      </c>
    </row>
    <row r="8" spans="1:28" ht="15" thickBot="1" x14ac:dyDescent="0.35">
      <c r="A8" s="1"/>
      <c r="B8" s="9"/>
      <c r="C8" s="11"/>
      <c r="D8" s="11"/>
      <c r="E8" s="11"/>
      <c r="F8" s="18"/>
      <c r="G8" s="11"/>
      <c r="H8" s="12"/>
      <c r="I8" s="11"/>
      <c r="J8" s="11"/>
      <c r="K8" s="11"/>
      <c r="L8" s="18"/>
      <c r="M8" s="11"/>
      <c r="N8" s="12"/>
      <c r="O8" s="11"/>
      <c r="P8" s="11"/>
      <c r="Q8" s="11"/>
      <c r="R8" s="13"/>
      <c r="S8" s="1"/>
      <c r="U8" s="14">
        <v>814</v>
      </c>
      <c r="V8" s="15">
        <v>546</v>
      </c>
      <c r="W8" s="30">
        <v>998</v>
      </c>
      <c r="Y8" s="59" t="s">
        <v>32</v>
      </c>
      <c r="Z8" s="57">
        <f>QUARTILE(U3:U27,0)</f>
        <v>776</v>
      </c>
      <c r="AA8" s="29">
        <f t="shared" ref="AA8:AB8" si="4">QUARTILE(V3:V27,0)</f>
        <v>536</v>
      </c>
      <c r="AB8" s="30">
        <f t="shared" si="4"/>
        <v>932</v>
      </c>
    </row>
    <row r="9" spans="1:28" ht="15" thickBot="1" x14ac:dyDescent="0.35">
      <c r="A9" s="1"/>
      <c r="B9" s="9"/>
      <c r="C9" s="120" t="s">
        <v>6</v>
      </c>
      <c r="D9" s="121"/>
      <c r="E9" s="122"/>
      <c r="F9" s="10"/>
      <c r="G9" s="11"/>
      <c r="H9" s="12"/>
      <c r="I9" s="120" t="s">
        <v>7</v>
      </c>
      <c r="J9" s="121"/>
      <c r="K9" s="122"/>
      <c r="L9" s="10"/>
      <c r="M9" s="11"/>
      <c r="N9" s="12"/>
      <c r="O9" s="120" t="s">
        <v>8</v>
      </c>
      <c r="P9" s="121"/>
      <c r="Q9" s="122"/>
      <c r="R9" s="13"/>
      <c r="S9" s="1"/>
      <c r="U9" s="14">
        <v>776</v>
      </c>
      <c r="V9" s="15">
        <v>550</v>
      </c>
      <c r="W9" s="30">
        <v>1012</v>
      </c>
      <c r="Y9" s="60" t="s">
        <v>33</v>
      </c>
      <c r="Z9" s="61">
        <f>Z5-Z7</f>
        <v>7</v>
      </c>
      <c r="AA9" s="32">
        <f t="shared" ref="AA9:AB9" si="5">AA5-AA7</f>
        <v>7</v>
      </c>
      <c r="AB9" s="33">
        <f t="shared" si="5"/>
        <v>41</v>
      </c>
    </row>
    <row r="10" spans="1:28" x14ac:dyDescent="0.3">
      <c r="A10" s="1"/>
      <c r="B10" s="9"/>
      <c r="C10" s="123"/>
      <c r="D10" s="124"/>
      <c r="E10" s="125"/>
      <c r="F10" s="10"/>
      <c r="G10" s="11"/>
      <c r="H10" s="12"/>
      <c r="I10" s="123"/>
      <c r="J10" s="124"/>
      <c r="K10" s="125"/>
      <c r="L10" s="10"/>
      <c r="M10" s="11"/>
      <c r="N10" s="12"/>
      <c r="O10" s="123"/>
      <c r="P10" s="124"/>
      <c r="Q10" s="125"/>
      <c r="R10" s="13"/>
      <c r="S10" s="1"/>
      <c r="U10" s="14">
        <v>792</v>
      </c>
      <c r="V10" s="15">
        <v>554</v>
      </c>
      <c r="W10" s="30">
        <v>1043</v>
      </c>
    </row>
    <row r="11" spans="1:28" ht="15" thickBot="1" x14ac:dyDescent="0.35">
      <c r="A11" s="1"/>
      <c r="B11" s="9"/>
      <c r="C11" s="126"/>
      <c r="D11" s="127"/>
      <c r="E11" s="128"/>
      <c r="F11" s="10"/>
      <c r="G11" s="11"/>
      <c r="H11" s="12"/>
      <c r="I11" s="126"/>
      <c r="J11" s="127"/>
      <c r="K11" s="128"/>
      <c r="L11" s="10"/>
      <c r="M11" s="11"/>
      <c r="N11" s="12"/>
      <c r="O11" s="126"/>
      <c r="P11" s="127"/>
      <c r="Q11" s="128"/>
      <c r="R11" s="13"/>
      <c r="S11" s="1"/>
      <c r="U11" s="14">
        <v>807</v>
      </c>
      <c r="V11" s="15">
        <v>539</v>
      </c>
      <c r="W11" s="30">
        <v>970</v>
      </c>
    </row>
    <row r="12" spans="1:28" x14ac:dyDescent="0.3">
      <c r="A12" s="1"/>
      <c r="B12" s="9"/>
      <c r="C12" s="11"/>
      <c r="D12" s="11"/>
      <c r="E12" s="11"/>
      <c r="F12" s="18"/>
      <c r="G12" s="11"/>
      <c r="H12" s="12"/>
      <c r="I12" s="11"/>
      <c r="J12" s="11"/>
      <c r="K12" s="11"/>
      <c r="L12" s="18"/>
      <c r="M12" s="11"/>
      <c r="N12" s="12"/>
      <c r="O12" s="11"/>
      <c r="P12" s="11"/>
      <c r="Q12" s="11"/>
      <c r="R12" s="13"/>
      <c r="S12" s="1"/>
      <c r="U12" s="14">
        <v>793</v>
      </c>
      <c r="V12" s="15">
        <v>543</v>
      </c>
      <c r="W12" s="30">
        <v>974</v>
      </c>
    </row>
    <row r="13" spans="1:28" ht="15" thickBot="1" x14ac:dyDescent="0.35">
      <c r="A13" s="1"/>
      <c r="B13" s="9"/>
      <c r="C13" s="11"/>
      <c r="D13" s="11"/>
      <c r="E13" s="11"/>
      <c r="F13" s="18"/>
      <c r="G13" s="11"/>
      <c r="H13" s="12"/>
      <c r="I13" s="11"/>
      <c r="J13" s="11"/>
      <c r="K13" s="11"/>
      <c r="L13" s="18"/>
      <c r="M13" s="11"/>
      <c r="N13" s="12"/>
      <c r="O13" s="11"/>
      <c r="P13" s="11"/>
      <c r="Q13" s="11"/>
      <c r="R13" s="13"/>
      <c r="S13" s="1"/>
      <c r="U13" s="14">
        <v>811</v>
      </c>
      <c r="V13" s="15">
        <v>553</v>
      </c>
      <c r="W13" s="30">
        <v>1018</v>
      </c>
    </row>
    <row r="14" spans="1:28" x14ac:dyDescent="0.3">
      <c r="A14" s="1"/>
      <c r="B14" s="9"/>
      <c r="C14" s="120" t="s">
        <v>9</v>
      </c>
      <c r="D14" s="121"/>
      <c r="E14" s="122"/>
      <c r="F14" s="10"/>
      <c r="G14" s="11"/>
      <c r="H14" s="12"/>
      <c r="I14" s="120" t="s">
        <v>10</v>
      </c>
      <c r="J14" s="121"/>
      <c r="K14" s="122"/>
      <c r="L14" s="10"/>
      <c r="M14" s="11"/>
      <c r="N14" s="12"/>
      <c r="O14" s="120" t="s">
        <v>11</v>
      </c>
      <c r="P14" s="121"/>
      <c r="Q14" s="122"/>
      <c r="R14" s="13"/>
      <c r="S14" s="1"/>
      <c r="U14" s="14">
        <v>785</v>
      </c>
      <c r="V14" s="15">
        <v>553</v>
      </c>
      <c r="W14" s="30">
        <v>991</v>
      </c>
    </row>
    <row r="15" spans="1:28" x14ac:dyDescent="0.3">
      <c r="A15" s="1"/>
      <c r="B15" s="9"/>
      <c r="C15" s="123"/>
      <c r="D15" s="124"/>
      <c r="E15" s="125"/>
      <c r="F15" s="10"/>
      <c r="G15" s="11"/>
      <c r="H15" s="12"/>
      <c r="I15" s="123"/>
      <c r="J15" s="124"/>
      <c r="K15" s="125"/>
      <c r="L15" s="10"/>
      <c r="M15" s="11"/>
      <c r="N15" s="12"/>
      <c r="O15" s="123"/>
      <c r="P15" s="124"/>
      <c r="Q15" s="125"/>
      <c r="R15" s="13"/>
      <c r="S15" s="1"/>
      <c r="U15" s="14">
        <v>808</v>
      </c>
      <c r="V15" s="15">
        <v>548</v>
      </c>
      <c r="W15" s="30">
        <v>1029</v>
      </c>
    </row>
    <row r="16" spans="1:28" ht="15" thickBot="1" x14ac:dyDescent="0.35">
      <c r="A16" s="1"/>
      <c r="B16" s="9"/>
      <c r="C16" s="126"/>
      <c r="D16" s="127"/>
      <c r="E16" s="128"/>
      <c r="F16" s="10"/>
      <c r="G16" s="11"/>
      <c r="H16" s="12"/>
      <c r="I16" s="126"/>
      <c r="J16" s="127"/>
      <c r="K16" s="128"/>
      <c r="L16" s="10"/>
      <c r="M16" s="11"/>
      <c r="N16" s="12"/>
      <c r="O16" s="126"/>
      <c r="P16" s="127"/>
      <c r="Q16" s="128"/>
      <c r="R16" s="13"/>
      <c r="S16" s="1"/>
      <c r="U16" s="14">
        <v>783</v>
      </c>
      <c r="V16" s="15">
        <v>552</v>
      </c>
      <c r="W16" s="30">
        <v>976</v>
      </c>
    </row>
    <row r="17" spans="1:25" x14ac:dyDescent="0.3">
      <c r="A17" s="1"/>
      <c r="B17" s="22"/>
      <c r="C17" s="23"/>
      <c r="D17" s="23"/>
      <c r="E17" s="23"/>
      <c r="F17" s="24"/>
      <c r="G17" s="1"/>
      <c r="H17" s="22"/>
      <c r="I17" s="23"/>
      <c r="J17" s="23"/>
      <c r="K17" s="23"/>
      <c r="L17" s="24"/>
      <c r="M17" s="1"/>
      <c r="N17" s="22"/>
      <c r="O17" s="23"/>
      <c r="P17" s="23"/>
      <c r="Q17" s="23"/>
      <c r="R17" s="24"/>
      <c r="S17" s="1"/>
      <c r="U17" s="14">
        <v>793</v>
      </c>
      <c r="V17" s="15">
        <v>543</v>
      </c>
      <c r="W17" s="30">
        <v>970</v>
      </c>
    </row>
    <row r="18" spans="1:2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14">
        <v>794</v>
      </c>
      <c r="V18" s="15">
        <v>555</v>
      </c>
      <c r="W18" s="30">
        <v>977</v>
      </c>
      <c r="X18" s="34"/>
      <c r="Y18" s="34"/>
    </row>
    <row r="19" spans="1:2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4">
        <v>793</v>
      </c>
      <c r="V19" s="15">
        <v>549</v>
      </c>
      <c r="W19" s="30">
        <v>1013</v>
      </c>
    </row>
    <row r="20" spans="1:25" x14ac:dyDescent="0.3">
      <c r="U20" s="14">
        <v>803</v>
      </c>
      <c r="V20" s="15">
        <v>548</v>
      </c>
      <c r="W20" s="30">
        <v>991</v>
      </c>
    </row>
    <row r="21" spans="1:25" x14ac:dyDescent="0.3">
      <c r="U21" s="14">
        <v>819</v>
      </c>
      <c r="V21" s="15">
        <v>546</v>
      </c>
      <c r="W21" s="30">
        <v>1065</v>
      </c>
    </row>
    <row r="22" spans="1:25" x14ac:dyDescent="0.3">
      <c r="U22" s="14">
        <v>797</v>
      </c>
      <c r="V22" s="15">
        <v>553</v>
      </c>
      <c r="W22" s="30">
        <v>1018</v>
      </c>
    </row>
    <row r="23" spans="1:25" x14ac:dyDescent="0.3">
      <c r="U23" s="14">
        <v>793</v>
      </c>
      <c r="V23" s="15">
        <v>553</v>
      </c>
      <c r="W23" s="30">
        <v>1000</v>
      </c>
    </row>
    <row r="24" spans="1:25" x14ac:dyDescent="0.3">
      <c r="U24" s="14">
        <v>786</v>
      </c>
      <c r="V24" s="15">
        <v>536</v>
      </c>
      <c r="W24" s="30">
        <v>1004</v>
      </c>
    </row>
    <row r="25" spans="1:25" x14ac:dyDescent="0.3">
      <c r="U25" s="14">
        <v>794</v>
      </c>
      <c r="V25" s="15">
        <v>554</v>
      </c>
      <c r="W25" s="30">
        <v>1015</v>
      </c>
    </row>
    <row r="26" spans="1:25" x14ac:dyDescent="0.3">
      <c r="U26" s="14">
        <v>800</v>
      </c>
      <c r="V26" s="15">
        <v>553</v>
      </c>
      <c r="W26" s="30">
        <v>968</v>
      </c>
    </row>
    <row r="27" spans="1:25" ht="15" thickBot="1" x14ac:dyDescent="0.35">
      <c r="U27" s="41">
        <v>797</v>
      </c>
      <c r="V27" s="42">
        <v>552</v>
      </c>
      <c r="W27" s="43">
        <v>1051</v>
      </c>
    </row>
    <row r="28" spans="1:25" x14ac:dyDescent="0.3">
      <c r="T28" s="38" t="s">
        <v>23</v>
      </c>
      <c r="U28" s="45">
        <f>MAX(U3:U27)</f>
        <v>819</v>
      </c>
      <c r="V28" s="46">
        <f t="shared" ref="V28:W28" si="6">MAX(V3:V27)</f>
        <v>555</v>
      </c>
      <c r="W28" s="47">
        <f t="shared" si="6"/>
        <v>1065</v>
      </c>
    </row>
    <row r="29" spans="1:25" x14ac:dyDescent="0.3">
      <c r="T29" s="39" t="s">
        <v>24</v>
      </c>
      <c r="U29" s="48">
        <f>MIN(U3:U27)</f>
        <v>776</v>
      </c>
      <c r="V29" s="44">
        <f t="shared" ref="V29:W29" si="7">MIN(V3:V27)</f>
        <v>536</v>
      </c>
      <c r="W29" s="49">
        <f t="shared" si="7"/>
        <v>932</v>
      </c>
    </row>
    <row r="30" spans="1:25" x14ac:dyDescent="0.3">
      <c r="T30" s="39" t="s">
        <v>25</v>
      </c>
      <c r="U30" s="48">
        <f>U28-U29</f>
        <v>43</v>
      </c>
      <c r="V30" s="44">
        <f t="shared" ref="V30:W30" si="8">V28-V29</f>
        <v>19</v>
      </c>
      <c r="W30" s="49">
        <f t="shared" si="8"/>
        <v>133</v>
      </c>
    </row>
    <row r="31" spans="1:25" x14ac:dyDescent="0.3">
      <c r="T31" s="39" t="s">
        <v>26</v>
      </c>
      <c r="U31" s="48">
        <f>MEDIAN(U3:U27)</f>
        <v>797</v>
      </c>
      <c r="V31" s="44">
        <f t="shared" ref="V31:W31" si="9">MEDIAN(V3:V27)</f>
        <v>550</v>
      </c>
      <c r="W31" s="49">
        <f t="shared" si="9"/>
        <v>1000</v>
      </c>
    </row>
    <row r="32" spans="1:25" ht="15" thickBot="1" x14ac:dyDescent="0.35">
      <c r="T32" s="40" t="s">
        <v>27</v>
      </c>
      <c r="U32" s="50">
        <f>AVERAGE(U3:U27)</f>
        <v>796.92</v>
      </c>
      <c r="V32" s="51">
        <f t="shared" ref="V32:W32" si="10">AVERAGE(V3:V27)</f>
        <v>548.84</v>
      </c>
      <c r="W32" s="52">
        <f t="shared" si="10"/>
        <v>1002.52</v>
      </c>
    </row>
  </sheetData>
  <mergeCells count="12">
    <mergeCell ref="C14:E16"/>
    <mergeCell ref="I14:K16"/>
    <mergeCell ref="O14:Q16"/>
    <mergeCell ref="B2:F2"/>
    <mergeCell ref="H2:L2"/>
    <mergeCell ref="N2:R2"/>
    <mergeCell ref="O4:Q6"/>
    <mergeCell ref="I4:K6"/>
    <mergeCell ref="C4:E6"/>
    <mergeCell ref="C9:E11"/>
    <mergeCell ref="I9:K11"/>
    <mergeCell ref="O9:Q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C8C-F813-4E8E-90BB-9F884AE7342B}">
  <dimension ref="B1:AA76"/>
  <sheetViews>
    <sheetView topLeftCell="M1" zoomScale="75" zoomScaleNormal="75" workbookViewId="0">
      <selection activeCell="AN36" sqref="AN36"/>
    </sheetView>
  </sheetViews>
  <sheetFormatPr defaultRowHeight="14.4" x14ac:dyDescent="0.3"/>
  <cols>
    <col min="6" max="6" width="7.6640625" customWidth="1"/>
    <col min="7" max="7" width="11.88671875" customWidth="1"/>
  </cols>
  <sheetData>
    <row r="1" spans="3:27" ht="15" thickBot="1" x14ac:dyDescent="0.35">
      <c r="AA1" s="80" t="s">
        <v>34</v>
      </c>
    </row>
    <row r="2" spans="3:27" ht="15" thickBot="1" x14ac:dyDescent="0.35">
      <c r="C2" s="71" t="s">
        <v>0</v>
      </c>
      <c r="D2" s="72" t="s">
        <v>1</v>
      </c>
      <c r="E2" s="73" t="s">
        <v>2</v>
      </c>
      <c r="AA2" s="81">
        <v>794</v>
      </c>
    </row>
    <row r="3" spans="3:27" ht="15" thickBot="1" x14ac:dyDescent="0.35">
      <c r="C3" s="74">
        <v>794</v>
      </c>
      <c r="D3" s="75">
        <v>547</v>
      </c>
      <c r="E3" s="76">
        <v>1026</v>
      </c>
      <c r="H3" s="71" t="s">
        <v>0</v>
      </c>
      <c r="I3" s="72" t="s">
        <v>1</v>
      </c>
      <c r="J3" s="73" t="s">
        <v>2</v>
      </c>
      <c r="AA3" s="82">
        <v>800</v>
      </c>
    </row>
    <row r="4" spans="3:27" x14ac:dyDescent="0.3">
      <c r="C4" s="48">
        <v>800</v>
      </c>
      <c r="D4" s="44">
        <v>546</v>
      </c>
      <c r="E4" s="49">
        <v>932</v>
      </c>
      <c r="G4" s="68" t="s">
        <v>28</v>
      </c>
      <c r="H4" s="46">
        <v>819</v>
      </c>
      <c r="I4" s="46">
        <v>555</v>
      </c>
      <c r="J4" s="47">
        <v>1065</v>
      </c>
      <c r="AA4" s="82">
        <v>797</v>
      </c>
    </row>
    <row r="5" spans="3:27" x14ac:dyDescent="0.3">
      <c r="C5" s="48">
        <v>797</v>
      </c>
      <c r="D5" s="44">
        <v>544</v>
      </c>
      <c r="E5" s="49">
        <v>1037</v>
      </c>
      <c r="G5" s="69" t="s">
        <v>29</v>
      </c>
      <c r="H5" s="44">
        <v>800</v>
      </c>
      <c r="I5" s="44">
        <v>553</v>
      </c>
      <c r="J5" s="49">
        <v>1018</v>
      </c>
      <c r="AA5" s="82">
        <v>797</v>
      </c>
    </row>
    <row r="6" spans="3:27" x14ac:dyDescent="0.3">
      <c r="C6" s="48">
        <v>797</v>
      </c>
      <c r="D6" s="44">
        <v>553</v>
      </c>
      <c r="E6" s="49">
        <v>985</v>
      </c>
      <c r="G6" s="69" t="s">
        <v>30</v>
      </c>
      <c r="H6" s="44">
        <v>797</v>
      </c>
      <c r="I6" s="44">
        <v>550</v>
      </c>
      <c r="J6" s="49">
        <v>1000</v>
      </c>
      <c r="AA6" s="82">
        <v>797</v>
      </c>
    </row>
    <row r="7" spans="3:27" x14ac:dyDescent="0.3">
      <c r="C7" s="48">
        <v>797</v>
      </c>
      <c r="D7" s="44">
        <v>551</v>
      </c>
      <c r="E7" s="49">
        <v>1000</v>
      </c>
      <c r="G7" s="69" t="s">
        <v>31</v>
      </c>
      <c r="H7" s="44">
        <v>793</v>
      </c>
      <c r="I7" s="44">
        <v>546</v>
      </c>
      <c r="J7" s="49">
        <v>977</v>
      </c>
      <c r="AA7" s="82">
        <v>814</v>
      </c>
    </row>
    <row r="8" spans="3:27" x14ac:dyDescent="0.3">
      <c r="C8" s="48">
        <v>814</v>
      </c>
      <c r="D8" s="44">
        <v>546</v>
      </c>
      <c r="E8" s="49">
        <v>998</v>
      </c>
      <c r="G8" s="69" t="s">
        <v>32</v>
      </c>
      <c r="H8" s="44">
        <v>776</v>
      </c>
      <c r="I8" s="44">
        <v>536</v>
      </c>
      <c r="J8" s="49">
        <v>932</v>
      </c>
      <c r="AA8" s="82">
        <v>776</v>
      </c>
    </row>
    <row r="9" spans="3:27" ht="15" thickBot="1" x14ac:dyDescent="0.35">
      <c r="C9" s="48">
        <v>776</v>
      </c>
      <c r="D9" s="44">
        <v>550</v>
      </c>
      <c r="E9" s="49">
        <v>1012</v>
      </c>
      <c r="G9" s="70" t="s">
        <v>33</v>
      </c>
      <c r="H9" s="51">
        <v>7</v>
      </c>
      <c r="I9" s="51">
        <v>7</v>
      </c>
      <c r="J9" s="52">
        <v>41</v>
      </c>
      <c r="AA9" s="82">
        <v>792</v>
      </c>
    </row>
    <row r="10" spans="3:27" x14ac:dyDescent="0.3">
      <c r="C10" s="48">
        <v>792</v>
      </c>
      <c r="D10" s="44">
        <v>554</v>
      </c>
      <c r="E10" s="49">
        <v>1043</v>
      </c>
      <c r="AA10" s="82">
        <v>807</v>
      </c>
    </row>
    <row r="11" spans="3:27" x14ac:dyDescent="0.3">
      <c r="C11" s="48">
        <v>807</v>
      </c>
      <c r="D11" s="44">
        <v>539</v>
      </c>
      <c r="E11" s="49">
        <v>970</v>
      </c>
      <c r="AA11" s="82">
        <v>793</v>
      </c>
    </row>
    <row r="12" spans="3:27" x14ac:dyDescent="0.3">
      <c r="C12" s="48">
        <v>793</v>
      </c>
      <c r="D12" s="44">
        <v>543</v>
      </c>
      <c r="E12" s="49">
        <v>974</v>
      </c>
      <c r="AA12" s="82">
        <v>811</v>
      </c>
    </row>
    <row r="13" spans="3:27" x14ac:dyDescent="0.3">
      <c r="C13" s="48">
        <v>811</v>
      </c>
      <c r="D13" s="44">
        <v>553</v>
      </c>
      <c r="E13" s="49">
        <v>1018</v>
      </c>
      <c r="AA13" s="82">
        <v>785</v>
      </c>
    </row>
    <row r="14" spans="3:27" x14ac:dyDescent="0.3">
      <c r="C14" s="48">
        <v>785</v>
      </c>
      <c r="D14" s="44">
        <v>553</v>
      </c>
      <c r="E14" s="49">
        <v>991</v>
      </c>
      <c r="AA14" s="82">
        <v>808</v>
      </c>
    </row>
    <row r="15" spans="3:27" x14ac:dyDescent="0.3">
      <c r="C15" s="48">
        <v>808</v>
      </c>
      <c r="D15" s="44">
        <v>548</v>
      </c>
      <c r="E15" s="49">
        <v>1029</v>
      </c>
      <c r="AA15" s="82">
        <v>783</v>
      </c>
    </row>
    <row r="16" spans="3:27" x14ac:dyDescent="0.3">
      <c r="C16" s="48">
        <v>783</v>
      </c>
      <c r="D16" s="44">
        <v>552</v>
      </c>
      <c r="E16" s="49">
        <v>976</v>
      </c>
      <c r="AA16" s="82">
        <v>793</v>
      </c>
    </row>
    <row r="17" spans="2:27" x14ac:dyDescent="0.3">
      <c r="C17" s="48">
        <v>793</v>
      </c>
      <c r="D17" s="44">
        <v>543</v>
      </c>
      <c r="E17" s="49">
        <v>970</v>
      </c>
      <c r="AA17" s="82">
        <v>794</v>
      </c>
    </row>
    <row r="18" spans="2:27" x14ac:dyDescent="0.3">
      <c r="C18" s="48">
        <v>794</v>
      </c>
      <c r="D18" s="44">
        <v>555</v>
      </c>
      <c r="E18" s="49">
        <v>977</v>
      </c>
      <c r="AA18" s="82">
        <v>793</v>
      </c>
    </row>
    <row r="19" spans="2:27" x14ac:dyDescent="0.3">
      <c r="C19" s="48">
        <v>793</v>
      </c>
      <c r="D19" s="44">
        <v>549</v>
      </c>
      <c r="E19" s="49">
        <v>1013</v>
      </c>
      <c r="AA19" s="82">
        <v>803</v>
      </c>
    </row>
    <row r="20" spans="2:27" x14ac:dyDescent="0.3">
      <c r="C20" s="48">
        <v>803</v>
      </c>
      <c r="D20" s="44">
        <v>548</v>
      </c>
      <c r="E20" s="49">
        <v>991</v>
      </c>
      <c r="AA20" s="82">
        <v>819</v>
      </c>
    </row>
    <row r="21" spans="2:27" x14ac:dyDescent="0.3">
      <c r="C21" s="48">
        <v>819</v>
      </c>
      <c r="D21" s="44">
        <v>546</v>
      </c>
      <c r="E21" s="49">
        <v>1065</v>
      </c>
      <c r="AA21" s="82">
        <v>797</v>
      </c>
    </row>
    <row r="22" spans="2:27" x14ac:dyDescent="0.3">
      <c r="C22" s="48">
        <v>797</v>
      </c>
      <c r="D22" s="44">
        <v>553</v>
      </c>
      <c r="E22" s="49">
        <v>1018</v>
      </c>
      <c r="AA22" s="82">
        <v>793</v>
      </c>
    </row>
    <row r="23" spans="2:27" x14ac:dyDescent="0.3">
      <c r="C23" s="48">
        <v>793</v>
      </c>
      <c r="D23" s="44">
        <v>553</v>
      </c>
      <c r="E23" s="49">
        <v>1000</v>
      </c>
      <c r="AA23" s="82">
        <v>786</v>
      </c>
    </row>
    <row r="24" spans="2:27" x14ac:dyDescent="0.3">
      <c r="C24" s="48">
        <v>786</v>
      </c>
      <c r="D24" s="44">
        <v>536</v>
      </c>
      <c r="E24" s="49">
        <v>1004</v>
      </c>
      <c r="AA24" s="82">
        <v>794</v>
      </c>
    </row>
    <row r="25" spans="2:27" x14ac:dyDescent="0.3">
      <c r="C25" s="48">
        <v>794</v>
      </c>
      <c r="D25" s="44">
        <v>554</v>
      </c>
      <c r="E25" s="49">
        <v>1015</v>
      </c>
      <c r="AA25" s="82">
        <v>800</v>
      </c>
    </row>
    <row r="26" spans="2:27" x14ac:dyDescent="0.3">
      <c r="C26" s="48">
        <v>800</v>
      </c>
      <c r="D26" s="44">
        <v>553</v>
      </c>
      <c r="E26" s="49">
        <v>968</v>
      </c>
      <c r="AA26" s="83">
        <v>797</v>
      </c>
    </row>
    <row r="27" spans="2:27" ht="15" thickBot="1" x14ac:dyDescent="0.35">
      <c r="C27" s="62">
        <v>797</v>
      </c>
      <c r="D27" s="63">
        <v>552</v>
      </c>
      <c r="E27" s="64">
        <v>1051</v>
      </c>
      <c r="AA27" s="81">
        <v>547</v>
      </c>
    </row>
    <row r="28" spans="2:27" x14ac:dyDescent="0.3">
      <c r="B28" s="77" t="s">
        <v>23</v>
      </c>
      <c r="C28" s="65">
        <v>819</v>
      </c>
      <c r="D28" s="46">
        <v>555</v>
      </c>
      <c r="E28" s="47">
        <v>1065</v>
      </c>
      <c r="AA28" s="82">
        <v>546</v>
      </c>
    </row>
    <row r="29" spans="2:27" x14ac:dyDescent="0.3">
      <c r="B29" s="78" t="s">
        <v>24</v>
      </c>
      <c r="C29" s="66">
        <v>776</v>
      </c>
      <c r="D29" s="44">
        <v>536</v>
      </c>
      <c r="E29" s="49">
        <v>932</v>
      </c>
      <c r="AA29" s="82">
        <v>544</v>
      </c>
    </row>
    <row r="30" spans="2:27" x14ac:dyDescent="0.3">
      <c r="B30" s="78" t="s">
        <v>25</v>
      </c>
      <c r="C30" s="66">
        <v>43</v>
      </c>
      <c r="D30" s="44">
        <v>19</v>
      </c>
      <c r="E30" s="49">
        <v>133</v>
      </c>
      <c r="AA30" s="82">
        <v>553</v>
      </c>
    </row>
    <row r="31" spans="2:27" x14ac:dyDescent="0.3">
      <c r="B31" s="78" t="s">
        <v>26</v>
      </c>
      <c r="C31" s="66">
        <v>797</v>
      </c>
      <c r="D31" s="44">
        <v>550</v>
      </c>
      <c r="E31" s="49">
        <v>1000</v>
      </c>
      <c r="AA31" s="82">
        <v>551</v>
      </c>
    </row>
    <row r="32" spans="2:27" ht="15" thickBot="1" x14ac:dyDescent="0.35">
      <c r="B32" s="79" t="s">
        <v>27</v>
      </c>
      <c r="C32" s="67">
        <v>796.92</v>
      </c>
      <c r="D32" s="51">
        <v>548.84</v>
      </c>
      <c r="E32" s="52">
        <v>1002.52</v>
      </c>
      <c r="AA32" s="82">
        <v>546</v>
      </c>
    </row>
    <row r="33" spans="27:27" x14ac:dyDescent="0.3">
      <c r="AA33" s="82">
        <v>550</v>
      </c>
    </row>
    <row r="34" spans="27:27" x14ac:dyDescent="0.3">
      <c r="AA34" s="82">
        <v>554</v>
      </c>
    </row>
    <row r="35" spans="27:27" x14ac:dyDescent="0.3">
      <c r="AA35" s="82">
        <v>539</v>
      </c>
    </row>
    <row r="36" spans="27:27" x14ac:dyDescent="0.3">
      <c r="AA36" s="82">
        <v>543</v>
      </c>
    </row>
    <row r="37" spans="27:27" x14ac:dyDescent="0.3">
      <c r="AA37" s="82">
        <v>553</v>
      </c>
    </row>
    <row r="38" spans="27:27" x14ac:dyDescent="0.3">
      <c r="AA38" s="82">
        <v>553</v>
      </c>
    </row>
    <row r="39" spans="27:27" x14ac:dyDescent="0.3">
      <c r="AA39" s="82">
        <v>548</v>
      </c>
    </row>
    <row r="40" spans="27:27" x14ac:dyDescent="0.3">
      <c r="AA40" s="82">
        <v>552</v>
      </c>
    </row>
    <row r="41" spans="27:27" x14ac:dyDescent="0.3">
      <c r="AA41" s="82">
        <v>543</v>
      </c>
    </row>
    <row r="42" spans="27:27" x14ac:dyDescent="0.3">
      <c r="AA42" s="82">
        <v>555</v>
      </c>
    </row>
    <row r="43" spans="27:27" x14ac:dyDescent="0.3">
      <c r="AA43" s="82">
        <v>549</v>
      </c>
    </row>
    <row r="44" spans="27:27" x14ac:dyDescent="0.3">
      <c r="AA44" s="82">
        <v>548</v>
      </c>
    </row>
    <row r="45" spans="27:27" x14ac:dyDescent="0.3">
      <c r="AA45" s="82">
        <v>546</v>
      </c>
    </row>
    <row r="46" spans="27:27" x14ac:dyDescent="0.3">
      <c r="AA46" s="82">
        <v>553</v>
      </c>
    </row>
    <row r="47" spans="27:27" x14ac:dyDescent="0.3">
      <c r="AA47" s="82">
        <v>553</v>
      </c>
    </row>
    <row r="48" spans="27:27" x14ac:dyDescent="0.3">
      <c r="AA48" s="82">
        <v>536</v>
      </c>
    </row>
    <row r="49" spans="27:27" x14ac:dyDescent="0.3">
      <c r="AA49" s="82">
        <v>554</v>
      </c>
    </row>
    <row r="50" spans="27:27" x14ac:dyDescent="0.3">
      <c r="AA50" s="82">
        <v>553</v>
      </c>
    </row>
    <row r="51" spans="27:27" x14ac:dyDescent="0.3">
      <c r="AA51" s="83">
        <v>552</v>
      </c>
    </row>
    <row r="52" spans="27:27" x14ac:dyDescent="0.3">
      <c r="AA52" s="81">
        <v>1026</v>
      </c>
    </row>
    <row r="53" spans="27:27" x14ac:dyDescent="0.3">
      <c r="AA53" s="82">
        <v>932</v>
      </c>
    </row>
    <row r="54" spans="27:27" x14ac:dyDescent="0.3">
      <c r="AA54" s="82">
        <v>1037</v>
      </c>
    </row>
    <row r="55" spans="27:27" x14ac:dyDescent="0.3">
      <c r="AA55" s="82">
        <v>985</v>
      </c>
    </row>
    <row r="56" spans="27:27" x14ac:dyDescent="0.3">
      <c r="AA56" s="82">
        <v>1000</v>
      </c>
    </row>
    <row r="57" spans="27:27" x14ac:dyDescent="0.3">
      <c r="AA57" s="82">
        <v>998</v>
      </c>
    </row>
    <row r="58" spans="27:27" x14ac:dyDescent="0.3">
      <c r="AA58" s="82">
        <v>1012</v>
      </c>
    </row>
    <row r="59" spans="27:27" x14ac:dyDescent="0.3">
      <c r="AA59" s="82">
        <v>1043</v>
      </c>
    </row>
    <row r="60" spans="27:27" x14ac:dyDescent="0.3">
      <c r="AA60" s="82">
        <v>970</v>
      </c>
    </row>
    <row r="61" spans="27:27" x14ac:dyDescent="0.3">
      <c r="AA61" s="82">
        <v>974</v>
      </c>
    </row>
    <row r="62" spans="27:27" x14ac:dyDescent="0.3">
      <c r="AA62" s="82">
        <v>1018</v>
      </c>
    </row>
    <row r="63" spans="27:27" x14ac:dyDescent="0.3">
      <c r="AA63" s="82">
        <v>991</v>
      </c>
    </row>
    <row r="64" spans="27:27" x14ac:dyDescent="0.3">
      <c r="AA64" s="82">
        <v>1029</v>
      </c>
    </row>
    <row r="65" spans="27:27" x14ac:dyDescent="0.3">
      <c r="AA65" s="82">
        <v>976</v>
      </c>
    </row>
    <row r="66" spans="27:27" x14ac:dyDescent="0.3">
      <c r="AA66" s="82">
        <v>970</v>
      </c>
    </row>
    <row r="67" spans="27:27" x14ac:dyDescent="0.3">
      <c r="AA67" s="82">
        <v>977</v>
      </c>
    </row>
    <row r="68" spans="27:27" x14ac:dyDescent="0.3">
      <c r="AA68" s="82">
        <v>1013</v>
      </c>
    </row>
    <row r="69" spans="27:27" x14ac:dyDescent="0.3">
      <c r="AA69" s="82">
        <v>991</v>
      </c>
    </row>
    <row r="70" spans="27:27" x14ac:dyDescent="0.3">
      <c r="AA70" s="82">
        <v>1065</v>
      </c>
    </row>
    <row r="71" spans="27:27" x14ac:dyDescent="0.3">
      <c r="AA71" s="82">
        <v>1018</v>
      </c>
    </row>
    <row r="72" spans="27:27" x14ac:dyDescent="0.3">
      <c r="AA72" s="82">
        <v>1000</v>
      </c>
    </row>
    <row r="73" spans="27:27" x14ac:dyDescent="0.3">
      <c r="AA73" s="82">
        <v>1004</v>
      </c>
    </row>
    <row r="74" spans="27:27" x14ac:dyDescent="0.3">
      <c r="AA74" s="82">
        <v>1015</v>
      </c>
    </row>
    <row r="75" spans="27:27" x14ac:dyDescent="0.3">
      <c r="AA75" s="82">
        <v>968</v>
      </c>
    </row>
    <row r="76" spans="27:27" ht="15" thickBot="1" x14ac:dyDescent="0.35">
      <c r="AA76" s="84">
        <v>1051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A810-7239-4433-ABEE-D10377FCD0D8}">
  <dimension ref="A2:W33"/>
  <sheetViews>
    <sheetView topLeftCell="B5" workbookViewId="0">
      <selection activeCell="M32" sqref="M32"/>
    </sheetView>
  </sheetViews>
  <sheetFormatPr defaultRowHeight="14.4" x14ac:dyDescent="0.3"/>
  <cols>
    <col min="1" max="19" width="4" customWidth="1"/>
    <col min="20" max="20" width="36.77734375" customWidth="1"/>
    <col min="21" max="21" width="9.5546875" bestFit="1" customWidth="1"/>
  </cols>
  <sheetData>
    <row r="2" spans="1:23" ht="15" thickBot="1" x14ac:dyDescent="0.35">
      <c r="A2" s="1"/>
      <c r="B2" s="119" t="s">
        <v>0</v>
      </c>
      <c r="C2" s="119"/>
      <c r="D2" s="119"/>
      <c r="E2" s="119"/>
      <c r="F2" s="119"/>
      <c r="G2" s="1"/>
      <c r="H2" s="119" t="s">
        <v>1</v>
      </c>
      <c r="I2" s="119"/>
      <c r="J2" s="119"/>
      <c r="K2" s="119"/>
      <c r="L2" s="119"/>
      <c r="M2" s="1"/>
      <c r="N2" s="119" t="s">
        <v>2</v>
      </c>
      <c r="O2" s="119"/>
      <c r="P2" s="119"/>
      <c r="Q2" s="119"/>
      <c r="R2" s="119"/>
      <c r="S2" s="1"/>
    </row>
    <row r="3" spans="1:23" ht="15" thickBot="1" x14ac:dyDescent="0.35">
      <c r="A3" s="1"/>
      <c r="B3" s="3"/>
      <c r="C3" s="4"/>
      <c r="D3" s="4"/>
      <c r="E3" s="4"/>
      <c r="F3" s="5"/>
      <c r="G3" s="1"/>
      <c r="H3" s="3"/>
      <c r="I3" s="4"/>
      <c r="J3" s="4"/>
      <c r="K3" s="4"/>
      <c r="L3" s="5"/>
      <c r="M3" s="1"/>
      <c r="N3" s="3"/>
      <c r="O3" s="4"/>
      <c r="P3" s="4"/>
      <c r="Q3" s="4"/>
      <c r="R3" s="5"/>
      <c r="S3" s="1"/>
      <c r="U3" s="35" t="s">
        <v>0</v>
      </c>
      <c r="V3" s="36" t="s">
        <v>1</v>
      </c>
      <c r="W3" s="37" t="s">
        <v>2</v>
      </c>
    </row>
    <row r="4" spans="1:23" x14ac:dyDescent="0.3">
      <c r="A4" s="1"/>
      <c r="B4" s="9"/>
      <c r="C4" s="120" t="s">
        <v>3</v>
      </c>
      <c r="D4" s="121"/>
      <c r="E4" s="122"/>
      <c r="F4" s="10"/>
      <c r="G4" s="11"/>
      <c r="H4" s="12"/>
      <c r="I4" s="120" t="s">
        <v>4</v>
      </c>
      <c r="J4" s="121"/>
      <c r="K4" s="122"/>
      <c r="L4" s="10"/>
      <c r="M4" s="11"/>
      <c r="N4" s="12"/>
      <c r="O4" s="120" t="s">
        <v>5</v>
      </c>
      <c r="P4" s="121"/>
      <c r="Q4" s="122"/>
      <c r="R4" s="13"/>
      <c r="S4" s="1"/>
      <c r="U4" s="6">
        <v>794</v>
      </c>
      <c r="V4" s="7">
        <v>547</v>
      </c>
      <c r="W4" s="27">
        <v>1026</v>
      </c>
    </row>
    <row r="5" spans="1:23" x14ac:dyDescent="0.3">
      <c r="A5" s="1"/>
      <c r="B5" s="9"/>
      <c r="C5" s="123"/>
      <c r="D5" s="124"/>
      <c r="E5" s="125"/>
      <c r="F5" s="10"/>
      <c r="G5" s="11"/>
      <c r="H5" s="12"/>
      <c r="I5" s="123"/>
      <c r="J5" s="124"/>
      <c r="K5" s="125"/>
      <c r="L5" s="10"/>
      <c r="M5" s="11"/>
      <c r="N5" s="12"/>
      <c r="O5" s="123"/>
      <c r="P5" s="124"/>
      <c r="Q5" s="125"/>
      <c r="R5" s="13"/>
      <c r="S5" s="1"/>
      <c r="U5" s="14">
        <v>800</v>
      </c>
      <c r="V5" s="15">
        <v>546</v>
      </c>
      <c r="W5" s="85">
        <v>932</v>
      </c>
    </row>
    <row r="6" spans="1:23" ht="15" thickBot="1" x14ac:dyDescent="0.35">
      <c r="A6" s="1"/>
      <c r="B6" s="9"/>
      <c r="C6" s="126"/>
      <c r="D6" s="127"/>
      <c r="E6" s="128"/>
      <c r="F6" s="10"/>
      <c r="G6" s="11"/>
      <c r="H6" s="12"/>
      <c r="I6" s="126"/>
      <c r="J6" s="127"/>
      <c r="K6" s="128"/>
      <c r="L6" s="10"/>
      <c r="M6" s="11"/>
      <c r="N6" s="12"/>
      <c r="O6" s="126"/>
      <c r="P6" s="127"/>
      <c r="Q6" s="128"/>
      <c r="R6" s="13"/>
      <c r="S6" s="1"/>
      <c r="U6" s="14">
        <v>797</v>
      </c>
      <c r="V6" s="15">
        <v>544</v>
      </c>
      <c r="W6" s="30">
        <v>1037</v>
      </c>
    </row>
    <row r="7" spans="1:23" x14ac:dyDescent="0.3">
      <c r="A7" s="1"/>
      <c r="B7" s="9"/>
      <c r="C7" s="11"/>
      <c r="D7" s="11"/>
      <c r="E7" s="11"/>
      <c r="F7" s="18"/>
      <c r="G7" s="11"/>
      <c r="H7" s="12"/>
      <c r="I7" s="11"/>
      <c r="J7" s="11"/>
      <c r="K7" s="11"/>
      <c r="L7" s="18"/>
      <c r="M7" s="11"/>
      <c r="N7" s="12"/>
      <c r="O7" s="11"/>
      <c r="P7" s="11"/>
      <c r="Q7" s="11"/>
      <c r="R7" s="13"/>
      <c r="S7" s="1"/>
      <c r="U7" s="14">
        <v>797</v>
      </c>
      <c r="V7" s="15">
        <v>553</v>
      </c>
      <c r="W7" s="30">
        <v>985</v>
      </c>
    </row>
    <row r="8" spans="1:23" ht="15" thickBot="1" x14ac:dyDescent="0.35">
      <c r="A8" s="1"/>
      <c r="B8" s="9"/>
      <c r="C8" s="11"/>
      <c r="D8" s="11"/>
      <c r="E8" s="11"/>
      <c r="F8" s="18"/>
      <c r="G8" s="11"/>
      <c r="H8" s="12"/>
      <c r="I8" s="11"/>
      <c r="J8" s="11"/>
      <c r="K8" s="11"/>
      <c r="L8" s="18"/>
      <c r="M8" s="11"/>
      <c r="N8" s="12"/>
      <c r="O8" s="11"/>
      <c r="P8" s="11"/>
      <c r="Q8" s="11"/>
      <c r="R8" s="13"/>
      <c r="S8" s="1"/>
      <c r="U8" s="14">
        <v>797</v>
      </c>
      <c r="V8" s="15">
        <v>551</v>
      </c>
      <c r="W8" s="30">
        <v>1000</v>
      </c>
    </row>
    <row r="9" spans="1:23" x14ac:dyDescent="0.3">
      <c r="A9" s="1"/>
      <c r="B9" s="9"/>
      <c r="C9" s="120" t="s">
        <v>6</v>
      </c>
      <c r="D9" s="121"/>
      <c r="E9" s="122"/>
      <c r="F9" s="10"/>
      <c r="G9" s="11"/>
      <c r="H9" s="12"/>
      <c r="I9" s="120" t="s">
        <v>7</v>
      </c>
      <c r="J9" s="121"/>
      <c r="K9" s="122"/>
      <c r="L9" s="10"/>
      <c r="M9" s="11"/>
      <c r="N9" s="12"/>
      <c r="O9" s="120" t="s">
        <v>8</v>
      </c>
      <c r="P9" s="121"/>
      <c r="Q9" s="122"/>
      <c r="R9" s="13"/>
      <c r="S9" s="1"/>
      <c r="U9" s="14">
        <v>814</v>
      </c>
      <c r="V9" s="15">
        <v>546</v>
      </c>
      <c r="W9" s="30">
        <v>998</v>
      </c>
    </row>
    <row r="10" spans="1:23" x14ac:dyDescent="0.3">
      <c r="A10" s="1"/>
      <c r="B10" s="9"/>
      <c r="C10" s="123"/>
      <c r="D10" s="124"/>
      <c r="E10" s="125"/>
      <c r="F10" s="10"/>
      <c r="G10" s="11"/>
      <c r="H10" s="12"/>
      <c r="I10" s="123"/>
      <c r="J10" s="124"/>
      <c r="K10" s="125"/>
      <c r="L10" s="10"/>
      <c r="M10" s="11"/>
      <c r="N10" s="12"/>
      <c r="O10" s="123"/>
      <c r="P10" s="124"/>
      <c r="Q10" s="125"/>
      <c r="R10" s="13"/>
      <c r="S10" s="1"/>
      <c r="U10" s="86">
        <v>776</v>
      </c>
      <c r="V10" s="15">
        <v>550</v>
      </c>
      <c r="W10" s="30">
        <v>1012</v>
      </c>
    </row>
    <row r="11" spans="1:23" ht="15" thickBot="1" x14ac:dyDescent="0.35">
      <c r="A11" s="1"/>
      <c r="B11" s="9"/>
      <c r="C11" s="126"/>
      <c r="D11" s="127"/>
      <c r="E11" s="128"/>
      <c r="F11" s="10"/>
      <c r="G11" s="11"/>
      <c r="H11" s="12"/>
      <c r="I11" s="126"/>
      <c r="J11" s="127"/>
      <c r="K11" s="128"/>
      <c r="L11" s="10"/>
      <c r="M11" s="11"/>
      <c r="N11" s="12"/>
      <c r="O11" s="126"/>
      <c r="P11" s="127"/>
      <c r="Q11" s="128"/>
      <c r="R11" s="13"/>
      <c r="S11" s="1"/>
      <c r="U11" s="14">
        <v>792</v>
      </c>
      <c r="V11" s="15">
        <v>554</v>
      </c>
      <c r="W11" s="30">
        <v>1043</v>
      </c>
    </row>
    <row r="12" spans="1:23" x14ac:dyDescent="0.3">
      <c r="A12" s="1"/>
      <c r="B12" s="9"/>
      <c r="C12" s="11"/>
      <c r="D12" s="11"/>
      <c r="E12" s="11"/>
      <c r="F12" s="18"/>
      <c r="G12" s="11"/>
      <c r="H12" s="12"/>
      <c r="I12" s="11"/>
      <c r="J12" s="11"/>
      <c r="K12" s="11"/>
      <c r="L12" s="18"/>
      <c r="M12" s="11"/>
      <c r="N12" s="12"/>
      <c r="O12" s="11"/>
      <c r="P12" s="11"/>
      <c r="Q12" s="11"/>
      <c r="R12" s="13"/>
      <c r="S12" s="1"/>
      <c r="U12" s="14">
        <v>807</v>
      </c>
      <c r="V12" s="15">
        <v>539</v>
      </c>
      <c r="W12" s="30">
        <v>970</v>
      </c>
    </row>
    <row r="13" spans="1:23" ht="15" thickBot="1" x14ac:dyDescent="0.35">
      <c r="A13" s="1"/>
      <c r="B13" s="9"/>
      <c r="C13" s="11"/>
      <c r="D13" s="11"/>
      <c r="E13" s="11"/>
      <c r="F13" s="18"/>
      <c r="G13" s="11"/>
      <c r="H13" s="12"/>
      <c r="I13" s="11"/>
      <c r="J13" s="11"/>
      <c r="K13" s="11"/>
      <c r="L13" s="18"/>
      <c r="M13" s="11"/>
      <c r="N13" s="12"/>
      <c r="O13" s="11"/>
      <c r="P13" s="11"/>
      <c r="Q13" s="11"/>
      <c r="R13" s="13"/>
      <c r="S13" s="1"/>
      <c r="U13" s="14">
        <v>793</v>
      </c>
      <c r="V13" s="15">
        <v>543</v>
      </c>
      <c r="W13" s="30">
        <v>974</v>
      </c>
    </row>
    <row r="14" spans="1:23" x14ac:dyDescent="0.3">
      <c r="A14" s="1"/>
      <c r="B14" s="9"/>
      <c r="C14" s="120" t="s">
        <v>9</v>
      </c>
      <c r="D14" s="121"/>
      <c r="E14" s="122"/>
      <c r="F14" s="10"/>
      <c r="G14" s="11"/>
      <c r="H14" s="12"/>
      <c r="I14" s="120" t="s">
        <v>10</v>
      </c>
      <c r="J14" s="121"/>
      <c r="K14" s="122"/>
      <c r="L14" s="10"/>
      <c r="M14" s="11"/>
      <c r="N14" s="12"/>
      <c r="O14" s="120" t="s">
        <v>11</v>
      </c>
      <c r="P14" s="121"/>
      <c r="Q14" s="122"/>
      <c r="R14" s="13"/>
      <c r="S14" s="1"/>
      <c r="U14" s="14">
        <v>811</v>
      </c>
      <c r="V14" s="15">
        <v>553</v>
      </c>
      <c r="W14" s="30">
        <v>1018</v>
      </c>
    </row>
    <row r="15" spans="1:23" x14ac:dyDescent="0.3">
      <c r="A15" s="1"/>
      <c r="B15" s="9"/>
      <c r="C15" s="123"/>
      <c r="D15" s="124"/>
      <c r="E15" s="125"/>
      <c r="F15" s="10"/>
      <c r="G15" s="11"/>
      <c r="H15" s="12"/>
      <c r="I15" s="123"/>
      <c r="J15" s="124"/>
      <c r="K15" s="125"/>
      <c r="L15" s="10"/>
      <c r="M15" s="11"/>
      <c r="N15" s="12"/>
      <c r="O15" s="123"/>
      <c r="P15" s="124"/>
      <c r="Q15" s="125"/>
      <c r="R15" s="13"/>
      <c r="S15" s="1"/>
      <c r="U15" s="14">
        <v>785</v>
      </c>
      <c r="V15" s="15">
        <v>553</v>
      </c>
      <c r="W15" s="30">
        <v>991</v>
      </c>
    </row>
    <row r="16" spans="1:23" ht="15" thickBot="1" x14ac:dyDescent="0.35">
      <c r="A16" s="1"/>
      <c r="B16" s="9"/>
      <c r="C16" s="126"/>
      <c r="D16" s="127"/>
      <c r="E16" s="128"/>
      <c r="F16" s="10"/>
      <c r="G16" s="11"/>
      <c r="H16" s="12"/>
      <c r="I16" s="126"/>
      <c r="J16" s="127"/>
      <c r="K16" s="128"/>
      <c r="L16" s="10"/>
      <c r="M16" s="11"/>
      <c r="N16" s="12"/>
      <c r="O16" s="126"/>
      <c r="P16" s="127"/>
      <c r="Q16" s="128"/>
      <c r="R16" s="13"/>
      <c r="S16" s="1"/>
      <c r="U16" s="14">
        <v>808</v>
      </c>
      <c r="V16" s="15">
        <v>548</v>
      </c>
      <c r="W16" s="30">
        <v>1029</v>
      </c>
    </row>
    <row r="17" spans="1:23" x14ac:dyDescent="0.3">
      <c r="A17" s="1"/>
      <c r="B17" s="22"/>
      <c r="C17" s="23"/>
      <c r="D17" s="23"/>
      <c r="E17" s="23"/>
      <c r="F17" s="24"/>
      <c r="G17" s="1"/>
      <c r="H17" s="22"/>
      <c r="I17" s="23"/>
      <c r="J17" s="23"/>
      <c r="K17" s="23"/>
      <c r="L17" s="24"/>
      <c r="M17" s="1"/>
      <c r="N17" s="22"/>
      <c r="O17" s="23"/>
      <c r="P17" s="23"/>
      <c r="Q17" s="23"/>
      <c r="R17" s="24"/>
      <c r="S17" s="1"/>
      <c r="U17" s="14">
        <v>783</v>
      </c>
      <c r="V17" s="15">
        <v>552</v>
      </c>
      <c r="W17" s="30">
        <v>976</v>
      </c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14">
        <v>793</v>
      </c>
      <c r="V18" s="15">
        <v>543</v>
      </c>
      <c r="W18" s="30">
        <v>970</v>
      </c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4">
        <v>794</v>
      </c>
      <c r="V19" s="87">
        <v>555</v>
      </c>
      <c r="W19" s="30">
        <v>977</v>
      </c>
    </row>
    <row r="20" spans="1:23" x14ac:dyDescent="0.3">
      <c r="U20" s="14">
        <v>793</v>
      </c>
      <c r="V20" s="15">
        <v>549</v>
      </c>
      <c r="W20" s="30">
        <v>1013</v>
      </c>
    </row>
    <row r="21" spans="1:23" x14ac:dyDescent="0.3">
      <c r="U21" s="14">
        <v>803</v>
      </c>
      <c r="V21" s="15">
        <v>548</v>
      </c>
      <c r="W21" s="30">
        <v>991</v>
      </c>
    </row>
    <row r="22" spans="1:23" x14ac:dyDescent="0.3">
      <c r="U22" s="88">
        <v>819</v>
      </c>
      <c r="V22" s="15">
        <v>546</v>
      </c>
      <c r="W22" s="89">
        <v>1065</v>
      </c>
    </row>
    <row r="23" spans="1:23" x14ac:dyDescent="0.3">
      <c r="U23" s="14">
        <v>797</v>
      </c>
      <c r="V23" s="15">
        <v>553</v>
      </c>
      <c r="W23" s="30">
        <v>1018</v>
      </c>
    </row>
    <row r="24" spans="1:23" x14ac:dyDescent="0.3">
      <c r="U24" s="14">
        <v>793</v>
      </c>
      <c r="V24" s="15">
        <v>553</v>
      </c>
      <c r="W24" s="30">
        <v>1000</v>
      </c>
    </row>
    <row r="25" spans="1:23" x14ac:dyDescent="0.3">
      <c r="U25" s="14">
        <v>786</v>
      </c>
      <c r="V25" s="90">
        <v>536</v>
      </c>
      <c r="W25" s="30">
        <v>1004</v>
      </c>
    </row>
    <row r="26" spans="1:23" x14ac:dyDescent="0.3">
      <c r="U26" s="14">
        <v>794</v>
      </c>
      <c r="V26" s="15">
        <v>554</v>
      </c>
      <c r="W26" s="30">
        <v>1015</v>
      </c>
    </row>
    <row r="27" spans="1:23" x14ac:dyDescent="0.3">
      <c r="U27" s="14">
        <v>800</v>
      </c>
      <c r="V27" s="15">
        <v>553</v>
      </c>
      <c r="W27" s="30">
        <v>968</v>
      </c>
    </row>
    <row r="28" spans="1:23" ht="15" thickBot="1" x14ac:dyDescent="0.35">
      <c r="U28" s="41">
        <v>797</v>
      </c>
      <c r="V28" s="42">
        <v>552</v>
      </c>
      <c r="W28" s="43">
        <v>1051</v>
      </c>
    </row>
    <row r="29" spans="1:23" x14ac:dyDescent="0.3">
      <c r="T29" s="38" t="s">
        <v>35</v>
      </c>
      <c r="U29" s="45">
        <f>AVERAGE(U4:U28)</f>
        <v>796.92</v>
      </c>
      <c r="V29" s="95">
        <f t="shared" ref="V29:W29" si="0">AVERAGE(V4:V28)</f>
        <v>548.84</v>
      </c>
      <c r="W29" s="96">
        <f t="shared" si="0"/>
        <v>1002.52</v>
      </c>
    </row>
    <row r="30" spans="1:23" x14ac:dyDescent="0.3">
      <c r="T30" s="39" t="s">
        <v>36</v>
      </c>
      <c r="U30" s="92">
        <f>_xlfn.STDEV.S(U4:U28)</f>
        <v>9.7079005626002033</v>
      </c>
      <c r="V30" s="91">
        <f t="shared" ref="V30:W30" si="1">_xlfn.STDEV.S(V4:V28)</f>
        <v>5.0139804546886699</v>
      </c>
      <c r="W30" s="97">
        <f t="shared" si="1"/>
        <v>30.430412419157253</v>
      </c>
    </row>
    <row r="31" spans="1:23" x14ac:dyDescent="0.3">
      <c r="T31" s="39" t="s">
        <v>37</v>
      </c>
      <c r="U31" s="93">
        <f>U29+(3*U30)</f>
        <v>826.04370168780054</v>
      </c>
      <c r="V31" s="91">
        <f t="shared" ref="V31:W31" si="2">V29+(3*V30)</f>
        <v>563.88194136406605</v>
      </c>
      <c r="W31" s="97">
        <f t="shared" si="2"/>
        <v>1093.8112372574717</v>
      </c>
    </row>
    <row r="32" spans="1:23" x14ac:dyDescent="0.3">
      <c r="T32" s="39" t="s">
        <v>38</v>
      </c>
      <c r="U32" s="93">
        <f>U29-(3*U30)</f>
        <v>767.79629831219938</v>
      </c>
      <c r="V32" s="91">
        <f t="shared" ref="V32:W32" si="3">V29-(3*V30)</f>
        <v>533.79805863593401</v>
      </c>
      <c r="W32" s="97">
        <f t="shared" si="3"/>
        <v>911.22876274252826</v>
      </c>
    </row>
    <row r="33" spans="20:23" ht="15" thickBot="1" x14ac:dyDescent="0.35">
      <c r="T33" s="40" t="s">
        <v>39</v>
      </c>
      <c r="U33" s="94">
        <f>U31-U32</f>
        <v>58.247403375601152</v>
      </c>
      <c r="V33" s="98">
        <f t="shared" ref="V33:W33" si="4">V31-V32</f>
        <v>30.083882728132039</v>
      </c>
      <c r="W33" s="99">
        <f t="shared" si="4"/>
        <v>182.58247451494344</v>
      </c>
    </row>
  </sheetData>
  <mergeCells count="12"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8CC2-F76B-491C-A821-1381C460F592}">
  <dimension ref="A1:AC33"/>
  <sheetViews>
    <sheetView tabSelected="1" topLeftCell="D1" workbookViewId="0">
      <selection activeCell="Y2" sqref="Y2"/>
    </sheetView>
  </sheetViews>
  <sheetFormatPr defaultRowHeight="14.4" x14ac:dyDescent="0.3"/>
  <cols>
    <col min="1" max="18" width="3.77734375" customWidth="1"/>
    <col min="19" max="19" width="4.77734375" customWidth="1"/>
    <col min="20" max="20" width="33.109375" customWidth="1"/>
    <col min="25" max="25" width="29.44140625" customWidth="1"/>
    <col min="27" max="27" width="13.33203125" customWidth="1"/>
    <col min="28" max="28" width="12.109375" customWidth="1"/>
    <col min="29" max="29" width="12" customWidth="1"/>
  </cols>
  <sheetData>
    <row r="1" spans="1:29" ht="15" thickBot="1" x14ac:dyDescent="0.35"/>
    <row r="2" spans="1:29" ht="21.6" thickBot="1" x14ac:dyDescent="0.45">
      <c r="A2" s="1"/>
      <c r="B2" s="119" t="s">
        <v>0</v>
      </c>
      <c r="C2" s="119"/>
      <c r="D2" s="119"/>
      <c r="E2" s="119"/>
      <c r="F2" s="119"/>
      <c r="G2" s="1"/>
      <c r="H2" s="119" t="s">
        <v>1</v>
      </c>
      <c r="I2" s="119"/>
      <c r="J2" s="119"/>
      <c r="K2" s="119"/>
      <c r="L2" s="119"/>
      <c r="M2" s="1"/>
      <c r="N2" s="119" t="s">
        <v>2</v>
      </c>
      <c r="O2" s="119"/>
      <c r="P2" s="119"/>
      <c r="Q2" s="119"/>
      <c r="R2" s="119"/>
      <c r="S2" s="1"/>
      <c r="Y2" s="100" t="s">
        <v>40</v>
      </c>
      <c r="AA2" s="71" t="s">
        <v>21</v>
      </c>
      <c r="AB2" s="72" t="s">
        <v>45</v>
      </c>
      <c r="AC2" s="73" t="s">
        <v>22</v>
      </c>
    </row>
    <row r="3" spans="1:29" ht="15" thickBot="1" x14ac:dyDescent="0.35">
      <c r="A3" s="1"/>
      <c r="B3" s="3"/>
      <c r="C3" s="4"/>
      <c r="D3" s="4"/>
      <c r="E3" s="4"/>
      <c r="F3" s="5"/>
      <c r="G3" s="1"/>
      <c r="H3" s="3"/>
      <c r="I3" s="4"/>
      <c r="J3" s="4"/>
      <c r="K3" s="4"/>
      <c r="L3" s="5"/>
      <c r="M3" s="1"/>
      <c r="N3" s="3"/>
      <c r="O3" s="4"/>
      <c r="P3" s="4"/>
      <c r="Q3" s="4"/>
      <c r="R3" s="5"/>
      <c r="S3" s="1"/>
      <c r="U3" s="35" t="s">
        <v>0</v>
      </c>
      <c r="V3" s="36" t="s">
        <v>1</v>
      </c>
      <c r="W3" s="37" t="s">
        <v>2</v>
      </c>
      <c r="Y3" s="129" t="s">
        <v>27</v>
      </c>
      <c r="Z3" s="130"/>
      <c r="AA3" s="45">
        <v>796.92</v>
      </c>
      <c r="AB3" s="46">
        <v>548.84</v>
      </c>
      <c r="AC3" s="47">
        <v>1002.52</v>
      </c>
    </row>
    <row r="4" spans="1:29" x14ac:dyDescent="0.3">
      <c r="A4" s="1"/>
      <c r="B4" s="9"/>
      <c r="C4" s="120" t="s">
        <v>3</v>
      </c>
      <c r="D4" s="121"/>
      <c r="E4" s="122"/>
      <c r="F4" s="10"/>
      <c r="G4" s="11"/>
      <c r="H4" s="12"/>
      <c r="I4" s="120" t="s">
        <v>4</v>
      </c>
      <c r="J4" s="121"/>
      <c r="K4" s="122"/>
      <c r="L4" s="10"/>
      <c r="M4" s="11"/>
      <c r="N4" s="12"/>
      <c r="O4" s="120" t="s">
        <v>5</v>
      </c>
      <c r="P4" s="121"/>
      <c r="Q4" s="122"/>
      <c r="R4" s="13"/>
      <c r="S4" s="1"/>
      <c r="U4" s="6">
        <v>794</v>
      </c>
      <c r="V4" s="7">
        <v>547</v>
      </c>
      <c r="W4" s="27">
        <v>1026</v>
      </c>
      <c r="Y4" s="131" t="s">
        <v>36</v>
      </c>
      <c r="Z4" s="132"/>
      <c r="AA4" s="92">
        <v>9.7079005626002033</v>
      </c>
      <c r="AB4" s="91">
        <v>5.0139804546886699</v>
      </c>
      <c r="AC4" s="97">
        <v>30.430412419157253</v>
      </c>
    </row>
    <row r="5" spans="1:29" x14ac:dyDescent="0.3">
      <c r="A5" s="1"/>
      <c r="B5" s="9"/>
      <c r="C5" s="123"/>
      <c r="D5" s="124"/>
      <c r="E5" s="125"/>
      <c r="F5" s="10"/>
      <c r="G5" s="11"/>
      <c r="H5" s="12"/>
      <c r="I5" s="123"/>
      <c r="J5" s="124"/>
      <c r="K5" s="125"/>
      <c r="L5" s="10"/>
      <c r="M5" s="11"/>
      <c r="N5" s="12"/>
      <c r="O5" s="123"/>
      <c r="P5" s="124"/>
      <c r="Q5" s="125"/>
      <c r="R5" s="13"/>
      <c r="S5" s="1"/>
      <c r="U5" s="14">
        <v>800</v>
      </c>
      <c r="V5" s="15">
        <v>546</v>
      </c>
      <c r="W5" s="85">
        <v>932</v>
      </c>
      <c r="Y5" s="131" t="s">
        <v>41</v>
      </c>
      <c r="Z5" s="132"/>
      <c r="AA5" s="92">
        <f>_xlfn.NORM.INV(0.667,AA3,AA4)</f>
        <v>801.11035935435859</v>
      </c>
      <c r="AB5" s="91">
        <f t="shared" ref="AB5:AC5" si="0">_xlfn.NORM.INV(0.667,AB3,AB4)</f>
        <v>551.00425577965018</v>
      </c>
      <c r="AC5" s="97">
        <f t="shared" si="0"/>
        <v>1015.6551122228072</v>
      </c>
    </row>
    <row r="6" spans="1:29" ht="15" thickBot="1" x14ac:dyDescent="0.35">
      <c r="A6" s="1"/>
      <c r="B6" s="9"/>
      <c r="C6" s="126"/>
      <c r="D6" s="127"/>
      <c r="E6" s="128"/>
      <c r="F6" s="10"/>
      <c r="G6" s="11"/>
      <c r="H6" s="12"/>
      <c r="I6" s="126"/>
      <c r="J6" s="127"/>
      <c r="K6" s="128"/>
      <c r="L6" s="10"/>
      <c r="M6" s="11"/>
      <c r="N6" s="12"/>
      <c r="O6" s="126"/>
      <c r="P6" s="127"/>
      <c r="Q6" s="128"/>
      <c r="R6" s="13"/>
      <c r="S6" s="1"/>
      <c r="U6" s="14">
        <v>797</v>
      </c>
      <c r="V6" s="15">
        <v>544</v>
      </c>
      <c r="W6" s="30">
        <v>1037</v>
      </c>
      <c r="Y6" s="131" t="s">
        <v>42</v>
      </c>
      <c r="Z6" s="132"/>
      <c r="AA6" s="92">
        <f>_xlfn.NORM.INV(0.333,AA3,AA4)</f>
        <v>792.72964064564133</v>
      </c>
      <c r="AB6" s="91">
        <f t="shared" ref="AB6:AC6" si="1">_xlfn.NORM.INV(0.333,AB3,AB4)</f>
        <v>546.67574422034988</v>
      </c>
      <c r="AC6" s="97">
        <f t="shared" si="1"/>
        <v>989.38488777719272</v>
      </c>
    </row>
    <row r="7" spans="1:29" x14ac:dyDescent="0.3">
      <c r="A7" s="1"/>
      <c r="B7" s="9"/>
      <c r="C7" s="11"/>
      <c r="D7" s="11"/>
      <c r="E7" s="11"/>
      <c r="F7" s="18"/>
      <c r="G7" s="11"/>
      <c r="H7" s="12"/>
      <c r="I7" s="11"/>
      <c r="J7" s="11"/>
      <c r="K7" s="11"/>
      <c r="L7" s="18"/>
      <c r="M7" s="11"/>
      <c r="N7" s="12"/>
      <c r="O7" s="11"/>
      <c r="P7" s="11"/>
      <c r="Q7" s="11"/>
      <c r="R7" s="13"/>
      <c r="S7" s="1"/>
      <c r="U7" s="14">
        <v>797</v>
      </c>
      <c r="V7" s="15">
        <v>553</v>
      </c>
      <c r="W7" s="30">
        <v>985</v>
      </c>
      <c r="Y7" s="131" t="s">
        <v>43</v>
      </c>
      <c r="Z7" s="132"/>
      <c r="AA7" s="92">
        <f>AA5-AA6</f>
        <v>8.3807187087172679</v>
      </c>
      <c r="AB7" s="91">
        <f t="shared" ref="AB7:AC7" si="2">AB5-AB6</f>
        <v>4.3285115593002956</v>
      </c>
      <c r="AC7" s="97">
        <f t="shared" si="2"/>
        <v>26.270224445614531</v>
      </c>
    </row>
    <row r="8" spans="1:29" ht="15" thickBot="1" x14ac:dyDescent="0.35">
      <c r="A8" s="1"/>
      <c r="B8" s="9"/>
      <c r="C8" s="11"/>
      <c r="D8" s="11"/>
      <c r="E8" s="11"/>
      <c r="F8" s="18"/>
      <c r="G8" s="11"/>
      <c r="H8" s="12"/>
      <c r="I8" s="11"/>
      <c r="J8" s="11"/>
      <c r="K8" s="11"/>
      <c r="L8" s="18"/>
      <c r="M8" s="11"/>
      <c r="N8" s="12"/>
      <c r="O8" s="11"/>
      <c r="P8" s="11"/>
      <c r="Q8" s="11"/>
      <c r="R8" s="13"/>
      <c r="S8" s="1"/>
      <c r="U8" s="14">
        <v>797</v>
      </c>
      <c r="V8" s="15">
        <v>551</v>
      </c>
      <c r="W8" s="30">
        <v>1000</v>
      </c>
      <c r="Y8" s="101" t="s">
        <v>44</v>
      </c>
      <c r="Z8" s="102">
        <v>0.7</v>
      </c>
      <c r="AA8" s="103">
        <f>_xlfn.NORM.INV($Z$8,AA3,AA4)</f>
        <v>802.01082803234624</v>
      </c>
      <c r="AB8" s="98">
        <f t="shared" ref="AB8:AC8" si="3">_xlfn.NORM.INV($Z$8,AB3,AB4)</f>
        <v>551.46933392114681</v>
      </c>
      <c r="AC8" s="99">
        <f t="shared" si="3"/>
        <v>1018.4777238745231</v>
      </c>
    </row>
    <row r="9" spans="1:29" x14ac:dyDescent="0.3">
      <c r="A9" s="1"/>
      <c r="B9" s="9"/>
      <c r="C9" s="120" t="s">
        <v>6</v>
      </c>
      <c r="D9" s="121"/>
      <c r="E9" s="122"/>
      <c r="F9" s="10"/>
      <c r="G9" s="11"/>
      <c r="H9" s="12"/>
      <c r="I9" s="120" t="s">
        <v>7</v>
      </c>
      <c r="J9" s="121"/>
      <c r="K9" s="122"/>
      <c r="L9" s="10"/>
      <c r="M9" s="11"/>
      <c r="N9" s="12"/>
      <c r="O9" s="120" t="s">
        <v>8</v>
      </c>
      <c r="P9" s="121"/>
      <c r="Q9" s="122"/>
      <c r="R9" s="13"/>
      <c r="S9" s="1"/>
      <c r="U9" s="14">
        <v>814</v>
      </c>
      <c r="V9" s="15">
        <v>546</v>
      </c>
      <c r="W9" s="30">
        <v>998</v>
      </c>
    </row>
    <row r="10" spans="1:29" x14ac:dyDescent="0.3">
      <c r="A10" s="1"/>
      <c r="B10" s="9"/>
      <c r="C10" s="123"/>
      <c r="D10" s="124"/>
      <c r="E10" s="125"/>
      <c r="F10" s="10"/>
      <c r="G10" s="11"/>
      <c r="H10" s="12"/>
      <c r="I10" s="123"/>
      <c r="J10" s="124"/>
      <c r="K10" s="125"/>
      <c r="L10" s="10"/>
      <c r="M10" s="11"/>
      <c r="N10" s="12"/>
      <c r="O10" s="123"/>
      <c r="P10" s="124"/>
      <c r="Q10" s="125"/>
      <c r="R10" s="13"/>
      <c r="S10" s="1"/>
      <c r="U10" s="86">
        <v>776</v>
      </c>
      <c r="V10" s="15">
        <v>550</v>
      </c>
      <c r="W10" s="30">
        <v>1012</v>
      </c>
    </row>
    <row r="11" spans="1:29" ht="15" thickBot="1" x14ac:dyDescent="0.35">
      <c r="A11" s="1"/>
      <c r="B11" s="9"/>
      <c r="C11" s="126"/>
      <c r="D11" s="127"/>
      <c r="E11" s="128"/>
      <c r="F11" s="10"/>
      <c r="G11" s="11"/>
      <c r="H11" s="12"/>
      <c r="I11" s="126"/>
      <c r="J11" s="127"/>
      <c r="K11" s="128"/>
      <c r="L11" s="10"/>
      <c r="M11" s="11"/>
      <c r="N11" s="12"/>
      <c r="O11" s="126"/>
      <c r="P11" s="127"/>
      <c r="Q11" s="128"/>
      <c r="R11" s="13"/>
      <c r="S11" s="1"/>
      <c r="U11" s="14">
        <v>792</v>
      </c>
      <c r="V11" s="15">
        <v>554</v>
      </c>
      <c r="W11" s="30">
        <v>1043</v>
      </c>
    </row>
    <row r="12" spans="1:29" x14ac:dyDescent="0.3">
      <c r="A12" s="1"/>
      <c r="B12" s="9"/>
      <c r="C12" s="11"/>
      <c r="D12" s="11"/>
      <c r="E12" s="11"/>
      <c r="F12" s="18"/>
      <c r="G12" s="11"/>
      <c r="H12" s="12"/>
      <c r="I12" s="11"/>
      <c r="J12" s="11"/>
      <c r="K12" s="11"/>
      <c r="L12" s="18"/>
      <c r="M12" s="11"/>
      <c r="N12" s="12"/>
      <c r="O12" s="11"/>
      <c r="P12" s="11"/>
      <c r="Q12" s="11"/>
      <c r="R12" s="13"/>
      <c r="S12" s="1"/>
      <c r="U12" s="14">
        <v>807</v>
      </c>
      <c r="V12" s="15">
        <v>539</v>
      </c>
      <c r="W12" s="30">
        <v>970</v>
      </c>
    </row>
    <row r="13" spans="1:29" ht="15" thickBot="1" x14ac:dyDescent="0.35">
      <c r="A13" s="1"/>
      <c r="B13" s="9"/>
      <c r="C13" s="11"/>
      <c r="D13" s="11"/>
      <c r="E13" s="11"/>
      <c r="F13" s="18"/>
      <c r="G13" s="11"/>
      <c r="H13" s="12"/>
      <c r="I13" s="11"/>
      <c r="J13" s="11"/>
      <c r="K13" s="11"/>
      <c r="L13" s="18"/>
      <c r="M13" s="11"/>
      <c r="N13" s="12"/>
      <c r="O13" s="11"/>
      <c r="P13" s="11"/>
      <c r="Q13" s="11"/>
      <c r="R13" s="13"/>
      <c r="S13" s="1"/>
      <c r="U13" s="14">
        <v>793</v>
      </c>
      <c r="V13" s="15">
        <v>543</v>
      </c>
      <c r="W13" s="30">
        <v>974</v>
      </c>
    </row>
    <row r="14" spans="1:29" x14ac:dyDescent="0.3">
      <c r="A14" s="1"/>
      <c r="B14" s="9"/>
      <c r="C14" s="120" t="s">
        <v>9</v>
      </c>
      <c r="D14" s="121"/>
      <c r="E14" s="122"/>
      <c r="F14" s="10"/>
      <c r="G14" s="11"/>
      <c r="H14" s="12"/>
      <c r="I14" s="120" t="s">
        <v>10</v>
      </c>
      <c r="J14" s="121"/>
      <c r="K14" s="122"/>
      <c r="L14" s="10"/>
      <c r="M14" s="11"/>
      <c r="N14" s="12"/>
      <c r="O14" s="120" t="s">
        <v>11</v>
      </c>
      <c r="P14" s="121"/>
      <c r="Q14" s="122"/>
      <c r="R14" s="13"/>
      <c r="S14" s="1"/>
      <c r="U14" s="14">
        <v>811</v>
      </c>
      <c r="V14" s="15">
        <v>553</v>
      </c>
      <c r="W14" s="30">
        <v>1018</v>
      </c>
    </row>
    <row r="15" spans="1:29" x14ac:dyDescent="0.3">
      <c r="A15" s="1"/>
      <c r="B15" s="9"/>
      <c r="C15" s="123"/>
      <c r="D15" s="124"/>
      <c r="E15" s="125"/>
      <c r="F15" s="10"/>
      <c r="G15" s="11"/>
      <c r="H15" s="12"/>
      <c r="I15" s="123"/>
      <c r="J15" s="124"/>
      <c r="K15" s="125"/>
      <c r="L15" s="10"/>
      <c r="M15" s="11"/>
      <c r="N15" s="12"/>
      <c r="O15" s="123"/>
      <c r="P15" s="124"/>
      <c r="Q15" s="125"/>
      <c r="R15" s="13"/>
      <c r="S15" s="1"/>
      <c r="U15" s="14">
        <v>785</v>
      </c>
      <c r="V15" s="15">
        <v>553</v>
      </c>
      <c r="W15" s="30">
        <v>991</v>
      </c>
    </row>
    <row r="16" spans="1:29" ht="15" thickBot="1" x14ac:dyDescent="0.35">
      <c r="A16" s="1"/>
      <c r="B16" s="9"/>
      <c r="C16" s="126"/>
      <c r="D16" s="127"/>
      <c r="E16" s="128"/>
      <c r="F16" s="10"/>
      <c r="G16" s="11"/>
      <c r="H16" s="12"/>
      <c r="I16" s="126"/>
      <c r="J16" s="127"/>
      <c r="K16" s="128"/>
      <c r="L16" s="10"/>
      <c r="M16" s="11"/>
      <c r="N16" s="12"/>
      <c r="O16" s="126"/>
      <c r="P16" s="127"/>
      <c r="Q16" s="128"/>
      <c r="R16" s="13"/>
      <c r="S16" s="1"/>
      <c r="U16" s="14">
        <v>808</v>
      </c>
      <c r="V16" s="15">
        <v>548</v>
      </c>
      <c r="W16" s="30">
        <v>1029</v>
      </c>
    </row>
    <row r="17" spans="1:23" x14ac:dyDescent="0.3">
      <c r="A17" s="1"/>
      <c r="B17" s="22"/>
      <c r="C17" s="23"/>
      <c r="D17" s="23"/>
      <c r="E17" s="23"/>
      <c r="F17" s="24"/>
      <c r="G17" s="1"/>
      <c r="H17" s="22"/>
      <c r="I17" s="23"/>
      <c r="J17" s="23"/>
      <c r="K17" s="23"/>
      <c r="L17" s="24"/>
      <c r="M17" s="1"/>
      <c r="N17" s="22"/>
      <c r="O17" s="23"/>
      <c r="P17" s="23"/>
      <c r="Q17" s="23"/>
      <c r="R17" s="24"/>
      <c r="S17" s="1"/>
      <c r="U17" s="14">
        <v>783</v>
      </c>
      <c r="V17" s="15">
        <v>552</v>
      </c>
      <c r="W17" s="30">
        <v>976</v>
      </c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14">
        <v>793</v>
      </c>
      <c r="V18" s="15">
        <v>543</v>
      </c>
      <c r="W18" s="30">
        <v>970</v>
      </c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4">
        <v>794</v>
      </c>
      <c r="V19" s="87">
        <v>555</v>
      </c>
      <c r="W19" s="30">
        <v>977</v>
      </c>
    </row>
    <row r="20" spans="1:23" x14ac:dyDescent="0.3">
      <c r="U20" s="14">
        <v>793</v>
      </c>
      <c r="V20" s="15">
        <v>549</v>
      </c>
      <c r="W20" s="30">
        <v>1013</v>
      </c>
    </row>
    <row r="21" spans="1:23" x14ac:dyDescent="0.3">
      <c r="U21" s="14">
        <v>803</v>
      </c>
      <c r="V21" s="15">
        <v>548</v>
      </c>
      <c r="W21" s="30">
        <v>991</v>
      </c>
    </row>
    <row r="22" spans="1:23" x14ac:dyDescent="0.3">
      <c r="U22" s="88">
        <v>819</v>
      </c>
      <c r="V22" s="15">
        <v>546</v>
      </c>
      <c r="W22" s="89">
        <v>1065</v>
      </c>
    </row>
    <row r="23" spans="1:23" x14ac:dyDescent="0.3">
      <c r="U23" s="14">
        <v>797</v>
      </c>
      <c r="V23" s="15">
        <v>553</v>
      </c>
      <c r="W23" s="30">
        <v>1018</v>
      </c>
    </row>
    <row r="24" spans="1:23" x14ac:dyDescent="0.3">
      <c r="U24" s="14">
        <v>793</v>
      </c>
      <c r="V24" s="15">
        <v>553</v>
      </c>
      <c r="W24" s="30">
        <v>1000</v>
      </c>
    </row>
    <row r="25" spans="1:23" x14ac:dyDescent="0.3">
      <c r="U25" s="14">
        <v>786</v>
      </c>
      <c r="V25" s="90">
        <v>536</v>
      </c>
      <c r="W25" s="30">
        <v>1004</v>
      </c>
    </row>
    <row r="26" spans="1:23" x14ac:dyDescent="0.3">
      <c r="U26" s="14">
        <v>794</v>
      </c>
      <c r="V26" s="15">
        <v>554</v>
      </c>
      <c r="W26" s="30">
        <v>1015</v>
      </c>
    </row>
    <row r="27" spans="1:23" x14ac:dyDescent="0.3">
      <c r="U27" s="14">
        <v>800</v>
      </c>
      <c r="V27" s="15">
        <v>553</v>
      </c>
      <c r="W27" s="30">
        <v>968</v>
      </c>
    </row>
    <row r="28" spans="1:23" ht="15" thickBot="1" x14ac:dyDescent="0.35">
      <c r="U28" s="41">
        <v>797</v>
      </c>
      <c r="V28" s="42">
        <v>552</v>
      </c>
      <c r="W28" s="43">
        <v>1051</v>
      </c>
    </row>
    <row r="29" spans="1:23" x14ac:dyDescent="0.3">
      <c r="T29" s="38" t="s">
        <v>35</v>
      </c>
      <c r="U29" s="45">
        <f>AVERAGE(U4:U28)</f>
        <v>796.92</v>
      </c>
      <c r="V29" s="95">
        <f t="shared" ref="V29:W29" si="4">AVERAGE(V4:V28)</f>
        <v>548.84</v>
      </c>
      <c r="W29" s="96">
        <f t="shared" si="4"/>
        <v>1002.52</v>
      </c>
    </row>
    <row r="30" spans="1:23" x14ac:dyDescent="0.3">
      <c r="T30" s="39" t="s">
        <v>36</v>
      </c>
      <c r="U30" s="92">
        <f>_xlfn.STDEV.S(U4:U28)</f>
        <v>9.7079005626002033</v>
      </c>
      <c r="V30" s="91">
        <f t="shared" ref="V30:W30" si="5">_xlfn.STDEV.S(V4:V28)</f>
        <v>5.0139804546886699</v>
      </c>
      <c r="W30" s="97">
        <f t="shared" si="5"/>
        <v>30.430412419157253</v>
      </c>
    </row>
    <row r="31" spans="1:23" x14ac:dyDescent="0.3">
      <c r="T31" s="39" t="s">
        <v>37</v>
      </c>
      <c r="U31" s="93">
        <f>U29+(3*U30)</f>
        <v>826.04370168780054</v>
      </c>
      <c r="V31" s="91">
        <f t="shared" ref="V31:W31" si="6">V29+(3*V30)</f>
        <v>563.88194136406605</v>
      </c>
      <c r="W31" s="97">
        <f t="shared" si="6"/>
        <v>1093.8112372574717</v>
      </c>
    </row>
    <row r="32" spans="1:23" x14ac:dyDescent="0.3">
      <c r="T32" s="39" t="s">
        <v>38</v>
      </c>
      <c r="U32" s="93">
        <f>U29-(3*U30)</f>
        <v>767.79629831219938</v>
      </c>
      <c r="V32" s="91">
        <f t="shared" ref="V32:W32" si="7">V29-(3*V30)</f>
        <v>533.79805863593401</v>
      </c>
      <c r="W32" s="97">
        <f t="shared" si="7"/>
        <v>911.22876274252826</v>
      </c>
    </row>
    <row r="33" spans="20:23" ht="15" thickBot="1" x14ac:dyDescent="0.35">
      <c r="T33" s="40" t="s">
        <v>39</v>
      </c>
      <c r="U33" s="94">
        <f>U31-U32</f>
        <v>58.247403375601152</v>
      </c>
      <c r="V33" s="98">
        <f t="shared" ref="V33:W33" si="8">V31-V32</f>
        <v>30.083882728132039</v>
      </c>
      <c r="W33" s="99">
        <f t="shared" si="8"/>
        <v>182.58247451494344</v>
      </c>
    </row>
  </sheetData>
  <mergeCells count="17">
    <mergeCell ref="Y3:Z3"/>
    <mergeCell ref="Y4:Z4"/>
    <mergeCell ref="Y5:Z5"/>
    <mergeCell ref="Y6:Z6"/>
    <mergeCell ref="Y7:Z7"/>
    <mergeCell ref="C9:E11"/>
    <mergeCell ref="I9:K11"/>
    <mergeCell ref="O9:Q11"/>
    <mergeCell ref="C14:E16"/>
    <mergeCell ref="I14:K16"/>
    <mergeCell ref="O14:Q16"/>
    <mergeCell ref="B2:F2"/>
    <mergeCell ref="H2:L2"/>
    <mergeCell ref="N2:R2"/>
    <mergeCell ref="C4:E6"/>
    <mergeCell ref="I4:K6"/>
    <mergeCell ref="O4:Q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E3C7-2913-46F3-B80F-F20130C7A44D}">
  <dimension ref="I1:AL29"/>
  <sheetViews>
    <sheetView workbookViewId="0">
      <selection activeCell="AL28" sqref="AL28"/>
    </sheetView>
  </sheetViews>
  <sheetFormatPr defaultRowHeight="14.4" x14ac:dyDescent="0.3"/>
  <cols>
    <col min="1" max="9" width="3.88671875" customWidth="1"/>
    <col min="10" max="10" width="11.5546875" bestFit="1" customWidth="1"/>
    <col min="11" max="19" width="3.88671875" customWidth="1"/>
    <col min="20" max="20" width="11.5546875" bestFit="1" customWidth="1"/>
    <col min="21" max="29" width="3.88671875" customWidth="1"/>
    <col min="30" max="30" width="11.5546875" bestFit="1" customWidth="1"/>
    <col min="31" max="36" width="3.88671875" customWidth="1"/>
    <col min="37" max="37" width="7.5546875" bestFit="1" customWidth="1"/>
    <col min="38" max="38" width="16" customWidth="1"/>
    <col min="39" max="39" width="3.88671875" customWidth="1"/>
  </cols>
  <sheetData>
    <row r="1" spans="9:38" ht="15" thickBot="1" x14ac:dyDescent="0.35">
      <c r="J1" s="34"/>
      <c r="T1" s="34"/>
      <c r="AD1" s="34"/>
      <c r="AK1" s="34"/>
    </row>
    <row r="2" spans="9:38" x14ac:dyDescent="0.3">
      <c r="J2" s="34"/>
      <c r="T2" s="34"/>
      <c r="AD2" s="34"/>
      <c r="AK2" s="136" t="s">
        <v>46</v>
      </c>
      <c r="AL2" s="137"/>
    </row>
    <row r="3" spans="9:38" ht="15" thickBot="1" x14ac:dyDescent="0.35">
      <c r="J3" s="34"/>
      <c r="T3" s="34"/>
      <c r="AD3" s="34"/>
      <c r="AK3" s="138"/>
      <c r="AL3" s="139"/>
    </row>
    <row r="4" spans="9:38" x14ac:dyDescent="0.3">
      <c r="I4" s="1"/>
      <c r="J4" s="104" t="s">
        <v>47</v>
      </c>
      <c r="K4" s="119" t="s">
        <v>48</v>
      </c>
      <c r="L4" s="119"/>
      <c r="M4" s="119"/>
      <c r="N4" s="119"/>
      <c r="O4" s="119"/>
      <c r="P4" s="105"/>
      <c r="Q4" s="105"/>
      <c r="R4" s="105"/>
      <c r="S4" s="105"/>
      <c r="T4" s="104" t="s">
        <v>49</v>
      </c>
      <c r="U4" s="119" t="s">
        <v>1</v>
      </c>
      <c r="V4" s="119"/>
      <c r="W4" s="119"/>
      <c r="X4" s="119"/>
      <c r="Y4" s="119"/>
      <c r="Z4" s="105"/>
      <c r="AA4" s="105"/>
      <c r="AB4" s="105"/>
      <c r="AC4" s="105"/>
      <c r="AD4" s="104" t="s">
        <v>50</v>
      </c>
      <c r="AE4" s="119" t="s">
        <v>2</v>
      </c>
      <c r="AF4" s="119"/>
      <c r="AG4" s="119"/>
      <c r="AH4" s="119"/>
      <c r="AI4" s="119"/>
      <c r="AJ4" s="1"/>
      <c r="AK4" s="106" t="s">
        <v>27</v>
      </c>
    </row>
    <row r="5" spans="9:38" ht="15" thickBot="1" x14ac:dyDescent="0.35">
      <c r="I5" s="1"/>
      <c r="J5" s="107">
        <f>J10/(1-L6)</f>
        <v>909.01209801203595</v>
      </c>
      <c r="K5" s="4"/>
      <c r="L5" s="108" t="s">
        <v>3</v>
      </c>
      <c r="M5" s="4"/>
      <c r="N5" s="4"/>
      <c r="O5" s="5"/>
      <c r="P5" s="1"/>
      <c r="Q5" s="1"/>
      <c r="R5" s="1"/>
      <c r="S5" s="1"/>
      <c r="T5" s="107">
        <f>T10/(1-V6)</f>
        <v>585.75758000981727</v>
      </c>
      <c r="U5" s="3"/>
      <c r="V5" s="108" t="s">
        <v>4</v>
      </c>
      <c r="W5" s="4"/>
      <c r="X5" s="4"/>
      <c r="Y5" s="5"/>
      <c r="Z5" s="1"/>
      <c r="AA5" s="1"/>
      <c r="AB5" s="1"/>
      <c r="AC5" s="1"/>
      <c r="AD5" s="107">
        <f>AD10/(1-AF6)</f>
        <v>1116.2385279746597</v>
      </c>
      <c r="AE5" s="3"/>
      <c r="AF5" s="108" t="s">
        <v>5</v>
      </c>
      <c r="AG5" s="4"/>
      <c r="AH5" s="4"/>
      <c r="AI5" s="5"/>
      <c r="AJ5" s="1"/>
      <c r="AK5" s="109">
        <f>J5+T5+AD5</f>
        <v>2611.008205996513</v>
      </c>
    </row>
    <row r="6" spans="9:38" x14ac:dyDescent="0.3">
      <c r="I6" s="1"/>
      <c r="J6" s="106"/>
      <c r="K6" s="9"/>
      <c r="L6" s="141">
        <v>7.2999999999999995E-2</v>
      </c>
      <c r="M6" s="121"/>
      <c r="N6" s="122"/>
      <c r="O6" s="10"/>
      <c r="P6" s="17"/>
      <c r="Q6" s="17"/>
      <c r="R6" s="17"/>
      <c r="S6" s="17"/>
      <c r="T6" s="106"/>
      <c r="U6" s="12"/>
      <c r="V6" s="141">
        <v>4.3999999999999997E-2</v>
      </c>
      <c r="W6" s="121"/>
      <c r="X6" s="122"/>
      <c r="Y6" s="10"/>
      <c r="Z6" s="17"/>
      <c r="AA6" s="17"/>
      <c r="AB6" s="17"/>
      <c r="AC6" s="17"/>
      <c r="AD6" s="106"/>
      <c r="AE6" s="12"/>
      <c r="AF6" s="141">
        <v>6.0999999999999999E-2</v>
      </c>
      <c r="AG6" s="121"/>
      <c r="AH6" s="122"/>
      <c r="AI6" s="13"/>
      <c r="AJ6" s="1"/>
      <c r="AK6" s="110">
        <f>AK21/AK5</f>
        <v>0.89937672145452308</v>
      </c>
    </row>
    <row r="7" spans="9:38" x14ac:dyDescent="0.3">
      <c r="I7" s="1"/>
      <c r="J7" s="106"/>
      <c r="K7" s="9"/>
      <c r="L7" s="123"/>
      <c r="M7" s="124"/>
      <c r="N7" s="125"/>
      <c r="O7" s="10"/>
      <c r="P7" s="17"/>
      <c r="Q7" s="17"/>
      <c r="R7" s="17"/>
      <c r="S7" s="17"/>
      <c r="T7" s="106"/>
      <c r="U7" s="12"/>
      <c r="V7" s="123"/>
      <c r="W7" s="124"/>
      <c r="X7" s="125"/>
      <c r="Y7" s="10"/>
      <c r="Z7" s="17"/>
      <c r="AA7" s="17"/>
      <c r="AB7" s="17"/>
      <c r="AC7" s="17"/>
      <c r="AD7" s="106"/>
      <c r="AE7" s="12"/>
      <c r="AF7" s="123"/>
      <c r="AG7" s="124"/>
      <c r="AH7" s="125"/>
      <c r="AI7" s="13"/>
      <c r="AJ7" s="1"/>
      <c r="AK7" s="106"/>
    </row>
    <row r="8" spans="9:38" ht="15" thickBot="1" x14ac:dyDescent="0.35">
      <c r="I8" s="1"/>
      <c r="J8" s="106"/>
      <c r="K8" s="9"/>
      <c r="L8" s="126"/>
      <c r="M8" s="127"/>
      <c r="N8" s="128"/>
      <c r="O8" s="10"/>
      <c r="P8" s="17"/>
      <c r="Q8" s="17"/>
      <c r="R8" s="17"/>
      <c r="S8" s="17"/>
      <c r="T8" s="106"/>
      <c r="U8" s="12"/>
      <c r="V8" s="126"/>
      <c r="W8" s="127"/>
      <c r="X8" s="128"/>
      <c r="Y8" s="10"/>
      <c r="Z8" s="17"/>
      <c r="AA8" s="17"/>
      <c r="AB8" s="17"/>
      <c r="AC8" s="17"/>
      <c r="AD8" s="106"/>
      <c r="AE8" s="12"/>
      <c r="AF8" s="126"/>
      <c r="AG8" s="127"/>
      <c r="AH8" s="128"/>
      <c r="AI8" s="13"/>
      <c r="AJ8" s="1"/>
      <c r="AK8" s="106"/>
    </row>
    <row r="9" spans="9:38" x14ac:dyDescent="0.3">
      <c r="I9" s="1"/>
      <c r="J9" s="104" t="s">
        <v>51</v>
      </c>
      <c r="K9" s="1"/>
      <c r="L9" s="11"/>
      <c r="M9" s="11"/>
      <c r="N9" s="11"/>
      <c r="O9" s="18"/>
      <c r="P9" s="11"/>
      <c r="Q9" s="11"/>
      <c r="R9" s="11"/>
      <c r="S9" s="11"/>
      <c r="T9" s="104" t="s">
        <v>52</v>
      </c>
      <c r="U9" s="12"/>
      <c r="V9" s="11"/>
      <c r="W9" s="11"/>
      <c r="X9" s="11"/>
      <c r="Y9" s="18"/>
      <c r="Z9" s="11"/>
      <c r="AA9" s="11"/>
      <c r="AB9" s="11"/>
      <c r="AC9" s="11"/>
      <c r="AD9" s="104" t="s">
        <v>53</v>
      </c>
      <c r="AE9" s="12"/>
      <c r="AF9" s="11"/>
      <c r="AG9" s="11"/>
      <c r="AH9" s="11"/>
      <c r="AI9" s="13"/>
      <c r="AJ9" s="1"/>
      <c r="AK9" s="106"/>
    </row>
    <row r="10" spans="9:38" ht="15" thickBot="1" x14ac:dyDescent="0.35">
      <c r="I10" s="1"/>
      <c r="J10" s="107">
        <f>J15/(1-L11)</f>
        <v>842.6542148571574</v>
      </c>
      <c r="K10" s="1"/>
      <c r="L10" s="111" t="s">
        <v>6</v>
      </c>
      <c r="M10" s="11"/>
      <c r="N10" s="11"/>
      <c r="O10" s="18"/>
      <c r="P10" s="11"/>
      <c r="Q10" s="11"/>
      <c r="R10" s="11"/>
      <c r="S10" s="11"/>
      <c r="T10" s="107">
        <f>T15/(1-V11)</f>
        <v>559.98424648938533</v>
      </c>
      <c r="U10" s="12"/>
      <c r="V10" s="111" t="s">
        <v>7</v>
      </c>
      <c r="W10" s="11"/>
      <c r="X10" s="11"/>
      <c r="Y10" s="18"/>
      <c r="Z10" s="11"/>
      <c r="AA10" s="11"/>
      <c r="AB10" s="11"/>
      <c r="AC10" s="11"/>
      <c r="AD10" s="107">
        <f>AD15/(1-AF11)</f>
        <v>1048.1479777682055</v>
      </c>
      <c r="AE10" s="12"/>
      <c r="AF10" s="111" t="s">
        <v>8</v>
      </c>
      <c r="AG10" s="11"/>
      <c r="AH10" s="11"/>
      <c r="AI10" s="13"/>
      <c r="AJ10" s="1"/>
      <c r="AK10" s="106"/>
    </row>
    <row r="11" spans="9:38" x14ac:dyDescent="0.3">
      <c r="I11" s="1"/>
      <c r="J11" s="106"/>
      <c r="K11" s="9"/>
      <c r="L11" s="141">
        <v>2.1999999999999999E-2</v>
      </c>
      <c r="M11" s="121"/>
      <c r="N11" s="122"/>
      <c r="O11" s="10"/>
      <c r="P11" s="17"/>
      <c r="Q11" s="17"/>
      <c r="R11" s="17"/>
      <c r="S11" s="17"/>
      <c r="T11" s="106"/>
      <c r="U11" s="12"/>
      <c r="V11" s="141">
        <v>8.9999999999999993E-3</v>
      </c>
      <c r="W11" s="121"/>
      <c r="X11" s="122"/>
      <c r="Y11" s="10"/>
      <c r="Z11" s="17"/>
      <c r="AA11" s="17"/>
      <c r="AB11" s="17"/>
      <c r="AC11" s="17"/>
      <c r="AD11" s="106"/>
      <c r="AE11" s="12"/>
      <c r="AF11" s="142">
        <v>1.7999999999999999E-2</v>
      </c>
      <c r="AG11" s="143"/>
      <c r="AH11" s="144"/>
      <c r="AI11" s="13"/>
      <c r="AJ11" s="1"/>
      <c r="AK11" s="106"/>
    </row>
    <row r="12" spans="9:38" x14ac:dyDescent="0.3">
      <c r="I12" s="1"/>
      <c r="J12" s="106"/>
      <c r="K12" s="9"/>
      <c r="L12" s="123"/>
      <c r="M12" s="124"/>
      <c r="N12" s="125"/>
      <c r="O12" s="10"/>
      <c r="P12" s="17"/>
      <c r="Q12" s="17"/>
      <c r="R12" s="17"/>
      <c r="S12" s="17"/>
      <c r="T12" s="106"/>
      <c r="U12" s="12"/>
      <c r="V12" s="123"/>
      <c r="W12" s="124"/>
      <c r="X12" s="125"/>
      <c r="Y12" s="10"/>
      <c r="Z12" s="17"/>
      <c r="AA12" s="17"/>
      <c r="AB12" s="17"/>
      <c r="AC12" s="17"/>
      <c r="AD12" s="106"/>
      <c r="AE12" s="12"/>
      <c r="AF12" s="145"/>
      <c r="AG12" s="146"/>
      <c r="AH12" s="147"/>
      <c r="AI12" s="13"/>
      <c r="AJ12" s="1"/>
      <c r="AK12" s="106"/>
    </row>
    <row r="13" spans="9:38" ht="15" thickBot="1" x14ac:dyDescent="0.35">
      <c r="I13" s="1"/>
      <c r="J13" s="106"/>
      <c r="K13" s="9"/>
      <c r="L13" s="126"/>
      <c r="M13" s="127"/>
      <c r="N13" s="128"/>
      <c r="O13" s="10"/>
      <c r="P13" s="17"/>
      <c r="Q13" s="17"/>
      <c r="R13" s="17"/>
      <c r="S13" s="17"/>
      <c r="T13" s="106"/>
      <c r="U13" s="12"/>
      <c r="V13" s="126"/>
      <c r="W13" s="127"/>
      <c r="X13" s="128"/>
      <c r="Y13" s="10"/>
      <c r="Z13" s="17"/>
      <c r="AA13" s="17"/>
      <c r="AB13" s="17"/>
      <c r="AC13" s="17"/>
      <c r="AD13" s="106"/>
      <c r="AE13" s="12"/>
      <c r="AF13" s="148"/>
      <c r="AG13" s="149"/>
      <c r="AH13" s="150"/>
      <c r="AI13" s="13"/>
      <c r="AJ13" s="1"/>
      <c r="AK13" s="106"/>
    </row>
    <row r="14" spans="9:38" x14ac:dyDescent="0.3">
      <c r="I14" s="1"/>
      <c r="J14" s="104" t="s">
        <v>54</v>
      </c>
      <c r="K14" s="1"/>
      <c r="L14" s="11"/>
      <c r="M14" s="11"/>
      <c r="N14" s="11"/>
      <c r="O14" s="18"/>
      <c r="P14" s="11"/>
      <c r="Q14" s="11"/>
      <c r="R14" s="11"/>
      <c r="S14" s="11"/>
      <c r="T14" s="104" t="s">
        <v>55</v>
      </c>
      <c r="U14" s="12"/>
      <c r="V14" s="11"/>
      <c r="W14" s="11"/>
      <c r="X14" s="11"/>
      <c r="Y14" s="18"/>
      <c r="Z14" s="11"/>
      <c r="AA14" s="11"/>
      <c r="AB14" s="11"/>
      <c r="AC14" s="11"/>
      <c r="AD14" s="104" t="s">
        <v>56</v>
      </c>
      <c r="AE14" s="12"/>
      <c r="AF14" s="11"/>
      <c r="AG14" s="11"/>
      <c r="AH14" s="11"/>
      <c r="AI14" s="13"/>
      <c r="AJ14" s="1"/>
      <c r="AK14" s="106"/>
    </row>
    <row r="15" spans="9:38" ht="15" thickBot="1" x14ac:dyDescent="0.35">
      <c r="I15" s="1"/>
      <c r="J15" s="107">
        <f>K21/(1-L16)</f>
        <v>824.11582213029988</v>
      </c>
      <c r="K15" s="1"/>
      <c r="L15" s="111" t="s">
        <v>9</v>
      </c>
      <c r="M15" s="11"/>
      <c r="N15" s="11"/>
      <c r="O15" s="18"/>
      <c r="P15" s="11"/>
      <c r="Q15" s="11"/>
      <c r="R15" s="11"/>
      <c r="S15" s="11"/>
      <c r="T15" s="107">
        <f>U21/(1-V16)</f>
        <v>554.94438827098088</v>
      </c>
      <c r="U15" s="12"/>
      <c r="V15" s="111" t="s">
        <v>10</v>
      </c>
      <c r="W15" s="11"/>
      <c r="X15" s="11"/>
      <c r="Y15" s="18"/>
      <c r="Z15" s="11"/>
      <c r="AA15" s="11"/>
      <c r="AB15" s="11"/>
      <c r="AC15" s="11"/>
      <c r="AD15" s="107">
        <f>AE21/(1-AF16)</f>
        <v>1029.2813141683778</v>
      </c>
      <c r="AE15" s="12"/>
      <c r="AF15" s="111" t="s">
        <v>11</v>
      </c>
      <c r="AG15" s="11"/>
      <c r="AH15" s="11"/>
      <c r="AI15" s="13"/>
      <c r="AJ15" s="1"/>
      <c r="AK15" s="106"/>
    </row>
    <row r="16" spans="9:38" x14ac:dyDescent="0.3">
      <c r="I16" s="112"/>
      <c r="J16" s="113"/>
      <c r="K16" s="9"/>
      <c r="L16" s="141">
        <v>3.3000000000000002E-2</v>
      </c>
      <c r="M16" s="121"/>
      <c r="N16" s="122"/>
      <c r="O16" s="10"/>
      <c r="P16" s="17"/>
      <c r="Q16" s="17"/>
      <c r="R16" s="17"/>
      <c r="S16" s="17"/>
      <c r="T16" s="106"/>
      <c r="U16" s="12"/>
      <c r="V16" s="141">
        <v>1.0999999999999999E-2</v>
      </c>
      <c r="W16" s="121"/>
      <c r="X16" s="122"/>
      <c r="Y16" s="10"/>
      <c r="Z16" s="17"/>
      <c r="AA16" s="17"/>
      <c r="AB16" s="17"/>
      <c r="AC16" s="17"/>
      <c r="AD16" s="106"/>
      <c r="AE16" s="12"/>
      <c r="AF16" s="141">
        <v>2.5999999999999999E-2</v>
      </c>
      <c r="AG16" s="121"/>
      <c r="AH16" s="122"/>
      <c r="AI16" s="13"/>
      <c r="AJ16" s="1"/>
      <c r="AK16" s="106"/>
    </row>
    <row r="17" spans="9:38" ht="15" thickBot="1" x14ac:dyDescent="0.35">
      <c r="I17" s="1"/>
      <c r="J17" s="113"/>
      <c r="K17" s="9"/>
      <c r="L17" s="123"/>
      <c r="M17" s="124"/>
      <c r="N17" s="125"/>
      <c r="O17" s="10"/>
      <c r="P17" s="17"/>
      <c r="Q17" s="17"/>
      <c r="R17" s="17"/>
      <c r="S17" s="17"/>
      <c r="T17" s="106"/>
      <c r="U17" s="12"/>
      <c r="V17" s="123"/>
      <c r="W17" s="124"/>
      <c r="X17" s="125"/>
      <c r="Y17" s="10"/>
      <c r="Z17" s="17"/>
      <c r="AA17" s="17"/>
      <c r="AB17" s="17"/>
      <c r="AC17" s="17"/>
      <c r="AD17" s="106"/>
      <c r="AE17" s="12"/>
      <c r="AF17" s="123"/>
      <c r="AG17" s="124"/>
      <c r="AH17" s="125"/>
      <c r="AI17" s="13"/>
      <c r="AJ17" s="1"/>
      <c r="AK17" s="114"/>
      <c r="AL17" s="114"/>
    </row>
    <row r="18" spans="9:38" ht="15" thickBot="1" x14ac:dyDescent="0.35">
      <c r="I18" s="1"/>
      <c r="J18" s="106"/>
      <c r="K18" s="9"/>
      <c r="L18" s="126"/>
      <c r="M18" s="127"/>
      <c r="N18" s="128"/>
      <c r="O18" s="10"/>
      <c r="P18" s="17"/>
      <c r="Q18" s="17"/>
      <c r="R18" s="17"/>
      <c r="S18" s="17"/>
      <c r="T18" s="106"/>
      <c r="U18" s="12"/>
      <c r="V18" s="126"/>
      <c r="W18" s="127"/>
      <c r="X18" s="128"/>
      <c r="Y18" s="10"/>
      <c r="Z18" s="17"/>
      <c r="AA18" s="17"/>
      <c r="AB18" s="17"/>
      <c r="AC18" s="17"/>
      <c r="AD18" s="106"/>
      <c r="AE18" s="12"/>
      <c r="AF18" s="126"/>
      <c r="AG18" s="127"/>
      <c r="AH18" s="128"/>
      <c r="AI18" s="13"/>
      <c r="AJ18" s="1"/>
      <c r="AK18" s="136" t="s">
        <v>57</v>
      </c>
      <c r="AL18" s="137"/>
    </row>
    <row r="19" spans="9:38" ht="17.399999999999999" customHeight="1" thickBot="1" x14ac:dyDescent="0.35">
      <c r="I19" s="1"/>
      <c r="J19" s="106"/>
      <c r="K19" s="22"/>
      <c r="L19" s="23"/>
      <c r="M19" s="23"/>
      <c r="N19" s="23"/>
      <c r="O19" s="24"/>
      <c r="P19" s="1"/>
      <c r="Q19" s="1"/>
      <c r="R19" s="1"/>
      <c r="S19" s="1"/>
      <c r="T19" s="106"/>
      <c r="U19" s="22"/>
      <c r="V19" s="23"/>
      <c r="W19" s="23"/>
      <c r="X19" s="23"/>
      <c r="Y19" s="24"/>
      <c r="Z19" s="1"/>
      <c r="AA19" s="1"/>
      <c r="AB19" s="1"/>
      <c r="AC19" s="1"/>
      <c r="AD19" s="106"/>
      <c r="AE19" s="22"/>
      <c r="AF19" s="23"/>
      <c r="AG19" s="23"/>
      <c r="AH19" s="23"/>
      <c r="AI19" s="24"/>
      <c r="AJ19" s="1"/>
      <c r="AK19" s="138"/>
      <c r="AL19" s="139"/>
    </row>
    <row r="20" spans="9:38" x14ac:dyDescent="0.3">
      <c r="I20" s="1"/>
      <c r="J20" s="106"/>
      <c r="K20" s="1"/>
      <c r="L20" s="1"/>
      <c r="M20" s="1"/>
      <c r="N20" s="1"/>
      <c r="O20" s="1"/>
      <c r="P20" s="1"/>
      <c r="Q20" s="1"/>
      <c r="R20" s="1"/>
      <c r="S20" s="1"/>
      <c r="T20" s="106"/>
      <c r="U20" s="1"/>
      <c r="V20" s="1"/>
      <c r="W20" s="1"/>
      <c r="X20" s="1"/>
      <c r="Y20" s="1"/>
      <c r="Z20" s="1"/>
      <c r="AA20" s="1"/>
      <c r="AB20" s="1"/>
      <c r="AC20" s="1"/>
      <c r="AD20" s="106"/>
      <c r="AE20" s="1"/>
      <c r="AF20" s="1"/>
      <c r="AG20" s="1"/>
      <c r="AH20" s="1"/>
      <c r="AI20" s="1"/>
      <c r="AJ20" s="1"/>
      <c r="AK20" s="106" t="s">
        <v>27</v>
      </c>
      <c r="AL20" s="34" t="s">
        <v>58</v>
      </c>
    </row>
    <row r="21" spans="9:38" x14ac:dyDescent="0.3">
      <c r="J21" s="34" t="s">
        <v>27</v>
      </c>
      <c r="K21" s="140">
        <v>796.92</v>
      </c>
      <c r="L21" s="140"/>
      <c r="M21" s="140"/>
      <c r="N21" s="140"/>
      <c r="O21" s="140"/>
      <c r="P21" s="116"/>
      <c r="Q21" s="116"/>
      <c r="R21" s="116"/>
      <c r="S21" s="116"/>
      <c r="T21" s="34" t="s">
        <v>27</v>
      </c>
      <c r="U21" s="140">
        <v>548.84</v>
      </c>
      <c r="V21" s="140"/>
      <c r="W21" s="140"/>
      <c r="X21" s="140"/>
      <c r="Y21" s="140"/>
      <c r="Z21" s="116"/>
      <c r="AA21" s="116"/>
      <c r="AB21" s="116"/>
      <c r="AC21" s="116"/>
      <c r="AD21" s="34" t="s">
        <v>27</v>
      </c>
      <c r="AE21" s="140">
        <v>1002.52</v>
      </c>
      <c r="AF21" s="140"/>
      <c r="AG21" s="140"/>
      <c r="AH21" s="140"/>
      <c r="AI21" s="140"/>
      <c r="AK21" s="115">
        <f>SUM(K21,U21,AE21)</f>
        <v>2348.2799999999997</v>
      </c>
      <c r="AL21" s="117">
        <f>SQRT(AK23)</f>
        <v>32.332542945665956</v>
      </c>
    </row>
    <row r="22" spans="9:38" x14ac:dyDescent="0.3">
      <c r="J22" s="34" t="s">
        <v>58</v>
      </c>
      <c r="K22" s="133">
        <v>9.7079005626002033</v>
      </c>
      <c r="L22" s="133"/>
      <c r="M22" s="133"/>
      <c r="N22" s="133"/>
      <c r="O22" s="133"/>
      <c r="P22" s="118"/>
      <c r="Q22" s="118"/>
      <c r="R22" s="118"/>
      <c r="S22" s="118"/>
      <c r="T22" s="34" t="s">
        <v>58</v>
      </c>
      <c r="U22" s="133">
        <v>5.0139804546886699</v>
      </c>
      <c r="V22" s="133"/>
      <c r="W22" s="133"/>
      <c r="X22" s="133"/>
      <c r="Y22" s="133"/>
      <c r="Z22" s="118"/>
      <c r="AA22" s="118"/>
      <c r="AB22" s="118"/>
      <c r="AC22" s="118"/>
      <c r="AD22" s="34" t="s">
        <v>58</v>
      </c>
      <c r="AE22" s="133">
        <v>30.430412419157253</v>
      </c>
      <c r="AF22" s="133"/>
      <c r="AG22" s="133"/>
      <c r="AH22" s="133"/>
      <c r="AI22" s="133"/>
      <c r="AK22" s="34"/>
    </row>
    <row r="23" spans="9:38" x14ac:dyDescent="0.3">
      <c r="J23" s="34" t="s">
        <v>59</v>
      </c>
      <c r="K23" s="133">
        <f>K22*K22</f>
        <v>94.243333333333339</v>
      </c>
      <c r="L23" s="134"/>
      <c r="M23" s="134"/>
      <c r="N23" s="134"/>
      <c r="O23" s="134"/>
      <c r="P23" s="34"/>
      <c r="Q23" s="34"/>
      <c r="R23" s="34"/>
      <c r="S23" s="34"/>
      <c r="T23" s="34" t="s">
        <v>59</v>
      </c>
      <c r="U23" s="133">
        <f>U22*U22</f>
        <v>25.14</v>
      </c>
      <c r="V23" s="134"/>
      <c r="W23" s="134"/>
      <c r="X23" s="134"/>
      <c r="Y23" s="134"/>
      <c r="Z23" s="34"/>
      <c r="AA23" s="34"/>
      <c r="AB23" s="34"/>
      <c r="AC23" s="34"/>
      <c r="AD23" s="34" t="s">
        <v>59</v>
      </c>
      <c r="AE23" s="133">
        <f>AE22*AE22</f>
        <v>926.01</v>
      </c>
      <c r="AF23" s="134"/>
      <c r="AG23" s="134"/>
      <c r="AH23" s="134"/>
      <c r="AI23" s="134"/>
      <c r="AK23" s="117">
        <f>SUM(K23,U23,AE23)</f>
        <v>1045.3933333333334</v>
      </c>
    </row>
    <row r="24" spans="9:38" x14ac:dyDescent="0.3">
      <c r="J24" s="34" t="s">
        <v>60</v>
      </c>
      <c r="K24" s="135">
        <f>K21/J5</f>
        <v>0.87668800199999997</v>
      </c>
      <c r="L24" s="135"/>
      <c r="M24" s="135"/>
      <c r="N24" s="135"/>
      <c r="O24" s="135"/>
      <c r="T24" s="34" t="s">
        <v>60</v>
      </c>
      <c r="U24" s="135">
        <f>U21/T5</f>
        <v>0.93697464399999997</v>
      </c>
      <c r="V24" s="135"/>
      <c r="W24" s="135"/>
      <c r="X24" s="135"/>
      <c r="Y24" s="135"/>
      <c r="AD24" s="34" t="s">
        <v>60</v>
      </c>
      <c r="AE24" s="135">
        <f>AE21/AD5</f>
        <v>0.89812345199999999</v>
      </c>
      <c r="AF24" s="135"/>
      <c r="AG24" s="135"/>
      <c r="AH24" s="135"/>
      <c r="AI24" s="135"/>
      <c r="AK24" s="34"/>
    </row>
    <row r="25" spans="9:38" x14ac:dyDescent="0.3">
      <c r="J25" s="34"/>
      <c r="T25" s="34"/>
      <c r="AD25" s="34"/>
      <c r="AK25" s="34"/>
    </row>
    <row r="26" spans="9:38" x14ac:dyDescent="0.3">
      <c r="J26" s="34"/>
      <c r="T26" s="34"/>
      <c r="AD26" s="34"/>
      <c r="AK26" s="34"/>
    </row>
    <row r="27" spans="9:38" x14ac:dyDescent="0.3">
      <c r="J27" s="34"/>
      <c r="T27" s="34"/>
      <c r="AD27" s="34"/>
      <c r="AK27" s="34"/>
    </row>
    <row r="28" spans="9:38" x14ac:dyDescent="0.3">
      <c r="J28" s="34"/>
      <c r="T28" s="34"/>
      <c r="AD28" s="34"/>
      <c r="AK28" s="34"/>
    </row>
    <row r="29" spans="9:38" x14ac:dyDescent="0.3">
      <c r="J29" s="34"/>
      <c r="T29" s="34"/>
      <c r="AD29" s="34"/>
      <c r="AK29" s="34"/>
    </row>
  </sheetData>
  <mergeCells count="26">
    <mergeCell ref="AK2:AL3"/>
    <mergeCell ref="K4:O4"/>
    <mergeCell ref="U4:Y4"/>
    <mergeCell ref="AE4:AI4"/>
    <mergeCell ref="L6:N8"/>
    <mergeCell ref="V6:X8"/>
    <mergeCell ref="AF6:AH8"/>
    <mergeCell ref="L11:N13"/>
    <mergeCell ref="V11:X13"/>
    <mergeCell ref="AF11:AH13"/>
    <mergeCell ref="L16:N18"/>
    <mergeCell ref="V16:X18"/>
    <mergeCell ref="AF16:AH18"/>
    <mergeCell ref="AK18:AL19"/>
    <mergeCell ref="K21:O21"/>
    <mergeCell ref="U21:Y21"/>
    <mergeCell ref="AE21:AI21"/>
    <mergeCell ref="K22:O22"/>
    <mergeCell ref="U22:Y22"/>
    <mergeCell ref="AE22:AI22"/>
    <mergeCell ref="K23:O23"/>
    <mergeCell ref="U23:Y23"/>
    <mergeCell ref="AE23:AI23"/>
    <mergeCell ref="K24:O24"/>
    <mergeCell ref="U24:Y24"/>
    <mergeCell ref="AE24:A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Department layout</vt:lpstr>
      <vt:lpstr>Reject rates</vt:lpstr>
      <vt:lpstr>Nonparametric stats(2)</vt:lpstr>
      <vt:lpstr>Nonparametric stats(3)</vt:lpstr>
      <vt:lpstr>Statistics</vt:lpstr>
      <vt:lpstr>Norminv</vt:lpstr>
      <vt:lpstr>Department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Bose</dc:creator>
  <cp:lastModifiedBy>Sasa Bose</cp:lastModifiedBy>
  <dcterms:created xsi:type="dcterms:W3CDTF">2025-05-20T04:18:58Z</dcterms:created>
  <dcterms:modified xsi:type="dcterms:W3CDTF">2025-06-23T04:20:12Z</dcterms:modified>
</cp:coreProperties>
</file>