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\P-SPK-StockOpname-TSX\"/>
    </mc:Choice>
  </mc:AlternateContent>
  <xr:revisionPtr revIDLastSave="0" documentId="8_{01D365C5-59EB-4DBE-8E54-4F54DF6A4706}" xr6:coauthVersionLast="47" xr6:coauthVersionMax="47" xr10:uidLastSave="{00000000-0000-0000-0000-000000000000}"/>
  <bookViews>
    <workbookView xWindow="1900" yWindow="1900" windowWidth="14400" windowHeight="8210" xr2:uid="{74B37BBA-18E8-4AD7-9DB5-B0C214FF321C}"/>
  </bookViews>
  <sheets>
    <sheet name="Recommendations" sheetId="4" r:id="rId1"/>
    <sheet name="Summary_Dashboard" sheetId="3" r:id="rId2"/>
    <sheet name="DSS_Analysis" sheetId="2" r:id="rId3"/>
    <sheet name="Input_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B10" i="3"/>
  <c r="B9" i="3"/>
  <c r="B8" i="3"/>
  <c r="B7" i="3"/>
  <c r="B6" i="3"/>
  <c r="B5" i="3"/>
  <c r="B4" i="3"/>
  <c r="B3" i="3"/>
  <c r="Q4" i="2"/>
  <c r="P4" i="2" s="1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Q3" i="2"/>
  <c r="P3" i="2" s="1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Q2" i="2"/>
  <c r="P2" i="2" s="1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<sst xmlns="http://schemas.openxmlformats.org/spreadsheetml/2006/main" count="70" uniqueCount="64">
  <si>
    <t>Product_Code</t>
  </si>
  <si>
    <t>Product_Name</t>
  </si>
  <si>
    <t>Category</t>
  </si>
  <si>
    <t>System_Stock</t>
  </si>
  <si>
    <t>Actual_Stock</t>
  </si>
  <si>
    <t>Unit_Cost</t>
  </si>
  <si>
    <t>Min_Stock</t>
  </si>
  <si>
    <t>Max_Stock</t>
  </si>
  <si>
    <t>Lead_Time_Days</t>
  </si>
  <si>
    <t>Avg_Daily_Demand</t>
  </si>
  <si>
    <t>Ordering_Cost</t>
  </si>
  <si>
    <t>Holding_Cost_Rate</t>
  </si>
  <si>
    <t>PRD001</t>
  </si>
  <si>
    <t>Laptop Dell Inspiron</t>
  </si>
  <si>
    <t>Electronics</t>
  </si>
  <si>
    <t>PRD002</t>
  </si>
  <si>
    <t>Mouse Wireless</t>
  </si>
  <si>
    <t>Accessories</t>
  </si>
  <si>
    <t>PRD003</t>
  </si>
  <si>
    <t>Keyboard Mechanical</t>
  </si>
  <si>
    <t>Variance</t>
  </si>
  <si>
    <t>Variance_Pct</t>
  </si>
  <si>
    <t>Variance_Value</t>
  </si>
  <si>
    <t>Inventory_Value</t>
  </si>
  <si>
    <t>Annual_Demand</t>
  </si>
  <si>
    <t>Safety_Stock</t>
  </si>
  <si>
    <t>Reorder_Point</t>
  </si>
  <si>
    <t>EOQ</t>
  </si>
  <si>
    <t>Stock_Status</t>
  </si>
  <si>
    <t>Turnover_Ratio</t>
  </si>
  <si>
    <t>ABC_Class</t>
  </si>
  <si>
    <t>Cumulative_Pct</t>
  </si>
  <si>
    <t>STOCK OPNAME DSS SUMMARY</t>
  </si>
  <si>
    <t>Total Products</t>
  </si>
  <si>
    <t>Total Inventory Value</t>
  </si>
  <si>
    <t>Total Variance Value</t>
  </si>
  <si>
    <t>Accuracy Rate (%)</t>
  </si>
  <si>
    <t>Low Stock Items</t>
  </si>
  <si>
    <t>Overstock Items</t>
  </si>
  <si>
    <t>Items Need Reorder</t>
  </si>
  <si>
    <t>ABC Class A Items</t>
  </si>
  <si>
    <t>ABC Class B Items</t>
  </si>
  <si>
    <t>ABC Class C Items</t>
  </si>
  <si>
    <t>AUTOMATED RECOMMENDATIONS</t>
  </si>
  <si>
    <t>Priority</t>
  </si>
  <si>
    <t>Product</t>
  </si>
  <si>
    <t>Issue</t>
  </si>
  <si>
    <t>Recommendation</t>
  </si>
  <si>
    <t>Action Required</t>
  </si>
  <si>
    <t>HIGH</t>
  </si>
  <si>
    <t>Items with Stock Status = Low Stock</t>
  </si>
  <si>
    <t>Stock below minimum threshold</t>
  </si>
  <si>
    <t>Order EOQ quantity immediately</t>
  </si>
  <si>
    <t>Place purchase order</t>
  </si>
  <si>
    <t>MEDIUM</t>
  </si>
  <si>
    <t>Items with |Variance %| &gt; 10%</t>
  </si>
  <si>
    <t>High variance between system and actual</t>
  </si>
  <si>
    <t>Conduct detailed audit</t>
  </si>
  <si>
    <t>Schedule inventory audit</t>
  </si>
  <si>
    <t>LOW</t>
  </si>
  <si>
    <t>Class A items with low turnover</t>
  </si>
  <si>
    <t>High value items not moving fast</t>
  </si>
  <si>
    <t>Review inventory strategy</t>
  </si>
  <si>
    <t>Analyze demand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</si>
</sst>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.##0_);_(* \(#.##0\);_(* &quot;-&quot;_);_(@_)"/>
    <numFmt numFmtId="165" formatCode="#,#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FD44-29E9-4D86-985B-6C8B84CA84E4}">
  <dimension ref="A1:E6"/>
  <sheetViews>
    <sheetView tabSelected="1" workbookViewId="0"/>
  </sheetViews>
  <sheetFormatPr defaultRowHeight="14.5" x14ac:dyDescent="0.35"/>
  <cols>
    <col min="1" max="1" width="44.6328125" bestFit="1" customWidth="1"/>
    <col min="2" max="2" width="30.453125" bestFit="1" customWidth="1"/>
    <col min="3" max="3" width="35.6328125" bestFit="1" customWidth="1"/>
    <col min="4" max="4" width="28.36328125" bestFit="1" customWidth="1"/>
    <col min="5" max="5" width="22.36328125" bestFit="1" customWidth="1"/>
  </cols>
  <sheetData>
    <row r="1" spans="1:5" ht="21" x14ac:dyDescent="0.5">
      <c r="A1" s="3" t="s">
        <v>43</v>
      </c>
    </row>
    <row r="3" spans="1:5" x14ac:dyDescent="0.35">
      <c r="A3" s="2" t="s">
        <v>44</v>
      </c>
      <c r="B3" s="2" t="s">
        <v>45</v>
      </c>
      <c r="C3" s="2" t="s">
        <v>46</v>
      </c>
      <c r="D3" s="2" t="s">
        <v>47</v>
      </c>
      <c r="E3" s="2" t="s">
        <v>48</v>
      </c>
    </row>
    <row r="4" spans="1:5" x14ac:dyDescent="0.35">
      <c r="A4" t="s">
        <v>49</v>
      </c>
      <c r="B4" t="s">
        <v>50</v>
      </c>
      <c r="C4" t="s">
        <v>51</v>
      </c>
      <c r="D4" t="s">
        <v>52</v>
      </c>
      <c r="E4" t="s">
        <v>53</v>
      </c>
    </row>
    <row r="5" spans="1:5" x14ac:dyDescent="0.35">
      <c r="A5" t="s">
        <v>54</v>
      </c>
      <c r="B5" t="s">
        <v>55</v>
      </c>
      <c r="C5" t="s">
        <v>56</v>
      </c>
      <c r="D5" t="s">
        <v>57</v>
      </c>
      <c r="E5" t="s">
        <v>58</v>
      </c>
    </row>
    <row r="6" spans="1:5" x14ac:dyDescent="0.35">
      <c r="A6" t="s">
        <v>59</v>
      </c>
      <c r="B6" t="s">
        <v>60</v>
      </c>
      <c r="C6" t="s">
        <v>61</v>
      </c>
      <c r="D6" t="s">
        <v>62</v>
      </c>
      <c r="E6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A600-D402-486C-800A-2FC929E1AF47}">
  <dimension ref="A1:B12"/>
  <sheetViews>
    <sheetView workbookViewId="0"/>
  </sheetViews>
  <sheetFormatPr defaultRowHeight="14.5" x14ac:dyDescent="0.35"/>
  <cols>
    <col min="1" max="1" width="40.54296875" bestFit="1" customWidth="1"/>
    <col min="2" max="2" width="12.54296875" bestFit="1" customWidth="1"/>
  </cols>
  <sheetData>
    <row r="1" spans="1:2" ht="21" x14ac:dyDescent="0.5">
      <c r="A1" s="3" t="s">
        <v>32</v>
      </c>
    </row>
    <row r="3" spans="1:2" x14ac:dyDescent="0.35">
      <c r="A3" s="1" t="s">
        <v>33</v>
      </c>
      <c r="B3">
        <f>COUNTA(DSS_Analysis!A:A)-1</f>
        <v>3</v>
      </c>
    </row>
    <row r="4" spans="1:2" x14ac:dyDescent="0.35">
      <c r="A4" s="1" t="s">
        <v>34</v>
      </c>
      <c r="B4" s="4">
        <f>SUM(DSS_Analysis!I:I)</f>
        <v>483000000</v>
      </c>
    </row>
    <row r="5" spans="1:2" x14ac:dyDescent="0.35">
      <c r="A5" s="1" t="s">
        <v>35</v>
      </c>
      <c r="B5" s="4">
        <f>SUM(ABS(DSS_Analysis!H:H))</f>
        <v>0</v>
      </c>
    </row>
    <row r="6" spans="1:2" x14ac:dyDescent="0.35">
      <c r="A6" s="1" t="s">
        <v>36</v>
      </c>
      <c r="B6" s="5">
        <f>COUNTIF(DSS_Analysis!G:G,"&lt;5")/COUNTA(DSS_Analysis!G:G)*100</f>
        <v>75</v>
      </c>
    </row>
    <row r="7" spans="1:2" x14ac:dyDescent="0.35">
      <c r="A7" s="1" t="s">
        <v>37</v>
      </c>
      <c r="B7">
        <f>COUNTIF(DSS_Analysis!N:N,"Low Stock")</f>
        <v>0</v>
      </c>
    </row>
    <row r="8" spans="1:2" x14ac:dyDescent="0.35">
      <c r="A8" s="1" t="s">
        <v>38</v>
      </c>
      <c r="B8">
        <f>COUNTIF(DSS_Analysis!N:N,"Overstock")</f>
        <v>0</v>
      </c>
    </row>
    <row r="9" spans="1:2" x14ac:dyDescent="0.35">
      <c r="A9" s="1" t="s">
        <v>39</v>
      </c>
      <c r="B9">
        <f>COUNTIF(DSS_Analysis!N:N,"Reorder")</f>
        <v>2</v>
      </c>
    </row>
    <row r="10" spans="1:2" x14ac:dyDescent="0.35">
      <c r="A10" s="1" t="s">
        <v>40</v>
      </c>
      <c r="B10">
        <f>COUNTIF(DSS_Analysis!P:P,"A")</f>
        <v>0</v>
      </c>
    </row>
    <row r="11" spans="1:2" x14ac:dyDescent="0.35">
      <c r="A11" s="1" t="s">
        <v>41</v>
      </c>
      <c r="B11">
        <f>COUNTIF(DSS_Analysis!P:P,"B")</f>
        <v>1</v>
      </c>
    </row>
    <row r="12" spans="1:2" x14ac:dyDescent="0.35">
      <c r="A12" s="1" t="s">
        <v>42</v>
      </c>
      <c r="B12">
        <f>COUNTIF(DSS_Analysis!P:P,"C")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2F7C-5CC2-44E4-81CD-1797F3282121}">
  <dimension ref="A1:Q4"/>
  <sheetViews>
    <sheetView workbookViewId="0"/>
  </sheetViews>
  <sheetFormatPr defaultRowHeight="14.5" x14ac:dyDescent="0.35"/>
  <cols>
    <col min="1" max="1" width="12.7265625" bestFit="1" customWidth="1"/>
    <col min="2" max="2" width="18.81640625" bestFit="1" customWidth="1"/>
    <col min="3" max="3" width="10.36328125" bestFit="1" customWidth="1"/>
    <col min="4" max="4" width="12.36328125" bestFit="1" customWidth="1"/>
    <col min="5" max="5" width="11.6328125" bestFit="1" customWidth="1"/>
    <col min="6" max="6" width="8.08984375" bestFit="1" customWidth="1"/>
    <col min="7" max="7" width="11.81640625" bestFit="1" customWidth="1"/>
    <col min="8" max="8" width="13.90625" bestFit="1" customWidth="1"/>
    <col min="9" max="9" width="14.7265625" bestFit="1" customWidth="1"/>
    <col min="10" max="10" width="14.90625" bestFit="1" customWidth="1"/>
    <col min="11" max="11" width="11.54296875" bestFit="1" customWidth="1"/>
    <col min="12" max="12" width="13.08984375" bestFit="1" customWidth="1"/>
    <col min="13" max="13" width="4.54296875" bestFit="1" customWidth="1"/>
    <col min="14" max="14" width="11.6328125" bestFit="1" customWidth="1"/>
    <col min="15" max="15" width="13.90625" bestFit="1" customWidth="1"/>
    <col min="16" max="16" width="9.36328125" bestFit="1" customWidth="1"/>
    <col min="17" max="17" width="14" bestFit="1" customWidth="1"/>
  </cols>
  <sheetData>
    <row r="1" spans="1:1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</row>
    <row r="2" spans="1:17" x14ac:dyDescent="0.35">
      <c r="A2" t="str">
        <f>Input_Data!A2</f>
        <v>PRD001</v>
      </c>
      <c r="B2" t="str">
        <f>Input_Data!B2</f>
        <v>Laptop Dell Inspiron</v>
      </c>
      <c r="C2" t="str">
        <f>Input_Data!C2</f>
        <v>Electronics</v>
      </c>
      <c r="D2">
        <f>Input_Data!D2</f>
        <v>50</v>
      </c>
      <c r="E2">
        <f>Input_Data!E2</f>
        <v>48</v>
      </c>
      <c r="F2">
        <f>E2-D2</f>
        <v>-2</v>
      </c>
      <c r="G2">
        <f>IF(D2&lt;&gt;0,F2/D2*100,0)</f>
        <v>-4</v>
      </c>
      <c r="H2">
        <f>F2*Input_Data!F2</f>
        <v>-17000000</v>
      </c>
      <c r="I2">
        <f>E2*Input_Data!F2</f>
        <v>408000000</v>
      </c>
      <c r="J2">
        <f>Input_Data!J2*365</f>
        <v>2920</v>
      </c>
      <c r="K2">
        <f>CEILING(Input_Data!J2*SQRT(Input_Data!I2)*1.65,1)</f>
        <v>35</v>
      </c>
      <c r="L2">
        <f>(Input_Data!J2*Input_Data!I2)+K2</f>
        <v>91</v>
      </c>
      <c r="M2">
        <f>CEILING(SQRT((2*J2*Input_Data!K2)/(Input_Data!F2*Input_Data!L2)),1)</f>
        <v>12</v>
      </c>
      <c r="N2" t="str">
        <f>IF(E2&lt;=Input_Data!G2,"Low Stock",IF(E2&gt;=Input_Data!H2,"Overstock",IF(E2&lt;=L2,"Reorder","Normal")))</f>
        <v>Reorder</v>
      </c>
      <c r="O2">
        <f>IF(E2&lt;&gt;0,J2/E2,0)</f>
        <v>60.833333333333336</v>
      </c>
      <c r="P2" t="str">
        <f>IF(Q2&lt;=80,"A",IF(Q2&lt;=95,"B","C"))</f>
        <v>B</v>
      </c>
      <c r="Q2">
        <f>SUMIF(I:I,"&gt;="&amp;I2,I:I)/SUM(I:I)*100</f>
        <v>84.472049689440993</v>
      </c>
    </row>
    <row r="3" spans="1:17" x14ac:dyDescent="0.35">
      <c r="A3" t="str">
        <f>Input_Data!A3</f>
        <v>PRD002</v>
      </c>
      <c r="B3" t="str">
        <f>Input_Data!B3</f>
        <v>Mouse Wireless</v>
      </c>
      <c r="C3" t="str">
        <f>Input_Data!C3</f>
        <v>Accessories</v>
      </c>
      <c r="D3">
        <f>Input_Data!D3</f>
        <v>120</v>
      </c>
      <c r="E3">
        <f>Input_Data!E3</f>
        <v>125</v>
      </c>
      <c r="F3">
        <f>E3-D3</f>
        <v>5</v>
      </c>
      <c r="G3">
        <f>IF(D3&lt;&gt;0,F3/D3*100,0)</f>
        <v>4.1666666666666661</v>
      </c>
      <c r="H3">
        <f>F3*Input_Data!F3</f>
        <v>750000</v>
      </c>
      <c r="I3">
        <f>E3*Input_Data!F3</f>
        <v>18750000</v>
      </c>
      <c r="J3">
        <f>Input_Data!J3*365</f>
        <v>5475</v>
      </c>
      <c r="K3">
        <f>CEILING(Input_Data!J3*SQRT(Input_Data!I3)*1.65,1)</f>
        <v>43</v>
      </c>
      <c r="L3">
        <f>(Input_Data!J3*Input_Data!I3)+K3</f>
        <v>88</v>
      </c>
      <c r="M3">
        <f>CEILING(SQRT((2*J3*Input_Data!K3)/(Input_Data!F3*Input_Data!L3)),1)</f>
        <v>121</v>
      </c>
      <c r="N3" t="str">
        <f>IF(E3&lt;=Input_Data!G3,"Low Stock",IF(E3&gt;=Input_Data!H3,"Overstock",IF(E3&lt;=L3,"Reorder","Normal")))</f>
        <v>Normal</v>
      </c>
      <c r="O3">
        <f>IF(E3&lt;&gt;0,J3/E3,0)</f>
        <v>43.8</v>
      </c>
      <c r="P3" t="str">
        <f>IF(Q3&lt;=80,"A",IF(Q3&lt;=95,"B","C"))</f>
        <v>C</v>
      </c>
      <c r="Q3">
        <f>SUMIF(I:I,"&gt;="&amp;I3,I:I)/SUM(I:I)*100</f>
        <v>100</v>
      </c>
    </row>
    <row r="4" spans="1:17" x14ac:dyDescent="0.35">
      <c r="A4" t="str">
        <f>Input_Data!A4</f>
        <v>PRD003</v>
      </c>
      <c r="B4" t="str">
        <f>Input_Data!B4</f>
        <v>Keyboard Mechanical</v>
      </c>
      <c r="C4" t="str">
        <f>Input_Data!C4</f>
        <v>Accessories</v>
      </c>
      <c r="D4">
        <f>Input_Data!D4</f>
        <v>80</v>
      </c>
      <c r="E4">
        <f>Input_Data!E4</f>
        <v>75</v>
      </c>
      <c r="F4">
        <f>E4-D4</f>
        <v>-5</v>
      </c>
      <c r="G4">
        <f>IF(D4&lt;&gt;0,F4/D4*100,0)</f>
        <v>-6.25</v>
      </c>
      <c r="H4">
        <f>F4*Input_Data!F4</f>
        <v>-3750000</v>
      </c>
      <c r="I4">
        <f>E4*Input_Data!F4</f>
        <v>56250000</v>
      </c>
      <c r="J4">
        <f>Input_Data!J4*365</f>
        <v>4380</v>
      </c>
      <c r="K4">
        <f>CEILING(Input_Data!J4*SQRT(Input_Data!I4)*1.65,1)</f>
        <v>45</v>
      </c>
      <c r="L4">
        <f>(Input_Data!J4*Input_Data!I4)+K4</f>
        <v>105</v>
      </c>
      <c r="M4">
        <f>CEILING(SQRT((2*J4*Input_Data!K4)/(Input_Data!F4*Input_Data!L4)),1)</f>
        <v>49</v>
      </c>
      <c r="N4" t="str">
        <f>IF(E4&lt;=Input_Data!G4,"Low Stock",IF(E4&gt;=Input_Data!H4,"Overstock",IF(E4&lt;=L4,"Reorder","Normal")))</f>
        <v>Reorder</v>
      </c>
      <c r="O4">
        <f>IF(E4&lt;&gt;0,J4/E4,0)</f>
        <v>58.4</v>
      </c>
      <c r="P4" t="str">
        <f>IF(Q4&lt;=80,"A",IF(Q4&lt;=95,"B","C"))</f>
        <v>C</v>
      </c>
      <c r="Q4">
        <f>SUMIF(I:I,"&gt;="&amp;I4,I:I)/SUM(I:I)*100</f>
        <v>96.118012422360238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ECF0-9BA2-4572-A76E-2708988269B7}">
  <dimension ref="A1:L4"/>
  <sheetViews>
    <sheetView workbookViewId="0"/>
  </sheetViews>
  <sheetFormatPr defaultRowHeight="14.5" x14ac:dyDescent="0.35"/>
  <cols>
    <col min="1" max="1" width="12.7265625" bestFit="1" customWidth="1"/>
    <col min="2" max="2" width="18.81640625" bestFit="1" customWidth="1"/>
    <col min="3" max="3" width="10.36328125" bestFit="1" customWidth="1"/>
    <col min="4" max="4" width="12.36328125" bestFit="1" customWidth="1"/>
    <col min="5" max="5" width="11.6328125" bestFit="1" customWidth="1"/>
    <col min="6" max="6" width="9.08984375" bestFit="1" customWidth="1"/>
    <col min="7" max="7" width="9.6328125" bestFit="1" customWidth="1"/>
    <col min="8" max="8" width="10" bestFit="1" customWidth="1"/>
    <col min="9" max="9" width="14.90625" bestFit="1" customWidth="1"/>
    <col min="10" max="10" width="17.1796875" bestFit="1" customWidth="1"/>
    <col min="11" max="11" width="13" bestFit="1" customWidth="1"/>
    <col min="12" max="12" width="16.81640625" bestFit="1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5">
      <c r="A2" t="s">
        <v>12</v>
      </c>
      <c r="B2" t="s">
        <v>13</v>
      </c>
      <c r="C2" t="s">
        <v>14</v>
      </c>
      <c r="D2">
        <v>50</v>
      </c>
      <c r="E2">
        <v>48</v>
      </c>
      <c r="F2">
        <v>8500000</v>
      </c>
      <c r="G2">
        <v>10</v>
      </c>
      <c r="H2">
        <v>100</v>
      </c>
      <c r="I2">
        <v>7</v>
      </c>
      <c r="J2">
        <v>8</v>
      </c>
      <c r="K2">
        <v>50000</v>
      </c>
      <c r="L2">
        <v>0.25</v>
      </c>
    </row>
    <row r="3" spans="1:12" x14ac:dyDescent="0.35">
      <c r="A3" t="s">
        <v>15</v>
      </c>
      <c r="B3" t="s">
        <v>16</v>
      </c>
      <c r="C3" t="s">
        <v>17</v>
      </c>
      <c r="D3">
        <v>120</v>
      </c>
      <c r="E3">
        <v>125</v>
      </c>
      <c r="F3">
        <v>150000</v>
      </c>
      <c r="G3">
        <v>20</v>
      </c>
      <c r="H3">
        <v>200</v>
      </c>
      <c r="I3">
        <v>3</v>
      </c>
      <c r="J3">
        <v>15</v>
      </c>
      <c r="K3">
        <v>50000</v>
      </c>
      <c r="L3">
        <v>0.25</v>
      </c>
    </row>
    <row r="4" spans="1:12" x14ac:dyDescent="0.35">
      <c r="A4" t="s">
        <v>18</v>
      </c>
      <c r="B4" t="s">
        <v>19</v>
      </c>
      <c r="C4" t="s">
        <v>17</v>
      </c>
      <c r="D4">
        <v>80</v>
      </c>
      <c r="E4">
        <v>75</v>
      </c>
      <c r="F4">
        <v>750000</v>
      </c>
      <c r="G4">
        <v>15</v>
      </c>
      <c r="H4">
        <v>150</v>
      </c>
      <c r="I4">
        <v>5</v>
      </c>
      <c r="J4">
        <v>12</v>
      </c>
      <c r="K4">
        <v>50000</v>
      </c>
      <c r="L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Recommendations</vt:lpstr>
      <vt:lpstr>Summary_Dashboard</vt:lpstr>
      <vt:lpstr>DSS_Analysis</vt:lpstr>
      <vt:lpstr>Input_Data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mantiri2</dc:creator>
  <cp:lastModifiedBy>sasa mantiri2</cp:lastModifiedBy>
  <dcterms:created xsi:type="dcterms:W3CDTF">2025-06-27T05:40:15Z</dcterms:created>
  <dcterms:modified xsi:type="dcterms:W3CDTF">2025-06-27T05:40:16Z</dcterms:modified>
</cp:coreProperties>
</file>