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/>
  <mc:AlternateContent xmlns:mc="http://schemas.openxmlformats.org/markup-compatibility/2006">
    <mc:Choice Requires="x15">
      <x15ac:absPath xmlns:x15ac="http://schemas.microsoft.com/office/spreadsheetml/2010/11/ac" url="/Users/sanshubhutiani/Library/CloudStorage/GoogleDrive-sanshu.bhutiani@gmail.com/My Drive/Loan Management/"/>
    </mc:Choice>
  </mc:AlternateContent>
  <xr:revisionPtr revIDLastSave="0" documentId="13_ncr:1_{96C3E82F-3F51-5F4A-AC45-7FB45F02A441}" xr6:coauthVersionLast="47" xr6:coauthVersionMax="47" xr10:uidLastSave="{00000000-0000-0000-0000-000000000000}"/>
  <bookViews>
    <workbookView xWindow="0" yWindow="780" windowWidth="34200" windowHeight="19440" activeTab="1" xr2:uid="{00000000-000D-0000-FFFF-FFFF00000000}"/>
  </bookViews>
  <sheets>
    <sheet name="🏠 Dashboard" sheetId="1" r:id="rId1"/>
    <sheet name="🏢 Apartment Loan" sheetId="2" r:id="rId2"/>
    <sheet name="🏘️ Investment Property" sheetId="3" r:id="rId3"/>
    <sheet name="📊 Scenario Comparison" sheetId="4" r:id="rId4"/>
    <sheet name="📋 Apt Amortization" sheetId="5" r:id="rId5"/>
    <sheet name="📋 Inv Amortization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" i="4" l="1"/>
  <c r="D12" i="4"/>
  <c r="C12" i="4"/>
  <c r="B12" i="4"/>
  <c r="E11" i="4"/>
  <c r="E13" i="4" s="1"/>
  <c r="D11" i="4"/>
  <c r="D13" i="4" s="1"/>
  <c r="C11" i="4"/>
  <c r="C13" i="4" s="1"/>
  <c r="B11" i="4"/>
  <c r="B13" i="4" s="1"/>
  <c r="B16" i="3"/>
  <c r="C22" i="3" s="1"/>
  <c r="D22" i="3" s="1"/>
  <c r="C25" i="3" s="1"/>
  <c r="D25" i="3" s="1"/>
  <c r="B8" i="3"/>
  <c r="B22" i="3" s="1"/>
  <c r="B16" i="2"/>
  <c r="B17" i="2" s="1"/>
  <c r="C23" i="2" s="1"/>
  <c r="B8" i="2"/>
  <c r="B22" i="2" s="1"/>
  <c r="B28" i="1"/>
  <c r="B20" i="1"/>
  <c r="B14" i="1"/>
  <c r="E5" i="1" s="1"/>
  <c r="B5" i="1"/>
  <c r="C22" i="2" l="1"/>
  <c r="D22" i="2"/>
  <c r="C25" i="2" s="1"/>
  <c r="D25" i="2" s="1"/>
  <c r="B29" i="1"/>
  <c r="B30" i="1" s="1"/>
  <c r="E14" i="4"/>
  <c r="E15" i="4" s="1"/>
  <c r="D14" i="4"/>
  <c r="D15" i="4" s="1"/>
  <c r="C14" i="4"/>
  <c r="C15" i="4" s="1"/>
  <c r="B9" i="3"/>
  <c r="B23" i="3" s="1"/>
  <c r="B9" i="2"/>
  <c r="B23" i="2" s="1"/>
  <c r="C24" i="2" s="1"/>
  <c r="D24" i="2" s="1"/>
  <c r="B17" i="3"/>
  <c r="C23" i="3" s="1"/>
  <c r="C24" i="3" l="1"/>
  <c r="D24" i="3" s="1"/>
  <c r="D23" i="3"/>
  <c r="D23" i="2"/>
</calcChain>
</file>

<file path=xl/sharedStrings.xml><?xml version="1.0" encoding="utf-8"?>
<sst xmlns="http://schemas.openxmlformats.org/spreadsheetml/2006/main" count="102" uniqueCount="61">
  <si>
    <t>💼 Loan Scenario Analysis Dashboard</t>
  </si>
  <si>
    <t>📊 PORTFOLIO OVERVIEW</t>
  </si>
  <si>
    <t>Total Loan Amount</t>
  </si>
  <si>
    <t>Total Monthly Payment</t>
  </si>
  <si>
    <t>🏡 CURRENT LOAN DETAILS</t>
  </si>
  <si>
    <t>🏢 Apartment Loan</t>
  </si>
  <si>
    <t>Principal Amount:</t>
  </si>
  <si>
    <t>Interest Rate:</t>
  </si>
  <si>
    <t>Term Remaining (years):</t>
  </si>
  <si>
    <t>Monthly Payment:</t>
  </si>
  <si>
    <t>🏘️ Investment Property</t>
  </si>
  <si>
    <t>🎯 WHAT-IF SCENARIO ANALYZER</t>
  </si>
  <si>
    <t>New Apartment Rate:</t>
  </si>
  <si>
    <t>New Investment Rate:</t>
  </si>
  <si>
    <t>Refinance Costs:</t>
  </si>
  <si>
    <t>New Total Payment:</t>
  </si>
  <si>
    <t>Monthly Savings:</t>
  </si>
  <si>
    <t>Break-even (months):</t>
  </si>
  <si>
    <t>🏢 APARTMENT LOAN ANALYSIS</t>
  </si>
  <si>
    <t>📋 Current Loan Details</t>
  </si>
  <si>
    <t>Total Interest:</t>
  </si>
  <si>
    <t>🔄 Refinance Scenario</t>
  </si>
  <si>
    <t>New Interest Rate:</t>
  </si>
  <si>
    <t>New Term (years):</t>
  </si>
  <si>
    <t>New Monthly Payment:</t>
  </si>
  <si>
    <t>New Total Interest:</t>
  </si>
  <si>
    <t>⚖️ COMPARISON</t>
  </si>
  <si>
    <t>Metric</t>
  </si>
  <si>
    <t>Current</t>
  </si>
  <si>
    <t>Refinanced</t>
  </si>
  <si>
    <t>Difference</t>
  </si>
  <si>
    <t>Monthly Payment</t>
  </si>
  <si>
    <t>Total Interest</t>
  </si>
  <si>
    <t>Net Savings</t>
  </si>
  <si>
    <t>Break-even (months)</t>
  </si>
  <si>
    <t>🏘️ INVESTMENT PROPERTY ANALYSIS</t>
  </si>
  <si>
    <t>📊 MULTI-SCENARIO COMPARISON</t>
  </si>
  <si>
    <t>🎛️ INPUT VARIABLES</t>
  </si>
  <si>
    <t>Scenario 1</t>
  </si>
  <si>
    <t>Scenario 2</t>
  </si>
  <si>
    <t>Scenario 3</t>
  </si>
  <si>
    <t>Apartment Rate (%)</t>
  </si>
  <si>
    <t>Investment Rate (%)</t>
  </si>
  <si>
    <t>Refinance Costs</t>
  </si>
  <si>
    <t>📈 RESULTS</t>
  </si>
  <si>
    <t>Apartment Payment</t>
  </si>
  <si>
    <t>Investment Payment</t>
  </si>
  <si>
    <t>Total Payment</t>
  </si>
  <si>
    <t>Monthly Savings</t>
  </si>
  <si>
    <t>Annual Savings</t>
  </si>
  <si>
    <t>📋 APARTMENT AMORTIZATION SCHEDULE</t>
  </si>
  <si>
    <t>Loan: $555,000 at 5.49% for 3 years</t>
  </si>
  <si>
    <t>Payment</t>
  </si>
  <si>
    <t>Beginning Balance</t>
  </si>
  <si>
    <t>Payment Amount</t>
  </si>
  <si>
    <t>Principal</t>
  </si>
  <si>
    <t>Interest</t>
  </si>
  <si>
    <t>Ending Balance</t>
  </si>
  <si>
    <t>📋 INVESTMENT PROPERTY AMORTIZATION SCHEDULE</t>
  </si>
  <si>
    <t>Loan: $220,000 at 6.49% for 27.5 years</t>
  </si>
  <si>
    <t>Note: Schedule shows first 24 payments, then every 12th payment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</si>
</sst>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$#,##0"/>
  </numFmts>
  <fonts count="9" x14ac:knownFonts="1">
    <font>
      <sz val="11"/>
      <color theme="1"/>
      <name val="Calibri"/>
      <family val="2"/>
      <scheme val="minor"/>
    </font>
    <font>
      <b/>
      <sz val="18"/>
      <color rgb="FF2C3E50"/>
      <name val="Segoe UI"/>
    </font>
    <font>
      <b/>
      <sz val="12"/>
      <color rgb="FFFFFFFF"/>
      <name val="Segoe UI"/>
    </font>
    <font>
      <b/>
      <sz val="11"/>
      <color rgb="FFFFFFFF"/>
      <name val="Segoe UI"/>
    </font>
    <font>
      <sz val="10"/>
      <name val="Segoe UI"/>
    </font>
    <font>
      <b/>
      <sz val="10"/>
      <color rgb="FF27AE60"/>
      <name val="Segoe UI"/>
    </font>
    <font>
      <b/>
      <sz val="14"/>
      <color rgb="FFFFFFFF"/>
      <name val="Segoe UI"/>
    </font>
    <font>
      <b/>
      <sz val="12"/>
      <name val="Segoe UI"/>
    </font>
    <font>
      <i/>
      <sz val="9"/>
      <name val="Segoe UI"/>
    </font>
  </fonts>
  <fills count="7">
    <fill>
      <patternFill patternType="none"/>
    </fill>
    <fill>
      <patternFill patternType="gray125"/>
    </fill>
    <fill>
      <patternFill patternType="solid">
        <fgColor rgb="FF3498DB"/>
        <bgColor rgb="FF2E86AB"/>
      </patternFill>
    </fill>
    <fill>
      <patternFill patternType="solid">
        <fgColor rgb="FF2C3E50"/>
        <bgColor rgb="FF34495E"/>
      </patternFill>
    </fill>
    <fill>
      <patternFill patternType="solid">
        <fgColor rgb="FFD5F4E6"/>
        <bgColor rgb="FFD5F4E6"/>
      </patternFill>
    </fill>
    <fill>
      <patternFill patternType="solid">
        <fgColor rgb="FF8E44AD"/>
        <bgColor rgb="FF9B59B6"/>
      </patternFill>
    </fill>
    <fill>
      <patternFill patternType="solid">
        <fgColor rgb="FFE3F2FD"/>
        <bgColor rgb="FFE3F2FD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9">
    <xf numFmtId="0" fontId="0" fillId="0" borderId="0"/>
    <xf numFmtId="0" fontId="1" fillId="0" borderId="1">
      <alignment horizontal="center" vertical="center"/>
    </xf>
    <xf numFmtId="0" fontId="2" fillId="2" borderId="1">
      <alignment horizontal="center" vertical="center"/>
    </xf>
    <xf numFmtId="0" fontId="3" fillId="3" borderId="1">
      <alignment horizontal="left" vertical="center"/>
    </xf>
    <xf numFmtId="0" fontId="4" fillId="0" borderId="1">
      <alignment horizontal="right" vertical="center"/>
    </xf>
    <xf numFmtId="164" fontId="4" fillId="0" borderId="1">
      <alignment horizontal="right" vertical="center"/>
    </xf>
    <xf numFmtId="10" fontId="4" fillId="0" borderId="1">
      <alignment horizontal="right" vertical="center"/>
    </xf>
    <xf numFmtId="164" fontId="5" fillId="4" borderId="1">
      <alignment horizontal="right" vertical="center"/>
    </xf>
    <xf numFmtId="0" fontId="6" fillId="5" borderId="1">
      <alignment horizontal="center" vertical="center"/>
    </xf>
  </cellStyleXfs>
  <cellXfs count="18">
    <xf numFmtId="0" fontId="0" fillId="0" borderId="0" xfId="0"/>
    <xf numFmtId="0" fontId="3" fillId="3" borderId="1" xfId="3">
      <alignment horizontal="left" vertical="center"/>
    </xf>
    <xf numFmtId="164" fontId="6" fillId="5" borderId="1" xfId="8" applyNumberFormat="1">
      <alignment horizontal="center" vertical="center"/>
    </xf>
    <xf numFmtId="0" fontId="4" fillId="0" borderId="1" xfId="4" applyAlignment="1">
      <alignment horizontal="left"/>
    </xf>
    <xf numFmtId="164" fontId="4" fillId="0" borderId="1" xfId="5">
      <alignment horizontal="right" vertical="center"/>
    </xf>
    <xf numFmtId="10" fontId="4" fillId="0" borderId="1" xfId="6">
      <alignment horizontal="right" vertical="center"/>
    </xf>
    <xf numFmtId="0" fontId="4" fillId="0" borderId="1" xfId="4">
      <alignment horizontal="right" vertical="center"/>
    </xf>
    <xf numFmtId="10" fontId="4" fillId="6" borderId="1" xfId="6" applyFill="1">
      <alignment horizontal="right" vertical="center"/>
    </xf>
    <xf numFmtId="164" fontId="4" fillId="6" borderId="1" xfId="5" applyFill="1">
      <alignment horizontal="right" vertical="center"/>
    </xf>
    <xf numFmtId="164" fontId="5" fillId="4" borderId="1" xfId="7">
      <alignment horizontal="right" vertical="center"/>
    </xf>
    <xf numFmtId="0" fontId="7" fillId="0" borderId="0" xfId="0" applyFont="1"/>
    <xf numFmtId="0" fontId="8" fillId="0" borderId="0" xfId="0" applyFont="1"/>
    <xf numFmtId="0" fontId="4" fillId="0" borderId="1" xfId="4" applyAlignment="1">
      <alignment horizontal="left"/>
    </xf>
    <xf numFmtId="0" fontId="4" fillId="0" borderId="1" xfId="4">
      <alignment horizontal="right" vertical="center"/>
    </xf>
    <xf numFmtId="0" fontId="2" fillId="2" borderId="1" xfId="2">
      <alignment horizontal="center" vertical="center"/>
    </xf>
    <xf numFmtId="0" fontId="0" fillId="0" borderId="0" xfId="0"/>
    <xf numFmtId="0" fontId="1" fillId="0" borderId="1" xfId="1">
      <alignment horizontal="center" vertical="center"/>
    </xf>
    <xf numFmtId="0" fontId="3" fillId="3" borderId="1" xfId="3">
      <alignment horizontal="left" vertical="center"/>
    </xf>
  </cellXfs>
  <cellStyles count="9">
    <cellStyle name="currency_style" xfId="5" xr:uid="{00000000-0005-0000-0000-000005000000}"/>
    <cellStyle name="data_style" xfId="4" xr:uid="{00000000-0005-0000-0000-000004000000}"/>
    <cellStyle name="header_style" xfId="2" xr:uid="{00000000-0005-0000-0000-000002000000}"/>
    <cellStyle name="Normal" xfId="0" builtinId="0"/>
    <cellStyle name="percentage_style" xfId="6" xr:uid="{00000000-0005-0000-0000-000006000000}"/>
    <cellStyle name="positive_style" xfId="7" xr:uid="{00000000-0005-0000-0000-000007000000}"/>
    <cellStyle name="subheader_style" xfId="3" xr:uid="{00000000-0005-0000-0000-000003000000}"/>
    <cellStyle name="summary_style" xfId="8" xr:uid="{00000000-0005-0000-0000-000008000000}"/>
    <cellStyle name="title_style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0"/>
  <sheetViews>
    <sheetView workbookViewId="0">
      <selection activeCell="B13" sqref="B13"/>
    </sheetView>
  </sheetViews>
  <sheetFormatPr baseColWidth="10" defaultColWidth="8.83203125" defaultRowHeight="15" x14ac:dyDescent="0.2"/>
  <cols>
    <col min="1" max="1" width="25" customWidth="1"/>
    <col min="2" max="2" width="18" customWidth="1"/>
    <col min="3" max="3" width="3" customWidth="1"/>
    <col min="4" max="4" width="25" customWidth="1"/>
    <col min="5" max="5" width="18" customWidth="1"/>
  </cols>
  <sheetData>
    <row r="1" spans="1:5" ht="30" customHeight="1" x14ac:dyDescent="0.2">
      <c r="A1" s="16" t="s">
        <v>0</v>
      </c>
      <c r="B1" s="15"/>
      <c r="C1" s="15"/>
      <c r="D1" s="15"/>
      <c r="E1" s="15"/>
    </row>
    <row r="3" spans="1:5" ht="16" x14ac:dyDescent="0.2">
      <c r="A3" s="14" t="s">
        <v>1</v>
      </c>
      <c r="B3" s="15"/>
      <c r="C3" s="15"/>
      <c r="D3" s="15"/>
      <c r="E3" s="15"/>
    </row>
    <row r="5" spans="1:5" ht="21" x14ac:dyDescent="0.2">
      <c r="A5" s="1" t="s">
        <v>2</v>
      </c>
      <c r="B5" s="2">
        <f>B11+B16</f>
        <v>555000</v>
      </c>
      <c r="D5" s="1" t="s">
        <v>3</v>
      </c>
      <c r="E5" s="2">
        <f>B14+B19</f>
        <v>-3117.7476891249325</v>
      </c>
    </row>
    <row r="7" spans="1:5" ht="16" x14ac:dyDescent="0.2">
      <c r="A7" s="14" t="s">
        <v>4</v>
      </c>
      <c r="B7" s="15"/>
      <c r="C7" s="15"/>
      <c r="D7" s="15"/>
      <c r="E7" s="15"/>
    </row>
    <row r="9" spans="1:5" ht="16" x14ac:dyDescent="0.2">
      <c r="A9" s="17" t="s">
        <v>5</v>
      </c>
      <c r="B9" s="15"/>
    </row>
    <row r="11" spans="1:5" x14ac:dyDescent="0.2">
      <c r="A11" s="3" t="s">
        <v>6</v>
      </c>
      <c r="B11" s="4">
        <v>555000</v>
      </c>
    </row>
    <row r="12" spans="1:5" x14ac:dyDescent="0.2">
      <c r="A12" s="3" t="s">
        <v>7</v>
      </c>
      <c r="B12" s="5">
        <v>5.4899999999999997E-2</v>
      </c>
    </row>
    <row r="13" spans="1:5" x14ac:dyDescent="0.2">
      <c r="A13" s="3" t="s">
        <v>8</v>
      </c>
      <c r="B13" s="6">
        <v>30</v>
      </c>
    </row>
    <row r="14" spans="1:5" x14ac:dyDescent="0.2">
      <c r="A14" s="3" t="s">
        <v>9</v>
      </c>
      <c r="B14" s="4">
        <f>PMT(B12/12,B13*12,B11)</f>
        <v>-3147.7476891249325</v>
      </c>
    </row>
    <row r="15" spans="1:5" x14ac:dyDescent="0.2">
      <c r="A15" s="3"/>
      <c r="B15" s="6"/>
    </row>
    <row r="16" spans="1:5" x14ac:dyDescent="0.2">
      <c r="A16" s="12" t="s">
        <v>10</v>
      </c>
      <c r="B16" s="13"/>
    </row>
    <row r="17" spans="1:5" x14ac:dyDescent="0.2">
      <c r="A17" s="3" t="s">
        <v>6</v>
      </c>
      <c r="B17" s="4">
        <v>220000</v>
      </c>
    </row>
    <row r="18" spans="1:5" x14ac:dyDescent="0.2">
      <c r="A18" s="3" t="s">
        <v>7</v>
      </c>
      <c r="B18" s="5">
        <v>6.4899999999999999E-2</v>
      </c>
    </row>
    <row r="19" spans="1:5" x14ac:dyDescent="0.2">
      <c r="A19" s="3" t="s">
        <v>8</v>
      </c>
      <c r="B19" s="6">
        <v>30</v>
      </c>
    </row>
    <row r="20" spans="1:5" x14ac:dyDescent="0.2">
      <c r="A20" s="3" t="s">
        <v>9</v>
      </c>
      <c r="B20" s="4">
        <f>PMT(B18/12,B19*12,B17)</f>
        <v>-1389.1031357880838</v>
      </c>
    </row>
    <row r="22" spans="1:5" ht="16" x14ac:dyDescent="0.2">
      <c r="A22" s="14" t="s">
        <v>11</v>
      </c>
      <c r="B22" s="15"/>
      <c r="C22" s="15"/>
      <c r="D22" s="15"/>
      <c r="E22" s="15"/>
    </row>
    <row r="24" spans="1:5" x14ac:dyDescent="0.2">
      <c r="A24" s="3" t="s">
        <v>12</v>
      </c>
      <c r="B24" s="7">
        <v>4.99E-2</v>
      </c>
    </row>
    <row r="25" spans="1:5" x14ac:dyDescent="0.2">
      <c r="A25" s="3" t="s">
        <v>13</v>
      </c>
      <c r="B25" s="7">
        <v>5.9900000000000002E-2</v>
      </c>
    </row>
    <row r="26" spans="1:5" x14ac:dyDescent="0.2">
      <c r="A26" s="3" t="s">
        <v>14</v>
      </c>
      <c r="B26" s="8">
        <v>5000</v>
      </c>
    </row>
    <row r="27" spans="1:5" x14ac:dyDescent="0.2">
      <c r="A27" s="3"/>
      <c r="B27" s="4"/>
    </row>
    <row r="28" spans="1:5" x14ac:dyDescent="0.2">
      <c r="A28" s="3" t="s">
        <v>15</v>
      </c>
      <c r="B28" s="4">
        <f>PMT(B24/12,B13*12,B11)+PMT(B25/12,B19*12,B17)</f>
        <v>-4293.5660727530594</v>
      </c>
    </row>
    <row r="29" spans="1:5" x14ac:dyDescent="0.2">
      <c r="A29" s="3" t="s">
        <v>16</v>
      </c>
      <c r="B29" s="9">
        <f>B14+B20-B28</f>
        <v>-243.28475215995695</v>
      </c>
    </row>
    <row r="30" spans="1:5" x14ac:dyDescent="0.2">
      <c r="A30" s="3" t="s">
        <v>17</v>
      </c>
      <c r="B30" s="4" t="str">
        <f>IF(B29&gt;0,B26/B29,"N/A")</f>
        <v>N/A</v>
      </c>
    </row>
  </sheetData>
  <mergeCells count="6">
    <mergeCell ref="A16:B16"/>
    <mergeCell ref="A7:E7"/>
    <mergeCell ref="A1:E1"/>
    <mergeCell ref="A9:B9"/>
    <mergeCell ref="A22:E22"/>
    <mergeCell ref="A3:E3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5"/>
  <sheetViews>
    <sheetView tabSelected="1" workbookViewId="0">
      <selection activeCell="B15" sqref="B15"/>
    </sheetView>
  </sheetViews>
  <sheetFormatPr baseColWidth="10" defaultColWidth="8.83203125" defaultRowHeight="15" x14ac:dyDescent="0.2"/>
  <cols>
    <col min="1" max="1" width="25" customWidth="1"/>
    <col min="2" max="4" width="18" customWidth="1"/>
    <col min="5" max="5" width="15" customWidth="1"/>
  </cols>
  <sheetData>
    <row r="1" spans="1:5" ht="26" x14ac:dyDescent="0.2">
      <c r="A1" s="16" t="s">
        <v>18</v>
      </c>
      <c r="B1" s="15"/>
      <c r="C1" s="15"/>
      <c r="D1" s="15"/>
      <c r="E1" s="15"/>
    </row>
    <row r="3" spans="1:5" ht="16" x14ac:dyDescent="0.2">
      <c r="A3" s="14" t="s">
        <v>19</v>
      </c>
      <c r="B3" s="15"/>
      <c r="C3" s="15"/>
      <c r="D3" s="15"/>
      <c r="E3" s="15"/>
    </row>
    <row r="5" spans="1:5" x14ac:dyDescent="0.2">
      <c r="A5" s="3" t="s">
        <v>6</v>
      </c>
      <c r="B5" s="4">
        <v>555000</v>
      </c>
    </row>
    <row r="6" spans="1:5" x14ac:dyDescent="0.2">
      <c r="A6" s="3" t="s">
        <v>7</v>
      </c>
      <c r="B6" s="5">
        <v>5.4899999999999997E-2</v>
      </c>
    </row>
    <row r="7" spans="1:5" x14ac:dyDescent="0.2">
      <c r="A7" s="3" t="s">
        <v>8</v>
      </c>
      <c r="B7" s="4">
        <v>30</v>
      </c>
    </row>
    <row r="8" spans="1:5" x14ac:dyDescent="0.2">
      <c r="A8" s="3" t="s">
        <v>9</v>
      </c>
      <c r="B8" s="4">
        <f>PMT(B6/12,B7*12,B5)</f>
        <v>-3147.7476891249325</v>
      </c>
    </row>
    <row r="9" spans="1:5" x14ac:dyDescent="0.2">
      <c r="A9" s="3" t="s">
        <v>20</v>
      </c>
      <c r="B9" s="4">
        <f>B8*B7*12-B5</f>
        <v>-1688189.1680849758</v>
      </c>
    </row>
    <row r="11" spans="1:5" ht="16" x14ac:dyDescent="0.2">
      <c r="A11" s="14" t="s">
        <v>21</v>
      </c>
      <c r="B11" s="15"/>
      <c r="C11" s="15"/>
      <c r="D11" s="15"/>
      <c r="E11" s="15"/>
    </row>
    <row r="13" spans="1:5" x14ac:dyDescent="0.2">
      <c r="A13" s="3" t="s">
        <v>22</v>
      </c>
      <c r="B13" s="5">
        <v>4.99E-2</v>
      </c>
    </row>
    <row r="14" spans="1:5" x14ac:dyDescent="0.2">
      <c r="A14" s="3" t="s">
        <v>23</v>
      </c>
      <c r="B14" s="4">
        <v>30</v>
      </c>
    </row>
    <row r="15" spans="1:5" x14ac:dyDescent="0.2">
      <c r="A15" s="3" t="s">
        <v>14</v>
      </c>
      <c r="B15" s="4">
        <v>3000</v>
      </c>
    </row>
    <row r="16" spans="1:5" x14ac:dyDescent="0.2">
      <c r="A16" s="3" t="s">
        <v>24</v>
      </c>
      <c r="B16" s="4">
        <f>PMT(B13/12,B14*12,B5)</f>
        <v>-2975.9690067001288</v>
      </c>
    </row>
    <row r="17" spans="1:5" x14ac:dyDescent="0.2">
      <c r="A17" s="3" t="s">
        <v>25</v>
      </c>
      <c r="B17" s="4">
        <f>B16*B14*12-B5</f>
        <v>-1626348.8424120464</v>
      </c>
    </row>
    <row r="19" spans="1:5" ht="16" x14ac:dyDescent="0.2">
      <c r="A19" s="14" t="s">
        <v>26</v>
      </c>
      <c r="B19" s="15"/>
      <c r="C19" s="15"/>
      <c r="D19" s="15"/>
      <c r="E19" s="15"/>
    </row>
    <row r="21" spans="1:5" ht="16" x14ac:dyDescent="0.2">
      <c r="A21" s="1" t="s">
        <v>27</v>
      </c>
      <c r="B21" s="1" t="s">
        <v>28</v>
      </c>
      <c r="C21" s="1" t="s">
        <v>29</v>
      </c>
      <c r="D21" s="1" t="s">
        <v>30</v>
      </c>
    </row>
    <row r="22" spans="1:5" x14ac:dyDescent="0.2">
      <c r="A22" s="3" t="s">
        <v>31</v>
      </c>
      <c r="B22" s="4">
        <f>B8</f>
        <v>-3147.7476891249325</v>
      </c>
      <c r="C22" s="4">
        <f>B16</f>
        <v>-2975.9690067001288</v>
      </c>
      <c r="D22" s="4">
        <f>C22-B22</f>
        <v>171.77868242480372</v>
      </c>
    </row>
    <row r="23" spans="1:5" x14ac:dyDescent="0.2">
      <c r="A23" s="3" t="s">
        <v>32</v>
      </c>
      <c r="B23" s="4">
        <f>B9</f>
        <v>-1688189.1680849758</v>
      </c>
      <c r="C23" s="4">
        <f>B17</f>
        <v>-1626348.8424120464</v>
      </c>
      <c r="D23" s="4">
        <f>C23-B23</f>
        <v>61840.325672929408</v>
      </c>
    </row>
    <row r="24" spans="1:5" x14ac:dyDescent="0.2">
      <c r="A24" s="3" t="s">
        <v>33</v>
      </c>
      <c r="C24" s="4">
        <f>C23-B23-B15</f>
        <v>58840.325672929408</v>
      </c>
      <c r="D24" s="4">
        <f>C24</f>
        <v>58840.325672929408</v>
      </c>
    </row>
    <row r="25" spans="1:5" x14ac:dyDescent="0.2">
      <c r="A25" s="3" t="s">
        <v>34</v>
      </c>
      <c r="C25" s="4">
        <f>IF(ABS(D22)&gt;0,B15/ABS(D22),"N/A")</f>
        <v>17.464332347020143</v>
      </c>
      <c r="D25" s="4">
        <f>C25</f>
        <v>17.464332347020143</v>
      </c>
    </row>
  </sheetData>
  <mergeCells count="4">
    <mergeCell ref="A11:E11"/>
    <mergeCell ref="A19:E19"/>
    <mergeCell ref="A1:E1"/>
    <mergeCell ref="A3:E3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5"/>
  <sheetViews>
    <sheetView workbookViewId="0"/>
  </sheetViews>
  <sheetFormatPr baseColWidth="10" defaultColWidth="8.83203125" defaultRowHeight="15" x14ac:dyDescent="0.2"/>
  <cols>
    <col min="1" max="1" width="25" customWidth="1"/>
    <col min="2" max="4" width="18" customWidth="1"/>
    <col min="5" max="5" width="15" customWidth="1"/>
  </cols>
  <sheetData>
    <row r="1" spans="1:5" ht="26" x14ac:dyDescent="0.2">
      <c r="A1" s="16" t="s">
        <v>35</v>
      </c>
      <c r="B1" s="15"/>
      <c r="C1" s="15"/>
      <c r="D1" s="15"/>
      <c r="E1" s="15"/>
    </row>
    <row r="3" spans="1:5" ht="16" x14ac:dyDescent="0.2">
      <c r="A3" s="14" t="s">
        <v>19</v>
      </c>
      <c r="B3" s="15"/>
      <c r="C3" s="15"/>
      <c r="D3" s="15"/>
      <c r="E3" s="15"/>
    </row>
    <row r="5" spans="1:5" x14ac:dyDescent="0.2">
      <c r="A5" s="3" t="s">
        <v>6</v>
      </c>
      <c r="B5" s="4">
        <v>220000</v>
      </c>
    </row>
    <row r="6" spans="1:5" x14ac:dyDescent="0.2">
      <c r="A6" s="3" t="s">
        <v>7</v>
      </c>
      <c r="B6" s="5">
        <v>6.4899999999999999E-2</v>
      </c>
    </row>
    <row r="7" spans="1:5" x14ac:dyDescent="0.2">
      <c r="A7" s="3" t="s">
        <v>8</v>
      </c>
      <c r="B7" s="4">
        <v>27.5</v>
      </c>
    </row>
    <row r="8" spans="1:5" x14ac:dyDescent="0.2">
      <c r="A8" s="3" t="s">
        <v>9</v>
      </c>
      <c r="B8" s="4">
        <f>PMT(B6/12,B7*12,B5)</f>
        <v>-1431.2029749872222</v>
      </c>
    </row>
    <row r="9" spans="1:5" x14ac:dyDescent="0.2">
      <c r="A9" s="3" t="s">
        <v>20</v>
      </c>
      <c r="B9" s="4">
        <f>B8*B7*12-B5</f>
        <v>-692296.98174578324</v>
      </c>
    </row>
    <row r="11" spans="1:5" ht="16" x14ac:dyDescent="0.2">
      <c r="A11" s="14" t="s">
        <v>21</v>
      </c>
      <c r="B11" s="15"/>
      <c r="C11" s="15"/>
      <c r="D11" s="15"/>
      <c r="E11" s="15"/>
    </row>
    <row r="13" spans="1:5" x14ac:dyDescent="0.2">
      <c r="A13" s="3" t="s">
        <v>22</v>
      </c>
      <c r="B13" s="5">
        <v>5.9900000000000002E-2</v>
      </c>
    </row>
    <row r="14" spans="1:5" x14ac:dyDescent="0.2">
      <c r="A14" s="3" t="s">
        <v>23</v>
      </c>
      <c r="B14" s="4">
        <v>30</v>
      </c>
    </row>
    <row r="15" spans="1:5" x14ac:dyDescent="0.2">
      <c r="A15" s="3" t="s">
        <v>14</v>
      </c>
      <c r="B15" s="4">
        <v>2000</v>
      </c>
    </row>
    <row r="16" spans="1:5" x14ac:dyDescent="0.2">
      <c r="A16" s="3" t="s">
        <v>24</v>
      </c>
      <c r="B16" s="4">
        <f>PMT(B13/12,B14*12,B5)</f>
        <v>-1317.5970660529308</v>
      </c>
    </row>
    <row r="17" spans="1:5" x14ac:dyDescent="0.2">
      <c r="A17" s="3" t="s">
        <v>25</v>
      </c>
      <c r="B17" s="4">
        <f>B16*B14*12-B5</f>
        <v>-694334.94377905503</v>
      </c>
    </row>
    <row r="19" spans="1:5" ht="16" x14ac:dyDescent="0.2">
      <c r="A19" s="14" t="s">
        <v>26</v>
      </c>
      <c r="B19" s="15"/>
      <c r="C19" s="15"/>
      <c r="D19" s="15"/>
      <c r="E19" s="15"/>
    </row>
    <row r="21" spans="1:5" ht="16" x14ac:dyDescent="0.2">
      <c r="A21" s="1" t="s">
        <v>27</v>
      </c>
      <c r="B21" s="1" t="s">
        <v>28</v>
      </c>
      <c r="C21" s="1" t="s">
        <v>29</v>
      </c>
      <c r="D21" s="1" t="s">
        <v>30</v>
      </c>
    </row>
    <row r="22" spans="1:5" x14ac:dyDescent="0.2">
      <c r="A22" s="3" t="s">
        <v>31</v>
      </c>
      <c r="B22" s="4">
        <f>B8</f>
        <v>-1431.2029749872222</v>
      </c>
      <c r="C22" s="4">
        <f>B16</f>
        <v>-1317.5970660529308</v>
      </c>
      <c r="D22" s="4">
        <f>C22-B22</f>
        <v>113.60590893429139</v>
      </c>
    </row>
    <row r="23" spans="1:5" x14ac:dyDescent="0.2">
      <c r="A23" s="3" t="s">
        <v>32</v>
      </c>
      <c r="B23" s="4">
        <f>B9</f>
        <v>-692296.98174578324</v>
      </c>
      <c r="C23" s="4">
        <f>B17</f>
        <v>-694334.94377905503</v>
      </c>
      <c r="D23" s="4">
        <f>C23-B23</f>
        <v>-2037.9620332717896</v>
      </c>
    </row>
    <row r="24" spans="1:5" x14ac:dyDescent="0.2">
      <c r="A24" s="3" t="s">
        <v>33</v>
      </c>
      <c r="C24" s="4">
        <f>C23-B23-B15</f>
        <v>-4037.9620332717896</v>
      </c>
      <c r="D24" s="4">
        <f>C24</f>
        <v>-4037.9620332717896</v>
      </c>
    </row>
    <row r="25" spans="1:5" x14ac:dyDescent="0.2">
      <c r="A25" s="3" t="s">
        <v>34</v>
      </c>
      <c r="C25" s="4">
        <f>IF(ABS(D22)&gt;0,B15/ABS(D22),"N/A")</f>
        <v>17.604718088711227</v>
      </c>
      <c r="D25" s="4">
        <f>C25</f>
        <v>17.604718088711227</v>
      </c>
    </row>
  </sheetData>
  <mergeCells count="4">
    <mergeCell ref="A11:E11"/>
    <mergeCell ref="A19:E19"/>
    <mergeCell ref="A1:E1"/>
    <mergeCell ref="A3:E3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5"/>
  <sheetViews>
    <sheetView workbookViewId="0"/>
  </sheetViews>
  <sheetFormatPr baseColWidth="10" defaultColWidth="8.83203125" defaultRowHeight="15" x14ac:dyDescent="0.2"/>
  <cols>
    <col min="1" max="1" width="25" customWidth="1"/>
    <col min="2" max="5" width="16" customWidth="1"/>
  </cols>
  <sheetData>
    <row r="1" spans="1:5" ht="26" x14ac:dyDescent="0.2">
      <c r="A1" s="16" t="s">
        <v>36</v>
      </c>
      <c r="B1" s="15"/>
      <c r="C1" s="15"/>
      <c r="D1" s="15"/>
      <c r="E1" s="15"/>
    </row>
    <row r="3" spans="1:5" ht="16" x14ac:dyDescent="0.2">
      <c r="A3" s="14" t="s">
        <v>37</v>
      </c>
      <c r="B3" s="15"/>
      <c r="C3" s="15"/>
      <c r="D3" s="15"/>
      <c r="E3" s="15"/>
    </row>
    <row r="4" spans="1:5" ht="16" x14ac:dyDescent="0.2">
      <c r="B4" s="1" t="s">
        <v>28</v>
      </c>
      <c r="C4" s="1" t="s">
        <v>38</v>
      </c>
      <c r="D4" s="1" t="s">
        <v>39</v>
      </c>
      <c r="E4" s="1" t="s">
        <v>40</v>
      </c>
    </row>
    <row r="5" spans="1:5" x14ac:dyDescent="0.2">
      <c r="A5" s="3" t="s">
        <v>41</v>
      </c>
      <c r="B5" s="5">
        <v>5.4899999999999997E-2</v>
      </c>
      <c r="C5" s="5">
        <v>4.99E-2</v>
      </c>
      <c r="D5" s="5">
        <v>5.2499999999999998E-2</v>
      </c>
      <c r="E5" s="5">
        <v>4.7500000000000001E-2</v>
      </c>
    </row>
    <row r="6" spans="1:5" x14ac:dyDescent="0.2">
      <c r="A6" s="3" t="s">
        <v>42</v>
      </c>
      <c r="B6" s="5">
        <v>6.4899999999999999E-2</v>
      </c>
      <c r="C6" s="5">
        <v>5.9900000000000002E-2</v>
      </c>
      <c r="D6" s="5">
        <v>6.25E-2</v>
      </c>
      <c r="E6" s="5">
        <v>5.7500000000000002E-2</v>
      </c>
    </row>
    <row r="7" spans="1:5" x14ac:dyDescent="0.2">
      <c r="A7" s="3" t="s">
        <v>43</v>
      </c>
      <c r="B7" s="4">
        <v>0</v>
      </c>
      <c r="C7" s="4">
        <v>5000</v>
      </c>
      <c r="D7" s="4">
        <v>4000</v>
      </c>
      <c r="E7" s="4">
        <v>6000</v>
      </c>
    </row>
    <row r="9" spans="1:5" ht="16" x14ac:dyDescent="0.2">
      <c r="A9" s="14" t="s">
        <v>44</v>
      </c>
      <c r="B9" s="15"/>
      <c r="C9" s="15"/>
      <c r="D9" s="15"/>
      <c r="E9" s="15"/>
    </row>
    <row r="10" spans="1:5" ht="16" x14ac:dyDescent="0.2">
      <c r="B10" s="1" t="s">
        <v>28</v>
      </c>
      <c r="C10" s="1" t="s">
        <v>38</v>
      </c>
      <c r="D10" s="1" t="s">
        <v>39</v>
      </c>
      <c r="E10" s="1" t="s">
        <v>40</v>
      </c>
    </row>
    <row r="11" spans="1:5" x14ac:dyDescent="0.2">
      <c r="A11" s="3" t="s">
        <v>45</v>
      </c>
      <c r="B11" s="4">
        <f>PMT(B5/12,3*12,555000)</f>
        <v>-16756.222339779863</v>
      </c>
      <c r="C11" s="4">
        <f>PMT(C5/12,3*12,555000)</f>
        <v>-16631.356181450068</v>
      </c>
      <c r="D11" s="4">
        <f>PMT(D5/12,3*12,555000)</f>
        <v>-16696.215135625866</v>
      </c>
      <c r="E11" s="4">
        <f>PMT(E5/12,3*12,555000)</f>
        <v>-16571.623851115415</v>
      </c>
    </row>
    <row r="12" spans="1:5" x14ac:dyDescent="0.2">
      <c r="A12" s="3" t="s">
        <v>46</v>
      </c>
      <c r="B12" s="4">
        <f>PMT(B6/12,27.5*12,220000)</f>
        <v>-1431.2029749872222</v>
      </c>
      <c r="C12" s="4">
        <f>PMT(C6/12,27.5*12,220000)</f>
        <v>-1361.424689723483</v>
      </c>
      <c r="D12" s="4">
        <f>PMT(D6/12,27.5*12,220000)</f>
        <v>-1397.5138665486629</v>
      </c>
      <c r="E12" s="4">
        <f>PMT(E6/12,27.5*12,220000)</f>
        <v>-1328.4959225912851</v>
      </c>
    </row>
    <row r="13" spans="1:5" x14ac:dyDescent="0.2">
      <c r="A13" s="3" t="s">
        <v>47</v>
      </c>
      <c r="B13" s="4">
        <f>B11+B12</f>
        <v>-18187.425314767086</v>
      </c>
      <c r="C13" s="4">
        <f>C11+C12</f>
        <v>-17992.780871173552</v>
      </c>
      <c r="D13" s="4">
        <f>D11+D12</f>
        <v>-18093.729002174528</v>
      </c>
      <c r="E13" s="4">
        <f>E11+E12</f>
        <v>-17900.119773706701</v>
      </c>
    </row>
    <row r="14" spans="1:5" x14ac:dyDescent="0.2">
      <c r="A14" s="3" t="s">
        <v>48</v>
      </c>
      <c r="C14" s="9">
        <f>B13-C13</f>
        <v>-194.64444359353365</v>
      </c>
      <c r="D14" s="9">
        <f>B13-D13</f>
        <v>-93.696312592557661</v>
      </c>
      <c r="E14" s="9">
        <f>B13-E13</f>
        <v>-287.30554106038471</v>
      </c>
    </row>
    <row r="15" spans="1:5" x14ac:dyDescent="0.2">
      <c r="A15" s="3" t="s">
        <v>49</v>
      </c>
      <c r="C15" s="9">
        <f>C14*12</f>
        <v>-2335.7333231224038</v>
      </c>
      <c r="D15" s="9">
        <f>D14*12</f>
        <v>-1124.3557511106919</v>
      </c>
      <c r="E15" s="9">
        <f>E14*12</f>
        <v>-3447.6664927246165</v>
      </c>
    </row>
  </sheetData>
  <mergeCells count="3">
    <mergeCell ref="A1:E1"/>
    <mergeCell ref="A9:E9"/>
    <mergeCell ref="A3:E3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41"/>
  <sheetViews>
    <sheetView workbookViewId="0"/>
  </sheetViews>
  <sheetFormatPr baseColWidth="10" defaultColWidth="8.83203125" defaultRowHeight="15" x14ac:dyDescent="0.2"/>
  <cols>
    <col min="1" max="1" width="10" customWidth="1"/>
    <col min="2" max="2" width="18" customWidth="1"/>
    <col min="3" max="5" width="15" customWidth="1"/>
    <col min="6" max="6" width="18" customWidth="1"/>
  </cols>
  <sheetData>
    <row r="1" spans="1:7" ht="26" x14ac:dyDescent="0.2">
      <c r="A1" s="16" t="s">
        <v>50</v>
      </c>
      <c r="B1" s="15"/>
      <c r="C1" s="15"/>
      <c r="D1" s="15"/>
      <c r="E1" s="15"/>
      <c r="F1" s="15"/>
      <c r="G1" s="15"/>
    </row>
    <row r="3" spans="1:7" ht="16" x14ac:dyDescent="0.2">
      <c r="A3" s="10" t="s">
        <v>51</v>
      </c>
    </row>
    <row r="5" spans="1:7" ht="16" x14ac:dyDescent="0.2">
      <c r="A5" s="1" t="s">
        <v>52</v>
      </c>
      <c r="B5" s="1" t="s">
        <v>53</v>
      </c>
      <c r="C5" s="1" t="s">
        <v>54</v>
      </c>
      <c r="D5" s="1" t="s">
        <v>55</v>
      </c>
      <c r="E5" s="1" t="s">
        <v>56</v>
      </c>
      <c r="F5" s="1" t="s">
        <v>57</v>
      </c>
    </row>
    <row r="6" spans="1:7" x14ac:dyDescent="0.2">
      <c r="A6" s="6">
        <v>1</v>
      </c>
      <c r="B6" s="4">
        <v>555000</v>
      </c>
      <c r="C6" s="4">
        <v>16756.22233977987</v>
      </c>
      <c r="D6" s="4">
        <v>14217.09733977987</v>
      </c>
      <c r="E6" s="4">
        <v>2539.125</v>
      </c>
      <c r="F6" s="4">
        <v>540782.90266022016</v>
      </c>
    </row>
    <row r="7" spans="1:7" x14ac:dyDescent="0.2">
      <c r="A7" s="6">
        <v>2</v>
      </c>
      <c r="B7" s="4">
        <v>540782.90266022016</v>
      </c>
      <c r="C7" s="4">
        <v>16756.22233977987</v>
      </c>
      <c r="D7" s="4">
        <v>14282.140560109359</v>
      </c>
      <c r="E7" s="4">
        <v>2474.0817796705069</v>
      </c>
      <c r="F7" s="4">
        <v>526500.76210011076</v>
      </c>
    </row>
    <row r="8" spans="1:7" x14ac:dyDescent="0.2">
      <c r="A8" s="6">
        <v>3</v>
      </c>
      <c r="B8" s="4">
        <v>526500.76210011076</v>
      </c>
      <c r="C8" s="4">
        <v>16756.22233977987</v>
      </c>
      <c r="D8" s="4">
        <v>14347.481353171859</v>
      </c>
      <c r="E8" s="4">
        <v>2408.740986608007</v>
      </c>
      <c r="F8" s="4">
        <v>512153.28074693889</v>
      </c>
    </row>
    <row r="9" spans="1:7" x14ac:dyDescent="0.2">
      <c r="A9" s="6">
        <v>4</v>
      </c>
      <c r="B9" s="4">
        <v>512153.28074693889</v>
      </c>
      <c r="C9" s="4">
        <v>16756.22233977987</v>
      </c>
      <c r="D9" s="4">
        <v>14413.12108036262</v>
      </c>
      <c r="E9" s="4">
        <v>2343.1012594172448</v>
      </c>
      <c r="F9" s="4">
        <v>497740.15966657619</v>
      </c>
    </row>
    <row r="10" spans="1:7" x14ac:dyDescent="0.2">
      <c r="A10" s="6">
        <v>5</v>
      </c>
      <c r="B10" s="4">
        <v>497740.15966657619</v>
      </c>
      <c r="C10" s="4">
        <v>16756.22233977987</v>
      </c>
      <c r="D10" s="4">
        <v>14479.061109305279</v>
      </c>
      <c r="E10" s="4">
        <v>2277.1612304745859</v>
      </c>
      <c r="F10" s="4">
        <v>483261.09855727089</v>
      </c>
    </row>
    <row r="11" spans="1:7" x14ac:dyDescent="0.2">
      <c r="A11" s="6">
        <v>6</v>
      </c>
      <c r="B11" s="4">
        <v>483261.09855727089</v>
      </c>
      <c r="C11" s="4">
        <v>16756.22233977987</v>
      </c>
      <c r="D11" s="4">
        <v>14545.302813880349</v>
      </c>
      <c r="E11" s="4">
        <v>2210.9195258995151</v>
      </c>
      <c r="F11" s="4">
        <v>468715.79574339063</v>
      </c>
    </row>
    <row r="12" spans="1:7" x14ac:dyDescent="0.2">
      <c r="A12" s="6">
        <v>7</v>
      </c>
      <c r="B12" s="4">
        <v>468715.79574339063</v>
      </c>
      <c r="C12" s="4">
        <v>16756.22233977987</v>
      </c>
      <c r="D12" s="4">
        <v>14611.847574253859</v>
      </c>
      <c r="E12" s="4">
        <v>2144.3747655260122</v>
      </c>
      <c r="F12" s="4">
        <v>454103.94816913671</v>
      </c>
    </row>
    <row r="13" spans="1:7" x14ac:dyDescent="0.2">
      <c r="A13" s="6">
        <v>8</v>
      </c>
      <c r="B13" s="4">
        <v>454103.94816913671</v>
      </c>
      <c r="C13" s="4">
        <v>16756.22233977987</v>
      </c>
      <c r="D13" s="4">
        <v>14678.69677690607</v>
      </c>
      <c r="E13" s="4">
        <v>2077.5255628738</v>
      </c>
      <c r="F13" s="4">
        <v>439425.25139223062</v>
      </c>
    </row>
    <row r="14" spans="1:7" x14ac:dyDescent="0.2">
      <c r="A14" s="6">
        <v>9</v>
      </c>
      <c r="B14" s="4">
        <v>439425.25139223062</v>
      </c>
      <c r="C14" s="4">
        <v>16756.22233977987</v>
      </c>
      <c r="D14" s="4">
        <v>14745.851814660409</v>
      </c>
      <c r="E14" s="4">
        <v>2010.3705251194549</v>
      </c>
      <c r="F14" s="4">
        <v>424679.39957757021</v>
      </c>
    </row>
    <row r="15" spans="1:7" x14ac:dyDescent="0.2">
      <c r="A15" s="6">
        <v>10</v>
      </c>
      <c r="B15" s="4">
        <v>424679.39957757021</v>
      </c>
      <c r="C15" s="4">
        <v>16756.22233977987</v>
      </c>
      <c r="D15" s="4">
        <v>14813.314086712489</v>
      </c>
      <c r="E15" s="4">
        <v>1942.9082530673841</v>
      </c>
      <c r="F15" s="4">
        <v>409866.08549085772</v>
      </c>
    </row>
    <row r="16" spans="1:7" x14ac:dyDescent="0.2">
      <c r="A16" s="6">
        <v>11</v>
      </c>
      <c r="B16" s="4">
        <v>409866.08549085772</v>
      </c>
      <c r="C16" s="4">
        <v>16756.22233977987</v>
      </c>
      <c r="D16" s="4">
        <v>14881.0849986592</v>
      </c>
      <c r="E16" s="4">
        <v>1875.1373411206739</v>
      </c>
      <c r="F16" s="4">
        <v>394985.00049219851</v>
      </c>
    </row>
    <row r="17" spans="1:6" x14ac:dyDescent="0.2">
      <c r="A17" s="6">
        <v>12</v>
      </c>
      <c r="B17" s="4">
        <v>394985.00049219851</v>
      </c>
      <c r="C17" s="4">
        <v>16756.22233977987</v>
      </c>
      <c r="D17" s="4">
        <v>14949.165962528061</v>
      </c>
      <c r="E17" s="4">
        <v>1807.056377251808</v>
      </c>
      <c r="F17" s="4">
        <v>380035.83452967042</v>
      </c>
    </row>
    <row r="18" spans="1:6" x14ac:dyDescent="0.2">
      <c r="A18" s="6">
        <v>13</v>
      </c>
      <c r="B18" s="4">
        <v>380035.83452967042</v>
      </c>
      <c r="C18" s="4">
        <v>16756.22233977987</v>
      </c>
      <c r="D18" s="4">
        <v>15017.558396806629</v>
      </c>
      <c r="E18" s="4">
        <v>1738.663942973242</v>
      </c>
      <c r="F18" s="4">
        <v>365018.27613286377</v>
      </c>
    </row>
    <row r="19" spans="1:6" x14ac:dyDescent="0.2">
      <c r="A19" s="6">
        <v>14</v>
      </c>
      <c r="B19" s="4">
        <v>365018.27613286377</v>
      </c>
      <c r="C19" s="4">
        <v>16756.22233977987</v>
      </c>
      <c r="D19" s="4">
        <v>15086.26372647202</v>
      </c>
      <c r="E19" s="4">
        <v>1669.9586133078519</v>
      </c>
      <c r="F19" s="4">
        <v>349932.01240639167</v>
      </c>
    </row>
    <row r="20" spans="1:6" x14ac:dyDescent="0.2">
      <c r="A20" s="6">
        <v>15</v>
      </c>
      <c r="B20" s="4">
        <v>349932.01240639167</v>
      </c>
      <c r="C20" s="4">
        <v>16756.22233977987</v>
      </c>
      <c r="D20" s="4">
        <v>15155.283383020629</v>
      </c>
      <c r="E20" s="4">
        <v>1600.938956759242</v>
      </c>
      <c r="F20" s="4">
        <v>334776.72902337112</v>
      </c>
    </row>
    <row r="21" spans="1:6" x14ac:dyDescent="0.2">
      <c r="A21" s="6">
        <v>16</v>
      </c>
      <c r="B21" s="4">
        <v>334776.72902337112</v>
      </c>
      <c r="C21" s="4">
        <v>16756.22233977987</v>
      </c>
      <c r="D21" s="4">
        <v>15224.61880449795</v>
      </c>
      <c r="E21" s="4">
        <v>1531.6035352819231</v>
      </c>
      <c r="F21" s="4">
        <v>319552.11021887319</v>
      </c>
    </row>
    <row r="22" spans="1:6" x14ac:dyDescent="0.2">
      <c r="A22" s="6">
        <v>17</v>
      </c>
      <c r="B22" s="4">
        <v>319552.11021887319</v>
      </c>
      <c r="C22" s="4">
        <v>16756.22233977987</v>
      </c>
      <c r="D22" s="4">
        <v>15294.271435528521</v>
      </c>
      <c r="E22" s="4">
        <v>1461.950904251345</v>
      </c>
      <c r="F22" s="4">
        <v>304257.83878334472</v>
      </c>
    </row>
    <row r="23" spans="1:6" x14ac:dyDescent="0.2">
      <c r="A23" s="6">
        <v>18</v>
      </c>
      <c r="B23" s="4">
        <v>304257.83878334472</v>
      </c>
      <c r="C23" s="4">
        <v>16756.22233977987</v>
      </c>
      <c r="D23" s="4">
        <v>15364.242727346071</v>
      </c>
      <c r="E23" s="4">
        <v>1391.979612433802</v>
      </c>
      <c r="F23" s="4">
        <v>288893.59605599858</v>
      </c>
    </row>
    <row r="24" spans="1:6" x14ac:dyDescent="0.2">
      <c r="A24" s="6">
        <v>19</v>
      </c>
      <c r="B24" s="4">
        <v>288893.59605599858</v>
      </c>
      <c r="C24" s="4">
        <v>16756.22233977987</v>
      </c>
      <c r="D24" s="4">
        <v>15434.534137823681</v>
      </c>
      <c r="E24" s="4">
        <v>1321.688201956194</v>
      </c>
      <c r="F24" s="4">
        <v>273459.06191817491</v>
      </c>
    </row>
    <row r="25" spans="1:6" x14ac:dyDescent="0.2">
      <c r="A25" s="6">
        <v>20</v>
      </c>
      <c r="B25" s="4">
        <v>273459.06191817491</v>
      </c>
      <c r="C25" s="4">
        <v>16756.22233977987</v>
      </c>
      <c r="D25" s="4">
        <v>15505.14713150422</v>
      </c>
      <c r="E25" s="4">
        <v>1251.0752082756501</v>
      </c>
      <c r="F25" s="4">
        <v>257953.91478667071</v>
      </c>
    </row>
    <row r="26" spans="1:6" x14ac:dyDescent="0.2">
      <c r="A26" s="6">
        <v>21</v>
      </c>
      <c r="B26" s="4">
        <v>257953.91478667071</v>
      </c>
      <c r="C26" s="4">
        <v>16756.22233977987</v>
      </c>
      <c r="D26" s="4">
        <v>15576.08317963085</v>
      </c>
      <c r="E26" s="4">
        <v>1180.1391601490179</v>
      </c>
      <c r="F26" s="4">
        <v>242377.83160703981</v>
      </c>
    </row>
    <row r="27" spans="1:6" x14ac:dyDescent="0.2">
      <c r="A27" s="6">
        <v>22</v>
      </c>
      <c r="B27" s="4">
        <v>242377.83160703981</v>
      </c>
      <c r="C27" s="4">
        <v>16756.22233977987</v>
      </c>
      <c r="D27" s="4">
        <v>15647.34376017766</v>
      </c>
      <c r="E27" s="4">
        <v>1108.8785796022071</v>
      </c>
      <c r="F27" s="4">
        <v>226730.48784686209</v>
      </c>
    </row>
    <row r="28" spans="1:6" x14ac:dyDescent="0.2">
      <c r="A28" s="6">
        <v>23</v>
      </c>
      <c r="B28" s="4">
        <v>226730.48784686209</v>
      </c>
      <c r="C28" s="4">
        <v>16756.22233977987</v>
      </c>
      <c r="D28" s="4">
        <v>15718.930357880479</v>
      </c>
      <c r="E28" s="4">
        <v>1037.2919818993939</v>
      </c>
      <c r="F28" s="4">
        <v>211011.55748898169</v>
      </c>
    </row>
    <row r="29" spans="1:6" x14ac:dyDescent="0.2">
      <c r="A29" s="6">
        <v>24</v>
      </c>
      <c r="B29" s="4">
        <v>211011.55748898169</v>
      </c>
      <c r="C29" s="4">
        <v>16756.22233977987</v>
      </c>
      <c r="D29" s="4">
        <v>15790.84446426778</v>
      </c>
      <c r="E29" s="4">
        <v>965.37787551209112</v>
      </c>
      <c r="F29" s="4">
        <v>195220.71302471391</v>
      </c>
    </row>
    <row r="30" spans="1:6" x14ac:dyDescent="0.2">
      <c r="A30" s="6">
        <v>25</v>
      </c>
      <c r="B30" s="4">
        <v>195220.71302471391</v>
      </c>
      <c r="C30" s="4">
        <v>16756.22233977987</v>
      </c>
      <c r="D30" s="4">
        <v>15863.0875776918</v>
      </c>
      <c r="E30" s="4">
        <v>893.13476208806605</v>
      </c>
      <c r="F30" s="4">
        <v>179357.62544702209</v>
      </c>
    </row>
    <row r="31" spans="1:6" x14ac:dyDescent="0.2">
      <c r="A31" s="6">
        <v>26</v>
      </c>
      <c r="B31" s="4">
        <v>179357.62544702209</v>
      </c>
      <c r="C31" s="4">
        <v>16756.22233977987</v>
      </c>
      <c r="D31" s="4">
        <v>15935.661203359739</v>
      </c>
      <c r="E31" s="4">
        <v>820.5611364201261</v>
      </c>
      <c r="F31" s="4">
        <v>163421.96424366231</v>
      </c>
    </row>
    <row r="32" spans="1:6" x14ac:dyDescent="0.2">
      <c r="A32" s="6">
        <v>27</v>
      </c>
      <c r="B32" s="4">
        <v>163421.96424366231</v>
      </c>
      <c r="C32" s="4">
        <v>16756.22233977987</v>
      </c>
      <c r="D32" s="4">
        <v>16008.566853365121</v>
      </c>
      <c r="E32" s="4">
        <v>747.65548641475527</v>
      </c>
      <c r="F32" s="4">
        <v>147413.39739029721</v>
      </c>
    </row>
    <row r="33" spans="1:6" x14ac:dyDescent="0.2">
      <c r="A33" s="6">
        <v>28</v>
      </c>
      <c r="B33" s="4">
        <v>147413.39739029721</v>
      </c>
      <c r="C33" s="4">
        <v>16756.22233977987</v>
      </c>
      <c r="D33" s="4">
        <v>16081.806046719261</v>
      </c>
      <c r="E33" s="4">
        <v>674.41629306060986</v>
      </c>
      <c r="F33" s="4">
        <v>131331.59134357801</v>
      </c>
    </row>
    <row r="34" spans="1:6" x14ac:dyDescent="0.2">
      <c r="A34" s="6">
        <v>29</v>
      </c>
      <c r="B34" s="4">
        <v>131331.59134357801</v>
      </c>
      <c r="C34" s="4">
        <v>16756.22233977987</v>
      </c>
      <c r="D34" s="4">
        <v>16155.380309382999</v>
      </c>
      <c r="E34" s="4">
        <v>600.84203039686929</v>
      </c>
      <c r="F34" s="4">
        <v>115176.211034195</v>
      </c>
    </row>
    <row r="35" spans="1:6" x14ac:dyDescent="0.2">
      <c r="A35" s="6">
        <v>30</v>
      </c>
      <c r="B35" s="4">
        <v>115176.211034195</v>
      </c>
      <c r="C35" s="4">
        <v>16756.22233977987</v>
      </c>
      <c r="D35" s="4">
        <v>16229.291174298431</v>
      </c>
      <c r="E35" s="4">
        <v>526.93116548144201</v>
      </c>
      <c r="F35" s="4">
        <v>98946.919859896545</v>
      </c>
    </row>
    <row r="36" spans="1:6" x14ac:dyDescent="0.2">
      <c r="A36" s="6">
        <v>31</v>
      </c>
      <c r="B36" s="4">
        <v>98946.919859896545</v>
      </c>
      <c r="C36" s="4">
        <v>16756.22233977987</v>
      </c>
      <c r="D36" s="4">
        <v>16303.54018142084</v>
      </c>
      <c r="E36" s="4">
        <v>452.68215835902669</v>
      </c>
      <c r="F36" s="4">
        <v>82643.3796784757</v>
      </c>
    </row>
    <row r="37" spans="1:6" x14ac:dyDescent="0.2">
      <c r="A37" s="6">
        <v>32</v>
      </c>
      <c r="B37" s="4">
        <v>82643.3796784757</v>
      </c>
      <c r="C37" s="4">
        <v>16756.22233977987</v>
      </c>
      <c r="D37" s="4">
        <v>16378.12887775084</v>
      </c>
      <c r="E37" s="4">
        <v>378.09346202902628</v>
      </c>
      <c r="F37" s="4">
        <v>66265.250800724854</v>
      </c>
    </row>
    <row r="38" spans="1:6" x14ac:dyDescent="0.2">
      <c r="A38" s="6">
        <v>33</v>
      </c>
      <c r="B38" s="4">
        <v>66265.250800724854</v>
      </c>
      <c r="C38" s="4">
        <v>16756.22233977987</v>
      </c>
      <c r="D38" s="4">
        <v>16453.058817366549</v>
      </c>
      <c r="E38" s="4">
        <v>303.16352241331617</v>
      </c>
      <c r="F38" s="4">
        <v>49812.191983358302</v>
      </c>
    </row>
    <row r="39" spans="1:6" x14ac:dyDescent="0.2">
      <c r="A39" s="6">
        <v>34</v>
      </c>
      <c r="B39" s="4">
        <v>49812.191983358302</v>
      </c>
      <c r="C39" s="4">
        <v>16756.22233977987</v>
      </c>
      <c r="D39" s="4">
        <v>16528.331561456009</v>
      </c>
      <c r="E39" s="4">
        <v>227.8907783238642</v>
      </c>
      <c r="F39" s="4">
        <v>33283.860421902296</v>
      </c>
    </row>
    <row r="40" spans="1:6" x14ac:dyDescent="0.2">
      <c r="A40" s="6">
        <v>35</v>
      </c>
      <c r="B40" s="4">
        <v>33283.860421902296</v>
      </c>
      <c r="C40" s="4">
        <v>16756.22233977987</v>
      </c>
      <c r="D40" s="4">
        <v>16603.948678349661</v>
      </c>
      <c r="E40" s="4">
        <v>152.27366143020299</v>
      </c>
      <c r="F40" s="4">
        <v>16679.911743552631</v>
      </c>
    </row>
    <row r="41" spans="1:6" x14ac:dyDescent="0.2">
      <c r="A41" s="6">
        <v>36</v>
      </c>
      <c r="B41" s="4">
        <v>16679.911743552631</v>
      </c>
      <c r="C41" s="4">
        <v>16756.22233977987</v>
      </c>
      <c r="D41" s="4">
        <v>16679.911743553119</v>
      </c>
      <c r="E41" s="4">
        <v>76.31059622675329</v>
      </c>
      <c r="F41" s="4">
        <v>0</v>
      </c>
    </row>
  </sheetData>
  <mergeCells count="1">
    <mergeCell ref="A1:G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57"/>
  <sheetViews>
    <sheetView workbookViewId="0"/>
  </sheetViews>
  <sheetFormatPr baseColWidth="10" defaultColWidth="8.83203125" defaultRowHeight="15" x14ac:dyDescent="0.2"/>
  <cols>
    <col min="1" max="1" width="10" customWidth="1"/>
    <col min="2" max="2" width="18" customWidth="1"/>
    <col min="3" max="5" width="15" customWidth="1"/>
    <col min="6" max="6" width="18" customWidth="1"/>
  </cols>
  <sheetData>
    <row r="1" spans="1:7" ht="26" x14ac:dyDescent="0.2">
      <c r="A1" s="16" t="s">
        <v>58</v>
      </c>
      <c r="B1" s="15"/>
      <c r="C1" s="15"/>
      <c r="D1" s="15"/>
      <c r="E1" s="15"/>
      <c r="F1" s="15"/>
      <c r="G1" s="15"/>
    </row>
    <row r="3" spans="1:7" ht="16" x14ac:dyDescent="0.2">
      <c r="A3" s="10" t="s">
        <v>59</v>
      </c>
    </row>
    <row r="5" spans="1:7" ht="16" x14ac:dyDescent="0.2">
      <c r="A5" s="1" t="s">
        <v>52</v>
      </c>
      <c r="B5" s="1" t="s">
        <v>53</v>
      </c>
      <c r="C5" s="1" t="s">
        <v>54</v>
      </c>
      <c r="D5" s="1" t="s">
        <v>55</v>
      </c>
      <c r="E5" s="1" t="s">
        <v>56</v>
      </c>
      <c r="F5" s="1" t="s">
        <v>57</v>
      </c>
    </row>
    <row r="6" spans="1:7" x14ac:dyDescent="0.2">
      <c r="A6" s="6">
        <v>1</v>
      </c>
      <c r="B6" s="4">
        <v>220000</v>
      </c>
      <c r="C6" s="4">
        <v>1431.2029749872311</v>
      </c>
      <c r="D6" s="4">
        <v>241.36964165389779</v>
      </c>
      <c r="E6" s="4">
        <v>1189.833333333333</v>
      </c>
      <c r="F6" s="4">
        <v>219758.6303583461</v>
      </c>
    </row>
    <row r="7" spans="1:7" x14ac:dyDescent="0.2">
      <c r="A7" s="6">
        <v>2</v>
      </c>
      <c r="B7" s="4">
        <v>219758.6303583461</v>
      </c>
      <c r="C7" s="4">
        <v>1431.2029749872311</v>
      </c>
      <c r="D7" s="4">
        <v>242.67504913250951</v>
      </c>
      <c r="E7" s="4">
        <v>1188.5279258547221</v>
      </c>
      <c r="F7" s="4">
        <v>219515.9553092136</v>
      </c>
    </row>
    <row r="8" spans="1:7" x14ac:dyDescent="0.2">
      <c r="A8" s="6">
        <v>3</v>
      </c>
      <c r="B8" s="4">
        <v>219515.9553092136</v>
      </c>
      <c r="C8" s="4">
        <v>1431.2029749872311</v>
      </c>
      <c r="D8" s="4">
        <v>243.98751668990121</v>
      </c>
      <c r="E8" s="4">
        <v>1187.2154582973301</v>
      </c>
      <c r="F8" s="4">
        <v>219271.9677925237</v>
      </c>
    </row>
    <row r="9" spans="1:7" x14ac:dyDescent="0.2">
      <c r="A9" s="6">
        <v>4</v>
      </c>
      <c r="B9" s="4">
        <v>219271.9677925237</v>
      </c>
      <c r="C9" s="4">
        <v>1431.2029749872311</v>
      </c>
      <c r="D9" s="4">
        <v>245.3070825093323</v>
      </c>
      <c r="E9" s="4">
        <v>1185.895892477899</v>
      </c>
      <c r="F9" s="4">
        <v>219026.66071001429</v>
      </c>
    </row>
    <row r="10" spans="1:7" x14ac:dyDescent="0.2">
      <c r="A10" s="6">
        <v>5</v>
      </c>
      <c r="B10" s="4">
        <v>219026.66071001429</v>
      </c>
      <c r="C10" s="4">
        <v>1431.2029749872311</v>
      </c>
      <c r="D10" s="4">
        <v>246.6337849805702</v>
      </c>
      <c r="E10" s="4">
        <v>1184.5691900066611</v>
      </c>
      <c r="F10" s="4">
        <v>218780.0269250338</v>
      </c>
    </row>
    <row r="11" spans="1:7" x14ac:dyDescent="0.2">
      <c r="A11" s="6">
        <v>6</v>
      </c>
      <c r="B11" s="4">
        <v>218780.0269250338</v>
      </c>
      <c r="C11" s="4">
        <v>1431.2029749872311</v>
      </c>
      <c r="D11" s="4">
        <v>247.9676627010069</v>
      </c>
      <c r="E11" s="4">
        <v>1183.2353122862239</v>
      </c>
      <c r="F11" s="4">
        <v>218532.0592623328</v>
      </c>
    </row>
    <row r="12" spans="1:7" x14ac:dyDescent="0.2">
      <c r="A12" s="6">
        <v>7</v>
      </c>
      <c r="B12" s="4">
        <v>218532.0592623328</v>
      </c>
      <c r="C12" s="4">
        <v>1431.2029749872311</v>
      </c>
      <c r="D12" s="4">
        <v>249.30875447678159</v>
      </c>
      <c r="E12" s="4">
        <v>1181.8942205104499</v>
      </c>
      <c r="F12" s="4">
        <v>218282.75050785599</v>
      </c>
    </row>
    <row r="13" spans="1:7" x14ac:dyDescent="0.2">
      <c r="A13" s="6">
        <v>8</v>
      </c>
      <c r="B13" s="4">
        <v>218282.75050785599</v>
      </c>
      <c r="C13" s="4">
        <v>1431.2029749872311</v>
      </c>
      <c r="D13" s="4">
        <v>250.65709932391019</v>
      </c>
      <c r="E13" s="4">
        <v>1180.5458756633211</v>
      </c>
      <c r="F13" s="4">
        <v>218032.09340853209</v>
      </c>
    </row>
    <row r="14" spans="1:7" x14ac:dyDescent="0.2">
      <c r="A14" s="6">
        <v>9</v>
      </c>
      <c r="B14" s="4">
        <v>218032.09340853209</v>
      </c>
      <c r="C14" s="4">
        <v>1431.2029749872311</v>
      </c>
      <c r="D14" s="4">
        <v>252.0127364694201</v>
      </c>
      <c r="E14" s="4">
        <v>1179.1902385178109</v>
      </c>
      <c r="F14" s="4">
        <v>217780.0806720627</v>
      </c>
    </row>
    <row r="15" spans="1:7" x14ac:dyDescent="0.2">
      <c r="A15" s="6">
        <v>10</v>
      </c>
      <c r="B15" s="4">
        <v>217780.0806720627</v>
      </c>
      <c r="C15" s="4">
        <v>1431.2029749872311</v>
      </c>
      <c r="D15" s="4">
        <v>253.3757053524923</v>
      </c>
      <c r="E15" s="4">
        <v>1177.827269634739</v>
      </c>
      <c r="F15" s="4">
        <v>217526.70496671021</v>
      </c>
    </row>
    <row r="16" spans="1:7" x14ac:dyDescent="0.2">
      <c r="A16" s="6">
        <v>11</v>
      </c>
      <c r="B16" s="4">
        <v>217526.70496671021</v>
      </c>
      <c r="C16" s="4">
        <v>1431.2029749872311</v>
      </c>
      <c r="D16" s="4">
        <v>254.74604562560691</v>
      </c>
      <c r="E16" s="4">
        <v>1176.4569293616239</v>
      </c>
      <c r="F16" s="4">
        <v>217271.95892108459</v>
      </c>
    </row>
    <row r="17" spans="1:6" x14ac:dyDescent="0.2">
      <c r="A17" s="6">
        <v>12</v>
      </c>
      <c r="B17" s="4">
        <v>217271.95892108459</v>
      </c>
      <c r="C17" s="4">
        <v>1431.2029749872311</v>
      </c>
      <c r="D17" s="4">
        <v>256.12379715569892</v>
      </c>
      <c r="E17" s="4">
        <v>1175.079177831532</v>
      </c>
      <c r="F17" s="4">
        <v>217015.8351239289</v>
      </c>
    </row>
    <row r="18" spans="1:6" x14ac:dyDescent="0.2">
      <c r="A18" s="6">
        <v>13</v>
      </c>
      <c r="B18" s="4">
        <v>217015.8351239289</v>
      </c>
      <c r="C18" s="4">
        <v>1431.2029749872311</v>
      </c>
      <c r="D18" s="4">
        <v>257.50900002531603</v>
      </c>
      <c r="E18" s="4">
        <v>1173.693974961915</v>
      </c>
      <c r="F18" s="4">
        <v>216758.32612390359</v>
      </c>
    </row>
    <row r="19" spans="1:6" x14ac:dyDescent="0.2">
      <c r="A19" s="6">
        <v>14</v>
      </c>
      <c r="B19" s="4">
        <v>216758.32612390359</v>
      </c>
      <c r="C19" s="4">
        <v>1431.2029749872311</v>
      </c>
      <c r="D19" s="4">
        <v>258.90169453378621</v>
      </c>
      <c r="E19" s="4">
        <v>1172.3012804534451</v>
      </c>
      <c r="F19" s="4">
        <v>216499.4244293698</v>
      </c>
    </row>
    <row r="20" spans="1:6" x14ac:dyDescent="0.2">
      <c r="A20" s="6">
        <v>15</v>
      </c>
      <c r="B20" s="4">
        <v>216499.4244293698</v>
      </c>
      <c r="C20" s="4">
        <v>1431.2029749872311</v>
      </c>
      <c r="D20" s="4">
        <v>260.30192119838972</v>
      </c>
      <c r="E20" s="4">
        <v>1170.9010537888421</v>
      </c>
      <c r="F20" s="4">
        <v>216239.12250817139</v>
      </c>
    </row>
    <row r="21" spans="1:6" x14ac:dyDescent="0.2">
      <c r="A21" s="6">
        <v>16</v>
      </c>
      <c r="B21" s="4">
        <v>216239.12250817139</v>
      </c>
      <c r="C21" s="4">
        <v>1431.2029749872311</v>
      </c>
      <c r="D21" s="4">
        <v>261.70972075553749</v>
      </c>
      <c r="E21" s="4">
        <v>1169.493254231694</v>
      </c>
      <c r="F21" s="4">
        <v>215977.41278741579</v>
      </c>
    </row>
    <row r="22" spans="1:6" x14ac:dyDescent="0.2">
      <c r="A22" s="6">
        <v>17</v>
      </c>
      <c r="B22" s="4">
        <v>215977.41278741579</v>
      </c>
      <c r="C22" s="4">
        <v>1431.2029749872311</v>
      </c>
      <c r="D22" s="4">
        <v>263.12513416195719</v>
      </c>
      <c r="E22" s="4">
        <v>1168.0778408252741</v>
      </c>
      <c r="F22" s="4">
        <v>215714.28765325391</v>
      </c>
    </row>
    <row r="23" spans="1:6" x14ac:dyDescent="0.2">
      <c r="A23" s="6">
        <v>18</v>
      </c>
      <c r="B23" s="4">
        <v>215714.28765325391</v>
      </c>
      <c r="C23" s="4">
        <v>1431.2029749872311</v>
      </c>
      <c r="D23" s="4">
        <v>264.54820259588308</v>
      </c>
      <c r="E23" s="4">
        <v>1166.6547723913479</v>
      </c>
      <c r="F23" s="4">
        <v>215449.739450658</v>
      </c>
    </row>
    <row r="24" spans="1:6" x14ac:dyDescent="0.2">
      <c r="A24" s="6">
        <v>19</v>
      </c>
      <c r="B24" s="4">
        <v>215449.739450658</v>
      </c>
      <c r="C24" s="4">
        <v>1431.2029749872311</v>
      </c>
      <c r="D24" s="4">
        <v>265.97896745825602</v>
      </c>
      <c r="E24" s="4">
        <v>1165.2240075289751</v>
      </c>
      <c r="F24" s="4">
        <v>215183.76048319979</v>
      </c>
    </row>
    <row r="25" spans="1:6" x14ac:dyDescent="0.2">
      <c r="A25" s="6">
        <v>20</v>
      </c>
      <c r="B25" s="4">
        <v>215183.76048319979</v>
      </c>
      <c r="C25" s="4">
        <v>1431.2029749872311</v>
      </c>
      <c r="D25" s="4">
        <v>267.41747037392588</v>
      </c>
      <c r="E25" s="4">
        <v>1163.785504613305</v>
      </c>
      <c r="F25" s="4">
        <v>214916.34301282579</v>
      </c>
    </row>
    <row r="26" spans="1:6" x14ac:dyDescent="0.2">
      <c r="A26" s="6">
        <v>21</v>
      </c>
      <c r="B26" s="4">
        <v>214916.34301282579</v>
      </c>
      <c r="C26" s="4">
        <v>1431.2029749872311</v>
      </c>
      <c r="D26" s="4">
        <v>268.86375319286481</v>
      </c>
      <c r="E26" s="4">
        <v>1162.339221794366</v>
      </c>
      <c r="F26" s="4">
        <v>214647.47925963299</v>
      </c>
    </row>
    <row r="27" spans="1:6" x14ac:dyDescent="0.2">
      <c r="A27" s="6">
        <v>22</v>
      </c>
      <c r="B27" s="4">
        <v>214647.47925963299</v>
      </c>
      <c r="C27" s="4">
        <v>1431.2029749872311</v>
      </c>
      <c r="D27" s="4">
        <v>270.31785799138288</v>
      </c>
      <c r="E27" s="4">
        <v>1160.885116995848</v>
      </c>
      <c r="F27" s="4">
        <v>214377.16140164161</v>
      </c>
    </row>
    <row r="28" spans="1:6" x14ac:dyDescent="0.2">
      <c r="A28" s="6">
        <v>23</v>
      </c>
      <c r="B28" s="4">
        <v>214377.16140164161</v>
      </c>
      <c r="C28" s="4">
        <v>1431.2029749872311</v>
      </c>
      <c r="D28" s="4">
        <v>271.77982707335292</v>
      </c>
      <c r="E28" s="4">
        <v>1159.423147913878</v>
      </c>
      <c r="F28" s="4">
        <v>214105.38157456831</v>
      </c>
    </row>
    <row r="29" spans="1:6" x14ac:dyDescent="0.2">
      <c r="A29" s="6">
        <v>24</v>
      </c>
      <c r="B29" s="4">
        <v>214105.38157456831</v>
      </c>
      <c r="C29" s="4">
        <v>1431.2029749872311</v>
      </c>
      <c r="D29" s="4">
        <v>273.24970297144142</v>
      </c>
      <c r="E29" s="4">
        <v>1157.9532720157899</v>
      </c>
      <c r="F29" s="4">
        <v>213832.13187159679</v>
      </c>
    </row>
    <row r="30" spans="1:6" x14ac:dyDescent="0.2">
      <c r="A30" s="6">
        <v>36</v>
      </c>
      <c r="B30" s="4">
        <v>210727.0687079755</v>
      </c>
      <c r="C30" s="4">
        <v>1431.2029749872311</v>
      </c>
      <c r="D30" s="4">
        <v>291.52074505826363</v>
      </c>
      <c r="E30" s="4">
        <v>1139.6822299289679</v>
      </c>
      <c r="F30" s="4">
        <v>210435.54796291731</v>
      </c>
    </row>
    <row r="31" spans="1:6" x14ac:dyDescent="0.2">
      <c r="A31" s="6">
        <v>48</v>
      </c>
      <c r="B31" s="4">
        <v>207122.8624702401</v>
      </c>
      <c r="C31" s="4">
        <v>1431.2029749872311</v>
      </c>
      <c r="D31" s="4">
        <v>311.01349379401631</v>
      </c>
      <c r="E31" s="4">
        <v>1120.189481193215</v>
      </c>
      <c r="F31" s="4">
        <v>206811.84897644611</v>
      </c>
    </row>
    <row r="32" spans="1:6" x14ac:dyDescent="0.2">
      <c r="A32" s="6">
        <v>60</v>
      </c>
      <c r="B32" s="4">
        <v>203277.65833518529</v>
      </c>
      <c r="C32" s="4">
        <v>1431.2029749872311</v>
      </c>
      <c r="D32" s="4">
        <v>331.80963949110418</v>
      </c>
      <c r="E32" s="4">
        <v>1099.3933354961271</v>
      </c>
      <c r="F32" s="4">
        <v>202945.84869569409</v>
      </c>
    </row>
    <row r="33" spans="1:6" x14ac:dyDescent="0.2">
      <c r="A33" s="6">
        <v>72</v>
      </c>
      <c r="B33" s="4">
        <v>199175.34180139759</v>
      </c>
      <c r="C33" s="4">
        <v>1431.2029749872311</v>
      </c>
      <c r="D33" s="4">
        <v>353.99633474467259</v>
      </c>
      <c r="E33" s="4">
        <v>1077.2066402425589</v>
      </c>
      <c r="F33" s="4">
        <v>198821.34546665291</v>
      </c>
    </row>
    <row r="34" spans="1:6" x14ac:dyDescent="0.2">
      <c r="A34" s="6">
        <v>84</v>
      </c>
      <c r="B34" s="4">
        <v>194798.7208594908</v>
      </c>
      <c r="C34" s="4">
        <v>1431.2029749872311</v>
      </c>
      <c r="D34" s="4">
        <v>377.66655967215161</v>
      </c>
      <c r="E34" s="4">
        <v>1053.5364153150799</v>
      </c>
      <c r="F34" s="4">
        <v>194421.0542998187</v>
      </c>
    </row>
    <row r="35" spans="1:6" x14ac:dyDescent="0.2">
      <c r="A35" s="6">
        <v>96</v>
      </c>
      <c r="B35" s="4">
        <v>190129.45394374381</v>
      </c>
      <c r="C35" s="4">
        <v>1431.2029749872311</v>
      </c>
      <c r="D35" s="4">
        <v>402.91951157481662</v>
      </c>
      <c r="E35" s="4">
        <v>1028.2834634124149</v>
      </c>
      <c r="F35" s="4">
        <v>189726.53443216899</v>
      </c>
    </row>
    <row r="36" spans="1:6" x14ac:dyDescent="0.2">
      <c r="A36" s="6">
        <v>108</v>
      </c>
      <c r="B36" s="4">
        <v>185147.97306617189</v>
      </c>
      <c r="C36" s="4">
        <v>1431.2029749872311</v>
      </c>
      <c r="D36" s="4">
        <v>429.86102065435171</v>
      </c>
      <c r="E36" s="4">
        <v>1001.3419543328801</v>
      </c>
      <c r="F36" s="4">
        <v>184718.11204551751</v>
      </c>
    </row>
    <row r="37" spans="1:6" x14ac:dyDescent="0.2">
      <c r="A37" s="6">
        <v>120</v>
      </c>
      <c r="B37" s="4">
        <v>179833.40181090121</v>
      </c>
      <c r="C37" s="4">
        <v>1431.2029749872311</v>
      </c>
      <c r="D37" s="4">
        <v>458.6039935266075</v>
      </c>
      <c r="E37" s="4">
        <v>972.5989814606238</v>
      </c>
      <c r="F37" s="4">
        <v>179374.79781737461</v>
      </c>
    </row>
    <row r="38" spans="1:6" x14ac:dyDescent="0.2">
      <c r="A38" s="6">
        <v>132</v>
      </c>
      <c r="B38" s="4">
        <v>174163.46784517719</v>
      </c>
      <c r="C38" s="4">
        <v>1431.2029749872311</v>
      </c>
      <c r="D38" s="4">
        <v>489.26888639123132</v>
      </c>
      <c r="E38" s="4">
        <v>941.93408859600004</v>
      </c>
      <c r="F38" s="4">
        <v>173674.198958786</v>
      </c>
    </row>
    <row r="39" spans="1:6" x14ac:dyDescent="0.2">
      <c r="A39" s="6">
        <v>144</v>
      </c>
      <c r="B39" s="4">
        <v>168114.4095803572</v>
      </c>
      <c r="C39" s="4">
        <v>1431.2029749872311</v>
      </c>
      <c r="D39" s="4">
        <v>521.98420984013273</v>
      </c>
      <c r="E39" s="4">
        <v>909.21876514709857</v>
      </c>
      <c r="F39" s="4">
        <v>167592.4253705171</v>
      </c>
    </row>
    <row r="40" spans="1:6" x14ac:dyDescent="0.2">
      <c r="A40" s="6">
        <v>156</v>
      </c>
      <c r="B40" s="4">
        <v>161660.87659172129</v>
      </c>
      <c r="C40" s="4">
        <v>1431.2029749872311</v>
      </c>
      <c r="D40" s="4">
        <v>556.88706742033878</v>
      </c>
      <c r="E40" s="4">
        <v>874.31590756689252</v>
      </c>
      <c r="F40" s="4">
        <v>161103.98952430091</v>
      </c>
    </row>
    <row r="41" spans="1:6" x14ac:dyDescent="0.2">
      <c r="A41" s="6">
        <v>168</v>
      </c>
      <c r="B41" s="4">
        <v>154775.82337978101</v>
      </c>
      <c r="C41" s="4">
        <v>1431.2029749872311</v>
      </c>
      <c r="D41" s="4">
        <v>594.12373020824896</v>
      </c>
      <c r="E41" s="4">
        <v>837.07924477898234</v>
      </c>
      <c r="F41" s="4">
        <v>154181.69964957281</v>
      </c>
    </row>
    <row r="42" spans="1:6" x14ac:dyDescent="0.2">
      <c r="A42" s="6">
        <v>180</v>
      </c>
      <c r="B42" s="4">
        <v>147430.39602786041</v>
      </c>
      <c r="C42" s="4">
        <v>1431.2029749872311</v>
      </c>
      <c r="D42" s="4">
        <v>633.85024980321975</v>
      </c>
      <c r="E42" s="4">
        <v>797.35272518401155</v>
      </c>
      <c r="F42" s="4">
        <v>146796.54577805719</v>
      </c>
    </row>
    <row r="43" spans="1:6" x14ac:dyDescent="0.2">
      <c r="A43" s="6">
        <v>192</v>
      </c>
      <c r="B43" s="4">
        <v>139593.81128095201</v>
      </c>
      <c r="C43" s="4">
        <v>1431.2029749872311</v>
      </c>
      <c r="D43" s="4">
        <v>676.23311230941601</v>
      </c>
      <c r="E43" s="4">
        <v>754.96986267781529</v>
      </c>
      <c r="F43" s="4">
        <v>138917.57816864259</v>
      </c>
    </row>
    <row r="44" spans="1:6" x14ac:dyDescent="0.2">
      <c r="A44" s="6">
        <v>204</v>
      </c>
      <c r="B44" s="4">
        <v>131233.22753909259</v>
      </c>
      <c r="C44" s="4">
        <v>1431.2029749872311</v>
      </c>
      <c r="D44" s="4">
        <v>721.44993604663898</v>
      </c>
      <c r="E44" s="4">
        <v>709.75303894059232</v>
      </c>
      <c r="F44" s="4">
        <v>130511.77760304591</v>
      </c>
    </row>
    <row r="45" spans="1:6" x14ac:dyDescent="0.2">
      <c r="A45" s="6">
        <v>216</v>
      </c>
      <c r="B45" s="4">
        <v>122313.6072246156</v>
      </c>
      <c r="C45" s="4">
        <v>1431.2029749872311</v>
      </c>
      <c r="D45" s="4">
        <v>769.69021591410205</v>
      </c>
      <c r="E45" s="4">
        <v>661.51275907312925</v>
      </c>
      <c r="F45" s="4">
        <v>121543.91700870149</v>
      </c>
    </row>
    <row r="46" spans="1:6" x14ac:dyDescent="0.2">
      <c r="A46" s="6">
        <v>228</v>
      </c>
      <c r="B46" s="4">
        <v>112797.5699464893</v>
      </c>
      <c r="C46" s="4">
        <v>1431.2029749872311</v>
      </c>
      <c r="D46" s="4">
        <v>821.15611752663483</v>
      </c>
      <c r="E46" s="4">
        <v>610.04685746059647</v>
      </c>
      <c r="F46" s="4">
        <v>111976.4138289627</v>
      </c>
    </row>
    <row r="47" spans="1:6" x14ac:dyDescent="0.2">
      <c r="A47" s="6">
        <v>240</v>
      </c>
      <c r="B47" s="4">
        <v>102645.2358463805</v>
      </c>
      <c r="C47" s="4">
        <v>1431.2029749872311</v>
      </c>
      <c r="D47" s="4">
        <v>876.06332445139026</v>
      </c>
      <c r="E47" s="4">
        <v>555.13965053584104</v>
      </c>
      <c r="F47" s="4">
        <v>101769.1725219291</v>
      </c>
    </row>
    <row r="48" spans="1:6" x14ac:dyDescent="0.2">
      <c r="A48" s="6">
        <v>252</v>
      </c>
      <c r="B48" s="4">
        <v>91814.058469937096</v>
      </c>
      <c r="C48" s="4">
        <v>1431.2029749872311</v>
      </c>
      <c r="D48" s="4">
        <v>934.64194209565483</v>
      </c>
      <c r="E48" s="4">
        <v>496.56103289157647</v>
      </c>
      <c r="F48" s="4">
        <v>90879.416527841444</v>
      </c>
    </row>
    <row r="49" spans="1:6" x14ac:dyDescent="0.2">
      <c r="A49" s="6">
        <v>264</v>
      </c>
      <c r="B49" s="4">
        <v>80258.646462887336</v>
      </c>
      <c r="C49" s="4">
        <v>1431.2029749872311</v>
      </c>
      <c r="D49" s="4">
        <v>997.1374620337823</v>
      </c>
      <c r="E49" s="4">
        <v>434.065512953449</v>
      </c>
      <c r="F49" s="4">
        <v>79261.509000853548</v>
      </c>
    </row>
    <row r="50" spans="1:6" x14ac:dyDescent="0.2">
      <c r="A50" s="6">
        <v>276</v>
      </c>
      <c r="B50" s="4">
        <v>67930.573344716569</v>
      </c>
      <c r="C50" s="4">
        <v>1431.2029749872311</v>
      </c>
      <c r="D50" s="4">
        <v>1063.8117908145559</v>
      </c>
      <c r="E50" s="4">
        <v>367.39118417267548</v>
      </c>
      <c r="F50" s="4">
        <v>66866.761553902019</v>
      </c>
    </row>
    <row r="51" spans="1:6" x14ac:dyDescent="0.2">
      <c r="A51" s="6">
        <v>288</v>
      </c>
      <c r="B51" s="4">
        <v>54778.174562722299</v>
      </c>
      <c r="C51" s="4">
        <v>1431.2029749872311</v>
      </c>
      <c r="D51" s="4">
        <v>1134.944347560508</v>
      </c>
      <c r="E51" s="4">
        <v>296.25862742672308</v>
      </c>
      <c r="F51" s="4">
        <v>53643.230215161791</v>
      </c>
    </row>
    <row r="52" spans="1:6" x14ac:dyDescent="0.2">
      <c r="A52" s="6">
        <v>300</v>
      </c>
      <c r="B52" s="4">
        <v>40746.330975938588</v>
      </c>
      <c r="C52" s="4">
        <v>1431.2029749872311</v>
      </c>
      <c r="D52" s="4">
        <v>1210.8332349590301</v>
      </c>
      <c r="E52" s="4">
        <v>220.36974002820119</v>
      </c>
      <c r="F52" s="4">
        <v>39535.497740979561</v>
      </c>
    </row>
    <row r="53" spans="1:6" x14ac:dyDescent="0.2">
      <c r="A53" s="6">
        <v>312</v>
      </c>
      <c r="B53" s="4">
        <v>25776.237861554731</v>
      </c>
      <c r="C53" s="4">
        <v>1431.2029749872311</v>
      </c>
      <c r="D53" s="4">
        <v>1291.796488552656</v>
      </c>
      <c r="E53" s="4">
        <v>139.40648643457521</v>
      </c>
      <c r="F53" s="4">
        <v>24484.441373002079</v>
      </c>
    </row>
    <row r="54" spans="1:6" x14ac:dyDescent="0.2">
      <c r="A54" s="6">
        <v>324</v>
      </c>
      <c r="B54" s="4">
        <v>9805.1584757781275</v>
      </c>
      <c r="C54" s="4">
        <v>1431.2029749872311</v>
      </c>
      <c r="D54" s="4">
        <v>1378.173409564065</v>
      </c>
      <c r="E54" s="4">
        <v>53.029565423166709</v>
      </c>
      <c r="F54" s="4">
        <v>8426.9850662140634</v>
      </c>
    </row>
    <row r="57" spans="1:6" x14ac:dyDescent="0.2">
      <c r="A57" s="11" t="s">
        <v>60</v>
      </c>
    </row>
  </sheetData>
  <mergeCells count="1">
    <mergeCell ref="A1:G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🏠 Dashboard</vt:lpstr>
      <vt:lpstr>🏢 Apartment Loan</vt:lpstr>
      <vt:lpstr>🏘️ Investment Property</vt:lpstr>
      <vt:lpstr>📊 Scenario Comparison</vt:lpstr>
      <vt:lpstr>📋 Apt Amortization</vt:lpstr>
      <vt:lpstr>📋 Inv Amortization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Sanshu Bhutiani</cp:lastModifiedBy>
  <dcterms:created xsi:type="dcterms:W3CDTF">2025-06-03T13:51:37Z</dcterms:created>
  <dcterms:modified xsi:type="dcterms:W3CDTF">2025-06-03T13:52:27Z</dcterms:modified>
</cp:coreProperties>
</file>