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387CB23-00DA-4FE9-8BC9-960648DDB458}" xr6:coauthVersionLast="47" xr6:coauthVersionMax="47" xr10:uidLastSave="{00000000-0000-0000-0000-000000000000}"/>
  <bookViews>
    <workbookView xWindow="-108" yWindow="-108" windowWidth="23256" windowHeight="12576" xr2:uid="{9263FEE0-DB47-4583-893F-F6A5D22713A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O17" i="1"/>
  <c r="P16" i="1"/>
  <c r="N17" i="1"/>
  <c r="P17" i="1" s="1"/>
  <c r="P20" i="1"/>
  <c r="P19" i="1"/>
  <c r="Q19" i="1" s="1"/>
  <c r="P15" i="1"/>
  <c r="P6" i="1"/>
  <c r="P7" i="1"/>
  <c r="P8" i="1"/>
  <c r="P9" i="1"/>
  <c r="P10" i="1"/>
  <c r="P5" i="1"/>
  <c r="N5" i="1"/>
  <c r="O5" i="1" s="1"/>
  <c r="J5" i="1"/>
  <c r="T35" i="1"/>
  <c r="J6" i="1"/>
  <c r="T39" i="1"/>
  <c r="T40" i="1"/>
  <c r="Q20" i="1"/>
  <c r="J7" i="1"/>
  <c r="J8" i="1"/>
  <c r="O18" i="1" s="1"/>
  <c r="J9" i="1"/>
  <c r="O19" i="1" s="1"/>
  <c r="J10" i="1"/>
  <c r="O20" i="1" s="1"/>
  <c r="N6" i="1"/>
  <c r="N7" i="1"/>
  <c r="O7" i="1" s="1"/>
  <c r="T33" i="1"/>
  <c r="T34" i="1"/>
  <c r="V37" i="1"/>
  <c r="V38" i="1"/>
  <c r="V39" i="1"/>
  <c r="V40" i="1"/>
  <c r="V41" i="1"/>
  <c r="V36" i="1"/>
  <c r="V31" i="1"/>
  <c r="V32" i="1"/>
  <c r="V33" i="1"/>
  <c r="V34" i="1"/>
  <c r="V35" i="1"/>
  <c r="V30" i="1"/>
  <c r="F17" i="1"/>
  <c r="E17" i="1"/>
  <c r="R16" i="1"/>
  <c r="U11" i="1"/>
  <c r="N15" i="1"/>
  <c r="S16" i="1"/>
  <c r="V11" i="1" s="1"/>
  <c r="U14" i="1" s="1"/>
  <c r="S17" i="1"/>
  <c r="S18" i="1"/>
  <c r="S19" i="1"/>
  <c r="S20" i="1"/>
  <c r="S15" i="1"/>
  <c r="S5" i="1"/>
  <c r="R17" i="1"/>
  <c r="R18" i="1"/>
  <c r="R19" i="1"/>
  <c r="R20" i="1"/>
  <c r="R15" i="1"/>
  <c r="R5" i="1"/>
  <c r="Q18" i="1"/>
  <c r="S6" i="1"/>
  <c r="S7" i="1"/>
  <c r="S8" i="1"/>
  <c r="S9" i="1"/>
  <c r="S10" i="1"/>
  <c r="R6" i="1"/>
  <c r="R7" i="1"/>
  <c r="R8" i="1"/>
  <c r="R9" i="1"/>
  <c r="R10" i="1"/>
  <c r="Q8" i="1"/>
  <c r="Q9" i="1"/>
  <c r="Q10" i="1"/>
  <c r="N16" i="1"/>
  <c r="N18" i="1"/>
  <c r="N19" i="1"/>
  <c r="N20" i="1"/>
  <c r="N8" i="1"/>
  <c r="N9" i="1"/>
  <c r="N10" i="1"/>
  <c r="O8" i="1"/>
  <c r="O9" i="1"/>
  <c r="O10" i="1"/>
  <c r="I6" i="1"/>
  <c r="I7" i="1"/>
  <c r="I8" i="1"/>
  <c r="I9" i="1"/>
  <c r="I10" i="1"/>
  <c r="I5" i="1"/>
  <c r="F6" i="1"/>
  <c r="F7" i="1"/>
  <c r="F8" i="1"/>
  <c r="F9" i="1"/>
  <c r="F10" i="1"/>
  <c r="F5" i="1"/>
  <c r="T38" i="1" l="1"/>
  <c r="Q17" i="1"/>
  <c r="T41" i="1"/>
  <c r="O6" i="1"/>
  <c r="I17" i="1"/>
  <c r="O16" i="1"/>
  <c r="O15" i="1"/>
  <c r="Q16" i="1" l="1"/>
  <c r="T37" i="1"/>
  <c r="Q15" i="1"/>
  <c r="V5" i="1" s="1"/>
  <c r="T31" i="1"/>
  <c r="Q6" i="1"/>
  <c r="T32" i="1"/>
  <c r="Q7" i="1"/>
  <c r="T30" i="1"/>
  <c r="Q5" i="1"/>
  <c r="T36" i="1" l="1"/>
  <c r="U5" i="1"/>
  <c r="U8" i="1" s="1"/>
  <c r="U16" i="1" s="1"/>
</calcChain>
</file>

<file path=xl/sharedStrings.xml><?xml version="1.0" encoding="utf-8"?>
<sst xmlns="http://schemas.openxmlformats.org/spreadsheetml/2006/main" count="30" uniqueCount="27">
  <si>
    <t>D12</t>
  </si>
  <si>
    <t>D11</t>
  </si>
  <si>
    <t>D1</t>
  </si>
  <si>
    <t>D21</t>
  </si>
  <si>
    <t>D22</t>
  </si>
  <si>
    <t>λ, пм</t>
  </si>
  <si>
    <t>D2</t>
  </si>
  <si>
    <t>SinV1</t>
  </si>
  <si>
    <t>λ1, пм</t>
  </si>
  <si>
    <t>log λ1</t>
  </si>
  <si>
    <t>p1</t>
  </si>
  <si>
    <t>log p1</t>
  </si>
  <si>
    <t>h</t>
  </si>
  <si>
    <t>SinV2</t>
  </si>
  <si>
    <t>λ2, пм</t>
  </si>
  <si>
    <t>log λ2</t>
  </si>
  <si>
    <t>p2</t>
  </si>
  <si>
    <t>log p2</t>
  </si>
  <si>
    <t>U, В</t>
  </si>
  <si>
    <t>U,В</t>
  </si>
  <si>
    <t>Среднее λ1</t>
  </si>
  <si>
    <t>Среднее λ2</t>
  </si>
  <si>
    <t>λ средняя</t>
  </si>
  <si>
    <t>Среднее p1</t>
  </si>
  <si>
    <t>Среднее p2</t>
  </si>
  <si>
    <t>d1 пм</t>
  </si>
  <si>
    <t>d2 пм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</si>
</sst>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3918853893263342E-2"/>
          <c:y val="7.1793890347039965E-2"/>
          <c:w val="0.87630774278215218"/>
          <c:h val="0.898148148148148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Лист1!$S$5:$S$10</c:f>
              <c:numCache>
                <c:formatCode>General</c:formatCode>
                <c:ptCount val="6"/>
                <c:pt idx="0">
                  <c:v>-22.418419312511489</c:v>
                </c:pt>
                <c:pt idx="1">
                  <c:v>-22.441298057791826</c:v>
                </c:pt>
                <c:pt idx="2">
                  <c:v>-22.466874319015517</c:v>
                </c:pt>
                <c:pt idx="3">
                  <c:v>-22.49587029250436</c:v>
                </c:pt>
                <c:pt idx="4">
                  <c:v>-22.529343687319667</c:v>
                </c:pt>
                <c:pt idx="5">
                  <c:v>-22.568934310343479</c:v>
                </c:pt>
              </c:numCache>
            </c:numRef>
          </c:cat>
          <c:val>
            <c:numRef>
              <c:f>Лист1!$Q$5:$Q$10</c:f>
              <c:numCache>
                <c:formatCode>General</c:formatCode>
                <c:ptCount val="6"/>
                <c:pt idx="0">
                  <c:v>1.2463404220160268</c:v>
                </c:pt>
                <c:pt idx="1">
                  <c:v>1.2768689557326605</c:v>
                </c:pt>
                <c:pt idx="2">
                  <c:v>1.3122203002098363</c:v>
                </c:pt>
                <c:pt idx="3">
                  <c:v>1.3398254885779914</c:v>
                </c:pt>
                <c:pt idx="4">
                  <c:v>1.3609437145247698</c:v>
                </c:pt>
                <c:pt idx="5">
                  <c:v>1.3936116770921296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0A-4EC6-9E01-08C9CF76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933775"/>
        <c:axId val="943498863"/>
      </c:lineChart>
      <c:catAx>
        <c:axId val="79793377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498863"/>
        <c:crosses val="autoZero"/>
        <c:auto val="1"/>
        <c:lblAlgn val="ctr"/>
        <c:lblOffset val="100"/>
        <c:noMultiLvlLbl val="0"/>
      </c:catAx>
      <c:valAx>
        <c:axId val="9434988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93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228601</xdr:colOff>
      <xdr:row>22</xdr:row>
      <xdr:rowOff>126999</xdr:rowOff>
    </xdr:from>
    <xdr:to>
      <xdr:col>15</xdr:col>
      <xdr:colOff>533401</xdr:colOff>
      <xdr:row>37</xdr:row>
      <xdr:rowOff>126999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D30F57-9A32-0720-237E-8390F7987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E07A-BFEB-4FD0-88A9-A0007A2665B1}">
  <dimension ref="C4:V41"/>
  <sheetViews>
    <sheetView tabSelected="1" topLeftCell="A2" zoomScale="90" workbookViewId="0">
      <selection activeCell="P19" sqref="P19"/>
    </sheetView>
  </sheetViews>
  <sheetFormatPr defaultRowHeight="14.4" x14ac:dyDescent="0.3"/>
  <cols>
    <col min="18" max="18" width="12" bestFit="1" customWidth="1"/>
    <col min="21" max="21" width="10.5546875" customWidth="1"/>
    <col min="22" max="22" width="12.33203125" customWidth="1"/>
  </cols>
  <sheetData>
    <row r="4" spans="3:22" x14ac:dyDescent="0.3">
      <c r="C4" t="s">
        <v>18</v>
      </c>
      <c r="D4" t="s">
        <v>1</v>
      </c>
      <c r="E4" t="s">
        <v>0</v>
      </c>
      <c r="F4" t="s">
        <v>2</v>
      </c>
      <c r="G4" t="s">
        <v>3</v>
      </c>
      <c r="H4" t="s">
        <v>4</v>
      </c>
      <c r="I4" t="s">
        <v>6</v>
      </c>
      <c r="J4" s="1" t="s">
        <v>5</v>
      </c>
      <c r="M4" t="s">
        <v>19</v>
      </c>
      <c r="N4" t="s">
        <v>7</v>
      </c>
      <c r="O4" t="s">
        <v>25</v>
      </c>
      <c r="P4" s="1" t="s">
        <v>8</v>
      </c>
      <c r="Q4" s="1" t="s">
        <v>9</v>
      </c>
      <c r="R4" t="s">
        <v>10</v>
      </c>
      <c r="S4" t="s">
        <v>11</v>
      </c>
      <c r="T4" t="s">
        <v>12</v>
      </c>
      <c r="U4" t="s">
        <v>20</v>
      </c>
      <c r="V4" t="s">
        <v>21</v>
      </c>
    </row>
    <row r="5" spans="3:22" x14ac:dyDescent="0.3">
      <c r="C5">
        <v>5000</v>
      </c>
      <c r="D5">
        <v>11.9</v>
      </c>
      <c r="E5">
        <v>15.5</v>
      </c>
      <c r="F5">
        <f>AVERAGE(D5,E5)</f>
        <v>13.7</v>
      </c>
      <c r="G5">
        <v>19.3</v>
      </c>
      <c r="H5">
        <v>23</v>
      </c>
      <c r="I5">
        <f>AVERAGE(G5:H5)</f>
        <v>21.15</v>
      </c>
      <c r="J5">
        <f>1.22/SQRT(C5)*1000</f>
        <v>17.253405460951758</v>
      </c>
      <c r="M5">
        <v>5000</v>
      </c>
      <c r="N5">
        <f>SIN(ATAN((F5)/(2*130))/2)</f>
        <v>2.6318771849809949E-2</v>
      </c>
      <c r="O5">
        <f>(J5*1)/(2*N5)</f>
        <v>327.77755663162424</v>
      </c>
      <c r="P5">
        <f>(2*335*N5)/1</f>
        <v>17.633577139372665</v>
      </c>
      <c r="Q5">
        <f>LOG(P5,10)</f>
        <v>1.2463404220160268</v>
      </c>
      <c r="R5">
        <f>SQRT(2*1.6*POWER(10,-19)*9.1*POWER(10,-31)*M5)</f>
        <v>3.8157568056677829E-23</v>
      </c>
      <c r="S5">
        <f>LOG(R5,10)</f>
        <v>-22.418419312511489</v>
      </c>
      <c r="U5">
        <f>AVERAGE(Q5:Q10)</f>
        <v>1.3216350930255691</v>
      </c>
      <c r="V5">
        <f>AVERAGE(Q15:Q20)</f>
        <v>1.2026711794503411</v>
      </c>
    </row>
    <row r="6" spans="3:22" x14ac:dyDescent="0.3">
      <c r="C6">
        <v>4500</v>
      </c>
      <c r="D6">
        <v>12.6</v>
      </c>
      <c r="E6">
        <v>16.8</v>
      </c>
      <c r="F6">
        <f t="shared" ref="F6:F10" si="0">AVERAGE(D6,E6)</f>
        <v>14.7</v>
      </c>
      <c r="G6">
        <v>20.6</v>
      </c>
      <c r="H6">
        <v>24.4</v>
      </c>
      <c r="I6">
        <f t="shared" ref="I6:I10" si="1">AVERAGE(G6:H6)</f>
        <v>22.5</v>
      </c>
      <c r="J6">
        <f>1.22/SQRT(C6)*1000</f>
        <v>18.186686216998293</v>
      </c>
      <c r="M6">
        <v>4500</v>
      </c>
      <c r="N6">
        <f>SIN(ATAN(F6/(2*130))/2)</f>
        <v>2.8235413551169396E-2</v>
      </c>
      <c r="O6">
        <f>(J6*1)/(2*N6)</f>
        <v>322.05453948885184</v>
      </c>
      <c r="P6">
        <f t="shared" ref="P6:P10" si="2">(2*335*N6)/1</f>
        <v>18.917727079283495</v>
      </c>
      <c r="Q6">
        <f t="shared" ref="Q6:Q10" si="3">LOG(P6,10)</f>
        <v>1.2768689557326605</v>
      </c>
      <c r="R6">
        <f t="shared" ref="R6:R10" si="4">SQRT(2*1.6*POWER(10,-19)*9.1*POWER(10,-31)*M6)</f>
        <v>3.6199447509596058E-23</v>
      </c>
      <c r="S6">
        <f t="shared" ref="S6:S10" si="5">LOG(R6,10)</f>
        <v>-22.441298057791826</v>
      </c>
    </row>
    <row r="7" spans="3:22" x14ac:dyDescent="0.3">
      <c r="C7">
        <v>4000</v>
      </c>
      <c r="D7">
        <v>13.7</v>
      </c>
      <c r="E7">
        <v>18.2</v>
      </c>
      <c r="F7">
        <f t="shared" si="0"/>
        <v>15.95</v>
      </c>
      <c r="G7">
        <v>21.7</v>
      </c>
      <c r="H7">
        <v>26.1</v>
      </c>
      <c r="I7">
        <f t="shared" si="1"/>
        <v>23.9</v>
      </c>
      <c r="J7">
        <f t="shared" ref="J6:J10" si="6">1.22/SQRT(C7)*1000</f>
        <v>19.289893727027113</v>
      </c>
      <c r="M7">
        <v>4000</v>
      </c>
      <c r="N7">
        <f>SIN(ATAN(F7/(2*130))/2)</f>
        <v>3.0629894257452054E-2</v>
      </c>
      <c r="O7">
        <f>(J7*1)/(2*N7)</f>
        <v>314.88671761140682</v>
      </c>
      <c r="P7">
        <f t="shared" si="2"/>
        <v>20.522029152492877</v>
      </c>
      <c r="Q7">
        <f t="shared" si="3"/>
        <v>1.3122203002098363</v>
      </c>
      <c r="R7">
        <f t="shared" si="4"/>
        <v>3.4129166412322471E-23</v>
      </c>
      <c r="S7">
        <f t="shared" si="5"/>
        <v>-22.466874319015517</v>
      </c>
      <c r="U7" t="s">
        <v>22</v>
      </c>
    </row>
    <row r="8" spans="3:22" x14ac:dyDescent="0.3">
      <c r="C8">
        <v>3500</v>
      </c>
      <c r="D8">
        <v>14.7</v>
      </c>
      <c r="E8">
        <v>19.3</v>
      </c>
      <c r="F8">
        <f t="shared" si="0"/>
        <v>17</v>
      </c>
      <c r="G8">
        <v>23.2</v>
      </c>
      <c r="H8">
        <v>27</v>
      </c>
      <c r="I8">
        <f t="shared" si="1"/>
        <v>25.1</v>
      </c>
      <c r="J8">
        <f t="shared" si="6"/>
        <v>20.621763815375804</v>
      </c>
      <c r="M8">
        <v>3500</v>
      </c>
      <c r="N8">
        <f t="shared" ref="N6:N10" si="7">SIN(ATAN(F8/(2*130))/2)</f>
        <v>3.2640040268461755E-2</v>
      </c>
      <c r="O8">
        <f t="shared" ref="O7:O10" si="8">(J8*1)/(2*N8)</f>
        <v>315.89672754327853</v>
      </c>
      <c r="P8">
        <f t="shared" si="2"/>
        <v>21.868826979869375</v>
      </c>
      <c r="Q8">
        <f t="shared" si="3"/>
        <v>1.3398254885779914</v>
      </c>
      <c r="R8">
        <f t="shared" si="4"/>
        <v>3.1924911902775863E-23</v>
      </c>
      <c r="S8">
        <f t="shared" si="5"/>
        <v>-22.49587029250436</v>
      </c>
      <c r="U8">
        <f>AVERAGE(U5:V5)</f>
        <v>1.2621531362379552</v>
      </c>
    </row>
    <row r="9" spans="3:22" x14ac:dyDescent="0.3">
      <c r="C9">
        <v>3000</v>
      </c>
      <c r="D9">
        <v>15.5</v>
      </c>
      <c r="E9">
        <v>20.2</v>
      </c>
      <c r="F9">
        <f t="shared" si="0"/>
        <v>17.850000000000001</v>
      </c>
      <c r="G9">
        <v>26.2</v>
      </c>
      <c r="H9">
        <v>29.4</v>
      </c>
      <c r="I9">
        <f t="shared" si="1"/>
        <v>27.799999999999997</v>
      </c>
      <c r="J9">
        <f t="shared" si="6"/>
        <v>22.274050671876751</v>
      </c>
      <c r="M9">
        <v>3000</v>
      </c>
      <c r="N9">
        <f t="shared" si="7"/>
        <v>3.4266434055483158E-2</v>
      </c>
      <c r="O9">
        <f t="shared" si="8"/>
        <v>325.012673273958</v>
      </c>
      <c r="P9">
        <f t="shared" si="2"/>
        <v>22.958510817173718</v>
      </c>
      <c r="Q9">
        <f t="shared" si="3"/>
        <v>1.3609437145247698</v>
      </c>
      <c r="R9">
        <f t="shared" si="4"/>
        <v>2.9556725123057869E-23</v>
      </c>
      <c r="S9">
        <f t="shared" si="5"/>
        <v>-22.529343687319667</v>
      </c>
    </row>
    <row r="10" spans="3:22" x14ac:dyDescent="0.3">
      <c r="C10">
        <v>2500</v>
      </c>
      <c r="D10">
        <v>16.600000000000001</v>
      </c>
      <c r="E10">
        <v>21.9</v>
      </c>
      <c r="F10">
        <f t="shared" si="0"/>
        <v>19.25</v>
      </c>
      <c r="G10">
        <v>28.1</v>
      </c>
      <c r="H10">
        <v>31.1</v>
      </c>
      <c r="I10">
        <f t="shared" si="1"/>
        <v>29.6</v>
      </c>
      <c r="J10">
        <f t="shared" si="6"/>
        <v>24.4</v>
      </c>
      <c r="M10">
        <v>2500</v>
      </c>
      <c r="N10">
        <f t="shared" si="7"/>
        <v>3.6943401034729983E-2</v>
      </c>
      <c r="O10">
        <f t="shared" si="8"/>
        <v>330.23489062447032</v>
      </c>
      <c r="P10">
        <f t="shared" si="2"/>
        <v>24.752078693269087</v>
      </c>
      <c r="Q10">
        <f t="shared" si="3"/>
        <v>1.3936116770921296</v>
      </c>
      <c r="R10">
        <f t="shared" si="4"/>
        <v>2.6981475126464084E-23</v>
      </c>
      <c r="S10">
        <f t="shared" si="5"/>
        <v>-22.568934310343479</v>
      </c>
      <c r="U10" t="s">
        <v>23</v>
      </c>
      <c r="V10" t="s">
        <v>24</v>
      </c>
    </row>
    <row r="11" spans="3:22" x14ac:dyDescent="0.3">
      <c r="U11">
        <f>AVERAGE(S5:S10)</f>
        <v>-22.486789996581056</v>
      </c>
      <c r="V11">
        <f>AVERAGE(S15:S20)</f>
        <v>-22.486789996581056</v>
      </c>
    </row>
    <row r="13" spans="3:22" x14ac:dyDescent="0.3">
      <c r="U13" t="s">
        <v>22</v>
      </c>
    </row>
    <row r="14" spans="3:22" x14ac:dyDescent="0.3">
      <c r="M14" t="s">
        <v>19</v>
      </c>
      <c r="N14" t="s">
        <v>13</v>
      </c>
      <c r="O14" t="s">
        <v>26</v>
      </c>
      <c r="P14" s="1" t="s">
        <v>14</v>
      </c>
      <c r="Q14" s="1" t="s">
        <v>15</v>
      </c>
      <c r="R14" t="s">
        <v>16</v>
      </c>
      <c r="S14" t="s">
        <v>17</v>
      </c>
      <c r="T14" t="s">
        <v>12</v>
      </c>
      <c r="U14">
        <f>AVERAGE(U11:V11)</f>
        <v>-22.486789996581056</v>
      </c>
    </row>
    <row r="15" spans="3:22" x14ac:dyDescent="0.3">
      <c r="M15">
        <v>5000</v>
      </c>
      <c r="N15">
        <f>SIN(ATAN(I5/(2*130))/2)</f>
        <v>4.0572577952543022E-2</v>
      </c>
      <c r="O15">
        <f>(J5*2)/(2*N15)</f>
        <v>425.24794655968719</v>
      </c>
      <c r="P15">
        <f>(2*335*N15)/2</f>
        <v>13.591813614101913</v>
      </c>
      <c r="Q15">
        <f>LOG(P15,10)</f>
        <v>1.1332774103782013</v>
      </c>
      <c r="R15">
        <f>SQRT(2*1.6*POWER(10,-19)*9.1*POWER(10,-31)*M15)</f>
        <v>3.8157568056677829E-23</v>
      </c>
      <c r="S15">
        <f>LOG(R15,10)</f>
        <v>-22.418419312511489</v>
      </c>
    </row>
    <row r="16" spans="3:22" x14ac:dyDescent="0.3">
      <c r="M16">
        <v>4500</v>
      </c>
      <c r="N16">
        <f t="shared" ref="N16:N20" si="9">SIN(ATAN(I6/(2*130))/2)</f>
        <v>4.314830049683703E-2</v>
      </c>
      <c r="O16">
        <f t="shared" ref="O16:O20" si="10">(J6*2)/(2*N16)</f>
        <v>421.49252711196493</v>
      </c>
      <c r="P16">
        <f>(2*335*N16)/2</f>
        <v>14.454680666440405</v>
      </c>
      <c r="Q16">
        <f t="shared" ref="Q16:Q19" si="11">LOG(P16,10)</f>
        <v>1.160008501656298</v>
      </c>
      <c r="R16">
        <f>SQRT(2*1.6*POWER(10,-19)*9.1*POWER(10,-31)*M16)</f>
        <v>3.6199447509596058E-23</v>
      </c>
      <c r="S16">
        <f t="shared" ref="S16:S20" si="12">LOG(R16,10)</f>
        <v>-22.441298057791826</v>
      </c>
      <c r="U16">
        <f>U8-(U14 * -1)</f>
        <v>-21.2246368603431</v>
      </c>
    </row>
    <row r="17" spans="5:22" x14ac:dyDescent="0.3">
      <c r="E17">
        <f>AVERAGE(F5:F10,I5:I10)</f>
        <v>20.708333333333332</v>
      </c>
      <c r="F17">
        <f>AVERAGE(D5:D10,E5:E10,G5:G10,H5:H10)</f>
        <v>20.708333333333332</v>
      </c>
      <c r="I17">
        <f>AVERAGE(N5:N10,N15:N20)</f>
        <v>3.9712982283113603E-2</v>
      </c>
      <c r="M17">
        <v>4000</v>
      </c>
      <c r="N17">
        <f>SIN(ATAN(I7/(2*130))/2)</f>
        <v>4.5816690132337225E-2</v>
      </c>
      <c r="O17">
        <f>(J7*2)/(2*N17)</f>
        <v>421.0232924139666</v>
      </c>
      <c r="P17">
        <f t="shared" ref="P16:P20" si="13">(2*335*N17)/2</f>
        <v>15.34859119433297</v>
      </c>
      <c r="Q17">
        <f t="shared" si="11"/>
        <v>1.1860685189268327</v>
      </c>
      <c r="R17">
        <f t="shared" ref="R17:R20" si="14">SQRT(2*1.6*POWER(10,-19)*9.1*POWER(10,-31)*M17)</f>
        <v>3.4129166412322471E-23</v>
      </c>
      <c r="S17">
        <f t="shared" si="12"/>
        <v>-22.466874319015517</v>
      </c>
    </row>
    <row r="18" spans="5:22" x14ac:dyDescent="0.3">
      <c r="M18">
        <v>3500</v>
      </c>
      <c r="N18">
        <f t="shared" si="9"/>
        <v>4.8101543985067781E-2</v>
      </c>
      <c r="O18">
        <f t="shared" si="10"/>
        <v>428.71313697908414</v>
      </c>
      <c r="P18">
        <f>(2*335*N18)/2</f>
        <v>16.114017234997707</v>
      </c>
      <c r="Q18">
        <f t="shared" si="11"/>
        <v>1.2072038238146945</v>
      </c>
      <c r="R18">
        <f t="shared" si="14"/>
        <v>3.1924911902775863E-23</v>
      </c>
      <c r="S18">
        <f t="shared" si="12"/>
        <v>-22.49587029250436</v>
      </c>
    </row>
    <row r="19" spans="5:22" x14ac:dyDescent="0.3">
      <c r="M19">
        <v>3000</v>
      </c>
      <c r="N19">
        <f t="shared" si="9"/>
        <v>5.3234015784286125E-2</v>
      </c>
      <c r="O19">
        <f t="shared" si="10"/>
        <v>418.41762909894379</v>
      </c>
      <c r="P19">
        <f t="shared" si="13"/>
        <v>17.833395287735851</v>
      </c>
      <c r="Q19">
        <f t="shared" si="11"/>
        <v>1.2512340360721306</v>
      </c>
      <c r="R19">
        <f t="shared" si="14"/>
        <v>2.9556725123057869E-23</v>
      </c>
      <c r="S19">
        <f t="shared" si="12"/>
        <v>-22.529343687319667</v>
      </c>
    </row>
    <row r="20" spans="5:22" x14ac:dyDescent="0.3">
      <c r="M20">
        <v>2500</v>
      </c>
      <c r="N20">
        <f t="shared" si="9"/>
        <v>5.6648704029185766E-2</v>
      </c>
      <c r="O20">
        <f t="shared" si="10"/>
        <v>430.7247697569386</v>
      </c>
      <c r="P20">
        <f>(2*335*N20)/2</f>
        <v>18.977315849777231</v>
      </c>
      <c r="Q20">
        <f>LOG(P20,10)</f>
        <v>1.2782347858538898</v>
      </c>
      <c r="R20">
        <f t="shared" si="14"/>
        <v>2.6981475126464084E-23</v>
      </c>
      <c r="S20">
        <f t="shared" si="12"/>
        <v>-22.568934310343479</v>
      </c>
    </row>
    <row r="30" spans="5:22" x14ac:dyDescent="0.3">
      <c r="T30">
        <f t="shared" ref="T30:T35" si="15">LOG($P5,10)</f>
        <v>1.2463404220160268</v>
      </c>
      <c r="V30">
        <f>LOG(R5,10)</f>
        <v>-22.418419312511489</v>
      </c>
    </row>
    <row r="31" spans="5:22" x14ac:dyDescent="0.3">
      <c r="T31">
        <f t="shared" si="15"/>
        <v>1.2768689557326605</v>
      </c>
      <c r="V31">
        <f t="shared" ref="V31:V35" si="16">LOG(R6,10)</f>
        <v>-22.441298057791826</v>
      </c>
    </row>
    <row r="32" spans="5:22" x14ac:dyDescent="0.3">
      <c r="T32">
        <f t="shared" si="15"/>
        <v>1.3122203002098363</v>
      </c>
      <c r="V32">
        <f t="shared" si="16"/>
        <v>-22.466874319015517</v>
      </c>
    </row>
    <row r="33" spans="20:22" x14ac:dyDescent="0.3">
      <c r="T33">
        <f t="shared" si="15"/>
        <v>1.3398254885779914</v>
      </c>
      <c r="V33">
        <f t="shared" si="16"/>
        <v>-22.49587029250436</v>
      </c>
    </row>
    <row r="34" spans="20:22" x14ac:dyDescent="0.3">
      <c r="T34">
        <f t="shared" si="15"/>
        <v>1.3609437145247698</v>
      </c>
      <c r="V34">
        <f t="shared" si="16"/>
        <v>-22.529343687319667</v>
      </c>
    </row>
    <row r="35" spans="20:22" x14ac:dyDescent="0.3">
      <c r="T35">
        <f t="shared" si="15"/>
        <v>1.3936116770921296</v>
      </c>
      <c r="V35">
        <f t="shared" si="16"/>
        <v>-22.568934310343479</v>
      </c>
    </row>
    <row r="36" spans="20:22" x14ac:dyDescent="0.3">
      <c r="T36">
        <f t="shared" ref="T36:T41" si="17">LOG($P15,10)</f>
        <v>1.1332774103782013</v>
      </c>
      <c r="V36">
        <f>LOG(R15,10)</f>
        <v>-22.418419312511489</v>
      </c>
    </row>
    <row r="37" spans="20:22" x14ac:dyDescent="0.3">
      <c r="T37">
        <f t="shared" si="17"/>
        <v>1.160008501656298</v>
      </c>
      <c r="V37">
        <f t="shared" ref="V37:V41" si="18">LOG(R16,10)</f>
        <v>-22.441298057791826</v>
      </c>
    </row>
    <row r="38" spans="20:22" x14ac:dyDescent="0.3">
      <c r="T38">
        <f t="shared" si="17"/>
        <v>1.1860685189268327</v>
      </c>
      <c r="V38">
        <f t="shared" si="18"/>
        <v>-22.466874319015517</v>
      </c>
    </row>
    <row r="39" spans="20:22" x14ac:dyDescent="0.3">
      <c r="T39">
        <f t="shared" si="17"/>
        <v>1.2072038238146945</v>
      </c>
      <c r="V39">
        <f t="shared" si="18"/>
        <v>-22.49587029250436</v>
      </c>
    </row>
    <row r="40" spans="20:22" x14ac:dyDescent="0.3">
      <c r="T40">
        <f t="shared" si="17"/>
        <v>1.2512340360721306</v>
      </c>
      <c r="V40">
        <f t="shared" si="18"/>
        <v>-22.529343687319667</v>
      </c>
    </row>
    <row r="41" spans="20:22" x14ac:dyDescent="0.3">
      <c r="T41">
        <f t="shared" si="17"/>
        <v>1.2782347858538898</v>
      </c>
      <c r="V41">
        <f t="shared" si="18"/>
        <v>-22.568934310343479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2023-03-26T16:54:28Z</dcterms:created>
  <dcterms:modified xsi:type="dcterms:W3CDTF">2023-04-19T11:41:03Z</dcterms:modified>
</cp:coreProperties>
</file>