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백업\자료 폴터\대학교\3학년\진동학\진동학 실험 &amp;과제\"/>
    </mc:Choice>
  </mc:AlternateContent>
  <xr:revisionPtr revIDLastSave="0" documentId="13_ncr:1_{27BB4E10-55E2-46E6-A13E-AC59BB6458D6}" xr6:coauthVersionLast="40" xr6:coauthVersionMax="40" xr10:uidLastSave="{00000000-0000-0000-0000-000000000000}"/>
  <bookViews>
    <workbookView xWindow="0" yWindow="0" windowWidth="23040" windowHeight="8976" activeTab="2" xr2:uid="{C1272228-84F2-4CC2-A24B-FC23EDEE707C}"/>
  </bookViews>
  <sheets>
    <sheet name="실험1" sheetId="1" r:id="rId1"/>
    <sheet name="실험2" sheetId="2" r:id="rId2"/>
    <sheet name="실험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3" l="1"/>
  <c r="O6" i="3"/>
  <c r="N7" i="3"/>
  <c r="O7" i="3"/>
  <c r="N8" i="3"/>
  <c r="O8" i="3"/>
  <c r="M8" i="3"/>
  <c r="M7" i="3"/>
  <c r="M6" i="3"/>
  <c r="D10" i="3"/>
  <c r="E10" i="3"/>
  <c r="C10" i="3"/>
  <c r="E8" i="3"/>
  <c r="D8" i="3"/>
  <c r="C8" i="3"/>
  <c r="B33" i="1" l="1"/>
  <c r="B34" i="1" s="1"/>
  <c r="C25" i="1"/>
  <c r="C26" i="1"/>
  <c r="C27" i="1"/>
  <c r="C28" i="1"/>
  <c r="C29" i="1"/>
  <c r="C30" i="1"/>
  <c r="C31" i="1"/>
  <c r="C32" i="1"/>
  <c r="C24" i="1"/>
  <c r="B22" i="1"/>
  <c r="B35" i="1" s="1"/>
  <c r="B36" i="1" s="1"/>
  <c r="B21" i="1"/>
  <c r="H8" i="3" l="1"/>
  <c r="H11" i="3" s="1"/>
  <c r="K6" i="2"/>
  <c r="I6" i="2"/>
  <c r="H6" i="3"/>
  <c r="D6" i="3"/>
  <c r="M8" i="2" l="1"/>
  <c r="M6" i="2"/>
  <c r="I8" i="2"/>
  <c r="I7" i="2"/>
  <c r="K7" i="2"/>
  <c r="M7" i="2" s="1"/>
  <c r="K8" i="2"/>
  <c r="J11" i="3"/>
  <c r="J6" i="3"/>
  <c r="J8" i="3" s="1"/>
  <c r="I6" i="3"/>
  <c r="I8" i="3" s="1"/>
  <c r="I11" i="3" s="1"/>
  <c r="D7" i="3"/>
  <c r="E7" i="3"/>
  <c r="E6" i="3"/>
  <c r="C6" i="3"/>
  <c r="B4" i="1"/>
  <c r="H13" i="1"/>
  <c r="H12" i="1"/>
  <c r="F7" i="1"/>
  <c r="C7" i="1"/>
  <c r="G9" i="1"/>
  <c r="G8" i="1"/>
  <c r="G7" i="1"/>
  <c r="E12" i="1" s="1"/>
  <c r="E13" i="1" s="1"/>
  <c r="D7" i="1"/>
  <c r="B12" i="1" s="1"/>
  <c r="B13" i="1" s="1"/>
  <c r="D8" i="1"/>
  <c r="E4" i="1"/>
  <c r="H4" i="1"/>
  <c r="H5" i="1" s="1"/>
  <c r="R6" i="1" s="1"/>
  <c r="R7" i="1" s="1"/>
  <c r="I9" i="1" l="1"/>
  <c r="C7" i="3"/>
  <c r="S7" i="1"/>
  <c r="I10" i="1"/>
  <c r="H14" i="1"/>
  <c r="H15" i="1" s="1"/>
  <c r="F8" i="1"/>
  <c r="E5" i="1"/>
  <c r="F9" i="1"/>
  <c r="M11" i="1" s="1"/>
  <c r="I7" i="1"/>
  <c r="I8" i="1"/>
  <c r="C8" i="1"/>
  <c r="L11" i="1" s="1"/>
  <c r="B5" i="1"/>
  <c r="Q7" i="1"/>
  <c r="I11" i="1"/>
  <c r="N11" i="1" s="1"/>
  <c r="B14" i="1" l="1"/>
  <c r="B15" i="1" s="1"/>
  <c r="M3" i="1"/>
  <c r="K15" i="1"/>
  <c r="R3" i="1"/>
  <c r="E14" i="1"/>
  <c r="E15" i="1" s="1"/>
  <c r="R4" i="1" l="1"/>
  <c r="S4" i="1"/>
  <c r="Q4" i="1"/>
  <c r="M4" i="1"/>
  <c r="L4" i="1"/>
  <c r="N4" i="1"/>
</calcChain>
</file>

<file path=xl/sharedStrings.xml><?xml version="1.0" encoding="utf-8"?>
<sst xmlns="http://schemas.openxmlformats.org/spreadsheetml/2006/main" count="70" uniqueCount="49">
  <si>
    <t>질량2 - 스프링1</t>
    <phoneticPr fontId="6" type="noConversion"/>
  </si>
  <si>
    <t>질량1 - 스프링1</t>
    <phoneticPr fontId="6" type="noConversion"/>
  </si>
  <si>
    <t>질량1 - 스프링2</t>
    <phoneticPr fontId="6" type="noConversion"/>
  </si>
  <si>
    <t>10Cycle</t>
    <phoneticPr fontId="6" type="noConversion"/>
  </si>
  <si>
    <t xml:space="preserve">질량 </t>
    <phoneticPr fontId="6" type="noConversion"/>
  </si>
  <si>
    <t>0.1 kg</t>
    <phoneticPr fontId="6" type="noConversion"/>
  </si>
  <si>
    <t>실험 진동수[Hz]</t>
    <phoneticPr fontId="6" type="noConversion"/>
  </si>
  <si>
    <t>강성 (k) [N/m]</t>
    <phoneticPr fontId="6" type="noConversion"/>
  </si>
  <si>
    <t>테이블</t>
    <phoneticPr fontId="6" type="noConversion"/>
  </si>
  <si>
    <t>Cycle</t>
    <phoneticPr fontId="6" type="noConversion"/>
  </si>
  <si>
    <t>최저점</t>
    <phoneticPr fontId="6" type="noConversion"/>
  </si>
  <si>
    <t>시간</t>
    <phoneticPr fontId="6" type="noConversion"/>
  </si>
  <si>
    <t>감쇠비</t>
    <phoneticPr fontId="6" type="noConversion"/>
  </si>
  <si>
    <t>임계감쇠상수</t>
    <phoneticPr fontId="6" type="noConversion"/>
  </si>
  <si>
    <t>대수감소율</t>
    <phoneticPr fontId="6" type="noConversion"/>
  </si>
  <si>
    <t>감쇠 상수 [N s/m]</t>
    <phoneticPr fontId="6" type="noConversion"/>
  </si>
  <si>
    <t>강성(k) [N/m]</t>
    <phoneticPr fontId="6" type="noConversion"/>
  </si>
  <si>
    <t>L [m]</t>
    <phoneticPr fontId="6" type="noConversion"/>
  </si>
  <si>
    <t>진동수 [Hz]</t>
    <phoneticPr fontId="6" type="noConversion"/>
  </si>
  <si>
    <t>이론 진동수[Hz]   식 :sqrt(g/l)</t>
    <phoneticPr fontId="6" type="noConversion"/>
  </si>
  <si>
    <r>
      <t>이론 I</t>
    </r>
    <r>
      <rPr>
        <vertAlign val="subscript"/>
        <sz val="11"/>
        <color theme="1"/>
        <rFont val="맑은 고딕"/>
        <family val="3"/>
        <charset val="129"/>
        <scheme val="minor"/>
      </rPr>
      <t>0</t>
    </r>
    <phoneticPr fontId="6" type="noConversion"/>
  </si>
  <si>
    <r>
      <t>실험 I</t>
    </r>
    <r>
      <rPr>
        <vertAlign val="subscript"/>
        <sz val="11"/>
        <color theme="1"/>
        <rFont val="맑은 고딕"/>
        <family val="3"/>
        <charset val="129"/>
        <scheme val="minor"/>
      </rPr>
      <t>0</t>
    </r>
    <phoneticPr fontId="6" type="noConversion"/>
  </si>
  <si>
    <r>
      <t>I</t>
    </r>
    <r>
      <rPr>
        <vertAlign val="subscript"/>
        <sz val="11"/>
        <color theme="1"/>
        <rFont val="맑은 고딕"/>
        <family val="3"/>
        <charset val="129"/>
        <scheme val="minor"/>
      </rPr>
      <t xml:space="preserve">0 </t>
    </r>
    <r>
      <rPr>
        <sz val="11"/>
        <color theme="1"/>
        <rFont val="맑은 고딕"/>
        <family val="3"/>
        <charset val="129"/>
        <scheme val="minor"/>
      </rPr>
      <t>오차</t>
    </r>
    <phoneticPr fontId="6" type="noConversion"/>
  </si>
  <si>
    <r>
      <t>이론 진동수 사용 I</t>
    </r>
    <r>
      <rPr>
        <vertAlign val="subscript"/>
        <sz val="11"/>
        <color rgb="FF006100"/>
        <rFont val="맑은 고딕"/>
        <family val="3"/>
        <charset val="129"/>
        <scheme val="minor"/>
      </rPr>
      <t>0</t>
    </r>
    <phoneticPr fontId="6" type="noConversion"/>
  </si>
  <si>
    <r>
      <t>L</t>
    </r>
    <r>
      <rPr>
        <vertAlign val="subscript"/>
        <sz val="11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3"/>
        <charset val="129"/>
        <scheme val="minor"/>
      </rPr>
      <t xml:space="preserve"> [m]</t>
    </r>
    <phoneticPr fontId="6" type="noConversion"/>
  </si>
  <si>
    <r>
      <t>L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 xml:space="preserve"> [m]</t>
    </r>
    <phoneticPr fontId="6" type="noConversion"/>
  </si>
  <si>
    <t>t1 [s]</t>
    <phoneticPr fontId="6" type="noConversion"/>
  </si>
  <si>
    <t>t2 [s]</t>
    <phoneticPr fontId="6" type="noConversion"/>
  </si>
  <si>
    <t>t3 [s]</t>
    <phoneticPr fontId="6" type="noConversion"/>
  </si>
  <si>
    <t>10cycle</t>
    <phoneticPr fontId="6" type="noConversion"/>
  </si>
  <si>
    <r>
      <t>L</t>
    </r>
    <r>
      <rPr>
        <vertAlign val="subscript"/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 xml:space="preserve"> [m]</t>
    </r>
    <phoneticPr fontId="6" type="noConversion"/>
  </si>
  <si>
    <t>실험 고유 진동수 [Hz]</t>
    <phoneticPr fontId="6" type="noConversion"/>
  </si>
  <si>
    <t>이론 고유 진동수 [Hz]</t>
    <phoneticPr fontId="6" type="noConversion"/>
  </si>
  <si>
    <t>오차</t>
    <phoneticPr fontId="6" type="noConversion"/>
  </si>
  <si>
    <t>이론 진동수</t>
    <phoneticPr fontId="6" type="noConversion"/>
  </si>
  <si>
    <t>k =</t>
    <phoneticPr fontId="6" type="noConversion"/>
  </si>
  <si>
    <t>평균 속도</t>
    <phoneticPr fontId="6" type="noConversion"/>
  </si>
  <si>
    <t>m=0.07 kg</t>
    <phoneticPr fontId="6" type="noConversion"/>
  </si>
  <si>
    <t>10Cycle</t>
    <phoneticPr fontId="6" type="noConversion"/>
  </si>
  <si>
    <t>심험 진동수 [Hz]</t>
    <phoneticPr fontId="6" type="noConversion"/>
  </si>
  <si>
    <t>강성 (k) [N/m]</t>
    <phoneticPr fontId="6" type="noConversion"/>
  </si>
  <si>
    <t>테이블</t>
    <phoneticPr fontId="6" type="noConversion"/>
  </si>
  <si>
    <t>고무줄1 질량1</t>
    <phoneticPr fontId="6" type="noConversion"/>
  </si>
  <si>
    <t>Beta</t>
    <phoneticPr fontId="6" type="noConversion"/>
  </si>
  <si>
    <t>N</t>
    <phoneticPr fontId="6" type="noConversion"/>
  </si>
  <si>
    <t>밀도</t>
    <phoneticPr fontId="6" type="noConversion"/>
  </si>
  <si>
    <t>W1 [Hz]</t>
    <phoneticPr fontId="6" type="noConversion"/>
  </si>
  <si>
    <t>W2 [Hz]</t>
    <phoneticPr fontId="6" type="noConversion"/>
  </si>
  <si>
    <t>W3 [Hz]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</si>
</sst>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.000_ 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vertAlign val="sub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vertAlign val="subscript"/>
      <sz val="11"/>
      <color rgb="FF006100"/>
      <name val="맑은 고딕"/>
      <family val="3"/>
      <charset val="129"/>
      <scheme val="minor"/>
    </font>
    <font>
      <b/>
      <sz val="11"/>
      <color rgb="FF000000"/>
      <name val="함초롬바탕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2" applyNumberFormat="0" applyFont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3" borderId="0" xfId="2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0" fillId="6" borderId="2" xfId="5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2" borderId="3" xfId="1" applyBorder="1">
      <alignment vertical="center"/>
    </xf>
    <xf numFmtId="0" fontId="2" fillId="2" borderId="0" xfId="1" applyBorder="1">
      <alignment vertical="center"/>
    </xf>
    <xf numFmtId="177" fontId="5" fillId="5" borderId="1" xfId="4" applyNumberFormat="1">
      <alignment vertical="center"/>
    </xf>
    <xf numFmtId="0" fontId="5" fillId="5" borderId="1" xfId="4">
      <alignment vertical="center"/>
    </xf>
    <xf numFmtId="0" fontId="9" fillId="6" borderId="2" xfId="5" applyFont="1">
      <alignment vertical="center"/>
    </xf>
    <xf numFmtId="0" fontId="0" fillId="0" borderId="3" xfId="0" applyBorder="1">
      <alignment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>
      <alignment vertical="center"/>
    </xf>
    <xf numFmtId="0" fontId="0" fillId="6" borderId="3" xfId="5" applyFont="1" applyBorder="1">
      <alignment vertical="center"/>
    </xf>
    <xf numFmtId="178" fontId="0" fillId="0" borderId="0" xfId="0" applyNumberFormat="1">
      <alignment vertical="center"/>
    </xf>
    <xf numFmtId="178" fontId="2" fillId="2" borderId="0" xfId="1" applyNumberFormat="1">
      <alignment vertical="center"/>
    </xf>
    <xf numFmtId="178" fontId="5" fillId="5" borderId="1" xfId="4" applyNumberFormat="1">
      <alignment vertical="center"/>
    </xf>
    <xf numFmtId="0" fontId="4" fillId="4" borderId="3" xfId="3" applyBorder="1">
      <alignment vertical="center"/>
    </xf>
    <xf numFmtId="0" fontId="4" fillId="4" borderId="4" xfId="3" applyBorder="1">
      <alignment vertical="center"/>
    </xf>
    <xf numFmtId="0" fontId="0" fillId="0" borderId="5" xfId="0" applyBorder="1">
      <alignment vertical="center"/>
    </xf>
    <xf numFmtId="178" fontId="0" fillId="0" borderId="3" xfId="0" applyNumberFormat="1" applyBorder="1">
      <alignment vertical="center"/>
    </xf>
    <xf numFmtId="178" fontId="2" fillId="2" borderId="3" xfId="1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11" fillId="0" borderId="3" xfId="0" applyFont="1" applyBorder="1" applyAlignment="1">
      <alignment horizontal="justify" vertical="center"/>
    </xf>
  </cellXfs>
  <cellStyles count="6">
    <cellStyle name="계산" xfId="4" builtinId="22"/>
    <cellStyle name="나쁨" xfId="2" builtinId="27"/>
    <cellStyle name="메모" xfId="5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C042-BF3D-4B52-86B5-D443DA14C8F9}">
  <dimension ref="A1:S36"/>
  <sheetViews>
    <sheetView workbookViewId="0">
      <selection activeCell="M7" sqref="M7"/>
    </sheetView>
  </sheetViews>
  <sheetFormatPr defaultRowHeight="17.399999999999999" x14ac:dyDescent="0.4"/>
  <cols>
    <col min="1" max="1" width="17" customWidth="1"/>
    <col min="11" max="11" width="10.69921875" customWidth="1"/>
    <col min="16" max="16" width="12.09765625" customWidth="1"/>
  </cols>
  <sheetData>
    <row r="1" spans="1:19" x14ac:dyDescent="0.4">
      <c r="K1" s="1" t="s">
        <v>4</v>
      </c>
      <c r="L1" s="1" t="s">
        <v>5</v>
      </c>
    </row>
    <row r="2" spans="1:19" x14ac:dyDescent="0.4">
      <c r="A2" s="12"/>
      <c r="B2" s="13" t="s">
        <v>1</v>
      </c>
      <c r="C2" s="13"/>
      <c r="D2" s="14"/>
      <c r="E2" s="13" t="s">
        <v>0</v>
      </c>
      <c r="F2" s="13"/>
      <c r="G2" s="14"/>
      <c r="H2" s="13" t="s">
        <v>2</v>
      </c>
      <c r="I2" s="13"/>
    </row>
    <row r="3" spans="1:19" x14ac:dyDescent="0.4">
      <c r="A3" s="12" t="s">
        <v>3</v>
      </c>
      <c r="B3" s="15">
        <v>7</v>
      </c>
      <c r="C3" s="15"/>
      <c r="D3" s="15"/>
      <c r="E3" s="15">
        <v>8.6999999999999993</v>
      </c>
      <c r="F3" s="15"/>
      <c r="G3" s="15"/>
      <c r="H3" s="15">
        <v>9.1999999999999993</v>
      </c>
      <c r="I3" s="15"/>
      <c r="K3" s="10"/>
      <c r="L3" s="10" t="s">
        <v>35</v>
      </c>
      <c r="M3" s="10">
        <f>B5</f>
        <v>8.0568199192566183</v>
      </c>
      <c r="N3" s="10"/>
      <c r="P3" s="10"/>
      <c r="Q3" s="10" t="s">
        <v>35</v>
      </c>
      <c r="R3" s="10">
        <f>E5</f>
        <v>10.431607241209525</v>
      </c>
      <c r="S3" s="10"/>
    </row>
    <row r="4" spans="1:19" x14ac:dyDescent="0.4">
      <c r="A4" t="s">
        <v>6</v>
      </c>
      <c r="B4">
        <f>10/B3</f>
        <v>1.4285714285714286</v>
      </c>
      <c r="E4">
        <f>10/E3</f>
        <v>1.149425287356322</v>
      </c>
      <c r="H4">
        <f>10/H3</f>
        <v>1.0869565217391306</v>
      </c>
      <c r="K4" s="10" t="s">
        <v>34</v>
      </c>
      <c r="L4">
        <f>1/(2*PI())*SQRT(M3/0.1)</f>
        <v>1.4285714285714286</v>
      </c>
      <c r="M4" s="10">
        <f>1/(2*PI())*SQRT(M3/0.2)</f>
        <v>1.0101525445522108</v>
      </c>
      <c r="N4" s="10">
        <f>1/(2*PI())*SQRT((M3/2)/0.1)</f>
        <v>1.0101525445522108</v>
      </c>
      <c r="P4" s="10" t="s">
        <v>34</v>
      </c>
      <c r="Q4" s="10">
        <f>1/(2*PI())*SQRT(R3/0.1)</f>
        <v>1.6255328303139027</v>
      </c>
      <c r="R4">
        <f>1/(2*PI())*SQRT(R3/0.2)</f>
        <v>1.149425287356322</v>
      </c>
      <c r="S4" s="10">
        <f>1/(2*PI())*SQRT((R3/2)/0.1)</f>
        <v>1.149425287356322</v>
      </c>
    </row>
    <row r="5" spans="1:19" x14ac:dyDescent="0.4">
      <c r="A5" t="s">
        <v>7</v>
      </c>
      <c r="B5" s="3">
        <f>(2*PI()*B4)^2*0.1</f>
        <v>8.0568199192566183</v>
      </c>
      <c r="C5" s="3"/>
      <c r="D5" s="3"/>
      <c r="E5" s="3">
        <f>(2*PI()*E4)^2*0.2</f>
        <v>10.431607241209525</v>
      </c>
      <c r="F5" s="3"/>
      <c r="G5" s="3"/>
      <c r="H5" s="3">
        <f>(2*PI()*H4)^2*0.1</f>
        <v>4.6642742916301323</v>
      </c>
    </row>
    <row r="6" spans="1:19" x14ac:dyDescent="0.4">
      <c r="A6" s="1" t="s">
        <v>8</v>
      </c>
      <c r="B6" s="2" t="s">
        <v>9</v>
      </c>
      <c r="C6" s="2" t="s">
        <v>11</v>
      </c>
      <c r="D6" s="2" t="s">
        <v>10</v>
      </c>
      <c r="E6" s="2" t="s">
        <v>9</v>
      </c>
      <c r="F6" s="2" t="s">
        <v>11</v>
      </c>
      <c r="G6" s="2" t="s">
        <v>10</v>
      </c>
      <c r="H6" s="2" t="s">
        <v>9</v>
      </c>
      <c r="I6" s="2" t="s">
        <v>11</v>
      </c>
      <c r="J6" s="2" t="s">
        <v>10</v>
      </c>
      <c r="P6" s="10"/>
      <c r="Q6" s="10" t="s">
        <v>35</v>
      </c>
      <c r="R6" s="10">
        <f>H5</f>
        <v>4.6642742916301323</v>
      </c>
      <c r="S6" s="10"/>
    </row>
    <row r="7" spans="1:19" x14ac:dyDescent="0.4">
      <c r="B7" s="4">
        <v>0</v>
      </c>
      <c r="C7" s="4">
        <f>B7/B4</f>
        <v>0</v>
      </c>
      <c r="D7" s="4">
        <f>600-380</f>
        <v>220</v>
      </c>
      <c r="E7" s="4">
        <v>0</v>
      </c>
      <c r="F7" s="4">
        <f>E7/E4</f>
        <v>0</v>
      </c>
      <c r="G7" s="4">
        <f>450-140</f>
        <v>310</v>
      </c>
      <c r="H7" s="4">
        <v>0</v>
      </c>
      <c r="I7" s="4">
        <f>H7/$H$4</f>
        <v>0</v>
      </c>
      <c r="J7" s="4">
        <v>430</v>
      </c>
      <c r="P7" s="10" t="s">
        <v>34</v>
      </c>
      <c r="Q7" s="10">
        <f>1/(2*PI())*SQRT(R6/0.1)</f>
        <v>1.0869565217391306</v>
      </c>
      <c r="R7" s="10">
        <f>1/(2*PI())*SQRT(R6/0.2)</f>
        <v>0.76859432737668221</v>
      </c>
      <c r="S7">
        <f>1/(2*PI())*SQRT((R6/2)/0.1)</f>
        <v>0.76859432737668221</v>
      </c>
    </row>
    <row r="8" spans="1:19" x14ac:dyDescent="0.4">
      <c r="B8" s="4">
        <v>70</v>
      </c>
      <c r="C8" s="4">
        <f>B8/B4</f>
        <v>49</v>
      </c>
      <c r="D8" s="4">
        <f>600-400</f>
        <v>200</v>
      </c>
      <c r="E8" s="4">
        <v>20</v>
      </c>
      <c r="F8" s="4">
        <f>E8/E4</f>
        <v>17.399999999999999</v>
      </c>
      <c r="G8" s="4">
        <f>450-160</f>
        <v>290</v>
      </c>
      <c r="H8" s="4">
        <v>20</v>
      </c>
      <c r="I8" s="4">
        <f t="shared" ref="I8:I11" si="0">H8/$H$4</f>
        <v>18.399999999999999</v>
      </c>
      <c r="J8" s="4">
        <v>405</v>
      </c>
    </row>
    <row r="9" spans="1:19" x14ac:dyDescent="0.4">
      <c r="B9" s="4"/>
      <c r="C9" s="4"/>
      <c r="D9" s="4"/>
      <c r="E9" s="4">
        <v>40</v>
      </c>
      <c r="F9" s="4">
        <f>E9/E4</f>
        <v>34.799999999999997</v>
      </c>
      <c r="G9" s="4">
        <f>450-170</f>
        <v>280</v>
      </c>
      <c r="H9" s="4">
        <v>40</v>
      </c>
      <c r="I9" s="4">
        <f t="shared" si="0"/>
        <v>36.799999999999997</v>
      </c>
      <c r="J9" s="4">
        <v>385</v>
      </c>
    </row>
    <row r="10" spans="1:19" x14ac:dyDescent="0.4">
      <c r="B10" s="4"/>
      <c r="C10" s="4"/>
      <c r="D10" s="4"/>
      <c r="E10" s="4"/>
      <c r="F10" s="4"/>
      <c r="G10" s="4"/>
      <c r="H10" s="4">
        <v>60</v>
      </c>
      <c r="I10" s="4">
        <f t="shared" si="0"/>
        <v>55.199999999999989</v>
      </c>
      <c r="J10" s="4">
        <v>370</v>
      </c>
    </row>
    <row r="11" spans="1:19" x14ac:dyDescent="0.4">
      <c r="B11" s="4"/>
      <c r="C11" s="4"/>
      <c r="D11" s="4"/>
      <c r="E11" s="4"/>
      <c r="F11" s="4"/>
      <c r="G11" s="4"/>
      <c r="H11" s="4">
        <v>80</v>
      </c>
      <c r="I11" s="4">
        <f t="shared" si="0"/>
        <v>73.599999999999994</v>
      </c>
      <c r="J11" s="4">
        <v>355</v>
      </c>
      <c r="K11" t="s">
        <v>36</v>
      </c>
      <c r="L11">
        <f>AVERAGE(D7:D8)*2*B8/C8</f>
        <v>600</v>
      </c>
      <c r="M11">
        <f>AVERAGE(G7:G9)*2*E9/F9</f>
        <v>674.32950191570876</v>
      </c>
      <c r="N11">
        <f>AVERAGE(J7:J11)*2*H11/I11</f>
        <v>845.6521739130435</v>
      </c>
    </row>
    <row r="12" spans="1:19" x14ac:dyDescent="0.4">
      <c r="A12" t="s">
        <v>14</v>
      </c>
      <c r="B12" s="16">
        <f>LN(D7/D8)</f>
        <v>9.5310179804324935E-2</v>
      </c>
      <c r="C12" s="16"/>
      <c r="D12" s="16"/>
      <c r="E12" s="16">
        <f>LN(G7/G9)/2</f>
        <v>5.0891347154971192E-2</v>
      </c>
      <c r="F12" s="16"/>
      <c r="G12" s="16"/>
      <c r="H12" s="16">
        <f>LN(J7/J11)/4</f>
        <v>4.7916854803048067E-2</v>
      </c>
    </row>
    <row r="13" spans="1:19" x14ac:dyDescent="0.4">
      <c r="A13" t="s">
        <v>12</v>
      </c>
      <c r="B13" s="16">
        <f>B12/(SQRT(4*PI()^2+B12^2))</f>
        <v>1.5167341331656859E-2</v>
      </c>
      <c r="C13" s="16"/>
      <c r="D13" s="16"/>
      <c r="E13" s="16">
        <f>E12/(SQRT(4*PI()^2+E12^2))</f>
        <v>8.0993437913240152E-3</v>
      </c>
      <c r="F13" s="16"/>
      <c r="G13" s="16"/>
      <c r="H13" s="16">
        <f>H12/(SQRT(4*PI()^2+H12^2))</f>
        <v>7.6259825428170568E-3</v>
      </c>
    </row>
    <row r="14" spans="1:19" x14ac:dyDescent="0.4">
      <c r="A14" t="s">
        <v>13</v>
      </c>
      <c r="B14" s="16">
        <f>SQRT(4*0.1*B5)</f>
        <v>1.7951958020513104</v>
      </c>
      <c r="C14" s="16"/>
      <c r="D14" s="16"/>
      <c r="E14" s="16">
        <f>SQRT(4*0.1*E5)</f>
        <v>2.0427047991532721</v>
      </c>
      <c r="F14" s="16"/>
      <c r="G14" s="16"/>
      <c r="H14" s="16">
        <f>SQRT(4*0.1*H5)</f>
        <v>1.3659098493868669</v>
      </c>
    </row>
    <row r="15" spans="1:19" x14ac:dyDescent="0.4">
      <c r="A15" t="s">
        <v>15</v>
      </c>
      <c r="B15" s="17">
        <f>B14*B13</f>
        <v>2.7228347486869725E-2</v>
      </c>
      <c r="C15" s="17"/>
      <c r="D15" s="17"/>
      <c r="E15" s="17">
        <f>E14*E13</f>
        <v>1.6544568432529824E-2</v>
      </c>
      <c r="F15" s="17"/>
      <c r="G15" s="17"/>
      <c r="H15" s="17">
        <f>H14*H13</f>
        <v>1.0416404666486122E-2</v>
      </c>
      <c r="K15">
        <f>B5/H5</f>
        <v>1.7273469387755098</v>
      </c>
    </row>
    <row r="19" spans="1:4" x14ac:dyDescent="0.4">
      <c r="A19" s="12"/>
      <c r="B19" s="24" t="s">
        <v>42</v>
      </c>
      <c r="C19" s="24"/>
    </row>
    <row r="20" spans="1:4" x14ac:dyDescent="0.4">
      <c r="A20" s="12" t="s">
        <v>38</v>
      </c>
      <c r="B20" s="24">
        <v>7.92</v>
      </c>
      <c r="C20" s="24"/>
    </row>
    <row r="21" spans="1:4" x14ac:dyDescent="0.4">
      <c r="A21" s="12" t="s">
        <v>39</v>
      </c>
      <c r="B21" s="24">
        <f>10/B20</f>
        <v>1.2626262626262625</v>
      </c>
      <c r="C21" s="24"/>
    </row>
    <row r="22" spans="1:4" x14ac:dyDescent="0.4">
      <c r="A22" s="12" t="s">
        <v>40</v>
      </c>
      <c r="B22" s="7">
        <f>(2*PI()*B21)^2*0.1</f>
        <v>6.2937483427005896</v>
      </c>
    </row>
    <row r="23" spans="1:4" x14ac:dyDescent="0.4">
      <c r="A23" t="s">
        <v>41</v>
      </c>
      <c r="B23" s="20" t="s">
        <v>9</v>
      </c>
      <c r="C23" s="19" t="s">
        <v>11</v>
      </c>
      <c r="D23" s="19" t="s">
        <v>10</v>
      </c>
    </row>
    <row r="24" spans="1:4" x14ac:dyDescent="0.4">
      <c r="B24" s="12">
        <v>10</v>
      </c>
      <c r="C24" s="12">
        <f>$B$20*B24/10</f>
        <v>7.92</v>
      </c>
      <c r="D24" s="12">
        <v>418</v>
      </c>
    </row>
    <row r="25" spans="1:4" x14ac:dyDescent="0.4">
      <c r="B25" s="12">
        <v>20</v>
      </c>
      <c r="C25" s="12">
        <f t="shared" ref="C25:C32" si="1">$B$20*B25/10</f>
        <v>15.84</v>
      </c>
      <c r="D25" s="12">
        <v>413</v>
      </c>
    </row>
    <row r="26" spans="1:4" x14ac:dyDescent="0.4">
      <c r="B26" s="12">
        <v>30</v>
      </c>
      <c r="C26" s="12">
        <f t="shared" si="1"/>
        <v>23.759999999999998</v>
      </c>
      <c r="D26" s="12">
        <v>407</v>
      </c>
    </row>
    <row r="27" spans="1:4" x14ac:dyDescent="0.4">
      <c r="B27" s="12">
        <v>40</v>
      </c>
      <c r="C27" s="12">
        <f t="shared" si="1"/>
        <v>31.68</v>
      </c>
      <c r="D27" s="12">
        <v>398</v>
      </c>
    </row>
    <row r="28" spans="1:4" x14ac:dyDescent="0.4">
      <c r="B28" s="12">
        <v>50</v>
      </c>
      <c r="C28" s="12">
        <f t="shared" si="1"/>
        <v>39.6</v>
      </c>
      <c r="D28" s="12">
        <v>389</v>
      </c>
    </row>
    <row r="29" spans="1:4" x14ac:dyDescent="0.4">
      <c r="B29" s="12">
        <v>60</v>
      </c>
      <c r="C29" s="12">
        <f t="shared" si="1"/>
        <v>47.519999999999996</v>
      </c>
      <c r="D29" s="12">
        <v>380</v>
      </c>
    </row>
    <row r="30" spans="1:4" x14ac:dyDescent="0.4">
      <c r="B30" s="12">
        <v>70</v>
      </c>
      <c r="C30" s="12">
        <f t="shared" si="1"/>
        <v>55.44</v>
      </c>
      <c r="D30" s="12">
        <v>377</v>
      </c>
    </row>
    <row r="31" spans="1:4" x14ac:dyDescent="0.4">
      <c r="B31" s="12">
        <v>80</v>
      </c>
      <c r="C31" s="12">
        <f t="shared" si="1"/>
        <v>63.36</v>
      </c>
      <c r="D31" s="12">
        <v>374</v>
      </c>
    </row>
    <row r="32" spans="1:4" x14ac:dyDescent="0.4">
      <c r="B32" s="21">
        <v>90</v>
      </c>
      <c r="C32" s="12">
        <f t="shared" si="1"/>
        <v>71.28</v>
      </c>
      <c r="D32" s="12">
        <v>371</v>
      </c>
    </row>
    <row r="33" spans="1:2" x14ac:dyDescent="0.4">
      <c r="A33" s="12" t="s">
        <v>14</v>
      </c>
      <c r="B33" s="22">
        <f>LN(D24/D32)</f>
        <v>0.11927936991732126</v>
      </c>
    </row>
    <row r="34" spans="1:2" x14ac:dyDescent="0.4">
      <c r="A34" s="12" t="s">
        <v>12</v>
      </c>
      <c r="B34" s="22">
        <f>B33/(SQRT(4*PI()^2+B33^2))</f>
        <v>1.8980481465605811E-2</v>
      </c>
    </row>
    <row r="35" spans="1:2" x14ac:dyDescent="0.4">
      <c r="A35" s="12" t="s">
        <v>13</v>
      </c>
      <c r="B35" s="22">
        <f>SQRT(4*0.1*B22)</f>
        <v>1.5866629563584813</v>
      </c>
    </row>
    <row r="36" spans="1:2" x14ac:dyDescent="0.4">
      <c r="A36" s="12" t="s">
        <v>15</v>
      </c>
      <c r="B36" s="23">
        <f>B35*B34</f>
        <v>3.0115626835325478E-2</v>
      </c>
    </row>
  </sheetData>
  <mergeCells count="3">
    <mergeCell ref="B19:C19"/>
    <mergeCell ref="B20:C20"/>
    <mergeCell ref="B21:C2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E45A-0A5C-42DF-98DC-25C49A442F53}">
  <dimension ref="A5:M8"/>
  <sheetViews>
    <sheetView workbookViewId="0">
      <selection activeCell="K7" sqref="K7"/>
    </sheetView>
  </sheetViews>
  <sheetFormatPr defaultRowHeight="17.399999999999999" x14ac:dyDescent="0.4"/>
  <cols>
    <col min="9" max="9" width="14.59765625" customWidth="1"/>
    <col min="11" max="11" width="16.59765625" customWidth="1"/>
  </cols>
  <sheetData>
    <row r="5" spans="1:13" x14ac:dyDescent="0.4">
      <c r="G5" t="s">
        <v>29</v>
      </c>
      <c r="I5" t="s">
        <v>31</v>
      </c>
      <c r="K5" t="s">
        <v>32</v>
      </c>
      <c r="M5" t="s">
        <v>33</v>
      </c>
    </row>
    <row r="6" spans="1:13" x14ac:dyDescent="0.4">
      <c r="A6" s="1" t="s">
        <v>37</v>
      </c>
      <c r="C6" s="11" t="s">
        <v>24</v>
      </c>
      <c r="D6" s="4">
        <v>0.3</v>
      </c>
      <c r="E6" s="4"/>
      <c r="F6" s="4" t="s">
        <v>26</v>
      </c>
      <c r="G6" s="4">
        <v>11.57</v>
      </c>
      <c r="I6" s="6">
        <f>10/(G6)</f>
        <v>0.86430423509075194</v>
      </c>
      <c r="K6" s="6">
        <f>SQRT(9.8/D6)/(2*PI())</f>
        <v>0.90964626810595561</v>
      </c>
      <c r="M6" s="6">
        <f>(K6-I6)/K6*100</f>
        <v>4.9845785779579801</v>
      </c>
    </row>
    <row r="7" spans="1:13" x14ac:dyDescent="0.4">
      <c r="C7" s="11" t="s">
        <v>25</v>
      </c>
      <c r="D7" s="4">
        <v>0.6</v>
      </c>
      <c r="E7" s="4"/>
      <c r="F7" s="4" t="s">
        <v>27</v>
      </c>
      <c r="G7" s="4">
        <v>17.2</v>
      </c>
      <c r="I7" s="6">
        <f>10/G7</f>
        <v>0.58139534883720934</v>
      </c>
      <c r="K7" s="6">
        <f>SQRT(9.8/D7)/(2*PI())</f>
        <v>0.6432170446587574</v>
      </c>
      <c r="M7" s="6">
        <f t="shared" ref="M7:M8" si="0">(K7-I7)/K7*100</f>
        <v>9.6113273637432926</v>
      </c>
    </row>
    <row r="8" spans="1:13" x14ac:dyDescent="0.4">
      <c r="C8" s="4" t="s">
        <v>30</v>
      </c>
      <c r="D8" s="4">
        <v>0.9</v>
      </c>
      <c r="E8" s="4"/>
      <c r="F8" s="4" t="s">
        <v>28</v>
      </c>
      <c r="G8" s="4">
        <v>22.84</v>
      </c>
      <c r="I8" s="6">
        <f>10/G8</f>
        <v>0.43782837127845886</v>
      </c>
      <c r="K8" s="6">
        <f t="shared" ref="K8" si="1">SQRT(9.8/D8)/(2*PI())</f>
        <v>0.52518451775831188</v>
      </c>
      <c r="M8" s="6">
        <f t="shared" si="0"/>
        <v>16.633419974511511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EAEB-0249-4848-A5BC-D1ACAFD75F17}">
  <dimension ref="B2:O11"/>
  <sheetViews>
    <sheetView tabSelected="1" workbookViewId="0">
      <selection activeCell="M12" sqref="M12"/>
    </sheetView>
  </sheetViews>
  <sheetFormatPr defaultRowHeight="17.399999999999999" x14ac:dyDescent="0.4"/>
  <cols>
    <col min="1" max="1" width="13.3984375" customWidth="1"/>
    <col min="2" max="2" width="12.796875" customWidth="1"/>
    <col min="3" max="3" width="15.8984375" bestFit="1" customWidth="1"/>
    <col min="7" max="7" width="26.5" customWidth="1"/>
    <col min="9" max="9" width="9.09765625" customWidth="1"/>
  </cols>
  <sheetData>
    <row r="2" spans="2:15" x14ac:dyDescent="0.4">
      <c r="B2" s="1" t="s">
        <v>37</v>
      </c>
    </row>
    <row r="4" spans="2:15" x14ac:dyDescent="0.4">
      <c r="B4" t="s">
        <v>17</v>
      </c>
      <c r="C4" s="2">
        <v>0.28000000000000003</v>
      </c>
      <c r="D4" s="2">
        <v>0.22</v>
      </c>
      <c r="E4" s="2">
        <v>0.16</v>
      </c>
      <c r="L4" s="25" t="s">
        <v>44</v>
      </c>
      <c r="M4" s="25">
        <v>1</v>
      </c>
      <c r="N4" s="25">
        <v>2</v>
      </c>
      <c r="O4" s="25">
        <v>3</v>
      </c>
    </row>
    <row r="5" spans="2:15" x14ac:dyDescent="0.4">
      <c r="B5" t="s">
        <v>3</v>
      </c>
      <c r="C5" s="2">
        <v>8.0399999999999991</v>
      </c>
      <c r="D5" s="2">
        <v>5.7</v>
      </c>
      <c r="E5" s="2">
        <v>4.9000000000000004</v>
      </c>
      <c r="G5" s="3" t="s">
        <v>17</v>
      </c>
      <c r="H5" s="2">
        <v>0.28000000000000003</v>
      </c>
      <c r="I5" s="2">
        <v>0.22</v>
      </c>
      <c r="J5" s="2">
        <v>0.16</v>
      </c>
      <c r="L5" s="26" t="s">
        <v>43</v>
      </c>
      <c r="M5" s="27">
        <v>3.7502080000000002</v>
      </c>
      <c r="N5" s="12">
        <v>9.3808182000000002</v>
      </c>
      <c r="O5" s="12">
        <v>15.709514</v>
      </c>
    </row>
    <row r="6" spans="2:15" x14ac:dyDescent="0.4">
      <c r="B6" t="s">
        <v>18</v>
      </c>
      <c r="C6" s="18">
        <f>10/C5</f>
        <v>1.2437810945273633</v>
      </c>
      <c r="D6" s="18">
        <f>10/D5</f>
        <v>1.7543859649122806</v>
      </c>
      <c r="E6" s="18">
        <f>10/E5</f>
        <v>2.0408163265306123</v>
      </c>
      <c r="G6" s="7" t="s">
        <v>19</v>
      </c>
      <c r="H6" s="9">
        <f>SQRT(9.8/C4)/(2*PI())</f>
        <v>0.94157334120633196</v>
      </c>
      <c r="I6" s="9">
        <f>SQRT(9.8/D4)/(2*PI())</f>
        <v>1.062237988921434</v>
      </c>
      <c r="J6" s="9">
        <f>SQRT(9.8/E4)/(2*PI())</f>
        <v>1.24558445098006</v>
      </c>
      <c r="L6" s="25" t="s">
        <v>46</v>
      </c>
      <c r="M6" s="12">
        <f>M5^2*SQRT($C$8*10^4/$C$10)/(2*PI())</f>
        <v>3.1725837191298796</v>
      </c>
      <c r="N6" s="12">
        <f t="shared" ref="N6:O6" si="0">N5^2*SQRT($C$8*10^4/$C$10)/(2*PI())</f>
        <v>19.851065311192194</v>
      </c>
      <c r="O6" s="12">
        <f t="shared" si="0"/>
        <v>55.670853372440774</v>
      </c>
    </row>
    <row r="7" spans="2:15" x14ac:dyDescent="0.4">
      <c r="B7" t="s">
        <v>16</v>
      </c>
      <c r="C7" s="18">
        <f>C6^2*0.7</f>
        <v>1.0828939877725801</v>
      </c>
      <c r="D7" s="18">
        <f t="shared" ref="D7:E7" si="1">D6^2*0.7</f>
        <v>2.1545090797168354</v>
      </c>
      <c r="E7" s="18">
        <f t="shared" si="1"/>
        <v>2.9154518950437316</v>
      </c>
      <c r="G7" s="8"/>
      <c r="H7" s="10"/>
      <c r="I7" s="10"/>
      <c r="J7" s="10"/>
      <c r="L7" s="25" t="s">
        <v>47</v>
      </c>
      <c r="M7" s="12">
        <f>M5^2*SQRT($D$8*10^4/$D$10)/(2*PI())</f>
        <v>3.5791571426350668</v>
      </c>
      <c r="N7" s="12">
        <f t="shared" ref="N7:O7" si="2">N5^2*SQRT($D$8*10^4/$D$10)/(2*PI())</f>
        <v>22.395022003376823</v>
      </c>
      <c r="O7" s="12">
        <f t="shared" si="2"/>
        <v>62.80519290416359</v>
      </c>
    </row>
    <row r="8" spans="2:15" x14ac:dyDescent="0.4">
      <c r="B8" t="s">
        <v>20</v>
      </c>
      <c r="C8" s="18">
        <f>0.015^4*PI()/4</f>
        <v>3.9760782021995816E-8</v>
      </c>
      <c r="D8" s="18">
        <f>0.015^4*PI()/4</f>
        <v>3.9760782021995816E-8</v>
      </c>
      <c r="E8" s="18">
        <f>0.015^4*PI()/4</f>
        <v>3.9760782021995816E-8</v>
      </c>
      <c r="G8" s="7" t="s">
        <v>23</v>
      </c>
      <c r="H8" s="10">
        <f>0.07*9.8*C4/((H6*2*PI())^2)</f>
        <v>5.4880000000000016E-3</v>
      </c>
      <c r="I8" s="10">
        <f>0.07*9.8*D4/((I6*2*PI())^2)</f>
        <v>3.3880000000000008E-3</v>
      </c>
      <c r="J8" s="10">
        <f>0.07*9.8*E4/((J6*2*PI())^2)</f>
        <v>1.7920000000000002E-3</v>
      </c>
      <c r="L8" s="25" t="s">
        <v>48</v>
      </c>
      <c r="M8" s="12">
        <f>M5^2*SQRT($E$8*10^4/$E$10)/(2*PI())</f>
        <v>4.196933767175028</v>
      </c>
      <c r="N8" s="12">
        <f t="shared" ref="N8:O8" si="3">N5^2*SQRT($E$8*10^4/$E$10)/(2*PI())</f>
        <v>26.260491036557781</v>
      </c>
      <c r="O8" s="12">
        <f t="shared" si="3"/>
        <v>73.645616649109883</v>
      </c>
    </row>
    <row r="9" spans="2:15" x14ac:dyDescent="0.4">
      <c r="B9" t="s">
        <v>21</v>
      </c>
      <c r="C9" s="18"/>
      <c r="D9" s="18"/>
      <c r="E9" s="18"/>
    </row>
    <row r="10" spans="2:15" x14ac:dyDescent="0.4">
      <c r="B10" t="s">
        <v>45</v>
      </c>
      <c r="C10" s="16">
        <f>C4*0.015^2*PI()</f>
        <v>1.9792033717615698E-4</v>
      </c>
      <c r="D10" s="16">
        <f t="shared" ref="D10:E10" si="4">D4*0.015^2*PI()</f>
        <v>1.5550883635269476E-4</v>
      </c>
      <c r="E10" s="16">
        <f t="shared" si="4"/>
        <v>1.1309733552923255E-4</v>
      </c>
    </row>
    <row r="11" spans="2:15" x14ac:dyDescent="0.4">
      <c r="B11" t="s">
        <v>22</v>
      </c>
      <c r="C11" s="18"/>
      <c r="D11" s="18"/>
      <c r="E11" s="18"/>
      <c r="G11" t="s">
        <v>22</v>
      </c>
      <c r="H11" s="5">
        <f>( H8-C8 )/H8*100</f>
        <v>99.999275495954407</v>
      </c>
      <c r="I11" s="5">
        <f>( I8-D8 )/I8*100</f>
        <v>99.998826423198878</v>
      </c>
      <c r="J11" s="5">
        <f t="shared" ref="J11" si="5">( J8-E8 )/J8*100</f>
        <v>99.997781206360372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실험1</vt:lpstr>
      <vt:lpstr>실험2</vt:lpstr>
      <vt:lpstr>실험3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2018-09-20T02:27:54Z</dcterms:created>
  <dcterms:modified xsi:type="dcterms:W3CDTF">2018-11-14T09:28:16Z</dcterms:modified>
</cp:coreProperties>
</file>