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ki\Downloads\"/>
    </mc:Choice>
  </mc:AlternateContent>
  <xr:revisionPtr revIDLastSave="0" documentId="13_ncr:1_{81FE3F9F-4A19-4084-A400-665F73223843}" xr6:coauthVersionLast="47" xr6:coauthVersionMax="47" xr10:uidLastSave="{00000000-0000-0000-0000-000000000000}"/>
  <bookViews>
    <workbookView xWindow="-108" yWindow="-108" windowWidth="23256" windowHeight="12456" activeTab="2" xr2:uid="{B7E4B328-3139-4026-9ACA-51C9B59B0585}"/>
  </bookViews>
  <sheets>
    <sheet name="tab1" sheetId="2" r:id="rId1"/>
    <sheet name="tab2" sheetId="1" r:id="rId2"/>
    <sheet name="ta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8" i="3"/>
  <c r="C17" i="3"/>
  <c r="C9" i="3"/>
  <c r="B10" i="3" s="1"/>
  <c r="C10" i="3" s="1"/>
  <c r="D6" i="3"/>
  <c r="C6" i="3"/>
  <c r="B6" i="3"/>
  <c r="G39" i="1"/>
  <c r="G38" i="1"/>
  <c r="G37" i="1"/>
  <c r="G36" i="1"/>
  <c r="G35" i="1"/>
  <c r="G31" i="1"/>
  <c r="G30" i="1"/>
  <c r="G29" i="1"/>
  <c r="G28" i="1"/>
  <c r="G27" i="1"/>
  <c r="G26" i="1"/>
  <c r="G22" i="1"/>
  <c r="G21" i="1"/>
  <c r="G20" i="1"/>
  <c r="G16" i="1"/>
  <c r="G15" i="1"/>
  <c r="G14" i="1"/>
  <c r="G13" i="1"/>
  <c r="G12" i="1"/>
  <c r="G8" i="1"/>
  <c r="G7" i="1"/>
  <c r="G6" i="1"/>
  <c r="G5" i="1"/>
  <c r="F5" i="1"/>
  <c r="G4" i="1"/>
  <c r="E39" i="1"/>
  <c r="F38" i="1" s="1"/>
  <c r="F30" i="1"/>
  <c r="F29" i="1"/>
  <c r="F27" i="1"/>
  <c r="E31" i="1"/>
  <c r="F28" i="1" s="1"/>
  <c r="E16" i="1"/>
  <c r="F15" i="1" s="1"/>
  <c r="E8" i="1"/>
  <c r="F7" i="1" s="1"/>
  <c r="E22" i="1"/>
  <c r="F21" i="1" s="1"/>
  <c r="F12" i="1" l="1"/>
  <c r="F35" i="1"/>
  <c r="F36" i="1"/>
  <c r="F26" i="1"/>
  <c r="F37" i="1"/>
  <c r="F13" i="1"/>
  <c r="F4" i="1"/>
  <c r="F6" i="1"/>
  <c r="F14" i="1"/>
  <c r="F20" i="1"/>
</calcChain>
</file>

<file path=xl/sharedStrings.xml><?xml version="1.0" encoding="utf-8"?>
<sst xmlns="http://schemas.openxmlformats.org/spreadsheetml/2006/main" count="134" uniqueCount="103">
  <si>
    <t>401-800 km</t>
  </si>
  <si>
    <t>801-1300 km</t>
  </si>
  <si>
    <t>1301-2000 km</t>
  </si>
  <si>
    <t>2001-4500 km</t>
  </si>
  <si>
    <t>4500-300000 km</t>
  </si>
  <si>
    <t>Short-haul</t>
  </si>
  <si>
    <t>Short-medium-haul</t>
  </si>
  <si>
    <t>Medium-haul</t>
  </si>
  <si>
    <t>Long-haul</t>
  </si>
  <si>
    <t>Ultra-long-haul</t>
  </si>
  <si>
    <t>Distance range</t>
  </si>
  <si>
    <t>152-201 seats</t>
  </si>
  <si>
    <t>101-151 seats</t>
  </si>
  <si>
    <t>20-50 seats</t>
  </si>
  <si>
    <t>Demand share per aircraft type</t>
  </si>
  <si>
    <t>51-100 seats</t>
  </si>
  <si>
    <t>202-251 seats</t>
  </si>
  <si>
    <t>252-301 seats</t>
  </si>
  <si>
    <t>302-600 seats</t>
  </si>
  <si>
    <t>Weighted average</t>
  </si>
  <si>
    <t>Baseline parameter values (table 4.2)</t>
  </si>
  <si>
    <t xml:space="preserve">Industry-wide averages subscripted haul segments (table 4.1) </t>
  </si>
  <si>
    <t>Maximum seating capacity of aircraft</t>
  </si>
  <si>
    <t>Baseline demand growth (annual)</t>
  </si>
  <si>
    <t>Increase passenger load factor (annual)</t>
  </si>
  <si>
    <t>Initial flight distances</t>
  </si>
  <si>
    <t>Decrease average flight distance (annual)</t>
  </si>
  <si>
    <t>Decrease fuel consumption per AKF (annual)</t>
  </si>
  <si>
    <t>Midpoint values for uncertain parameters (table 5.1)</t>
  </si>
  <si>
    <t>Fare elasticity of demand</t>
  </si>
  <si>
    <t>Pricing strategy factor</t>
  </si>
  <si>
    <t>Market share per haul segment</t>
  </si>
  <si>
    <t>Assumption: equal distribution due to lack of transparent data</t>
  </si>
  <si>
    <t>8.5e+12</t>
  </si>
  <si>
    <t>Initial value passenger demand sector wide</t>
  </si>
  <si>
    <t>Initial value total fuel consumption sector wide</t>
  </si>
  <si>
    <t>Initial value fuel consumption per ASK</t>
  </si>
  <si>
    <t>Jet fuel price</t>
  </si>
  <si>
    <t>CO2 emissions per liter jet fuel</t>
  </si>
  <si>
    <t>Initial value average passenger load factor</t>
  </si>
  <si>
    <t>Initial parameter settings (model file)</t>
  </si>
  <si>
    <t>Data source</t>
  </si>
  <si>
    <t>Extra information</t>
  </si>
  <si>
    <t>See tab2 for literature supported estimations</t>
  </si>
  <si>
    <t>Value</t>
  </si>
  <si>
    <t xml:space="preserve">Parameters </t>
  </si>
  <si>
    <t>3.6e+11</t>
  </si>
  <si>
    <t>0.0315</t>
  </si>
  <si>
    <t>Unit</t>
  </si>
  <si>
    <t>RPK</t>
  </si>
  <si>
    <t>Ltrs</t>
  </si>
  <si>
    <t>Ltrs/RPK</t>
  </si>
  <si>
    <t>0.834</t>
  </si>
  <si>
    <t>0.541</t>
  </si>
  <si>
    <t>euro/Ltrs</t>
  </si>
  <si>
    <t>0.00316</t>
  </si>
  <si>
    <t>MtCO2/Ltrs</t>
  </si>
  <si>
    <t>km</t>
  </si>
  <si>
    <t>passengers</t>
  </si>
  <si>
    <t>600, 1000, 1600, 3250, 12000</t>
  </si>
  <si>
    <t>108.75, 126.25, 146.43, 183.33, 308.33</t>
  </si>
  <si>
    <t>0.044%</t>
  </si>
  <si>
    <t>0.00317%</t>
  </si>
  <si>
    <t>0.00349%</t>
  </si>
  <si>
    <t>1.5%</t>
  </si>
  <si>
    <t>-0.83, -0.83, -1.06, -1.28, -1.28</t>
  </si>
  <si>
    <t>0.45</t>
  </si>
  <si>
    <t>/</t>
  </si>
  <si>
    <t>Short, Short-Medium, Medium, Long, Ultra-Long</t>
  </si>
  <si>
    <t>See tab3 for literature supported estimations</t>
  </si>
  <si>
    <t>See tab3 for literature supported estimation</t>
  </si>
  <si>
    <t>https://www.iata.org/en/iata-repository/publications/economic-reports/air-passenger-market-analysis-december-2024/</t>
  </si>
  <si>
    <t>Page 1</t>
  </si>
  <si>
    <t>https://www.statista.com/statistics/655057/fuel-consumption-of-airlines-worldwide/</t>
  </si>
  <si>
    <t>https://www.statista.com/statistics/1500200/global-aviation-passenger-demand/#:~:text=Global%20aviation%20passenger%20demand%201990%2D2021&amp;text=Global%20aviation%20passenger%20demand%20has,to%20roughly%208.5%20trillion%20kilometers</t>
  </si>
  <si>
    <t>https://iopscience.iop.org/article/10.1088/1748-9326/ac286e?utm_source=hs_email&amp;utm_medium=email&amp;_hsenc=p2ANqtz--KelFpGeGVfVGPJ1Kgw_PWuKHgvA07-wJ6WPC9Aw78VMt-adNTUXJnG6po1GmA-xt0Gp8q</t>
  </si>
  <si>
    <t xml:space="preserve">https://www.sciencedirect.com/science/article/pii/S0969699716301636 </t>
  </si>
  <si>
    <t>https://www.sciencedirect.com/science/article/abs/pii/S096969971600003X</t>
  </si>
  <si>
    <t>https://www.airbus.com/sites/g/files/jlcbta136/files/2021-07/GMF-2019-2038-Airbus-Commercial-Aircraft-book.pdf</t>
  </si>
  <si>
    <t>Same value reported by IATA</t>
  </si>
  <si>
    <t>https://www.fzt.haw-hamburg.de/pers/Scholz/arbeiten/TextKuehn.pdf, https://offsetguide.org/using-carbon-credits-for-air-travel/</t>
  </si>
  <si>
    <t>https://www.iata.org/en/publications/economics/fuel-monitor/</t>
  </si>
  <si>
    <t>Accessed on february 15, subject to changes</t>
  </si>
  <si>
    <t>https://www.sciencedirect.com/science/article/pii/S0966692314001793?casa_token=Y7pOfQOT7AIAAAAA:b3nm777D48mRGCE8FV7ocFVL5oXki2EN31fN6FzY0tqg9XCCbWNgUf9dmqSbmSVsURghASxhp8w</t>
  </si>
  <si>
    <t>Estimations based on table 2</t>
  </si>
  <si>
    <t xml:space="preserve">Estimations maximum seating capacity of aircraft per haul segment </t>
  </si>
  <si>
    <t>Motivation</t>
  </si>
  <si>
    <t>Assumed 0.834 in year 0, leading up to pre pandemic level of 0.8746 in the last simulation year.</t>
  </si>
  <si>
    <t>Initial value</t>
  </si>
  <si>
    <t>Final value</t>
  </si>
  <si>
    <t>Peeters, P., &amp; Melkert, J. (2024). Factsheet toekomst verduurzaming luchtvaart (actualisatie 2024).</t>
  </si>
  <si>
    <t>Total 5.11% decrease over 15 years.</t>
  </si>
  <si>
    <t>IATA. (2021b). Net-zero carbon emissions by 2050 (Tech. Rep.). International Air Transport Association</t>
  </si>
  <si>
    <t>https://www.researchgate.net/publication/266499178_Demand_for_Air_Travel_in_the_United_States_Bottom-Up_Econometric_Estimation_and_Implications_for_Forecasts_by_Origin-Destination_Pairs</t>
  </si>
  <si>
    <t xml:space="preserve">Min value </t>
  </si>
  <si>
    <t>Max value</t>
  </si>
  <si>
    <t>Average</t>
  </si>
  <si>
    <t>Lower average</t>
  </si>
  <si>
    <t>Upper average</t>
  </si>
  <si>
    <t>Short &amp; Short-medium haul were assigned lower average</t>
  </si>
  <si>
    <t>Medium haul was assigned average</t>
  </si>
  <si>
    <t>Long &amp; Ultra-long haul were assigned upper average</t>
  </si>
  <si>
    <t>Calculated in 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</si>
</sst>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5" formatCode="#,##0.00000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3" fillId="0" borderId="0" xfId="0" applyFont="1"/>
    <xf numFmtId="9" fontId="0" fillId="0" borderId="0" xfId="1" applyFont="1"/>
    <xf numFmtId="0" fontId="2" fillId="0" borderId="0" xfId="0" applyFont="1"/>
    <xf numFmtId="0" fontId="3" fillId="2" borderId="0" xfId="0" applyFont="1" applyFill="1"/>
    <xf numFmtId="11" fontId="0" fillId="0" borderId="0" xfId="0" applyNumberFormat="1"/>
    <xf numFmtId="9" fontId="0" fillId="0" borderId="0" xfId="0" applyNumberFormat="1" applyAlignment="1">
      <alignment horizontal="left"/>
    </xf>
    <xf numFmtId="0" fontId="4" fillId="0" borderId="0" xfId="2"/>
    <xf numFmtId="0" fontId="0" fillId="2" borderId="0" xfId="0" applyFill="1"/>
    <xf numFmtId="169" fontId="2" fillId="0" borderId="0" xfId="1" applyNumberFormat="1" applyFont="1"/>
    <xf numFmtId="175" fontId="0" fillId="0" borderId="0" xfId="0" applyNumberFormat="1"/>
    <xf numFmtId="0" fontId="5" fillId="0" borderId="0" xfId="0" applyFont="1"/>
    <xf numFmtId="169" fontId="5" fillId="0" borderId="0" xfId="1" applyNumberFormat="1" applyFont="1"/>
    <xf numFmtId="2" fontId="5" fillId="0" borderId="0" xfId="0" applyNumberFormat="1" applyFont="1"/>
  </cellXfs>
  <cellStyles count="3">
    <cellStyle name="Hyperlink" xfId="2" builtinId="8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zt.haw-hamburg.de/pers/Scholz/arbeiten/TextKuehn.pdf" TargetMode="External"/><Relationship Id="rId2" Type="http://schemas.openxmlformats.org/officeDocument/2006/relationships/hyperlink" Target="https://www.sciencedirect.com/science/article/pii/S0969699716301636" TargetMode="External"/><Relationship Id="rId1" Type="http://schemas.openxmlformats.org/officeDocument/2006/relationships/hyperlink" Target="https://iopscience.iop.org/article/10.1088/1748-9326/ac286e?utm_source=hs_email&amp;utm_medium=email&amp;_hsenc=p2ANqtz--KelFpGeGVfVGPJ1Kgw_PWuKHgvA07-wJ6WPC9Aw78VMt-adNTUXJnG6po1GmA-xt0Gp8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29D4-6928-4B42-B13D-344517B48FD6}">
  <dimension ref="A1:E24"/>
  <sheetViews>
    <sheetView zoomScaleNormal="100" workbookViewId="0">
      <selection activeCell="A25" sqref="A25"/>
    </sheetView>
  </sheetViews>
  <sheetFormatPr defaultRowHeight="13.8" x14ac:dyDescent="0.25"/>
  <cols>
    <col min="1" max="1" width="56.296875" bestFit="1" customWidth="1"/>
    <col min="2" max="2" width="43.19921875" bestFit="1" customWidth="1"/>
    <col min="3" max="3" width="11.796875" customWidth="1"/>
    <col min="4" max="5" width="50.5" bestFit="1" customWidth="1"/>
    <col min="6" max="6" width="9.3984375" customWidth="1"/>
    <col min="7" max="7" width="8.69921875" customWidth="1"/>
    <col min="9" max="9" width="10.296875" customWidth="1"/>
  </cols>
  <sheetData>
    <row r="1" spans="1:5" x14ac:dyDescent="0.25">
      <c r="A1" s="5" t="s">
        <v>45</v>
      </c>
      <c r="B1" s="5" t="s">
        <v>44</v>
      </c>
      <c r="C1" s="5" t="s">
        <v>48</v>
      </c>
      <c r="D1" s="5" t="s">
        <v>41</v>
      </c>
      <c r="E1" s="5" t="s">
        <v>42</v>
      </c>
    </row>
    <row r="2" spans="1:5" x14ac:dyDescent="0.25">
      <c r="A2" s="2" t="s">
        <v>40</v>
      </c>
      <c r="B2" s="2"/>
      <c r="C2" s="2"/>
    </row>
    <row r="3" spans="1:5" x14ac:dyDescent="0.25">
      <c r="A3" t="s">
        <v>34</v>
      </c>
      <c r="B3" t="s">
        <v>33</v>
      </c>
      <c r="C3" t="s">
        <v>49</v>
      </c>
      <c r="D3" t="s">
        <v>74</v>
      </c>
      <c r="E3" t="s">
        <v>79</v>
      </c>
    </row>
    <row r="4" spans="1:5" x14ac:dyDescent="0.25">
      <c r="A4" t="s">
        <v>35</v>
      </c>
      <c r="B4" s="6" t="s">
        <v>46</v>
      </c>
      <c r="C4" s="6" t="s">
        <v>50</v>
      </c>
      <c r="D4" t="s">
        <v>73</v>
      </c>
      <c r="E4" t="s">
        <v>79</v>
      </c>
    </row>
    <row r="5" spans="1:5" x14ac:dyDescent="0.25">
      <c r="A5" t="s">
        <v>36</v>
      </c>
      <c r="B5" t="s">
        <v>47</v>
      </c>
      <c r="C5" t="s">
        <v>51</v>
      </c>
      <c r="D5" s="8" t="s">
        <v>80</v>
      </c>
      <c r="E5" t="s">
        <v>67</v>
      </c>
    </row>
    <row r="6" spans="1:5" x14ac:dyDescent="0.25">
      <c r="A6" t="s">
        <v>39</v>
      </c>
      <c r="B6" t="s">
        <v>52</v>
      </c>
      <c r="D6" t="s">
        <v>71</v>
      </c>
      <c r="E6" t="s">
        <v>72</v>
      </c>
    </row>
    <row r="7" spans="1:5" x14ac:dyDescent="0.25">
      <c r="A7" t="s">
        <v>37</v>
      </c>
      <c r="B7" t="s">
        <v>53</v>
      </c>
      <c r="C7" t="s">
        <v>54</v>
      </c>
      <c r="D7" t="s">
        <v>81</v>
      </c>
      <c r="E7" t="s">
        <v>82</v>
      </c>
    </row>
    <row r="8" spans="1:5" x14ac:dyDescent="0.25">
      <c r="A8" t="s">
        <v>38</v>
      </c>
      <c r="B8" t="s">
        <v>55</v>
      </c>
      <c r="C8" t="s">
        <v>56</v>
      </c>
      <c r="D8" s="8" t="s">
        <v>75</v>
      </c>
      <c r="E8" t="s">
        <v>102</v>
      </c>
    </row>
    <row r="11" spans="1:5" x14ac:dyDescent="0.25">
      <c r="A11" s="2" t="s">
        <v>21</v>
      </c>
      <c r="B11" s="2" t="s">
        <v>68</v>
      </c>
      <c r="C11" s="2"/>
    </row>
    <row r="12" spans="1:5" x14ac:dyDescent="0.25">
      <c r="A12" t="s">
        <v>25</v>
      </c>
      <c r="B12" t="s">
        <v>59</v>
      </c>
      <c r="C12" t="s">
        <v>57</v>
      </c>
      <c r="D12" t="s">
        <v>83</v>
      </c>
      <c r="E12" t="s">
        <v>84</v>
      </c>
    </row>
    <row r="13" spans="1:5" x14ac:dyDescent="0.25">
      <c r="A13" t="s">
        <v>22</v>
      </c>
      <c r="B13" t="s">
        <v>60</v>
      </c>
      <c r="C13" t="s">
        <v>58</v>
      </c>
      <c r="D13" s="8" t="s">
        <v>76</v>
      </c>
      <c r="E13" t="s">
        <v>43</v>
      </c>
    </row>
    <row r="15" spans="1:5" x14ac:dyDescent="0.25">
      <c r="A15" s="2" t="s">
        <v>20</v>
      </c>
      <c r="B15" s="2"/>
      <c r="C15" s="2"/>
    </row>
    <row r="16" spans="1:5" x14ac:dyDescent="0.25">
      <c r="A16" t="s">
        <v>23</v>
      </c>
      <c r="B16" t="s">
        <v>61</v>
      </c>
      <c r="D16" t="s">
        <v>78</v>
      </c>
      <c r="E16" t="s">
        <v>79</v>
      </c>
    </row>
    <row r="17" spans="1:5" x14ac:dyDescent="0.25">
      <c r="A17" t="s">
        <v>24</v>
      </c>
      <c r="B17" t="s">
        <v>62</v>
      </c>
      <c r="D17" t="s">
        <v>71</v>
      </c>
      <c r="E17" t="s">
        <v>70</v>
      </c>
    </row>
    <row r="18" spans="1:5" x14ac:dyDescent="0.25">
      <c r="A18" t="s">
        <v>26</v>
      </c>
      <c r="B18" t="s">
        <v>63</v>
      </c>
      <c r="D18" t="s">
        <v>92</v>
      </c>
      <c r="E18" t="s">
        <v>70</v>
      </c>
    </row>
    <row r="19" spans="1:5" x14ac:dyDescent="0.25">
      <c r="A19" t="s">
        <v>27</v>
      </c>
      <c r="B19" t="s">
        <v>64</v>
      </c>
      <c r="D19" t="s">
        <v>90</v>
      </c>
      <c r="E19" t="s">
        <v>79</v>
      </c>
    </row>
    <row r="21" spans="1:5" x14ac:dyDescent="0.25">
      <c r="A21" s="2" t="s">
        <v>28</v>
      </c>
      <c r="B21" s="2"/>
      <c r="C21" s="2"/>
    </row>
    <row r="22" spans="1:5" x14ac:dyDescent="0.25">
      <c r="A22" t="s">
        <v>29</v>
      </c>
      <c r="B22" t="s">
        <v>65</v>
      </c>
      <c r="D22" t="s">
        <v>93</v>
      </c>
      <c r="E22" t="s">
        <v>69</v>
      </c>
    </row>
    <row r="23" spans="1:5" x14ac:dyDescent="0.25">
      <c r="A23" t="s">
        <v>30</v>
      </c>
      <c r="B23" t="s">
        <v>66</v>
      </c>
      <c r="D23" t="s">
        <v>77</v>
      </c>
      <c r="E23" t="s">
        <v>70</v>
      </c>
    </row>
    <row r="24" spans="1:5" x14ac:dyDescent="0.25">
      <c r="A24" t="s">
        <v>31</v>
      </c>
      <c r="B24" s="7">
        <v>0.2</v>
      </c>
      <c r="D24" t="s">
        <v>67</v>
      </c>
      <c r="E24" t="s">
        <v>32</v>
      </c>
    </row>
  </sheetData>
  <hyperlinks>
    <hyperlink ref="D8" r:id="rId1" xr:uid="{0EE3FBEE-2470-44B2-9EB6-0A3B6BA76CDB}"/>
    <hyperlink ref="D13" r:id="rId2" display="https://www.sciencedirect.com/science/article/pii/S0969699716301636" xr:uid="{35718D38-881F-4F24-9A98-68BCDEBA6FA3}"/>
    <hyperlink ref="D5" r:id="rId3" display="https://www.fzt.haw-hamburg.de/pers/Scholz/arbeiten/TextKuehn.pdf" xr:uid="{C09EF7B8-A59A-499A-AB46-AECD39476A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995F-C5B5-46D1-9B3A-0B48802EF6F3}">
  <dimension ref="B1:N39"/>
  <sheetViews>
    <sheetView topLeftCell="A15" zoomScale="85" zoomScaleNormal="85" workbookViewId="0">
      <selection activeCell="G39" sqref="G39"/>
    </sheetView>
  </sheetViews>
  <sheetFormatPr defaultRowHeight="13.8" x14ac:dyDescent="0.25"/>
  <cols>
    <col min="2" max="2" width="27.8984375" bestFit="1" customWidth="1"/>
    <col min="3" max="3" width="17.8984375" bestFit="1" customWidth="1"/>
    <col min="4" max="4" width="17.8984375" customWidth="1"/>
    <col min="5" max="6" width="10.296875" customWidth="1"/>
    <col min="7" max="7" width="17.5" customWidth="1"/>
    <col min="8" max="8" width="21.296875" bestFit="1" customWidth="1"/>
    <col min="9" max="9" width="23.69921875" bestFit="1" customWidth="1"/>
    <col min="10" max="10" width="11.296875" bestFit="1" customWidth="1"/>
    <col min="11" max="11" width="17.796875" bestFit="1" customWidth="1"/>
    <col min="12" max="13" width="12.296875" bestFit="1" customWidth="1"/>
    <col min="14" max="14" width="13.796875" bestFit="1" customWidth="1"/>
    <col min="15" max="15" width="11.8984375" bestFit="1" customWidth="1"/>
  </cols>
  <sheetData>
    <row r="1" spans="2:14" x14ac:dyDescent="0.25">
      <c r="B1" s="5" t="s">
        <v>85</v>
      </c>
      <c r="C1" s="9"/>
      <c r="D1" s="9"/>
    </row>
    <row r="2" spans="2:14" x14ac:dyDescent="0.25">
      <c r="C2" s="2" t="s">
        <v>5</v>
      </c>
      <c r="D2" s="2"/>
    </row>
    <row r="3" spans="2:14" x14ac:dyDescent="0.25">
      <c r="B3" s="2" t="s">
        <v>10</v>
      </c>
      <c r="C3" t="s">
        <v>0</v>
      </c>
      <c r="G3" s="2" t="s">
        <v>19</v>
      </c>
      <c r="I3" s="2"/>
      <c r="K3" s="2"/>
    </row>
    <row r="4" spans="2:14" x14ac:dyDescent="0.25">
      <c r="B4" s="2" t="s">
        <v>14</v>
      </c>
      <c r="C4" t="s">
        <v>13</v>
      </c>
      <c r="D4">
        <v>35</v>
      </c>
      <c r="E4">
        <v>696</v>
      </c>
      <c r="F4" s="3">
        <f>E4/E8</f>
        <v>0.25</v>
      </c>
      <c r="G4">
        <f>F4*D4</f>
        <v>8.75</v>
      </c>
    </row>
    <row r="5" spans="2:14" x14ac:dyDescent="0.25">
      <c r="C5" t="s">
        <v>15</v>
      </c>
      <c r="D5">
        <v>75</v>
      </c>
      <c r="E5">
        <v>348</v>
      </c>
      <c r="F5" s="3">
        <f>E5/E8</f>
        <v>0.125</v>
      </c>
      <c r="G5">
        <f>F5*D5</f>
        <v>9.375</v>
      </c>
    </row>
    <row r="6" spans="2:14" x14ac:dyDescent="0.25">
      <c r="C6" t="s">
        <v>12</v>
      </c>
      <c r="D6">
        <v>125</v>
      </c>
      <c r="E6">
        <v>1044</v>
      </c>
      <c r="F6" s="1">
        <f>E6/E8</f>
        <v>0.375</v>
      </c>
      <c r="G6">
        <f>F6*D6</f>
        <v>46.875</v>
      </c>
    </row>
    <row r="7" spans="2:14" x14ac:dyDescent="0.25">
      <c r="C7" t="s">
        <v>11</v>
      </c>
      <c r="D7">
        <v>175</v>
      </c>
      <c r="E7">
        <v>696</v>
      </c>
      <c r="F7" s="1">
        <f>E7/E8</f>
        <v>0.25</v>
      </c>
      <c r="G7">
        <f>F7*D7</f>
        <v>43.75</v>
      </c>
    </row>
    <row r="8" spans="2:14" x14ac:dyDescent="0.25">
      <c r="E8">
        <f>SUM(E4:E7)</f>
        <v>2784</v>
      </c>
      <c r="G8" s="12">
        <f>SUM(G4:G7)</f>
        <v>108.75</v>
      </c>
    </row>
    <row r="10" spans="2:14" x14ac:dyDescent="0.25">
      <c r="C10" s="2" t="s">
        <v>6</v>
      </c>
      <c r="D10" s="2"/>
    </row>
    <row r="11" spans="2:14" x14ac:dyDescent="0.25">
      <c r="B11" s="2" t="s">
        <v>10</v>
      </c>
      <c r="C11" t="s">
        <v>1</v>
      </c>
    </row>
    <row r="12" spans="2:14" x14ac:dyDescent="0.25">
      <c r="B12" s="2" t="s">
        <v>14</v>
      </c>
      <c r="C12" t="s">
        <v>13</v>
      </c>
      <c r="D12">
        <v>35</v>
      </c>
      <c r="E12">
        <v>348</v>
      </c>
      <c r="F12" s="3">
        <f>E12/E16</f>
        <v>0.125</v>
      </c>
      <c r="G12">
        <f>F12*D12</f>
        <v>4.375</v>
      </c>
    </row>
    <row r="13" spans="2:14" x14ac:dyDescent="0.25">
      <c r="C13" t="s">
        <v>15</v>
      </c>
      <c r="D13">
        <v>75</v>
      </c>
      <c r="E13">
        <v>174</v>
      </c>
      <c r="F13" s="3">
        <f>E13/E16</f>
        <v>6.25E-2</v>
      </c>
      <c r="G13">
        <f>F13*D13</f>
        <v>4.6875</v>
      </c>
    </row>
    <row r="14" spans="2:14" x14ac:dyDescent="0.25">
      <c r="C14" t="s">
        <v>12</v>
      </c>
      <c r="D14">
        <v>125</v>
      </c>
      <c r="E14">
        <v>1392</v>
      </c>
      <c r="F14" s="1">
        <f>E14/E16</f>
        <v>0.5</v>
      </c>
      <c r="G14">
        <f>F14*D14</f>
        <v>62.5</v>
      </c>
      <c r="J14" s="2"/>
      <c r="K14" s="2"/>
      <c r="L14" s="2"/>
      <c r="M14" s="2"/>
      <c r="N14" s="2"/>
    </row>
    <row r="15" spans="2:14" x14ac:dyDescent="0.25">
      <c r="C15" t="s">
        <v>11</v>
      </c>
      <c r="D15">
        <v>175</v>
      </c>
      <c r="E15">
        <v>870</v>
      </c>
      <c r="F15" s="3">
        <f>E15/E16</f>
        <v>0.3125</v>
      </c>
      <c r="G15">
        <f>F15*D15</f>
        <v>54.6875</v>
      </c>
    </row>
    <row r="16" spans="2:14" x14ac:dyDescent="0.25">
      <c r="E16">
        <f>SUM(E12:E15)</f>
        <v>2784</v>
      </c>
      <c r="G16" s="12">
        <f>SUM(G12:G15)</f>
        <v>126.25</v>
      </c>
      <c r="I16" s="2"/>
    </row>
    <row r="18" spans="2:7" x14ac:dyDescent="0.25">
      <c r="C18" s="2" t="s">
        <v>7</v>
      </c>
      <c r="D18" s="2"/>
    </row>
    <row r="19" spans="2:7" x14ac:dyDescent="0.25">
      <c r="B19" s="2" t="s">
        <v>10</v>
      </c>
      <c r="C19" t="s">
        <v>2</v>
      </c>
    </row>
    <row r="20" spans="2:7" x14ac:dyDescent="0.25">
      <c r="B20" s="2" t="s">
        <v>14</v>
      </c>
      <c r="C20" t="s">
        <v>12</v>
      </c>
      <c r="D20">
        <v>125</v>
      </c>
      <c r="E20">
        <v>1392</v>
      </c>
      <c r="F20" s="3">
        <f>E20/E22</f>
        <v>0.5714285714285714</v>
      </c>
      <c r="G20">
        <f>F20*D20</f>
        <v>71.428571428571431</v>
      </c>
    </row>
    <row r="21" spans="2:7" x14ac:dyDescent="0.25">
      <c r="C21" t="s">
        <v>11</v>
      </c>
      <c r="D21">
        <v>175</v>
      </c>
      <c r="E21">
        <v>1044</v>
      </c>
      <c r="F21" s="3">
        <f>E21/E22</f>
        <v>0.42857142857142855</v>
      </c>
      <c r="G21">
        <f>F21*D21</f>
        <v>75</v>
      </c>
    </row>
    <row r="22" spans="2:7" x14ac:dyDescent="0.25">
      <c r="E22">
        <f>SUM(E20:E21)</f>
        <v>2436</v>
      </c>
      <c r="G22" s="12">
        <f>SUM(G20:G21)</f>
        <v>146.42857142857144</v>
      </c>
    </row>
    <row r="24" spans="2:7" x14ac:dyDescent="0.25">
      <c r="C24" s="2" t="s">
        <v>8</v>
      </c>
      <c r="D24" s="2"/>
    </row>
    <row r="25" spans="2:7" x14ac:dyDescent="0.25">
      <c r="B25" s="2" t="s">
        <v>10</v>
      </c>
      <c r="C25" t="s">
        <v>3</v>
      </c>
    </row>
    <row r="26" spans="2:7" x14ac:dyDescent="0.25">
      <c r="B26" s="2" t="s">
        <v>14</v>
      </c>
      <c r="C26" t="s">
        <v>12</v>
      </c>
      <c r="D26">
        <v>125</v>
      </c>
      <c r="E26">
        <v>1392</v>
      </c>
      <c r="F26" s="3">
        <f>E26/E31</f>
        <v>0.38095238095238093</v>
      </c>
      <c r="G26">
        <f>F26*D26</f>
        <v>47.619047619047613</v>
      </c>
    </row>
    <row r="27" spans="2:7" x14ac:dyDescent="0.25">
      <c r="C27" t="s">
        <v>11</v>
      </c>
      <c r="D27">
        <v>175</v>
      </c>
      <c r="E27">
        <v>1392</v>
      </c>
      <c r="F27" s="3">
        <f>E27/E31</f>
        <v>0.38095238095238093</v>
      </c>
      <c r="G27">
        <f>F27*D27</f>
        <v>66.666666666666657</v>
      </c>
    </row>
    <row r="28" spans="2:7" x14ac:dyDescent="0.25">
      <c r="C28" t="s">
        <v>16</v>
      </c>
      <c r="D28">
        <v>225</v>
      </c>
      <c r="E28">
        <v>348</v>
      </c>
      <c r="F28" s="3">
        <f>E28/E31</f>
        <v>9.5238095238095233E-2</v>
      </c>
      <c r="G28">
        <f>F28*D28</f>
        <v>21.428571428571427</v>
      </c>
    </row>
    <row r="29" spans="2:7" x14ac:dyDescent="0.25">
      <c r="C29" t="s">
        <v>17</v>
      </c>
      <c r="D29">
        <v>275</v>
      </c>
      <c r="E29">
        <v>348</v>
      </c>
      <c r="F29" s="3">
        <f>E29/E31</f>
        <v>9.5238095238095233E-2</v>
      </c>
      <c r="G29">
        <f>F29*D29</f>
        <v>26.19047619047619</v>
      </c>
    </row>
    <row r="30" spans="2:7" x14ac:dyDescent="0.25">
      <c r="C30" t="s">
        <v>18</v>
      </c>
      <c r="D30">
        <v>450</v>
      </c>
      <c r="E30">
        <v>174</v>
      </c>
      <c r="F30" s="3">
        <f>E30/E31</f>
        <v>4.7619047619047616E-2</v>
      </c>
      <c r="G30">
        <f>F30*D30</f>
        <v>21.428571428571427</v>
      </c>
    </row>
    <row r="31" spans="2:7" x14ac:dyDescent="0.25">
      <c r="E31">
        <f>SUM(E26:E30)</f>
        <v>3654</v>
      </c>
      <c r="G31" s="12">
        <f>SUM(G26:G30)</f>
        <v>183.33333333333329</v>
      </c>
    </row>
    <row r="33" spans="2:7" x14ac:dyDescent="0.25">
      <c r="C33" s="2" t="s">
        <v>9</v>
      </c>
      <c r="D33" s="2"/>
    </row>
    <row r="34" spans="2:7" x14ac:dyDescent="0.25">
      <c r="B34" s="2" t="s">
        <v>10</v>
      </c>
      <c r="C34" t="s">
        <v>4</v>
      </c>
    </row>
    <row r="35" spans="2:7" x14ac:dyDescent="0.25">
      <c r="B35" s="2" t="s">
        <v>14</v>
      </c>
      <c r="C35" t="s">
        <v>11</v>
      </c>
      <c r="D35">
        <v>175</v>
      </c>
      <c r="E35">
        <v>348</v>
      </c>
      <c r="F35" s="3">
        <f>E35/E39</f>
        <v>0.1111111111111111</v>
      </c>
      <c r="G35">
        <f>F35*D35</f>
        <v>19.444444444444443</v>
      </c>
    </row>
    <row r="36" spans="2:7" x14ac:dyDescent="0.25">
      <c r="C36" t="s">
        <v>16</v>
      </c>
      <c r="D36">
        <v>225</v>
      </c>
      <c r="E36">
        <v>870</v>
      </c>
      <c r="F36" s="3">
        <f>E36/E39</f>
        <v>0.27777777777777779</v>
      </c>
      <c r="G36">
        <f>F36*D36</f>
        <v>62.5</v>
      </c>
    </row>
    <row r="37" spans="2:7" x14ac:dyDescent="0.25">
      <c r="C37" t="s">
        <v>17</v>
      </c>
      <c r="D37">
        <v>275</v>
      </c>
      <c r="E37">
        <v>870</v>
      </c>
      <c r="F37" s="3">
        <f>E37/E39</f>
        <v>0.27777777777777779</v>
      </c>
      <c r="G37">
        <f>F37*D37</f>
        <v>76.388888888888886</v>
      </c>
    </row>
    <row r="38" spans="2:7" x14ac:dyDescent="0.25">
      <c r="C38" t="s">
        <v>18</v>
      </c>
      <c r="D38">
        <v>450</v>
      </c>
      <c r="E38">
        <v>1044</v>
      </c>
      <c r="F38" s="3">
        <f>E38/E39</f>
        <v>0.33333333333333331</v>
      </c>
      <c r="G38">
        <f>F38*D38</f>
        <v>150</v>
      </c>
    </row>
    <row r="39" spans="2:7" x14ac:dyDescent="0.25">
      <c r="E39">
        <f>SUM(E35:E38)</f>
        <v>3132</v>
      </c>
      <c r="G39" s="12">
        <f>SUM(G35:G38)</f>
        <v>308.33333333333331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DFF1-AC46-40E1-B574-4D2BD2C01222}">
  <dimension ref="B2:G18"/>
  <sheetViews>
    <sheetView tabSelected="1" workbookViewId="0">
      <selection activeCell="G18" sqref="G18"/>
    </sheetView>
  </sheetViews>
  <sheetFormatPr defaultRowHeight="13.8" x14ac:dyDescent="0.25"/>
  <cols>
    <col min="2" max="2" width="12.69921875" customWidth="1"/>
    <col min="4" max="4" width="9" bestFit="1" customWidth="1"/>
    <col min="7" max="7" width="78.19921875" bestFit="1" customWidth="1"/>
  </cols>
  <sheetData>
    <row r="2" spans="2:7" x14ac:dyDescent="0.25">
      <c r="B2" s="5" t="s">
        <v>24</v>
      </c>
      <c r="C2" s="9"/>
      <c r="D2" s="9"/>
      <c r="E2" s="9"/>
      <c r="G2" s="5" t="s">
        <v>86</v>
      </c>
    </row>
    <row r="3" spans="2:7" x14ac:dyDescent="0.25">
      <c r="B3" t="s">
        <v>88</v>
      </c>
      <c r="C3">
        <v>0.83399999999999996</v>
      </c>
      <c r="G3" t="s">
        <v>87</v>
      </c>
    </row>
    <row r="4" spans="2:7" x14ac:dyDescent="0.25">
      <c r="B4" t="s">
        <v>89</v>
      </c>
      <c r="C4">
        <v>0.87460000000000004</v>
      </c>
    </row>
    <row r="6" spans="2:7" x14ac:dyDescent="0.25">
      <c r="B6">
        <f>C4/C3</f>
        <v>1.0486810551558754</v>
      </c>
      <c r="C6">
        <f>B6^(1/15)</f>
        <v>1.0031739086570617</v>
      </c>
      <c r="D6" s="13">
        <f>C6-1</f>
        <v>3.1739086570616859E-3</v>
      </c>
    </row>
    <row r="8" spans="2:7" x14ac:dyDescent="0.25">
      <c r="B8" s="5" t="s">
        <v>26</v>
      </c>
      <c r="C8" s="9"/>
      <c r="D8" s="9"/>
      <c r="E8" s="9"/>
    </row>
    <row r="9" spans="2:7" x14ac:dyDescent="0.25">
      <c r="B9" t="s">
        <v>89</v>
      </c>
      <c r="C9">
        <f>1-0.0511</f>
        <v>0.94889999999999997</v>
      </c>
      <c r="G9" t="s">
        <v>91</v>
      </c>
    </row>
    <row r="10" spans="2:7" x14ac:dyDescent="0.25">
      <c r="B10" s="11">
        <f>C9^(1/15)</f>
        <v>0.99650931598568671</v>
      </c>
      <c r="C10" s="13">
        <f>1-B10</f>
        <v>3.4906840143132944E-3</v>
      </c>
      <c r="D10" s="10"/>
    </row>
    <row r="12" spans="2:7" x14ac:dyDescent="0.25">
      <c r="B12" s="5" t="s">
        <v>29</v>
      </c>
      <c r="C12" s="9"/>
      <c r="D12" s="9"/>
    </row>
    <row r="13" spans="2:7" x14ac:dyDescent="0.25">
      <c r="B13" t="s">
        <v>94</v>
      </c>
      <c r="C13">
        <v>-0.6</v>
      </c>
      <c r="G13" t="s">
        <v>99</v>
      </c>
    </row>
    <row r="14" spans="2:7" x14ac:dyDescent="0.25">
      <c r="B14" t="s">
        <v>95</v>
      </c>
      <c r="C14">
        <v>-1.5</v>
      </c>
      <c r="G14" t="s">
        <v>100</v>
      </c>
    </row>
    <row r="15" spans="2:7" x14ac:dyDescent="0.25">
      <c r="B15" t="s">
        <v>96</v>
      </c>
      <c r="C15" s="14">
        <f>(C13+C14)/2</f>
        <v>-1.05</v>
      </c>
      <c r="G15" t="s">
        <v>101</v>
      </c>
    </row>
    <row r="16" spans="2:7" x14ac:dyDescent="0.25">
      <c r="C16" s="4"/>
    </row>
    <row r="17" spans="2:3" x14ac:dyDescent="0.25">
      <c r="B17" t="s">
        <v>97</v>
      </c>
      <c r="C17" s="14">
        <f>(C15+C13)/2</f>
        <v>-0.82499999999999996</v>
      </c>
    </row>
    <row r="18" spans="2:3" x14ac:dyDescent="0.25">
      <c r="B18" t="s">
        <v>98</v>
      </c>
      <c r="C18" s="14">
        <f>(C15+C14)/2</f>
        <v>-1.2749999999999999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tab1</vt:lpstr>
      <vt:lpstr>tab2</vt:lpstr>
      <vt:lpstr>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.</dc:creator>
  <cp:lastModifiedBy>Saskia .</cp:lastModifiedBy>
  <dcterms:created xsi:type="dcterms:W3CDTF">2025-01-29T09:55:48Z</dcterms:created>
  <dcterms:modified xsi:type="dcterms:W3CDTF">2025-05-19T14:09:14Z</dcterms:modified>
</cp:coreProperties>
</file>