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20060" windowHeight="8050"/>
  </bookViews>
  <sheets>
    <sheet name="Tabelle1" sheetId="1" r:id="rId1"/>
    <sheet name="Tabelle2" sheetId="2" r:id="rId2"/>
    <sheet name="Tabelle3" sheetId="3" r:id="rId3"/>
  </sheets>
  <definedNames>
    <definedName name="varE_0">Tabelle1!$A$30</definedName>
    <definedName name="varE_0sz">Tabelle1!$A$9</definedName>
    <definedName name="varm">Tabelle1!$A$25</definedName>
    <definedName name="varmsz">Tabelle1!$A$4</definedName>
  </definedNames>
  <calcPr calcId="124519"/>
</workbook>
</file>

<file path=xl/calcChain.xml><?xml version="1.0" encoding="utf-8"?>
<calcChain xmlns="http://schemas.openxmlformats.org/spreadsheetml/2006/main">
  <c r="U5" i="1"/>
  <c r="U9"/>
  <c r="U13"/>
  <c r="U19"/>
  <c r="U20"/>
  <c r="U21"/>
  <c r="U26"/>
  <c r="U27"/>
  <c r="U31"/>
  <c r="U35"/>
  <c r="U4"/>
  <c r="S5"/>
  <c r="S9"/>
  <c r="S13"/>
  <c r="S19"/>
  <c r="S20"/>
  <c r="S21"/>
  <c r="S26"/>
  <c r="S27"/>
  <c r="S31"/>
  <c r="S35"/>
  <c r="S4"/>
  <c r="Q27"/>
  <c r="Q31"/>
  <c r="Q35"/>
  <c r="Q26"/>
  <c r="Q4"/>
  <c r="Q5"/>
  <c r="Q9"/>
  <c r="Q13"/>
  <c r="H5"/>
  <c r="K5" s="1"/>
  <c r="H9"/>
  <c r="K9" s="1"/>
  <c r="H13"/>
  <c r="K13" s="1"/>
  <c r="H19"/>
  <c r="K19" s="1"/>
  <c r="H20"/>
  <c r="K20" s="1"/>
  <c r="H21"/>
  <c r="K21" s="1"/>
  <c r="H4"/>
  <c r="K4" s="1"/>
  <c r="D4"/>
  <c r="L4" s="1"/>
  <c r="A4"/>
  <c r="A25"/>
  <c r="A30" s="1"/>
  <c r="D26" l="1"/>
  <c r="L26" s="1"/>
  <c r="H27"/>
  <c r="K27" s="1"/>
  <c r="H31"/>
  <c r="K31" s="1"/>
  <c r="H35"/>
  <c r="K35" s="1"/>
  <c r="H26"/>
  <c r="K26" s="1"/>
  <c r="A9"/>
  <c r="D5" s="1"/>
  <c r="L5" s="1"/>
  <c r="D20"/>
  <c r="L20" s="1"/>
  <c r="D9"/>
  <c r="L9" s="1"/>
  <c r="D31"/>
  <c r="L31" s="1"/>
  <c r="D27"/>
  <c r="L27" s="1"/>
  <c r="D35"/>
  <c r="L35" s="1"/>
  <c r="O38"/>
  <c r="D19" l="1"/>
  <c r="L19" s="1"/>
  <c r="D21"/>
  <c r="L21" s="1"/>
  <c r="D13"/>
  <c r="L13" s="1"/>
</calcChain>
</file>

<file path=xl/sharedStrings.xml><?xml version="1.0" encoding="utf-8"?>
<sst xmlns="http://schemas.openxmlformats.org/spreadsheetml/2006/main" count="60" uniqueCount="38">
  <si>
    <t>Berechnet MeV</t>
  </si>
  <si>
    <t>Mischquelle</t>
  </si>
  <si>
    <t>Full Energy Peak</t>
  </si>
  <si>
    <t>Co60</t>
  </si>
  <si>
    <t>Name</t>
  </si>
  <si>
    <t>Cs137</t>
  </si>
  <si>
    <t>Na22</t>
  </si>
  <si>
    <t>Sigma</t>
  </si>
  <si>
    <t>Delta E</t>
  </si>
  <si>
    <t>Szintillator</t>
  </si>
  <si>
    <t>Halbleiter</t>
  </si>
  <si>
    <t>Detektor-Channel</t>
  </si>
  <si>
    <t>Detektor Channel</t>
  </si>
  <si>
    <t>m</t>
  </si>
  <si>
    <t>Kalibration</t>
  </si>
  <si>
    <t>E_0</t>
  </si>
  <si>
    <t>u(m)</t>
  </si>
  <si>
    <t>u(E_0)</t>
  </si>
  <si>
    <t>Referenzpeak</t>
  </si>
  <si>
    <t>FWHM-Chanel</t>
  </si>
  <si>
    <t>FWHM-Energie</t>
  </si>
  <si>
    <t>u(FHWM-Channel)</t>
  </si>
  <si>
    <t>u(FWHM-Energie)</t>
  </si>
  <si>
    <t>u(sigma)</t>
  </si>
  <si>
    <t>u(delta E)</t>
  </si>
  <si>
    <t>u(Channel)+u(FHWM-Channel)</t>
  </si>
  <si>
    <t>u(Full energie)+u(FWHM-Energie)</t>
  </si>
  <si>
    <t>Erste Annahme ist, dass die Unsicherheit der Kalibration vernachlässigt werden kann daeinmal Literaturwerte genommen werden und einmal das Programm uns den Chanel auf 6 Nachkommastellen genau angibt.</t>
  </si>
  <si>
    <t>1-E_m/E_r</t>
  </si>
  <si>
    <t>Berechnet keV</t>
  </si>
  <si>
    <t>u(1-E/E)</t>
  </si>
  <si>
    <t>sigma/E</t>
  </si>
  <si>
    <t>u(sigma/E)</t>
  </si>
  <si>
    <t>sigma^2/E</t>
  </si>
  <si>
    <t xml:space="preserve">u(sigma^2/E) </t>
  </si>
  <si>
    <t>epsilon</t>
  </si>
  <si>
    <t>u(epsilon)</t>
  </si>
  <si>
    <t>Die Effizienz muss nochmal separat ausgerechnet werden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</si>
</sst>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1"/>
  <sheetViews>
    <sheetView tabSelected="1" zoomScale="64" zoomScaleNormal="64" workbookViewId="0">
      <selection activeCell="Z30" sqref="Z30"/>
    </sheetView>
  </sheetViews>
  <sheetFormatPr baseColWidth="10" defaultRowHeight="14.5"/>
  <cols>
    <col min="1" max="1" width="17.54296875" customWidth="1"/>
    <col min="2" max="2" width="20.36328125" customWidth="1"/>
    <col min="3" max="3" width="16.90625" customWidth="1"/>
    <col min="4" max="4" width="18.453125" customWidth="1"/>
    <col min="5" max="5" width="27" customWidth="1"/>
    <col min="6" max="6" width="30.453125" customWidth="1"/>
    <col min="7" max="7" width="12.90625" customWidth="1"/>
    <col min="8" max="8" width="13.6328125" customWidth="1"/>
    <col min="9" max="9" width="15.81640625" customWidth="1"/>
    <col min="10" max="10" width="16" customWidth="1"/>
    <col min="22" max="22" width="13.453125" customWidth="1"/>
  </cols>
  <sheetData>
    <row r="1" spans="1:24">
      <c r="A1" t="s">
        <v>14</v>
      </c>
      <c r="B1" t="s">
        <v>9</v>
      </c>
    </row>
    <row r="2" spans="1:24">
      <c r="B2" t="s">
        <v>4</v>
      </c>
      <c r="O2" t="s">
        <v>29</v>
      </c>
      <c r="Q2" t="s">
        <v>28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>
      <c r="A3" t="s">
        <v>13</v>
      </c>
      <c r="B3" t="s">
        <v>3</v>
      </c>
      <c r="C3" t="s">
        <v>11</v>
      </c>
      <c r="D3" t="s">
        <v>2</v>
      </c>
      <c r="E3" t="s">
        <v>25</v>
      </c>
      <c r="F3" t="s">
        <v>26</v>
      </c>
      <c r="G3" t="s">
        <v>19</v>
      </c>
      <c r="H3" t="s">
        <v>20</v>
      </c>
      <c r="I3" t="s">
        <v>21</v>
      </c>
      <c r="J3" t="s">
        <v>22</v>
      </c>
      <c r="K3" t="s">
        <v>7</v>
      </c>
      <c r="L3" t="s">
        <v>8</v>
      </c>
      <c r="M3" t="s">
        <v>23</v>
      </c>
      <c r="N3" t="s">
        <v>24</v>
      </c>
    </row>
    <row r="4" spans="1:24">
      <c r="A4">
        <f>(1274-511)/(C13-C16)</f>
        <v>0.18756954537298234</v>
      </c>
      <c r="C4">
        <v>7260.5226739999998</v>
      </c>
      <c r="D4">
        <f>varmsz*C4+varE_0sz</f>
        <v>1335.7544076892489</v>
      </c>
      <c r="G4" s="1">
        <v>379.255</v>
      </c>
      <c r="H4">
        <f>varmsz*G4+varE_0sz</f>
        <v>45.038158487269243</v>
      </c>
      <c r="K4">
        <f>H4/2*(2*LOG(2))^0.5</f>
        <v>17.473122159097692</v>
      </c>
      <c r="L4">
        <f>D4/C4</f>
        <v>0.18397496539368963</v>
      </c>
      <c r="O4" s="1">
        <v>1332</v>
      </c>
      <c r="Q4">
        <f>1-D4/O4</f>
        <v>-2.8186243913279618E-3</v>
      </c>
      <c r="S4">
        <f>K4/D4</f>
        <v>1.3081088902656015E-2</v>
      </c>
      <c r="U4">
        <f>K4^2/D4</f>
        <v>0.22856746437012571</v>
      </c>
    </row>
    <row r="5" spans="1:24">
      <c r="A5" t="s">
        <v>16</v>
      </c>
      <c r="C5">
        <v>6409.5524729999997</v>
      </c>
      <c r="D5">
        <f>varmsz*C5+varE_0sz</f>
        <v>1176.1383139617235</v>
      </c>
      <c r="G5" s="1">
        <v>344.40600000000001</v>
      </c>
      <c r="H5">
        <f>varmsz*G5+varE_0sz</f>
        <v>38.501547400566196</v>
      </c>
      <c r="K5">
        <f>H5/2*(2*LOG(2))^0.5</f>
        <v>14.937161368055149</v>
      </c>
      <c r="L5">
        <f>D5/C5</f>
        <v>0.18349772763639305</v>
      </c>
      <c r="O5" s="1">
        <v>1173</v>
      </c>
      <c r="Q5">
        <f>1-D5/O5</f>
        <v>-2.6754594729101466E-3</v>
      </c>
      <c r="S5">
        <f t="shared" ref="S5:S35" si="0">K5/D5</f>
        <v>1.2700174112805296E-2</v>
      </c>
      <c r="U5">
        <f t="shared" ref="U5:U35" si="1">K5^2/D5</f>
        <v>0.18970455012536933</v>
      </c>
    </row>
    <row r="8" spans="1:24">
      <c r="A8" t="s">
        <v>15</v>
      </c>
      <c r="B8" t="s">
        <v>5</v>
      </c>
    </row>
    <row r="9" spans="1:24">
      <c r="A9">
        <f>1274 -A4*C13</f>
        <v>-26.098529443161169</v>
      </c>
      <c r="C9" s="1">
        <v>3676.3480629999999</v>
      </c>
      <c r="D9">
        <f>varmsz*C9+varE_0sz</f>
        <v>663.47240536659308</v>
      </c>
      <c r="G9" s="1">
        <v>265.82400000000001</v>
      </c>
      <c r="H9">
        <f>varmsz*G9+varE_0sz</f>
        <v>23.761957386066491</v>
      </c>
      <c r="K9">
        <f>H9/2*(2*LOG(2))^0.5</f>
        <v>9.2187513453369796</v>
      </c>
      <c r="L9">
        <f>D9/C9</f>
        <v>0.1804705087758153</v>
      </c>
      <c r="O9">
        <v>662</v>
      </c>
      <c r="Q9">
        <f>1-D9/O9</f>
        <v>-2.2241772909261659E-3</v>
      </c>
      <c r="S9">
        <f t="shared" si="0"/>
        <v>1.3894701981227506E-2</v>
      </c>
      <c r="U9">
        <f t="shared" si="1"/>
        <v>0.12809180258249747</v>
      </c>
    </row>
    <row r="10" spans="1:24">
      <c r="A10" t="s">
        <v>17</v>
      </c>
    </row>
    <row r="12" spans="1:24">
      <c r="B12" t="s">
        <v>6</v>
      </c>
    </row>
    <row r="13" spans="1:24">
      <c r="C13">
        <v>6931.2879489999996</v>
      </c>
      <c r="D13">
        <f>varmsz*C13+varE_0sz</f>
        <v>1274</v>
      </c>
      <c r="G13">
        <v>377.90499999999997</v>
      </c>
      <c r="H13">
        <f>varmsz*G13+varE_0sz</f>
        <v>44.784939601015722</v>
      </c>
      <c r="K13">
        <f>H13/2*(2*LOG(2))^0.5</f>
        <v>17.374882695471552</v>
      </c>
      <c r="L13">
        <f>D13/C13</f>
        <v>0.18380422359798287</v>
      </c>
      <c r="O13">
        <v>1274</v>
      </c>
      <c r="Q13">
        <f>1-D13/O13</f>
        <v>0</v>
      </c>
      <c r="S13">
        <f t="shared" si="0"/>
        <v>1.3638055490950983E-2</v>
      </c>
      <c r="U13">
        <f t="shared" si="1"/>
        <v>0.23695961434960502</v>
      </c>
    </row>
    <row r="15" spans="1:24">
      <c r="C15" t="s">
        <v>18</v>
      </c>
    </row>
    <row r="16" spans="1:24">
      <c r="C16">
        <v>2863.4634070000002</v>
      </c>
      <c r="O16">
        <v>511</v>
      </c>
    </row>
    <row r="18" spans="1:24">
      <c r="B18" t="s">
        <v>1</v>
      </c>
    </row>
    <row r="19" spans="1:24">
      <c r="C19" s="1">
        <v>3669.564613</v>
      </c>
      <c r="D19">
        <f>varmsz*C19+varE_0sz</f>
        <v>662.20003673403278</v>
      </c>
      <c r="G19">
        <v>264.80500000000001</v>
      </c>
      <c r="H19">
        <f>varmsz*G19+varE_0sz</f>
        <v>23.570824019331418</v>
      </c>
      <c r="K19">
        <f>H19/2*(2*LOG(2))^0.5</f>
        <v>9.1445987427925051</v>
      </c>
      <c r="L19">
        <f>D19/C19</f>
        <v>0.18045738570403877</v>
      </c>
      <c r="S19">
        <f t="shared" si="0"/>
        <v>1.3809420470427063E-2</v>
      </c>
      <c r="U19">
        <f t="shared" si="1"/>
        <v>0.12628160907256039</v>
      </c>
    </row>
    <row r="20" spans="1:24">
      <c r="C20">
        <v>6391.9117370000004</v>
      </c>
      <c r="D20">
        <f>varmsz*C20+varE_0sz</f>
        <v>1172.8294491301588</v>
      </c>
      <c r="G20">
        <v>343.62700000000001</v>
      </c>
      <c r="H20">
        <f>varmsz*G20+varE_0sz</f>
        <v>38.355430724720634</v>
      </c>
      <c r="K20">
        <f>H20/2*(2*LOG(2))^0.5</f>
        <v>14.880473559044209</v>
      </c>
      <c r="L20">
        <f>D20/C20</f>
        <v>0.18348649001849612</v>
      </c>
      <c r="S20">
        <f t="shared" si="0"/>
        <v>1.2687670462299926E-2</v>
      </c>
      <c r="U20">
        <f t="shared" si="1"/>
        <v>0.18879854484012026</v>
      </c>
    </row>
    <row r="21" spans="1:24">
      <c r="C21">
        <v>7226.144491</v>
      </c>
      <c r="D21">
        <f>varmsz*C21+varE_0sz</f>
        <v>1329.3061075331898</v>
      </c>
      <c r="G21">
        <v>396.02600000000001</v>
      </c>
      <c r="H21">
        <f>varmsz*G21+varE_0sz</f>
        <v>48.183887332719536</v>
      </c>
      <c r="K21">
        <f>H21/2*(2*LOG(2))^0.5</f>
        <v>18.693547377226608</v>
      </c>
      <c r="L21">
        <f>D21/C21</f>
        <v>0.18395786427863581</v>
      </c>
      <c r="N21" s="3"/>
      <c r="S21">
        <f t="shared" si="0"/>
        <v>1.40626355895682E-2</v>
      </c>
      <c r="U21">
        <f t="shared" si="1"/>
        <v>0.26288054464226618</v>
      </c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B23" t="s">
        <v>10</v>
      </c>
    </row>
    <row r="24" spans="1:24">
      <c r="A24" t="s">
        <v>13</v>
      </c>
      <c r="B24" t="s">
        <v>4</v>
      </c>
      <c r="C24" t="s">
        <v>12</v>
      </c>
      <c r="O24" t="s">
        <v>0</v>
      </c>
    </row>
    <row r="25" spans="1:24">
      <c r="A25">
        <f>(1274-511)/(C35-C38)</f>
        <v>0.16975702507910861</v>
      </c>
      <c r="B25" t="s">
        <v>3</v>
      </c>
      <c r="C25" t="s">
        <v>2</v>
      </c>
      <c r="E25" t="s">
        <v>25</v>
      </c>
      <c r="F25" t="s">
        <v>26</v>
      </c>
      <c r="G25" t="s">
        <v>19</v>
      </c>
      <c r="H25" t="s">
        <v>20</v>
      </c>
      <c r="I25" t="s">
        <v>21</v>
      </c>
      <c r="J25" t="s">
        <v>22</v>
      </c>
      <c r="K25" t="s">
        <v>7</v>
      </c>
      <c r="L25" t="s">
        <v>8</v>
      </c>
      <c r="M25" t="s">
        <v>23</v>
      </c>
      <c r="N25" t="s">
        <v>24</v>
      </c>
    </row>
    <row r="26" spans="1:24">
      <c r="A26" t="s">
        <v>16</v>
      </c>
      <c r="C26">
        <v>7842.8590340000001</v>
      </c>
      <c r="D26">
        <f>varm*C26+varE_0</f>
        <v>1331.7230468680568</v>
      </c>
      <c r="G26" s="1">
        <v>12.035299999999999</v>
      </c>
      <c r="H26">
        <f>varm*G26+varE_0</f>
        <v>2.3857058653398644</v>
      </c>
      <c r="K26">
        <f>H26/2*(2*LOG(2))^0.5</f>
        <v>0.92556470825827519</v>
      </c>
      <c r="L26">
        <f>D26/C26</f>
        <v>0.16980071184434561</v>
      </c>
      <c r="O26" s="1">
        <v>1332</v>
      </c>
      <c r="Q26">
        <f>1-D26/O26</f>
        <v>2.0792277172909657E-4</v>
      </c>
      <c r="S26">
        <f t="shared" si="0"/>
        <v>6.950129086036441E-4</v>
      </c>
      <c r="U26">
        <f t="shared" si="1"/>
        <v>6.4327941998746708E-4</v>
      </c>
    </row>
    <row r="27" spans="1:24">
      <c r="C27">
        <v>6905.4877070000002</v>
      </c>
      <c r="D27">
        <f>varm*C27+varE_0</f>
        <v>1172.5976790020804</v>
      </c>
      <c r="G27" s="1">
        <v>11.127700000000001</v>
      </c>
      <c r="H27">
        <f>varm*G27+varE_0</f>
        <v>2.2316343893780655</v>
      </c>
      <c r="K27">
        <f>H27/2*(2*LOG(2))^0.5</f>
        <v>0.86579073411868057</v>
      </c>
      <c r="L27">
        <f>D27/C27</f>
        <v>0.16980664201507939</v>
      </c>
      <c r="O27" s="1">
        <v>1173</v>
      </c>
      <c r="Q27">
        <f t="shared" ref="Q27:Q35" si="2">1-D27/O27</f>
        <v>3.4298465295790059E-4</v>
      </c>
      <c r="S27">
        <f t="shared" si="0"/>
        <v>7.3835276124330825E-4</v>
      </c>
      <c r="U27">
        <f t="shared" si="1"/>
        <v>6.3925897919539878E-4</v>
      </c>
    </row>
    <row r="29" spans="1:24">
      <c r="A29" t="s">
        <v>15</v>
      </c>
    </row>
    <row r="30" spans="1:24">
      <c r="A30">
        <f>1274 -  A25*C35</f>
        <v>0.34262914140526846</v>
      </c>
      <c r="B30" t="s">
        <v>5</v>
      </c>
      <c r="C30" t="s">
        <v>2</v>
      </c>
    </row>
    <row r="31" spans="1:24">
      <c r="A31" t="s">
        <v>17</v>
      </c>
      <c r="C31" s="1">
        <v>3894.7007039999999</v>
      </c>
      <c r="D31">
        <f>varm*C31+varE_0</f>
        <v>661.49543422595525</v>
      </c>
      <c r="G31" s="1">
        <v>9.3834700000000009</v>
      </c>
      <c r="H31">
        <f>varm*G31+varE_0</f>
        <v>1.935539093524332</v>
      </c>
      <c r="K31">
        <f>H31/2*(2*LOG(2))^0.5</f>
        <v>0.75091682610468191</v>
      </c>
      <c r="L31">
        <f>D31/C31</f>
        <v>0.16984499824250301</v>
      </c>
      <c r="O31">
        <v>662</v>
      </c>
      <c r="Q31">
        <f t="shared" si="2"/>
        <v>7.6218394870808392E-4</v>
      </c>
      <c r="S31">
        <f t="shared" si="0"/>
        <v>1.1351806637688476E-3</v>
      </c>
      <c r="U31">
        <f t="shared" si="1"/>
        <v>8.5242626109270896E-4</v>
      </c>
    </row>
    <row r="34" spans="1:23">
      <c r="B34" t="s">
        <v>6</v>
      </c>
      <c r="C34" t="s">
        <v>2</v>
      </c>
    </row>
    <row r="35" spans="1:23">
      <c r="C35">
        <v>7502.8257020000001</v>
      </c>
      <c r="D35">
        <f>varm*C35+varE_0</f>
        <v>1274</v>
      </c>
      <c r="G35">
        <v>12.7676</v>
      </c>
      <c r="H35">
        <f>varm*G35+varE_0</f>
        <v>2.5100189348052955</v>
      </c>
      <c r="K35">
        <f>H35/2*(2*LOG(2))^0.5</f>
        <v>0.97379353291938697</v>
      </c>
      <c r="L35">
        <f>D35/C35</f>
        <v>0.16980269175923873</v>
      </c>
      <c r="O35">
        <v>1274</v>
      </c>
      <c r="Q35">
        <f t="shared" si="2"/>
        <v>0</v>
      </c>
      <c r="S35">
        <f t="shared" si="0"/>
        <v>7.6435913101992694E-4</v>
      </c>
      <c r="U35">
        <f t="shared" si="1"/>
        <v>7.4432797861508722E-4</v>
      </c>
    </row>
    <row r="37" spans="1:23">
      <c r="C37" t="s">
        <v>18</v>
      </c>
    </row>
    <row r="38" spans="1:23">
      <c r="C38">
        <v>3008.1663520000002</v>
      </c>
      <c r="F38" s="1"/>
      <c r="O38">
        <f>varm*C38+varE_0</f>
        <v>511</v>
      </c>
    </row>
    <row r="39" spans="1:23">
      <c r="B39" s="1"/>
    </row>
    <row r="41" spans="1:23">
      <c r="A41" t="s">
        <v>27</v>
      </c>
      <c r="W41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Tabelle3</vt:lpstr>
      <vt:lpstr>varE_0</vt:lpstr>
      <vt:lpstr>varE_0sz</vt:lpstr>
      <vt:lpstr>varm</vt:lpstr>
      <vt:lpstr>varmsz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a_pie</dc:creator>
  <cp:lastModifiedBy>a_pie</cp:lastModifiedBy>
  <dcterms:created xsi:type="dcterms:W3CDTF">2019-06-16T13:01:54Z</dcterms:created>
  <dcterms:modified xsi:type="dcterms:W3CDTF">2019-06-16T18:31:16Z</dcterms:modified>
</cp:coreProperties>
</file>