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  <sheet name="Tabelle3" sheetId="3" state="visible" r:id="rId4"/>
  </sheets>
  <definedNames>
    <definedName function="false" hidden="false" name="varA11" vbProcedure="false">Tabelle1!$A$6</definedName>
    <definedName function="false" hidden="false" name="varA27" vbProcedure="false">Tabelle1!$A$33</definedName>
    <definedName function="false" hidden="false" name="varA32" vbProcedure="false">Tabelle1!$A$38</definedName>
    <definedName function="false" hidden="false" name="varA6" vbProcedure="false">Tabelle1!$A$6</definedName>
    <definedName function="false" hidden="false" name="varA8" vbProcedure="false">Tabelle1!$A$11</definedName>
    <definedName function="false" hidden="false" name="varE_0" vbProcedure="false">Tabelle1!$A$36</definedName>
    <definedName function="false" hidden="false" name="varE_0sz" vbProcedure="false">Tabelle1!$A$9</definedName>
    <definedName function="false" hidden="false" name="varm" vbProcedure="false">Tabelle1!$A$31</definedName>
    <definedName function="false" hidden="false" name="varmsz" vbProcedure="false">Tabelle1!$A$4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<sst xmlns="http://schemas.openxmlformats.org/spreadsheetml/2006/main" count="79" uniqueCount="42">
  <si>
    <t xml:space="preserve">Kalibration</t>
  </si>
  <si>
    <t xml:space="preserve">Szintillator</t>
  </si>
  <si>
    <t xml:space="preserve">Name</t>
  </si>
  <si>
    <t xml:space="preserve">Berechnet keV</t>
  </si>
  <si>
    <t xml:space="preserve">1-E_m/E_r</t>
  </si>
  <si>
    <t xml:space="preserve">u(1-E/E)</t>
  </si>
  <si>
    <t xml:space="preserve">sigma/E</t>
  </si>
  <si>
    <t xml:space="preserve">u(sigma/E)</t>
  </si>
  <si>
    <t xml:space="preserve">sigma^2/E</t>
  </si>
  <si>
    <t xml:space="preserve">u(sigma^2/E) </t>
  </si>
  <si>
    <t xml:space="preserve">area</t>
  </si>
  <si>
    <t xml:space="preserve">u(area)</t>
  </si>
  <si>
    <t xml:space="preserve">Aktivität</t>
  </si>
  <si>
    <t xml:space="preserve">epsilon</t>
  </si>
  <si>
    <t xml:space="preserve">u(epsilon)</t>
  </si>
  <si>
    <t xml:space="preserve">m</t>
  </si>
  <si>
    <t xml:space="preserve">Co60</t>
  </si>
  <si>
    <t xml:space="preserve">Detektor-Channel</t>
  </si>
  <si>
    <t xml:space="preserve">u(channel)</t>
  </si>
  <si>
    <t xml:space="preserve">Full Energy Peak</t>
  </si>
  <si>
    <t xml:space="preserve">u(Full energy)</t>
  </si>
  <si>
    <t xml:space="preserve">hwhm-Chanel</t>
  </si>
  <si>
    <t xml:space="preserve">u(hwhm)</t>
  </si>
  <si>
    <t xml:space="preserve">FWHM-Chanel</t>
  </si>
  <si>
    <t xml:space="preserve">u(FWHM)-Chanel</t>
  </si>
  <si>
    <t xml:space="preserve">FWHM-Energie</t>
  </si>
  <si>
    <t xml:space="preserve">u(FWHM)-Energie</t>
  </si>
  <si>
    <t xml:space="preserve">Sigma</t>
  </si>
  <si>
    <t xml:space="preserve">u(sigma)</t>
  </si>
  <si>
    <t xml:space="preserve">Delta E</t>
  </si>
  <si>
    <t xml:space="preserve">u(Delta E)</t>
  </si>
  <si>
    <t xml:space="preserve">u(m)</t>
  </si>
  <si>
    <t xml:space="preserve">E_0</t>
  </si>
  <si>
    <t xml:space="preserve">Cs137</t>
  </si>
  <si>
    <t xml:space="preserve">u(E_0)</t>
  </si>
  <si>
    <t xml:space="preserve">Na22</t>
  </si>
  <si>
    <t xml:space="preserve">Referenzpeak</t>
  </si>
  <si>
    <t xml:space="preserve">Mischquelle</t>
  </si>
  <si>
    <t xml:space="preserve">Cs 137</t>
  </si>
  <si>
    <t xml:space="preserve">unbekannt</t>
  </si>
  <si>
    <t xml:space="preserve">Halbleiter</t>
  </si>
  <si>
    <t xml:space="preserve">Die Effizienz muss nochmal separat ausgerechnet werden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</si>
</sst>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839496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EEECE1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394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50"/>
  <sheetViews>
    <sheetView showFormulas="false" showGridLines="true" showRowColHeaders="true" showZeros="true" rightToLeft="false" tabSelected="true" showOutlineSymbols="true" defaultGridColor="true" view="normal" topLeftCell="A1" colorId="64" zoomScale="82" zoomScaleNormal="82" zoomScalePageLayoutView="100" workbookViewId="0">
      <selection pane="topLeft" activeCell="F5" activeCellId="0" sqref="F5"/>
    </sheetView>
  </sheetViews>
  <sheetFormatPr defaultRowHeight="14.5" zeroHeight="false" outlineLevelRow="0" outlineLevelCol="0"/>
  <cols>
    <col collapsed="false" customWidth="true" hidden="false" outlineLevel="0" max="1" min="1" style="0" width="17.54"/>
    <col collapsed="false" customWidth="true" hidden="false" outlineLevel="0" max="2" min="2" style="0" width="20.37"/>
    <col collapsed="false" customWidth="true" hidden="false" outlineLevel="0" max="3" min="3" style="0" width="16.91"/>
    <col collapsed="false" customWidth="true" hidden="false" outlineLevel="0" max="4" min="4" style="0" width="10.67"/>
    <col collapsed="false" customWidth="true" hidden="false" outlineLevel="0" max="5" min="5" style="0" width="18.46"/>
    <col collapsed="false" customWidth="true" hidden="false" outlineLevel="0" max="6" min="6" style="0" width="12.27"/>
    <col collapsed="false" customWidth="true" hidden="false" outlineLevel="0" max="7" min="7" style="0" width="12.9"/>
    <col collapsed="false" customWidth="true" hidden="false" outlineLevel="0" max="8" min="8" style="0" width="12.27"/>
    <col collapsed="false" customWidth="true" hidden="false" outlineLevel="0" max="9" min="9" style="0" width="13.45"/>
    <col collapsed="false" customWidth="true" hidden="false" outlineLevel="0" max="10" min="10" style="0" width="17"/>
    <col collapsed="false" customWidth="true" hidden="false" outlineLevel="0" max="11" min="11" style="0" width="13.63"/>
    <col collapsed="false" customWidth="true" hidden="false" outlineLevel="0" max="12" min="12" style="0" width="16.63"/>
    <col collapsed="false" customWidth="true" hidden="false" outlineLevel="0" max="13" min="13" style="0" width="10.67"/>
    <col collapsed="false" customWidth="true" hidden="false" outlineLevel="0" max="14" min="14" style="0" width="14.45"/>
    <col collapsed="false" customWidth="true" hidden="false" outlineLevel="0" max="16" min="15" style="0" width="10.67"/>
    <col collapsed="false" customWidth="true" hidden="false" outlineLevel="0" max="17" min="17" style="0" width="14.91"/>
    <col collapsed="false" customWidth="true" hidden="false" outlineLevel="0" max="18" min="18" style="0" width="12.27"/>
    <col collapsed="false" customWidth="true" hidden="false" outlineLevel="0" max="19" min="19" style="0" width="10.67"/>
    <col collapsed="false" customWidth="true" hidden="false" outlineLevel="0" max="20" min="20" style="0" width="13.45"/>
    <col collapsed="false" customWidth="true" hidden="false" outlineLevel="0" max="21" min="21" style="0" width="11.82"/>
    <col collapsed="false" customWidth="true" hidden="false" outlineLevel="0" max="22" min="22" style="0" width="10.67"/>
    <col collapsed="false" customWidth="true" hidden="false" outlineLevel="0" max="23" min="23" style="0" width="11.82"/>
    <col collapsed="false" customWidth="true" hidden="false" outlineLevel="0" max="1025" min="24" style="0" width="10.67"/>
  </cols>
  <sheetData>
    <row r="1" customFormat="false" ht="14.5" hidden="false" customHeight="false" outlineLevel="0" collapsed="false">
      <c r="A1" s="0" t="s">
        <v>0</v>
      </c>
      <c r="B1" s="0" t="s">
        <v>1</v>
      </c>
    </row>
    <row r="2" customFormat="false" ht="14.5" hidden="false" customHeight="false" outlineLevel="0" collapsed="false">
      <c r="B2" s="0" t="s">
        <v>2</v>
      </c>
      <c r="Q2" s="0" t="s">
        <v>3</v>
      </c>
      <c r="R2" s="0" t="s">
        <v>4</v>
      </c>
      <c r="S2" s="0" t="s">
        <v>5</v>
      </c>
      <c r="T2" s="0" t="s">
        <v>6</v>
      </c>
      <c r="U2" s="0" t="s">
        <v>7</v>
      </c>
      <c r="V2" s="0" t="s">
        <v>8</v>
      </c>
      <c r="W2" s="0" t="s">
        <v>9</v>
      </c>
      <c r="X2" s="0" t="s">
        <v>10</v>
      </c>
      <c r="Y2" s="0" t="s">
        <v>11</v>
      </c>
      <c r="Z2" s="0" t="s">
        <v>12</v>
      </c>
      <c r="AA2" s="0" t="s">
        <v>13</v>
      </c>
      <c r="AB2" s="0" t="s">
        <v>14</v>
      </c>
    </row>
    <row r="3" customFormat="false" ht="14.5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s">
        <v>19</v>
      </c>
      <c r="F3" s="0" t="s">
        <v>20</v>
      </c>
      <c r="G3" s="0" t="s">
        <v>21</v>
      </c>
      <c r="H3" s="0" t="s">
        <v>22</v>
      </c>
      <c r="I3" s="0" t="s">
        <v>23</v>
      </c>
      <c r="J3" s="0" t="s">
        <v>24</v>
      </c>
      <c r="K3" s="0" t="s">
        <v>25</v>
      </c>
      <c r="L3" s="0" t="s">
        <v>26</v>
      </c>
      <c r="M3" s="0" t="s">
        <v>27</v>
      </c>
      <c r="N3" s="0" t="s">
        <v>28</v>
      </c>
      <c r="O3" s="0" t="s">
        <v>29</v>
      </c>
      <c r="P3" s="0" t="s">
        <v>30</v>
      </c>
    </row>
    <row r="4" customFormat="false" ht="14.5" hidden="false" customHeight="false" outlineLevel="0" collapsed="false">
      <c r="A4" s="0" t="n">
        <f aca="false">(1274-511)/(C13-C16)</f>
        <v>0.187569545372982</v>
      </c>
      <c r="C4" s="0" t="n">
        <v>7260.522674</v>
      </c>
      <c r="D4" s="0" t="n">
        <v>0.702363</v>
      </c>
      <c r="E4" s="0" t="n">
        <f aca="false">varmsz*C4+varE_0sz</f>
        <v>1335.75440768925</v>
      </c>
      <c r="F4" s="0" t="n">
        <f aca="false">((C4*A6)^2 + (varmsz*D4)^2 + A11^2)^0.5</f>
        <v>0.794408217367956</v>
      </c>
      <c r="G4" s="1" t="n">
        <v>189.627</v>
      </c>
      <c r="H4" s="0" t="n">
        <v>0.754226</v>
      </c>
      <c r="I4" s="1" t="n">
        <f aca="false">G4/2</f>
        <v>94.8135</v>
      </c>
      <c r="J4" s="0" t="n">
        <f aca="false">H4</f>
        <v>0.754226</v>
      </c>
      <c r="K4" s="0" t="n">
        <f aca="false">varmsz*I4</f>
        <v>17.7841250902213</v>
      </c>
      <c r="L4" s="0" t="n">
        <f aca="false">varmsz*J4 + I4*varA11</f>
        <v>0.148359779018551</v>
      </c>
      <c r="M4" s="0" t="n">
        <f aca="false">K4/(2*(2*LOG(2))^0.5)</f>
        <v>11.4599474134874</v>
      </c>
      <c r="N4" s="0" t="n">
        <f aca="false">1/(2*(2*LOG(2))^0.5)*L4</f>
        <v>0.0956018503695791</v>
      </c>
      <c r="O4" s="0" t="n">
        <f aca="false">E4/C4</f>
        <v>0.18397496539369</v>
      </c>
      <c r="P4" s="0" t="n">
        <f aca="false">((1/C4*F4)^2 + (E4/C4^2*D4)^2)^0.5</f>
        <v>0.00011085272802616</v>
      </c>
      <c r="Q4" s="1" t="n">
        <v>1332</v>
      </c>
      <c r="R4" s="0" t="n">
        <f aca="false">1-E4/Q4</f>
        <v>-0.00281862439132796</v>
      </c>
      <c r="S4" s="0" t="n">
        <f aca="false">1/Q4*F4</f>
        <v>0.000596402565591558</v>
      </c>
      <c r="T4" s="0" t="n">
        <f aca="false">M4/E4</f>
        <v>0.00857938206867852</v>
      </c>
      <c r="U4" s="0" t="n">
        <f aca="false">((1/E4*N4)^2 + (M4/E4^2*F4)^2)^0.5</f>
        <v>7.17530739494763E-005</v>
      </c>
      <c r="V4" s="0" t="n">
        <f aca="false">M4^2/E4</f>
        <v>0.098319267347273</v>
      </c>
      <c r="W4" s="0" t="n">
        <f aca="false">((2*M4/E4*N4)^2 + (M4^2/E4^2*F4)^2)^0.5</f>
        <v>0.00164145141826427</v>
      </c>
      <c r="X4" s="0" t="n">
        <v>89804</v>
      </c>
      <c r="Y4" s="0" t="n">
        <f aca="false">3.1415926535^0.5/T4^2*U4</f>
        <v>1.72783962636153</v>
      </c>
    </row>
    <row r="5" customFormat="false" ht="14.5" hidden="false" customHeight="false" outlineLevel="0" collapsed="false">
      <c r="A5" s="0" t="s">
        <v>31</v>
      </c>
      <c r="C5" s="0" t="n">
        <v>6409.552473</v>
      </c>
      <c r="D5" s="0" t="n">
        <v>0.709876</v>
      </c>
      <c r="E5" s="0" t="n">
        <f aca="false">varmsz*C5+varE_0sz</f>
        <v>1176.13831396172</v>
      </c>
      <c r="F5" s="0" t="n">
        <f aca="false">((C5*A6)^2 + (varmsz*D5)^2 + A11^2)^0.5</f>
        <v>0.755002104770521</v>
      </c>
      <c r="G5" s="0" t="n">
        <v>172.203</v>
      </c>
      <c r="H5" s="0" t="n">
        <v>0.824236</v>
      </c>
      <c r="I5" s="1" t="n">
        <f aca="false">G5/2</f>
        <v>86.1015</v>
      </c>
      <c r="J5" s="0" t="n">
        <f aca="false">H5</f>
        <v>0.824236</v>
      </c>
      <c r="K5" s="0" t="n">
        <f aca="false">varmsz*I5</f>
        <v>16.1500192109318</v>
      </c>
      <c r="L5" s="0" t="n">
        <f aca="false">varmsz*J5 + I5*varA11</f>
        <v>0.160858435261277</v>
      </c>
      <c r="M5" s="0" t="n">
        <f aca="false">K5/(2*(2*LOG(2))^0.5)</f>
        <v>10.4069427056526</v>
      </c>
      <c r="N5" s="0" t="n">
        <f aca="false">1/(2*(2*LOG(2))^0.5)*L5</f>
        <v>0.103655884096527</v>
      </c>
      <c r="O5" s="0" t="n">
        <f aca="false">E5/C5</f>
        <v>0.183497727636393</v>
      </c>
      <c r="P5" s="0" t="n">
        <f aca="false">((1/C5*F5)^2 + (E5/C5^2*D5)^2)^0.5</f>
        <v>0.000119533563716446</v>
      </c>
      <c r="Q5" s="1" t="n">
        <v>1173</v>
      </c>
      <c r="R5" s="0" t="n">
        <f aca="false">1-E5/Q5</f>
        <v>-0.00267545947291015</v>
      </c>
      <c r="S5" s="0" t="n">
        <f aca="false">1/Q5*F5</f>
        <v>0.000643650558201638</v>
      </c>
      <c r="T5" s="0" t="n">
        <f aca="false">M5/E5</f>
        <v>0.00884840038124227</v>
      </c>
      <c r="U5" s="0" t="n">
        <f aca="false">((1/E5*N5)^2 + (M5/E5^2*F5)^2)^0.5</f>
        <v>8.83152422546268E-005</v>
      </c>
      <c r="V5" s="0" t="n">
        <f aca="false">M5^2/E5</f>
        <v>0.0920847958042626</v>
      </c>
      <c r="W5" s="0" t="n">
        <f aca="false">((2*M5/E5*N5)^2 + (M5^2/E5^2*F5)^2)^0.5</f>
        <v>0.00183532971948724</v>
      </c>
      <c r="X5" s="0" t="n">
        <v>95615.15</v>
      </c>
      <c r="Y5" s="0" t="n">
        <f aca="false">3.1415926535^0.5/T5^2*U5</f>
        <v>1.99931428643195</v>
      </c>
    </row>
    <row r="6" customFormat="false" ht="13.8" hidden="false" customHeight="false" outlineLevel="0" collapsed="false">
      <c r="A6" s="2" t="n">
        <v>7.26684606102287E-005</v>
      </c>
      <c r="I6" s="1"/>
    </row>
    <row r="7" customFormat="false" ht="14.5" hidden="false" customHeight="false" outlineLevel="0" collapsed="false">
      <c r="I7" s="1"/>
    </row>
    <row r="8" customFormat="false" ht="14.5" hidden="false" customHeight="false" outlineLevel="0" collapsed="false">
      <c r="A8" s="0" t="s">
        <v>32</v>
      </c>
      <c r="B8" s="0" t="s">
        <v>33</v>
      </c>
      <c r="I8" s="1"/>
    </row>
    <row r="9" customFormat="false" ht="14.5" hidden="false" customHeight="false" outlineLevel="0" collapsed="false">
      <c r="A9" s="0" t="n">
        <f aca="false">1274 -A4*C13</f>
        <v>-26.0985294431612</v>
      </c>
      <c r="C9" s="1" t="n">
        <v>3676.348063</v>
      </c>
      <c r="D9" s="0" t="n">
        <v>0.33487</v>
      </c>
      <c r="E9" s="0" t="n">
        <f aca="false">varmsz*C9+varE_0sz</f>
        <v>663.472405366593</v>
      </c>
      <c r="F9" s="0" t="n">
        <f aca="false">((C9*A6)^2 + (varmsz*D9)^2 + A11^2)^0.5</f>
        <v>0.640836906998935</v>
      </c>
      <c r="G9" s="0" t="n">
        <v>132.912</v>
      </c>
      <c r="H9" s="0" t="n">
        <v>0.480595</v>
      </c>
      <c r="I9" s="1" t="n">
        <f aca="false">G9/2</f>
        <v>66.456</v>
      </c>
      <c r="J9" s="0" t="n">
        <f aca="false">H9</f>
        <v>0.480595</v>
      </c>
      <c r="K9" s="0" t="n">
        <f aca="false">varmsz*I9+varE_0sz</f>
        <v>-13.6334077358543</v>
      </c>
      <c r="L9" s="0" t="n">
        <f aca="false">varmsz*J9 + I9*varA11</f>
        <v>0.0949742408768418</v>
      </c>
      <c r="M9" s="0" t="n">
        <f aca="false">K9/(2*(2*LOG(2))^0.5)</f>
        <v>-8.78525847782253</v>
      </c>
      <c r="N9" s="0" t="n">
        <f aca="false">1/(2*(2*LOG(2))^0.5)*L9</f>
        <v>0.0612006382412909</v>
      </c>
      <c r="O9" s="0" t="n">
        <f aca="false">E9/C9</f>
        <v>0.180470508775815</v>
      </c>
      <c r="P9" s="0" t="n">
        <f aca="false">((1/C9*F9)^2 + (E9/C9^2*D9)^2)^0.5</f>
        <v>0.00017508685564571</v>
      </c>
      <c r="Q9" s="0" t="n">
        <v>662</v>
      </c>
      <c r="R9" s="0" t="n">
        <f aca="false">1-E9/Q9</f>
        <v>-0.00222417729092617</v>
      </c>
      <c r="S9" s="0" t="n">
        <f aca="false">1/Q9*F9</f>
        <v>0.000968031581569388</v>
      </c>
      <c r="T9" s="0" t="n">
        <f aca="false">M9/E9</f>
        <v>-0.013241332128905</v>
      </c>
      <c r="U9" s="0" t="n">
        <f aca="false">((1/E9*N9)^2 + (M9/E9^2*F9)^2)^0.5</f>
        <v>9.31253532327371E-005</v>
      </c>
      <c r="V9" s="0" t="n">
        <f aca="false">M9^2/E9</f>
        <v>0.116328525343126</v>
      </c>
      <c r="W9" s="0" t="n">
        <f aca="false">((2*M9/E9*N9)^2 + (M9^2/E9^2*F9)^2)^0.5</f>
        <v>0.00162464598763829</v>
      </c>
      <c r="X9" s="0" t="n">
        <v>421669</v>
      </c>
      <c r="Y9" s="0" t="n">
        <f aca="false">3.1415926535^0.5/T9^2*U9</f>
        <v>0.941411526473086</v>
      </c>
    </row>
    <row r="10" customFormat="false" ht="14.5" hidden="false" customHeight="false" outlineLevel="0" collapsed="false">
      <c r="A10" s="0" t="s">
        <v>34</v>
      </c>
      <c r="I10" s="1"/>
    </row>
    <row r="11" customFormat="false" ht="13.8" hidden="false" customHeight="false" outlineLevel="0" collapsed="false">
      <c r="A11" s="0" t="n">
        <v>0.579098533711194</v>
      </c>
      <c r="I11" s="1"/>
    </row>
    <row r="12" customFormat="false" ht="14.5" hidden="false" customHeight="false" outlineLevel="0" collapsed="false">
      <c r="B12" s="0" t="s">
        <v>35</v>
      </c>
      <c r="I12" s="1"/>
    </row>
    <row r="13" customFormat="false" ht="14.5" hidden="false" customHeight="false" outlineLevel="0" collapsed="false">
      <c r="C13" s="0" t="n">
        <v>6931.287949</v>
      </c>
      <c r="D13" s="0" t="n">
        <v>1.52246</v>
      </c>
      <c r="E13" s="0" t="n">
        <f aca="false">varmsz*C13+varE_0sz</f>
        <v>1274</v>
      </c>
      <c r="F13" s="0" t="n">
        <f aca="false">((C13*A6)^2 + (varmsz*D13)^2 + A11^2)^0.5</f>
        <v>0.818903724251632</v>
      </c>
      <c r="G13" s="0" t="n">
        <v>188.952</v>
      </c>
      <c r="H13" s="0" t="n">
        <v>1.40617</v>
      </c>
      <c r="I13" s="1" t="n">
        <f aca="false">G13/2</f>
        <v>94.476</v>
      </c>
      <c r="J13" s="0" t="n">
        <f aca="false">H13</f>
        <v>1.40617</v>
      </c>
      <c r="K13" s="0" t="n">
        <f aca="false">varmsz*I13+varE_0sz</f>
        <v>-8.37770907450329</v>
      </c>
      <c r="L13" s="0" t="n">
        <f aca="false">varmsz*J13 + I13*varA11</f>
        <v>0.270620093101739</v>
      </c>
      <c r="M13" s="0" t="n">
        <f aca="false">K13/(2*(2*LOG(2))^0.5)</f>
        <v>-5.39852846019932</v>
      </c>
      <c r="N13" s="0" t="n">
        <f aca="false">1/(2*(2*LOG(2))^0.5)*L13</f>
        <v>0.174385415096089</v>
      </c>
      <c r="O13" s="0" t="n">
        <f aca="false">E13/C13</f>
        <v>0.183804223597983</v>
      </c>
      <c r="P13" s="0" t="n">
        <f aca="false">((1/C13*F13)^2 + (E13/C13^2*D13)^2)^0.5</f>
        <v>0.00012485360216363</v>
      </c>
      <c r="Q13" s="0" t="n">
        <v>1274</v>
      </c>
      <c r="R13" s="0" t="n">
        <f aca="false">1-E13/Q13</f>
        <v>0</v>
      </c>
      <c r="S13" s="0" t="n">
        <f aca="false">1/Q13*F13</f>
        <v>0.000642781573195943</v>
      </c>
      <c r="T13" s="0" t="n">
        <f aca="false">M13/E13</f>
        <v>-0.00423746346954421</v>
      </c>
      <c r="U13" s="0" t="n">
        <f aca="false">((1/E13*N13)^2 + (M13/E13^2*F13)^2)^0.5</f>
        <v>0.00013690732886964</v>
      </c>
      <c r="V13" s="0" t="n">
        <f aca="false">M13^2/E13</f>
        <v>0.0228760671393893</v>
      </c>
      <c r="W13" s="0" t="n">
        <f aca="false">((2*M13/E13*N13)^2 + (M13^2/E13^2*F13)^2)^0.5</f>
        <v>0.00147797680022234</v>
      </c>
      <c r="X13" s="0" t="n">
        <v>14925</v>
      </c>
      <c r="Y13" s="0" t="n">
        <f aca="false">3.1415926535^0.5/T13^2*U13</f>
        <v>13.5141799981006</v>
      </c>
    </row>
    <row r="14" customFormat="false" ht="14.5" hidden="false" customHeight="false" outlineLevel="0" collapsed="false">
      <c r="I14" s="1"/>
    </row>
    <row r="15" customFormat="false" ht="14.5" hidden="false" customHeight="false" outlineLevel="0" collapsed="false">
      <c r="C15" s="0" t="s">
        <v>36</v>
      </c>
      <c r="I15" s="1"/>
    </row>
    <row r="16" customFormat="false" ht="14.5" hidden="false" customHeight="false" outlineLevel="0" collapsed="false">
      <c r="C16" s="0" t="n">
        <v>2863.463407</v>
      </c>
      <c r="D16" s="0" t="n">
        <v>0.403139</v>
      </c>
      <c r="E16" s="0" t="n">
        <v>511</v>
      </c>
      <c r="F16" s="0" t="n">
        <f aca="false">((C16*A6)^2 + (varmsz*D16)^2 + A11^2)^0.5</f>
        <v>0.619977189513497</v>
      </c>
      <c r="G16" s="0" t="n">
        <v>115.418</v>
      </c>
      <c r="H16" s="0" t="n">
        <v>0.412124</v>
      </c>
      <c r="I16" s="1" t="n">
        <f aca="false">G16/2</f>
        <v>57.709</v>
      </c>
      <c r="J16" s="0" t="n">
        <f aca="false">H16</f>
        <v>0.412124</v>
      </c>
      <c r="K16" s="0" t="n">
        <f aca="false">varmsz*I16+varE_0sz</f>
        <v>-15.2740785492317</v>
      </c>
      <c r="L16" s="0" t="n">
        <f aca="false">varmsz*J16 + I16*varA11</f>
        <v>0.0814955355106507</v>
      </c>
      <c r="M16" s="0" t="n">
        <f aca="false">K16/(2*(2*LOG(2))^0.5)</f>
        <v>-9.84249357647171</v>
      </c>
      <c r="N16" s="0" t="n">
        <f aca="false">1/(2*(2*LOG(2))^0.5)*L16</f>
        <v>0.0525150687283226</v>
      </c>
      <c r="O16" s="0" t="n">
        <f aca="false">E16/C16</f>
        <v>0.178455222703672</v>
      </c>
      <c r="P16" s="0" t="n">
        <f aca="false">((1/C16*F16)^2 + (E16/C16^2*D16)^2)^0.5</f>
        <v>0.000217965882346415</v>
      </c>
      <c r="Q16" s="0" t="n">
        <v>511</v>
      </c>
      <c r="R16" s="0" t="n">
        <f aca="false">1-E16/Q16</f>
        <v>0</v>
      </c>
      <c r="S16" s="0" t="n">
        <f aca="false">1/Q16*F16</f>
        <v>0.00121326260178767</v>
      </c>
      <c r="T16" s="0" t="n">
        <f aca="false">M16/E16</f>
        <v>-0.0192612398756785</v>
      </c>
      <c r="U16" s="0" t="n">
        <f aca="false">((1/E16*N16)^2 + (M16/E16^2*F16)^2)^0.5</f>
        <v>0.000105392689249227</v>
      </c>
      <c r="V16" s="0" t="n">
        <f aca="false">M16^2/E16</f>
        <v>0.189578629751246</v>
      </c>
      <c r="W16" s="0" t="n">
        <f aca="false">((2*M16/E16*N16)^2 + (M16^2/E16^2*F16)^2)^0.5</f>
        <v>0.00203604424370512</v>
      </c>
      <c r="X16" s="0" t="n">
        <v>96607.5</v>
      </c>
      <c r="Y16" s="0" t="n">
        <f aca="false">3.1415926535^0.5/T16^2*U16</f>
        <v>0.50352025193724</v>
      </c>
    </row>
    <row r="17" customFormat="false" ht="14.5" hidden="false" customHeight="false" outlineLevel="0" collapsed="false">
      <c r="I17" s="1"/>
    </row>
    <row r="18" customFormat="false" ht="13.8" hidden="false" customHeight="false" outlineLevel="0" collapsed="false">
      <c r="B18" s="0" t="s">
        <v>37</v>
      </c>
      <c r="I18" s="1"/>
    </row>
    <row r="19" customFormat="false" ht="14.5" hidden="false" customHeight="false" outlineLevel="0" collapsed="false">
      <c r="B19" s="0" t="s">
        <v>38</v>
      </c>
      <c r="C19" s="1" t="n">
        <v>3669.564613</v>
      </c>
      <c r="D19" s="0" t="n">
        <v>0.737224</v>
      </c>
      <c r="E19" s="0" t="n">
        <f aca="false">varmsz*C19+varE_0sz</f>
        <v>662.200036734033</v>
      </c>
      <c r="F19" s="0" t="n">
        <f aca="false">((C19*A6)^2 + (varmsz*D19)^2 + A11^2)^0.5</f>
        <v>0.65236883609562</v>
      </c>
      <c r="G19" s="0" t="n">
        <v>547.75</v>
      </c>
      <c r="H19" s="0" t="n">
        <v>0.972948</v>
      </c>
      <c r="I19" s="1" t="n">
        <f aca="false">G19/2</f>
        <v>273.875</v>
      </c>
      <c r="J19" s="0" t="n">
        <f aca="false">H19</f>
        <v>0.972948</v>
      </c>
      <c r="K19" s="0" t="n">
        <f aca="false">varmsz*I19+varE_0sz</f>
        <v>25.2720797958644</v>
      </c>
      <c r="L19" s="0" t="n">
        <f aca="false">varmsz*J19 + I19*varA11</f>
        <v>0.202397488681179</v>
      </c>
      <c r="M19" s="0" t="n">
        <f aca="false">K19/(2*(2*LOG(2))^0.5)</f>
        <v>16.2851253025268</v>
      </c>
      <c r="N19" s="0" t="n">
        <f aca="false">1/(2*(2*LOG(2))^0.5)*L19</f>
        <v>0.130423316589446</v>
      </c>
      <c r="O19" s="0" t="n">
        <f aca="false">E19/C19</f>
        <v>0.180457385704039</v>
      </c>
      <c r="P19" s="0" t="n">
        <f aca="false">((1/C19*F19)^2 + (E19/C19^2*D19)^2)^0.5</f>
        <v>0.000181437280426135</v>
      </c>
      <c r="T19" s="0" t="n">
        <f aca="false">M19/E19</f>
        <v>0.0245924560542838</v>
      </c>
      <c r="U19" s="0" t="n">
        <f aca="false">((1/E19*N19)^2 + (M19/E19^2*F19)^2)^0.5</f>
        <v>0.000198439066260782</v>
      </c>
      <c r="V19" s="0" t="n">
        <f aca="false">M19^2/E19</f>
        <v>0.400491228340895</v>
      </c>
      <c r="W19" s="0" t="n">
        <f aca="false">((2*M19/E19*N19)^2 + (M19^2/E19^2*F19)^2)^0.5</f>
        <v>0.00642698115338336</v>
      </c>
      <c r="X19" s="0" t="n">
        <v>112638</v>
      </c>
      <c r="Y19" s="0" t="n">
        <f aca="false">3.1415926535^0.5/T19^2*U19</f>
        <v>0.581565055498983</v>
      </c>
      <c r="Z19" s="0" t="n">
        <v>1</v>
      </c>
      <c r="AA19" s="0" t="n">
        <f aca="false">(X19/Z19)/ABS(X19/Z19)</f>
        <v>1</v>
      </c>
    </row>
    <row r="20" customFormat="false" ht="14.5" hidden="false" customHeight="false" outlineLevel="0" collapsed="false">
      <c r="B20" s="0" t="s">
        <v>16</v>
      </c>
      <c r="C20" s="0" t="n">
        <v>6391.911737</v>
      </c>
      <c r="D20" s="0" t="n">
        <v>3.1415</v>
      </c>
      <c r="E20" s="0" t="n">
        <f aca="false">varmsz*C20+varE_0sz</f>
        <v>1172.82944913016</v>
      </c>
      <c r="F20" s="0" t="n">
        <f aca="false">((C20*A6)^2 + (varmsz*D20)^2 + A11^2)^0.5</f>
        <v>0.947798328347395</v>
      </c>
      <c r="G20" s="0" t="n">
        <v>132.402</v>
      </c>
      <c r="H20" s="0" t="n">
        <v>7.16682</v>
      </c>
      <c r="I20" s="1" t="n">
        <f aca="false">G20/2</f>
        <v>66.201</v>
      </c>
      <c r="J20" s="0" t="n">
        <f aca="false">H19</f>
        <v>0.972948</v>
      </c>
      <c r="K20" s="0" t="n">
        <f aca="false">varmsz*I20+varE_0sz</f>
        <v>-13.6812379699244</v>
      </c>
      <c r="L20" s="0" t="n">
        <f aca="false">varmsz*J20 + I20*varA11</f>
        <v>0.18730613879241</v>
      </c>
      <c r="M20" s="0" t="n">
        <f aca="false">K20/(2*(2*LOG(2))^0.5)</f>
        <v>-8.81607989661246</v>
      </c>
      <c r="N20" s="0" t="n">
        <f aca="false">1/(2*(2*LOG(2))^0.5)*L20</f>
        <v>0.120698571894587</v>
      </c>
      <c r="O20" s="0" t="n">
        <f aca="false">E20/C20</f>
        <v>0.183486490018496</v>
      </c>
      <c r="P20" s="0" t="n">
        <f aca="false">((1/C20*F20)^2 + (E20/C20^2*D20)^2)^0.5</f>
        <v>0.00017355016302023</v>
      </c>
      <c r="T20" s="0" t="n">
        <f aca="false">M20/E20</f>
        <v>-0.00751693257971225</v>
      </c>
      <c r="U20" s="0" t="n">
        <f aca="false">((1/E20*N20)^2 + (M20/E20^2*F20)^2)^0.5</f>
        <v>0.00010309142642699</v>
      </c>
      <c r="V20" s="0" t="n">
        <f aca="false">M20^2/E20</f>
        <v>0.0662698782001924</v>
      </c>
      <c r="W20" s="0" t="n">
        <f aca="false">((2*M20/E20*N20)^2 + (M20^2/E20^2*F20)^2)^0.5</f>
        <v>0.00181535618229478</v>
      </c>
      <c r="X20" s="0" t="n">
        <v>25601.4</v>
      </c>
      <c r="Y20" s="0" t="n">
        <f aca="false">3.1415926535^0.5/T20^2*U20</f>
        <v>3.2338224752737</v>
      </c>
      <c r="Z20" s="0" t="n">
        <v>1</v>
      </c>
      <c r="AA20" s="0" t="n">
        <f aca="false">(X20/Z20)/ABS(X20/Z20)</f>
        <v>1</v>
      </c>
    </row>
    <row r="21" customFormat="false" ht="14.5" hidden="false" customHeight="false" outlineLevel="0" collapsed="false">
      <c r="C21" s="0" t="n">
        <v>7226.144491</v>
      </c>
      <c r="D21" s="0" t="n">
        <v>3.26485</v>
      </c>
      <c r="E21" s="0" t="n">
        <f aca="false">varmsz*C21+varE_0sz</f>
        <v>1329.30610753319</v>
      </c>
      <c r="F21" s="0" t="n">
        <f aca="false">((C21*A6)^2 + (varmsz*D21)^2 + A11^2)^0.5</f>
        <v>0.99303358477922</v>
      </c>
      <c r="G21" s="0" t="n">
        <v>171.813</v>
      </c>
      <c r="H21" s="0" t="n">
        <v>11.5311</v>
      </c>
      <c r="I21" s="1" t="n">
        <f aca="false">G21/2</f>
        <v>85.9065</v>
      </c>
      <c r="J21" s="0" t="n">
        <f aca="false">H21</f>
        <v>11.5311</v>
      </c>
      <c r="K21" s="0" t="n">
        <f aca="false">varmsz*I21+varE_0sz</f>
        <v>-9.98508629357706</v>
      </c>
      <c r="L21" s="0" t="n">
        <f aca="false">varmsz*J21 + I21*varA11</f>
        <v>2.16912587776181</v>
      </c>
      <c r="M21" s="0" t="n">
        <f aca="false">K21/(2*(2*LOG(2))^0.5)</f>
        <v>-6.43430943400453</v>
      </c>
      <c r="N21" s="0" t="n">
        <f aca="false">1/(2*(2*LOG(2))^0.5)*L21</f>
        <v>1.3977672989971</v>
      </c>
      <c r="O21" s="0" t="n">
        <f aca="false">E21/C21</f>
        <v>0.183957864278636</v>
      </c>
      <c r="P21" s="0" t="n">
        <f aca="false">((1/C21*F21)^2 + (E21/C21^2*D21)^2)^0.5</f>
        <v>0.000160601547605681</v>
      </c>
      <c r="T21" s="0" t="n">
        <f aca="false">M21/E21</f>
        <v>-0.00484035196824963</v>
      </c>
      <c r="U21" s="0" t="n">
        <f aca="false">((1/E21*N21)^2 + (M21/E21^2*F21)^2)^0.5</f>
        <v>0.00105150766671215</v>
      </c>
      <c r="V21" s="0" t="n">
        <f aca="false">M21^2/E21</f>
        <v>0.031144322333211</v>
      </c>
      <c r="W21" s="0" t="n">
        <f aca="false">((2*M21/E21*N21)^2 + (M21^2/E21^2*F21)^2)^0.5</f>
        <v>0.0135313913952548</v>
      </c>
      <c r="X21" s="0" t="n">
        <v>25490</v>
      </c>
      <c r="Y21" s="0" t="n">
        <f aca="false">3.1415926535^0.5/T21^2*U21</f>
        <v>79.5487746898795</v>
      </c>
      <c r="Z21" s="0" t="n">
        <v>1</v>
      </c>
      <c r="AA21" s="0" t="n">
        <f aca="false">(X21/Z21)/ABS(X21/Z21)</f>
        <v>1</v>
      </c>
    </row>
    <row r="22" customFormat="false" ht="14.5" hidden="false" customHeight="false" outlineLevel="0" collapsed="false">
      <c r="A22" s="3"/>
      <c r="B22" s="3" t="s">
        <v>39</v>
      </c>
      <c r="C22" s="3"/>
      <c r="D22" s="3"/>
      <c r="E22" s="3"/>
      <c r="F22" s="3"/>
      <c r="G22" s="3"/>
      <c r="H22" s="3"/>
      <c r="I22" s="4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customFormat="false" ht="13.8" hidden="false" customHeight="false" outlineLevel="0" collapsed="false">
      <c r="C23" s="0" t="n">
        <v>378.1656</v>
      </c>
      <c r="D23" s="5" t="n">
        <v>0.107399</v>
      </c>
      <c r="E23" s="0" t="n">
        <f aca="false">varmsz*C23+varE_0sz</f>
        <v>44.8338202245399</v>
      </c>
      <c r="F23" s="0" t="n">
        <f aca="false">((C23*$A$6)^2 + (varmsz*D23)^2 + $A$11^2)^0.5</f>
        <v>0.580100089212854</v>
      </c>
    </row>
    <row r="24" customFormat="false" ht="13.8" hidden="false" customHeight="false" outlineLevel="0" collapsed="false">
      <c r="C24" s="0" t="n">
        <v>190.4308</v>
      </c>
      <c r="D24" s="5" t="n">
        <v>0.307133</v>
      </c>
      <c r="E24" s="0" t="n">
        <f aca="false">varmsz*C24+varE_0sz</f>
        <v>9.62048913785216</v>
      </c>
      <c r="F24" s="0" t="n">
        <f aca="false">((C24*$A$6)^2 + (varmsz*D24)^2 + $A$11^2)^0.5</f>
        <v>0.582121451389668</v>
      </c>
      <c r="AB24" s="0" t="s">
        <v>14</v>
      </c>
    </row>
    <row r="25" customFormat="false" ht="13.8" hidden="false" customHeight="false" outlineLevel="0" collapsed="false">
      <c r="C25" s="0" t="n">
        <v>135.487</v>
      </c>
      <c r="D25" s="5" t="n">
        <v>0.190155</v>
      </c>
      <c r="E25" s="0" t="n">
        <f aca="false">varmsz*C25+varE_0sz</f>
        <v>-0.685294449211909</v>
      </c>
      <c r="F25" s="0" t="n">
        <f aca="false">((C25*$A$6)^2 + (varmsz*D25)^2 + $A$11^2)^0.5</f>
        <v>0.580279418526376</v>
      </c>
    </row>
    <row r="26" customFormat="false" ht="13.8" hidden="false" customHeight="false" outlineLevel="0" collapsed="false">
      <c r="C26" s="0" t="n">
        <v>109.9967</v>
      </c>
      <c r="D26" s="5" t="n">
        <v>0.101351</v>
      </c>
      <c r="E26" s="0" t="n">
        <f aca="false">varmsz*C26+varE_0sz</f>
        <v>-5.46649843163284</v>
      </c>
      <c r="F26" s="0" t="n">
        <f aca="false">((C26*$A$6)^2 + (varmsz*D26)^2 + $A$11^2)^0.5</f>
        <v>0.579465614398589</v>
      </c>
    </row>
    <row r="29" customFormat="false" ht="13.8" hidden="false" customHeight="false" outlineLevel="0" collapsed="false">
      <c r="B29" s="0" t="s">
        <v>40</v>
      </c>
      <c r="I29" s="1"/>
    </row>
    <row r="30" customFormat="false" ht="13.8" hidden="false" customHeight="false" outlineLevel="0" collapsed="false">
      <c r="A30" s="0" t="s">
        <v>15</v>
      </c>
      <c r="B30" s="0" t="s">
        <v>2</v>
      </c>
      <c r="Q30" s="0" t="s">
        <v>3</v>
      </c>
      <c r="R30" s="0" t="s">
        <v>4</v>
      </c>
      <c r="S30" s="0" t="s">
        <v>5</v>
      </c>
      <c r="T30" s="0" t="s">
        <v>6</v>
      </c>
      <c r="U30" s="0" t="s">
        <v>7</v>
      </c>
      <c r="V30" s="0" t="s">
        <v>8</v>
      </c>
      <c r="W30" s="0" t="s">
        <v>9</v>
      </c>
      <c r="X30" s="0" t="s">
        <v>10</v>
      </c>
      <c r="Y30" s="0" t="s">
        <v>11</v>
      </c>
      <c r="AA30" s="0" t="s">
        <v>13</v>
      </c>
    </row>
    <row r="31" customFormat="false" ht="13.8" hidden="false" customHeight="false" outlineLevel="0" collapsed="false">
      <c r="A31" s="0" t="n">
        <f aca="false">(1274-511)/(C41-C44)</f>
        <v>0.169757025079109</v>
      </c>
      <c r="B31" s="0" t="s">
        <v>16</v>
      </c>
      <c r="C31" s="0" t="s">
        <v>17</v>
      </c>
      <c r="D31" s="0" t="s">
        <v>18</v>
      </c>
      <c r="E31" s="0" t="s">
        <v>19</v>
      </c>
      <c r="F31" s="0" t="s">
        <v>20</v>
      </c>
      <c r="G31" s="0" t="s">
        <v>21</v>
      </c>
      <c r="H31" s="0" t="s">
        <v>22</v>
      </c>
      <c r="I31" s="0" t="s">
        <v>23</v>
      </c>
      <c r="J31" s="0" t="s">
        <v>24</v>
      </c>
      <c r="K31" s="0" t="s">
        <v>25</v>
      </c>
      <c r="L31" s="0" t="s">
        <v>26</v>
      </c>
      <c r="M31" s="0" t="s">
        <v>27</v>
      </c>
      <c r="N31" s="0" t="s">
        <v>28</v>
      </c>
      <c r="O31" s="0" t="s">
        <v>29</v>
      </c>
      <c r="P31" s="0" t="s">
        <v>30</v>
      </c>
    </row>
    <row r="32" customFormat="false" ht="13.8" hidden="false" customHeight="false" outlineLevel="0" collapsed="false">
      <c r="A32" s="0" t="s">
        <v>31</v>
      </c>
      <c r="C32" s="0" t="n">
        <v>7842.859034</v>
      </c>
      <c r="D32" s="0" t="n">
        <v>0.0271847</v>
      </c>
      <c r="E32" s="0" t="n">
        <f aca="false">varm*C32+varE_0</f>
        <v>1331.72304686806</v>
      </c>
      <c r="F32" s="0" t="n">
        <f aca="false">((C32*varA27)^2 + (varm*D32)^2 + varA32^2)^0.5</f>
        <v>0.10236652201477</v>
      </c>
      <c r="G32" s="0" t="n">
        <v>-6.01765</v>
      </c>
      <c r="H32" s="0" t="n">
        <v>0.0245138</v>
      </c>
      <c r="I32" s="1" t="n">
        <f aca="false">G32/2</f>
        <v>-3.008825</v>
      </c>
      <c r="J32" s="0" t="n">
        <f aca="false">H32</f>
        <v>0.0245138</v>
      </c>
      <c r="K32" s="0" t="n">
        <f aca="false">varm*I32+varE_0</f>
        <v>-0.168140039578381</v>
      </c>
      <c r="L32" s="0" t="n">
        <f aca="false">varm*J32 + I32*varA27</f>
        <v>0.00413309162972466</v>
      </c>
      <c r="M32" s="0" t="n">
        <f aca="false">K32/(2*(2*LOG(2))^0.5)</f>
        <v>-0.108348091452047</v>
      </c>
      <c r="N32" s="0" t="n">
        <f aca="false">1/(2*(2*LOG(2))^0.5)*L32</f>
        <v>0.00266333106022819</v>
      </c>
      <c r="O32" s="0" t="n">
        <f aca="false">E32/C32</f>
        <v>0.169800711844346</v>
      </c>
      <c r="P32" s="0" t="n">
        <f aca="false">((1/C32*F32)^2 + (E32/C32^2*D32)^2)^0.5</f>
        <v>1.3065457662755E-005</v>
      </c>
      <c r="Q32" s="1" t="n">
        <v>1332</v>
      </c>
      <c r="R32" s="0" t="n">
        <f aca="false">1-E32/Q32</f>
        <v>0.000207922771729097</v>
      </c>
      <c r="S32" s="0" t="n">
        <f aca="false">1/Q32*F32</f>
        <v>7.68517432543318E-005</v>
      </c>
      <c r="T32" s="0" t="n">
        <f aca="false">M32/E32</f>
        <v>-8.13593274569062E-005</v>
      </c>
      <c r="U32" s="0" t="n">
        <f aca="false">((1/E32*N32)^2 + (M32/E32^2*F32)^2)^0.5</f>
        <v>1.99992339878227E-006</v>
      </c>
      <c r="V32" s="0" t="n">
        <f aca="false">M32^2/E32</f>
        <v>8.81512785177792E-006</v>
      </c>
      <c r="W32" s="0" t="n">
        <f aca="false">((2*M32/E32*N32)^2 + (M32^2/E32^2*F32)^2)^0.5</f>
        <v>4.33374177438028E-007</v>
      </c>
      <c r="X32" s="0" t="n">
        <v>57119.8</v>
      </c>
      <c r="Y32" s="0" t="n">
        <f aca="false">3.1415926535^0.5/T32^2*U32</f>
        <v>535.517414377204</v>
      </c>
    </row>
    <row r="33" customFormat="false" ht="13.8" hidden="false" customHeight="false" outlineLevel="0" collapsed="false">
      <c r="A33" s="0" t="n">
        <v>9.40504404861982E-006</v>
      </c>
      <c r="C33" s="0" t="n">
        <v>6905.487707</v>
      </c>
      <c r="D33" s="0" t="n">
        <v>0.0241679</v>
      </c>
      <c r="E33" s="0" t="n">
        <f aca="false">varm*C33+varE_0</f>
        <v>1172.59767900208</v>
      </c>
      <c r="F33" s="0" t="n">
        <f aca="false">((C33*varA27)^2 + (varm*D33)^2 + varA32^2)^0.5</f>
        <v>0.0961851371282048</v>
      </c>
      <c r="G33" s="0" t="n">
        <v>5.56386</v>
      </c>
      <c r="H33" s="0" t="n">
        <v>0.0222697</v>
      </c>
      <c r="I33" s="1" t="n">
        <f aca="false">G33/2</f>
        <v>2.78193</v>
      </c>
      <c r="J33" s="0" t="n">
        <f aca="false">H33</f>
        <v>0.0222697</v>
      </c>
      <c r="K33" s="0" t="n">
        <f aca="false">varm*I33+varE_0</f>
        <v>0.814881302183593</v>
      </c>
      <c r="L33" s="0" t="n">
        <f aca="false">varm*J33 + I33*varA27</f>
        <v>0.0038066021955944</v>
      </c>
      <c r="M33" s="0" t="n">
        <f aca="false">K33/(2*(2*LOG(2))^0.5)</f>
        <v>0.525102968174295</v>
      </c>
      <c r="N33" s="0" t="n">
        <f aca="false">1/(2*(2*LOG(2))^0.5)*L33</f>
        <v>0.00245294389036683</v>
      </c>
      <c r="O33" s="0" t="n">
        <f aca="false">E33/C33</f>
        <v>0.169806642015079</v>
      </c>
      <c r="P33" s="0" t="n">
        <f aca="false">((1/C33*F33)^2 + (E33/C33^2*D33)^2)^0.5</f>
        <v>1.39414694525825E-005</v>
      </c>
      <c r="Q33" s="1" t="n">
        <v>1173</v>
      </c>
      <c r="R33" s="0" t="n">
        <f aca="false">1-E33/Q33</f>
        <v>0.000342984652957901</v>
      </c>
      <c r="S33" s="0" t="n">
        <f aca="false">1/Q33*F33</f>
        <v>8.19992643889214E-005</v>
      </c>
      <c r="T33" s="0" t="n">
        <f aca="false">M33/E33</f>
        <v>0.00044781170692848</v>
      </c>
      <c r="U33" s="0" t="n">
        <f aca="false">((1/E33*N33)^2 + (M33/E33^2*F33)^2)^0.5</f>
        <v>2.09221123068463E-006</v>
      </c>
      <c r="V33" s="0" t="n">
        <f aca="false">M33^2/E33</f>
        <v>0.000235147256491343</v>
      </c>
      <c r="W33" s="0" t="n">
        <f aca="false">((2*M33/E33*N33)^2 + (M33^2/E33^2*F33)^2)^0.5</f>
        <v>2.19699865435193E-006</v>
      </c>
      <c r="X33" s="0" t="n">
        <v>64896.3</v>
      </c>
      <c r="Y33" s="0" t="n">
        <f aca="false">3.1415926535^0.5/T33^2*U33</f>
        <v>18.4922424776283</v>
      </c>
    </row>
    <row r="34" customFormat="false" ht="13.8" hidden="false" customHeight="false" outlineLevel="0" collapsed="false">
      <c r="I34" s="1"/>
    </row>
    <row r="35" customFormat="false" ht="13.8" hidden="false" customHeight="false" outlineLevel="0" collapsed="false">
      <c r="A35" s="0" t="s">
        <v>32</v>
      </c>
      <c r="I35" s="1"/>
    </row>
    <row r="36" customFormat="false" ht="13.8" hidden="false" customHeight="false" outlineLevel="0" collapsed="false">
      <c r="A36" s="0" t="n">
        <f aca="false">1274 -  A31*C41</f>
        <v>0.342629141405268</v>
      </c>
      <c r="B36" s="0" t="s">
        <v>33</v>
      </c>
      <c r="C36" s="0" t="s">
        <v>19</v>
      </c>
      <c r="I36" s="1"/>
    </row>
    <row r="37" customFormat="false" ht="13.8" hidden="false" customHeight="false" outlineLevel="0" collapsed="false">
      <c r="A37" s="0" t="s">
        <v>34</v>
      </c>
      <c r="C37" s="1" t="n">
        <v>3894.700704</v>
      </c>
      <c r="D37" s="0" t="n">
        <v>0.0151155</v>
      </c>
      <c r="E37" s="0" t="n">
        <f aca="false">varm*C37+varE_0</f>
        <v>661.495434225955</v>
      </c>
      <c r="F37" s="0" t="n">
        <f aca="false">((C37*varA27)^2 + (varm*D37)^2 + varA32^2)^0.5</f>
        <v>0.079781203730485</v>
      </c>
      <c r="G37" s="0" t="n">
        <v>4.69174</v>
      </c>
      <c r="H37" s="0" t="n">
        <v>0.0137757</v>
      </c>
      <c r="I37" s="1" t="n">
        <f aca="false">G37/2</f>
        <v>2.34587</v>
      </c>
      <c r="J37" s="0" t="n">
        <f aca="false">H37</f>
        <v>0.0137757</v>
      </c>
      <c r="K37" s="0" t="n">
        <f aca="false">varm*I37+varE_0</f>
        <v>0.740857053827597</v>
      </c>
      <c r="L37" s="0" t="n">
        <f aca="false">varm*J37 + I37*varA27</f>
        <v>0.00236058486106461</v>
      </c>
      <c r="M37" s="0" t="n">
        <f aca="false">K37/(2*(2*LOG(2))^0.5)</f>
        <v>0.477402336898985</v>
      </c>
      <c r="N37" s="0" t="n">
        <f aca="false">1/(2*(2*LOG(2))^0.5)*L37</f>
        <v>0.00152114193054962</v>
      </c>
      <c r="O37" s="0" t="n">
        <f aca="false">E37/C37</f>
        <v>0.169844998242503</v>
      </c>
      <c r="P37" s="0" t="n">
        <f aca="false">((1/C37*F37)^2 + (E37/C37^2*D37)^2)^0.5</f>
        <v>2.04951563058921E-005</v>
      </c>
      <c r="Q37" s="0" t="n">
        <v>662</v>
      </c>
      <c r="R37" s="0" t="n">
        <f aca="false">1-E37/Q37</f>
        <v>0.000762183948708084</v>
      </c>
      <c r="S37" s="0" t="n">
        <f aca="false">1/Q37*F37</f>
        <v>0.000120515413490159</v>
      </c>
      <c r="T37" s="0" t="n">
        <f aca="false">M37/E37</f>
        <v>0.000721701635715164</v>
      </c>
      <c r="U37" s="0" t="n">
        <f aca="false">((1/E37*N37)^2 + (M37/E37^2*F37)^2)^0.5</f>
        <v>2.30119693422939E-006</v>
      </c>
      <c r="V37" s="0" t="n">
        <f aca="false">M37^2/E37</f>
        <v>0.000344542047434239</v>
      </c>
      <c r="W37" s="0" t="n">
        <f aca="false">((2*M37/E37*N37)^2 + (M37^2/E37^2*F37)^2)^0.5</f>
        <v>2.19601443172596E-006</v>
      </c>
      <c r="X37" s="0" t="n">
        <v>984065</v>
      </c>
      <c r="Y37" s="0" t="n">
        <f aca="false">3.1415926535^0.5/T37^2*U37</f>
        <v>7.83093003629154</v>
      </c>
    </row>
    <row r="38" customFormat="false" ht="13.8" hidden="false" customHeight="false" outlineLevel="0" collapsed="false">
      <c r="A38" s="0" t="n">
        <v>0.0708287493704883</v>
      </c>
      <c r="I38" s="1"/>
    </row>
    <row r="39" customFormat="false" ht="13.8" hidden="false" customHeight="false" outlineLevel="0" collapsed="false">
      <c r="I39" s="1"/>
    </row>
    <row r="40" customFormat="false" ht="13.8" hidden="false" customHeight="false" outlineLevel="0" collapsed="false">
      <c r="B40" s="0" t="s">
        <v>35</v>
      </c>
      <c r="C40" s="0" t="s">
        <v>19</v>
      </c>
      <c r="I40" s="1"/>
    </row>
    <row r="41" customFormat="false" ht="13.8" hidden="false" customHeight="false" outlineLevel="0" collapsed="false">
      <c r="C41" s="0" t="n">
        <v>7502.825702</v>
      </c>
      <c r="D41" s="0" t="n">
        <v>0.0359876</v>
      </c>
      <c r="E41" s="0" t="n">
        <f aca="false">varm*C41+varE_0</f>
        <v>1274</v>
      </c>
      <c r="F41" s="0" t="n">
        <f aca="false">((C41*varA27)^2 + (varm*D41)^2 + varA32^2)^0.5</f>
        <v>0.100166705298321</v>
      </c>
      <c r="G41" s="0" t="n">
        <v>-6.38381</v>
      </c>
      <c r="H41" s="0" t="n">
        <v>0.0338813</v>
      </c>
      <c r="I41" s="1" t="n">
        <f aca="false">G41/2</f>
        <v>-3.191905</v>
      </c>
      <c r="J41" s="0" t="n">
        <f aca="false">H41</f>
        <v>0.0338813</v>
      </c>
      <c r="K41" s="0" t="n">
        <f aca="false">varm*I41+varE_0</f>
        <v>-0.199219155729864</v>
      </c>
      <c r="L41" s="0" t="n">
        <f aca="false">varm*J41 + I41*varA27</f>
        <v>0.00572156868668879</v>
      </c>
      <c r="M41" s="0" t="n">
        <f aca="false">K41/(2*(2*LOG(2))^0.5)</f>
        <v>-0.12837522435551</v>
      </c>
      <c r="N41" s="0" t="n">
        <f aca="false">1/(2*(2*LOG(2))^0.5)*L41</f>
        <v>0.00368693292132563</v>
      </c>
      <c r="O41" s="0" t="n">
        <f aca="false">E41/C41</f>
        <v>0.169802691759239</v>
      </c>
      <c r="P41" s="0" t="n">
        <f aca="false">((1/C41*F41)^2 + (E41/C41^2*D41)^2)^0.5</f>
        <v>1.3375351406665E-005</v>
      </c>
      <c r="Q41" s="0" t="n">
        <v>1274</v>
      </c>
      <c r="R41" s="0" t="n">
        <f aca="false">1-E41/Q41</f>
        <v>0</v>
      </c>
      <c r="S41" s="0" t="n">
        <f aca="false">1/Q41*F41</f>
        <v>7.86237875183054E-005</v>
      </c>
      <c r="T41" s="0" t="n">
        <f aca="false">M41/E41</f>
        <v>-0.000100765482225675</v>
      </c>
      <c r="U41" s="0" t="n">
        <f aca="false">((1/E41*N41)^2 + (M41/E41^2*F41)^2)^0.5</f>
        <v>2.89399272925479E-006</v>
      </c>
      <c r="V41" s="0" t="n">
        <f aca="false">M41^2/E41</f>
        <v>1.29357913880121E-005</v>
      </c>
      <c r="W41" s="0" t="n">
        <f aca="false">((2*M41/E41*N41)^2 + (M41^2/E41^2*F41)^2)^0.5</f>
        <v>7.43031843578267E-007</v>
      </c>
      <c r="X41" s="0" t="n">
        <v>186188</v>
      </c>
      <c r="Y41" s="0" t="n">
        <f aca="false">3.1415926535^0.5/T41^2*U41</f>
        <v>505.183080500741</v>
      </c>
    </row>
    <row r="42" customFormat="false" ht="13.8" hidden="false" customHeight="false" outlineLevel="0" collapsed="false">
      <c r="I42" s="1"/>
    </row>
    <row r="43" customFormat="false" ht="13.8" hidden="false" customHeight="false" outlineLevel="0" collapsed="false">
      <c r="C43" s="0" t="s">
        <v>36</v>
      </c>
      <c r="I43" s="1"/>
    </row>
    <row r="44" customFormat="false" ht="13.8" hidden="false" customHeight="false" outlineLevel="0" collapsed="false">
      <c r="C44" s="0" t="n">
        <v>3008.166352</v>
      </c>
      <c r="D44" s="0" t="n">
        <v>0.0221778</v>
      </c>
      <c r="E44" s="0" t="n">
        <v>511</v>
      </c>
      <c r="F44" s="0" t="n">
        <f aca="false">((C44*varA27)^2 + (varm*D44)^2 + varA32^2)^0.5</f>
        <v>0.0763630764145077</v>
      </c>
      <c r="G44" s="0" t="n">
        <v>9.15216</v>
      </c>
      <c r="H44" s="0" t="n">
        <v>0.0209792</v>
      </c>
      <c r="I44" s="1" t="n">
        <f aca="false">G44/2</f>
        <v>4.57608</v>
      </c>
      <c r="J44" s="0" t="n">
        <f aca="false">H44</f>
        <v>0.0209792</v>
      </c>
      <c r="K44" s="0" t="n">
        <f aca="false">varm*I44+varE_0</f>
        <v>1.11945086872928</v>
      </c>
      <c r="L44" s="0" t="n">
        <f aca="false">varm*J44 + I44*varA27</f>
        <v>0.00360440481450964</v>
      </c>
      <c r="M44" s="0" t="n">
        <f aca="false">K44/(2*(2*LOG(2))^0.5)</f>
        <v>0.721365151366056</v>
      </c>
      <c r="N44" s="0" t="n">
        <f aca="false">1/(2*(2*LOG(2))^0.5)*L44</f>
        <v>0.00232264952150579</v>
      </c>
      <c r="O44" s="0" t="n">
        <f aca="false">E44/C44</f>
        <v>0.169870924744657</v>
      </c>
      <c r="P44" s="0" t="n">
        <f aca="false">((1/C44*F44)^2 + (E44/C44^2*D44)^2)^0.5</f>
        <v>2.54161313586861E-005</v>
      </c>
      <c r="Q44" s="0" t="n">
        <f aca="false">varm*C44+varE_0</f>
        <v>511</v>
      </c>
      <c r="R44" s="0" t="n">
        <f aca="false">1-E44/Q44</f>
        <v>0</v>
      </c>
      <c r="S44" s="0" t="n">
        <f aca="false">1/Q44*F44</f>
        <v>0.000149438505703538</v>
      </c>
      <c r="T44" s="0" t="n">
        <f aca="false">M44/E44</f>
        <v>0.00141167348603925</v>
      </c>
      <c r="U44" s="0" t="n">
        <f aca="false">((1/E44*N44)^2 + (M44/E44^2*F44)^2)^0.5</f>
        <v>4.55019529876549E-006</v>
      </c>
      <c r="V44" s="0" t="n">
        <f aca="false">M44^2/E44</f>
        <v>0.00101833205793615</v>
      </c>
      <c r="W44" s="0" t="n">
        <f aca="false">((2*M44/E44*N44)^2 + (M44^2/E44^2*F44)^2)^0.5</f>
        <v>6.55941099274143E-006</v>
      </c>
      <c r="X44" s="0" t="n">
        <v>1019500</v>
      </c>
      <c r="Y44" s="0" t="n">
        <f aca="false">3.1415926535^0.5/T44^2*U44</f>
        <v>4.04703031848419</v>
      </c>
    </row>
    <row r="45" customFormat="false" ht="13.8" hidden="false" customHeight="false" outlineLevel="0" collapsed="false">
      <c r="B45" s="1"/>
    </row>
    <row r="47" customFormat="false" ht="13.8" hidden="false" customHeight="false" outlineLevel="0" collapsed="false">
      <c r="U47" s="0" t="s">
        <v>41</v>
      </c>
    </row>
    <row r="5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025" min="1" style="0" width="10.67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025" min="1" style="0" width="10.67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LibreOffice/6.0.3.2$Windows_X86_64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2019-06-16T13:01:54Z</dcterms:created>
  <dc:creator>a_pie</dc:creator>
  <dc:description/>
  <dc:language>de-DE</dc:language>
  <cp:lastModifiedBy/>
  <dcterms:modified xsi:type="dcterms:W3CDTF">2019-06-26T14:10:04Z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