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3.xml" ContentType="application/vnd.ms-excel.slicer+xml"/>
  <Override PartName="/xl/webextensions/webextension1.xml" ContentType="application/vnd.ms-office.webextension+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5.xml" ContentType="application/vnd.ms-excel.person+xml"/>
  <Override PartName="/xl/persons/person3.xml" ContentType="application/vnd.ms-excel.person+xml"/>
  <Override PartName="/xl/persons/person1.xml" ContentType="application/vnd.ms-excel.person+xml"/>
  <Override PartName="/xl/persons/person6.xml" ContentType="application/vnd.ms-excel.person+xml"/>
  <Override PartName="/xl/persons/person0.xml" ContentType="application/vnd.ms-excel.person+xml"/>
  <Override PartName="/xl/persons/person2.xml" ContentType="application/vnd.ms-excel.person+xml"/>
  <Override PartName="/xl/persons/person.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https://d.docs.live.net/af4e26bffe198c7d/Desktop/"/>
    </mc:Choice>
  </mc:AlternateContent>
  <xr:revisionPtr revIDLastSave="43" documentId="11_9C0E13DEB51C3535C7F8F2EEB9420177E88DC48D" xr6:coauthVersionLast="47" xr6:coauthVersionMax="47" xr10:uidLastSave="{E60C22DB-00CB-4962-A7E3-9536D9252F8E}"/>
  <bookViews>
    <workbookView xWindow="-120" yWindow="-120" windowWidth="20730" windowHeight="11160" firstSheet="1" activeTab="3" xr2:uid="{00000000-000D-0000-FFFF-FFFF00000000}"/>
  </bookViews>
  <sheets>
    <sheet name="Analysis" sheetId="2" r:id="rId1"/>
    <sheet name="Time Frame" sheetId="4" r:id="rId2"/>
    <sheet name="Profit View" sheetId="6" r:id="rId3"/>
    <sheet name="Store Dashboard" sheetId="3" r:id="rId4"/>
    <sheet name="Analysis3" sheetId="8" r:id="rId5"/>
    <sheet name="Analysis 2" sheetId="1" r:id="rId6"/>
    <sheet name="Gender Chart" sheetId="9" r:id="rId7"/>
    <sheet name="Wafle Chart" sheetId="5" r:id="rId8"/>
  </sheets>
  <definedNames>
    <definedName name="Large_1">'Analysis 2'!$I$20</definedName>
    <definedName name="Large_2">'Analysis 2'!$I$21</definedName>
    <definedName name="Slicer_Category">#N/A</definedName>
    <definedName name="Slicer_Month1">#N/A</definedName>
    <definedName name="Slicer_Store_Name">#N/A</definedName>
  </definedNames>
  <calcPr calcId="191029"/>
  <pivotCaches>
    <pivotCache cacheId="165" r:id="rId9"/>
    <pivotCache cacheId="167" r:id="rId10"/>
    <pivotCache cacheId="169" r:id="rId11"/>
    <pivotCache cacheId="171" r:id="rId12"/>
    <pivotCache cacheId="173" r:id="rId13"/>
    <pivotCache cacheId="175" r:id="rId14"/>
    <pivotCache cacheId="177" r:id="rId15"/>
    <pivotCache cacheId="179" r:id="rId16"/>
    <pivotCache cacheId="181" r:id="rId17"/>
    <pivotCache cacheId="183" r:id="rId18"/>
    <pivotCache cacheId="185" r:id="rId19"/>
    <pivotCache cacheId="187" r:id="rId20"/>
    <pivotCache cacheId="189" r:id="rId21"/>
    <pivotCache cacheId="194" r:id="rId22"/>
    <pivotCache cacheId="196" r:id="rId23"/>
    <pivotCache cacheId="198" r:id="rId24"/>
    <pivotCache cacheId="200" r:id="rId25"/>
    <pivotCache cacheId="202" r:id="rId26"/>
    <pivotCache cacheId="204" r:id="rId27"/>
    <pivotCache cacheId="206" r:id="rId28"/>
    <pivotCache cacheId="192" r:id="rId29"/>
    <pivotCache cacheId="209" r:id="rId30"/>
  </pivotCaches>
  <extLst>
    <ext xmlns:x14="http://schemas.microsoft.com/office/spreadsheetml/2009/9/main" uri="{876F7934-8845-4945-9796-88D515C7AA90}">
      <x14:pivotCaches>
        <pivotCache cacheId="68" r:id="rId31"/>
      </x14:pivotCaches>
    </ext>
    <ext xmlns:x14="http://schemas.microsoft.com/office/spreadsheetml/2009/9/main" uri="{BBE1A952-AA13-448e-AADC-164F8A28A991}">
      <x14:slicerCaches>
        <x14:slicerCache r:id="rId32"/>
        <x14:slicerCache r:id="rId33"/>
        <x14:slicerCache r:id="rId3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ustomer_c8a55d4d-215c-4be4-b018-98b8a9b0d446" name="Dim_Customer" connection="Query - Dim_Customer"/>
          <x15:modelTable id="fact_table_1508b11b-62e4-4b0e-b92e-1584cab521c6" name="fact_table" connection="Query - fact_table"/>
          <x15:modelTable id="monthly_store_targets_d079aa50-15c6-4c85-858e-250d144c5f35" name="monthly_store_targets" connection="Query - monthly_store_targets"/>
          <x15:modelTable id="products_table_78dd46d3-f8bf-45f4-8ddc-6c7ab0dbf546" name="products_table" connection="Query - Dim_Products"/>
          <x15:modelTable id="Dim_SalesPerson_761e12b1-ebf6-47c9-9d2a-174c6de3322e" name="Dim_SalesPerson" connection="Query - Dim_SalesPerson"/>
          <x15:modelTable id="Date_21b3abfc-f5cd-4aeb-920b-6d70b3c4b437" name="Date" connection="Query - Date"/>
          <x15:modelTable id="Calculations_d79f5e03-29bd-4ed7-8128-f24cd745d088" name="Calculations" connection="Query - Calculations"/>
        </x15:modelTables>
        <x15:modelRelationships>
          <x15:modelRelationship fromTable="fact_table" fromColumn="Customer ID" toTable="Dim_Customer" toColumn="Customer ID"/>
          <x15:modelRelationship fromTable="fact_table" fromColumn="Product ID" toTable="products_table" toColumn="Product ID"/>
          <x15:modelRelationship fromTable="fact_table" fromColumn="Sales Person ID" toTable="Dim_SalesPerson" toColumn="Sales Person ID"/>
          <x15:modelRelationship fromTable="fact_table" fromColumn="Order Date" toTable="Date" toColumn="Order Date"/>
          <x15:modelRelationship fromTable="monthly_store_targets" fromColumn="Date" toTable="Date" toColumn="Order Date"/>
          <x15:modelRelationship fromTable="monthly_store_targets" fromColumn="Store ID" toTable="Dim_SalesPerson" toColumn="Sales Person ID"/>
        </x15:modelRelationships>
      </x15:dataModel>
    </ext>
  </extLst>
</workbook>
</file>

<file path=xl/calcChain.xml><?xml version="1.0" encoding="utf-8"?>
<calcChain xmlns="http://schemas.openxmlformats.org/spreadsheetml/2006/main">
  <c r="E87" i="8" l="1"/>
  <c r="H89" i="8"/>
  <c r="H90" i="8"/>
  <c r="H91" i="8"/>
  <c r="H92" i="8"/>
  <c r="H93" i="8"/>
  <c r="H88" i="8"/>
  <c r="G89" i="8"/>
  <c r="G90" i="8"/>
  <c r="G91" i="8"/>
  <c r="G92" i="8"/>
  <c r="G93" i="8"/>
  <c r="G88" i="8"/>
  <c r="D90" i="8"/>
  <c r="D91" i="8"/>
  <c r="D92" i="8"/>
  <c r="D93" i="8"/>
  <c r="D89" i="8"/>
  <c r="F57" i="8"/>
  <c r="G57" i="8"/>
  <c r="H57" i="8" s="1"/>
  <c r="F58" i="8"/>
  <c r="G58" i="8"/>
  <c r="H58" i="8" s="1"/>
  <c r="F59" i="8"/>
  <c r="G59" i="8"/>
  <c r="H59" i="8" s="1"/>
  <c r="F60" i="8"/>
  <c r="G60" i="8"/>
  <c r="H60" i="8" s="1"/>
  <c r="F61" i="8"/>
  <c r="G61" i="8"/>
  <c r="H61" i="8" s="1"/>
  <c r="F62" i="8"/>
  <c r="G62" i="8"/>
  <c r="H62" i="8" s="1"/>
  <c r="F63" i="8"/>
  <c r="G63" i="8"/>
  <c r="H63" i="8" s="1"/>
  <c r="F64" i="8"/>
  <c r="G64" i="8"/>
  <c r="H64" i="8" s="1"/>
  <c r="F65" i="8"/>
  <c r="G65" i="8"/>
  <c r="H65" i="8" s="1"/>
  <c r="F66" i="8"/>
  <c r="G66" i="8"/>
  <c r="H66" i="8" s="1"/>
  <c r="F67" i="8"/>
  <c r="G67" i="8"/>
  <c r="H67" i="8" s="1"/>
  <c r="F68" i="8"/>
  <c r="G68" i="8"/>
  <c r="H68" i="8" s="1"/>
  <c r="G56" i="8"/>
  <c r="F56" i="8"/>
  <c r="S6" i="9"/>
  <c r="S5" i="9"/>
  <c r="N29" i="9" s="1"/>
  <c r="M18" i="8"/>
  <c r="M20" i="8"/>
  <c r="M19" i="8"/>
  <c r="H19" i="8"/>
  <c r="H20" i="8"/>
  <c r="H21" i="8"/>
  <c r="H22" i="8"/>
  <c r="H23" i="8"/>
  <c r="H24" i="8"/>
  <c r="G20" i="8"/>
  <c r="G21" i="8"/>
  <c r="G22" i="8"/>
  <c r="G23" i="8"/>
  <c r="G24" i="8"/>
  <c r="G19" i="8"/>
  <c r="D19" i="8"/>
  <c r="E19" i="8"/>
  <c r="E20" i="8"/>
  <c r="E21" i="8"/>
  <c r="E22" i="8"/>
  <c r="E23" i="8"/>
  <c r="E24" i="8"/>
  <c r="D20" i="8"/>
  <c r="D21" i="8"/>
  <c r="D22" i="8"/>
  <c r="D23" i="8"/>
  <c r="D24" i="8"/>
  <c r="F62" i="1"/>
  <c r="G62" i="1"/>
  <c r="F63" i="1"/>
  <c r="G63" i="1"/>
  <c r="F64" i="1"/>
  <c r="G64" i="1"/>
  <c r="F65" i="1"/>
  <c r="G65" i="1"/>
  <c r="G61" i="1"/>
  <c r="F61" i="1"/>
  <c r="O31" i="5"/>
  <c r="O30" i="5" s="1"/>
  <c r="O29" i="5" s="1"/>
  <c r="O28" i="5" s="1"/>
  <c r="O27" i="5" s="1"/>
  <c r="O26" i="5" s="1"/>
  <c r="O25" i="5" s="1"/>
  <c r="O24" i="5" s="1"/>
  <c r="O23" i="5" s="1"/>
  <c r="N31" i="5"/>
  <c r="N30" i="5" s="1"/>
  <c r="N29" i="5" s="1"/>
  <c r="N28" i="5" s="1"/>
  <c r="N27" i="5" s="1"/>
  <c r="N26" i="5" s="1"/>
  <c r="N25" i="5" s="1"/>
  <c r="N24" i="5" s="1"/>
  <c r="N23" i="5" s="1"/>
  <c r="M31" i="5"/>
  <c r="L31" i="5"/>
  <c r="L30" i="5" s="1"/>
  <c r="L29" i="5" s="1"/>
  <c r="L28" i="5" s="1"/>
  <c r="L27" i="5" s="1"/>
  <c r="L26" i="5" s="1"/>
  <c r="L25" i="5" s="1"/>
  <c r="L24" i="5" s="1"/>
  <c r="L23" i="5" s="1"/>
  <c r="K31" i="5"/>
  <c r="K30" i="5" s="1"/>
  <c r="K29" i="5" s="1"/>
  <c r="K28" i="5" s="1"/>
  <c r="K27" i="5" s="1"/>
  <c r="K26" i="5" s="1"/>
  <c r="K25" i="5" s="1"/>
  <c r="K24" i="5" s="1"/>
  <c r="K23" i="5" s="1"/>
  <c r="J31" i="5"/>
  <c r="J30" i="5" s="1"/>
  <c r="J29" i="5" s="1"/>
  <c r="J28" i="5" s="1"/>
  <c r="J27" i="5" s="1"/>
  <c r="J26" i="5" s="1"/>
  <c r="J25" i="5" s="1"/>
  <c r="J24" i="5" s="1"/>
  <c r="J23" i="5" s="1"/>
  <c r="I31" i="5"/>
  <c r="I30" i="5" s="1"/>
  <c r="I29" i="5" s="1"/>
  <c r="I28" i="5" s="1"/>
  <c r="I27" i="5" s="1"/>
  <c r="I26" i="5" s="1"/>
  <c r="I25" i="5" s="1"/>
  <c r="I24" i="5" s="1"/>
  <c r="I23" i="5" s="1"/>
  <c r="H31" i="5"/>
  <c r="H30" i="5" s="1"/>
  <c r="H29" i="5" s="1"/>
  <c r="H28" i="5" s="1"/>
  <c r="H27" i="5" s="1"/>
  <c r="H26" i="5" s="1"/>
  <c r="H25" i="5" s="1"/>
  <c r="H24" i="5" s="1"/>
  <c r="H23" i="5" s="1"/>
  <c r="G31" i="5"/>
  <c r="G30" i="5" s="1"/>
  <c r="G29" i="5" s="1"/>
  <c r="G28" i="5" s="1"/>
  <c r="G27" i="5" s="1"/>
  <c r="G26" i="5" s="1"/>
  <c r="G25" i="5" s="1"/>
  <c r="G24" i="5" s="1"/>
  <c r="G23" i="5" s="1"/>
  <c r="F31" i="5"/>
  <c r="F30" i="5" s="1"/>
  <c r="F29" i="5" s="1"/>
  <c r="F28" i="5" s="1"/>
  <c r="F27" i="5" s="1"/>
  <c r="F26" i="5" s="1"/>
  <c r="F25" i="5" s="1"/>
  <c r="F24" i="5" s="1"/>
  <c r="F23" i="5" s="1"/>
  <c r="M30" i="5"/>
  <c r="M29" i="5" s="1"/>
  <c r="M28" i="5" s="1"/>
  <c r="M27" i="5" s="1"/>
  <c r="M26" i="5" s="1"/>
  <c r="M25" i="5" s="1"/>
  <c r="M24" i="5" s="1"/>
  <c r="M23" i="5" s="1"/>
  <c r="G19" i="5"/>
  <c r="G18" i="5" s="1"/>
  <c r="G17" i="5" s="1"/>
  <c r="G16" i="5" s="1"/>
  <c r="G15" i="5" s="1"/>
  <c r="G14" i="5" s="1"/>
  <c r="G13" i="5" s="1"/>
  <c r="G12" i="5" s="1"/>
  <c r="G11" i="5" s="1"/>
  <c r="H19" i="5"/>
  <c r="H18" i="5" s="1"/>
  <c r="H17" i="5" s="1"/>
  <c r="H16" i="5" s="1"/>
  <c r="H15" i="5" s="1"/>
  <c r="H14" i="5" s="1"/>
  <c r="H13" i="5" s="1"/>
  <c r="H12" i="5" s="1"/>
  <c r="H11" i="5" s="1"/>
  <c r="I19" i="5"/>
  <c r="I18" i="5" s="1"/>
  <c r="I17" i="5" s="1"/>
  <c r="I16" i="5" s="1"/>
  <c r="I15" i="5" s="1"/>
  <c r="I14" i="5" s="1"/>
  <c r="I13" i="5" s="1"/>
  <c r="I12" i="5" s="1"/>
  <c r="I11" i="5" s="1"/>
  <c r="J19" i="5"/>
  <c r="J18" i="5" s="1"/>
  <c r="J17" i="5" s="1"/>
  <c r="J16" i="5" s="1"/>
  <c r="J15" i="5" s="1"/>
  <c r="J14" i="5" s="1"/>
  <c r="J13" i="5" s="1"/>
  <c r="J12" i="5" s="1"/>
  <c r="J11" i="5" s="1"/>
  <c r="K19" i="5"/>
  <c r="K18" i="5" s="1"/>
  <c r="K17" i="5" s="1"/>
  <c r="K16" i="5" s="1"/>
  <c r="K15" i="5" s="1"/>
  <c r="K14" i="5" s="1"/>
  <c r="K13" i="5" s="1"/>
  <c r="K12" i="5" s="1"/>
  <c r="K11" i="5" s="1"/>
  <c r="L19" i="5"/>
  <c r="L18" i="5" s="1"/>
  <c r="L17" i="5" s="1"/>
  <c r="L16" i="5" s="1"/>
  <c r="L15" i="5" s="1"/>
  <c r="L14" i="5" s="1"/>
  <c r="L13" i="5" s="1"/>
  <c r="L12" i="5" s="1"/>
  <c r="L11" i="5" s="1"/>
  <c r="M19" i="5"/>
  <c r="M18" i="5" s="1"/>
  <c r="M17" i="5" s="1"/>
  <c r="M16" i="5" s="1"/>
  <c r="M15" i="5" s="1"/>
  <c r="M14" i="5" s="1"/>
  <c r="M13" i="5" s="1"/>
  <c r="M12" i="5" s="1"/>
  <c r="M11" i="5" s="1"/>
  <c r="N19" i="5"/>
  <c r="N18" i="5" s="1"/>
  <c r="N17" i="5" s="1"/>
  <c r="N16" i="5" s="1"/>
  <c r="N15" i="5" s="1"/>
  <c r="N14" i="5" s="1"/>
  <c r="N13" i="5" s="1"/>
  <c r="N12" i="5" s="1"/>
  <c r="N11" i="5" s="1"/>
  <c r="O19" i="5"/>
  <c r="O18" i="5" s="1"/>
  <c r="O17" i="5" s="1"/>
  <c r="O16" i="5" s="1"/>
  <c r="O15" i="5" s="1"/>
  <c r="O14" i="5" s="1"/>
  <c r="O13" i="5" s="1"/>
  <c r="O12" i="5" s="1"/>
  <c r="O11" i="5" s="1"/>
  <c r="F19" i="5"/>
  <c r="F18" i="5" s="1"/>
  <c r="F17" i="5" s="1"/>
  <c r="F16" i="5" s="1"/>
  <c r="F15" i="5" s="1"/>
  <c r="F14" i="5" s="1"/>
  <c r="F13" i="5" s="1"/>
  <c r="F12" i="5" s="1"/>
  <c r="F11" i="5" s="1"/>
  <c r="C4" i="5"/>
  <c r="C3" i="5"/>
  <c r="J44" i="1"/>
  <c r="J42" i="1"/>
  <c r="J23" i="8" l="1"/>
  <c r="K24" i="8"/>
  <c r="K20" i="8"/>
  <c r="J21" i="8"/>
  <c r="K22" i="8"/>
  <c r="J22" i="8"/>
  <c r="K23" i="8"/>
  <c r="K19" i="8"/>
  <c r="J24" i="8"/>
  <c r="K21" i="8"/>
  <c r="E14" i="9"/>
  <c r="E26" i="9" s="1"/>
  <c r="F16" i="9"/>
  <c r="F28" i="9" s="1"/>
  <c r="F29" i="9"/>
  <c r="J32" i="9"/>
  <c r="J14" i="9"/>
  <c r="J26" i="9" s="1"/>
  <c r="L16" i="9"/>
  <c r="L28" i="9" s="1"/>
  <c r="G32" i="9"/>
  <c r="K29" i="9"/>
  <c r="F15" i="9"/>
  <c r="F27" i="9" s="1"/>
  <c r="E31" i="9"/>
  <c r="H33" i="9"/>
  <c r="L29" i="9"/>
  <c r="K15" i="9"/>
  <c r="K27" i="9" s="1"/>
  <c r="F35" i="9"/>
  <c r="I34" i="9"/>
  <c r="M30" i="9"/>
  <c r="F14" i="9"/>
  <c r="F26" i="9" s="1"/>
  <c r="L14" i="9"/>
  <c r="L26" i="9" s="1"/>
  <c r="G15" i="9"/>
  <c r="G27" i="9" s="1"/>
  <c r="L15" i="9"/>
  <c r="L27" i="9" s="1"/>
  <c r="H16" i="9"/>
  <c r="H28" i="9" s="1"/>
  <c r="M16" i="9"/>
  <c r="M28" i="9" s="1"/>
  <c r="E30" i="9"/>
  <c r="F33" i="9"/>
  <c r="G30" i="9"/>
  <c r="H30" i="9"/>
  <c r="I31" i="9"/>
  <c r="J31" i="9"/>
  <c r="L34" i="9"/>
  <c r="M35" i="9"/>
  <c r="N35" i="9"/>
  <c r="H14" i="9"/>
  <c r="H26" i="9" s="1"/>
  <c r="M14" i="9"/>
  <c r="M26" i="9" s="1"/>
  <c r="H15" i="9"/>
  <c r="H27" i="9" s="1"/>
  <c r="N15" i="9"/>
  <c r="N27" i="9" s="1"/>
  <c r="I16" i="9"/>
  <c r="I28" i="9" s="1"/>
  <c r="N16" i="9"/>
  <c r="N28" i="9" s="1"/>
  <c r="E34" i="9"/>
  <c r="F32" i="9"/>
  <c r="G34" i="9"/>
  <c r="G29" i="9"/>
  <c r="H29" i="9"/>
  <c r="I30" i="9"/>
  <c r="K33" i="9"/>
  <c r="L33" i="9"/>
  <c r="M34" i="9"/>
  <c r="N32" i="9"/>
  <c r="I14" i="9"/>
  <c r="I26" i="9" s="1"/>
  <c r="N14" i="9"/>
  <c r="N26" i="9" s="1"/>
  <c r="J15" i="9"/>
  <c r="J27" i="9" s="1"/>
  <c r="E16" i="9"/>
  <c r="E28" i="9" s="1"/>
  <c r="J16" i="9"/>
  <c r="J28" i="9" s="1"/>
  <c r="E32" i="9"/>
  <c r="E35" i="9"/>
  <c r="F31" i="9"/>
  <c r="G33" i="9"/>
  <c r="H34" i="9"/>
  <c r="I35" i="9"/>
  <c r="J35" i="9"/>
  <c r="K32" i="9"/>
  <c r="L30" i="9"/>
  <c r="M31" i="9"/>
  <c r="N31" i="9"/>
  <c r="G14" i="9"/>
  <c r="G26" i="9" s="1"/>
  <c r="K14" i="9"/>
  <c r="K26" i="9" s="1"/>
  <c r="E15" i="9"/>
  <c r="E27" i="9" s="1"/>
  <c r="I15" i="9"/>
  <c r="I27" i="9" s="1"/>
  <c r="M15" i="9"/>
  <c r="M27" i="9" s="1"/>
  <c r="G16" i="9"/>
  <c r="G28" i="9" s="1"/>
  <c r="K16" i="9"/>
  <c r="K28" i="9" s="1"/>
  <c r="E29" i="9"/>
  <c r="E33" i="9"/>
  <c r="F34" i="9"/>
  <c r="F30" i="9"/>
  <c r="G35" i="9"/>
  <c r="G31" i="9"/>
  <c r="H32" i="9"/>
  <c r="I33" i="9"/>
  <c r="I29" i="9"/>
  <c r="J34" i="9"/>
  <c r="J30" i="9"/>
  <c r="K35" i="9"/>
  <c r="K31" i="9"/>
  <c r="L32" i="9"/>
  <c r="M33" i="9"/>
  <c r="M29" i="9"/>
  <c r="N34" i="9"/>
  <c r="N30" i="9"/>
  <c r="H35" i="9"/>
  <c r="H31" i="9"/>
  <c r="I32" i="9"/>
  <c r="J33" i="9"/>
  <c r="J29" i="9"/>
  <c r="K34" i="9"/>
  <c r="K30" i="9"/>
  <c r="L35" i="9"/>
  <c r="L31" i="9"/>
  <c r="M32" i="9"/>
  <c r="N33" i="9"/>
  <c r="J19" i="8"/>
  <c r="J20" i="8"/>
  <c r="I63" i="1"/>
  <c r="H63" i="1" s="1"/>
  <c r="I62" i="1"/>
  <c r="I65" i="1"/>
  <c r="H65" i="1" s="1"/>
  <c r="I64" i="1"/>
  <c r="H64" i="1" s="1"/>
  <c r="H6" i="1"/>
  <c r="B40" i="1" s="1"/>
  <c r="I6" i="1"/>
  <c r="J6" i="1"/>
  <c r="H7" i="1"/>
  <c r="B41" i="1" s="1"/>
  <c r="I7" i="1"/>
  <c r="J7" i="1"/>
  <c r="H8" i="1"/>
  <c r="B42" i="1" s="1"/>
  <c r="I8" i="1"/>
  <c r="J8" i="1"/>
  <c r="H9" i="1"/>
  <c r="B43" i="1" s="1"/>
  <c r="I9" i="1"/>
  <c r="J9" i="1"/>
  <c r="H10" i="1"/>
  <c r="B44" i="1" s="1"/>
  <c r="I10" i="1"/>
  <c r="J10" i="1"/>
  <c r="H11" i="1"/>
  <c r="B45" i="1" s="1"/>
  <c r="I11" i="1"/>
  <c r="J11" i="1"/>
  <c r="H12" i="1"/>
  <c r="B46" i="1" s="1"/>
  <c r="I12" i="1"/>
  <c r="J12" i="1"/>
  <c r="H13" i="1"/>
  <c r="B47" i="1" s="1"/>
  <c r="I13" i="1"/>
  <c r="J13" i="1"/>
  <c r="H14" i="1"/>
  <c r="B48" i="1" s="1"/>
  <c r="I14" i="1"/>
  <c r="J14" i="1"/>
  <c r="H15" i="1"/>
  <c r="B49" i="1" s="1"/>
  <c r="I15" i="1"/>
  <c r="J15" i="1"/>
  <c r="H16" i="1"/>
  <c r="B50" i="1" s="1"/>
  <c r="I16" i="1"/>
  <c r="J16" i="1"/>
  <c r="H17" i="1"/>
  <c r="B51" i="1" s="1"/>
  <c r="I17" i="1"/>
  <c r="J17" i="1"/>
  <c r="I5" i="1"/>
  <c r="J5" i="1"/>
  <c r="H5" i="1"/>
  <c r="B39" i="1" s="1"/>
  <c r="F10" i="2"/>
  <c r="E10" i="2"/>
  <c r="H62" i="1" l="1"/>
  <c r="C51" i="1"/>
  <c r="C47" i="1"/>
  <c r="C43" i="1"/>
  <c r="C40" i="1"/>
  <c r="C49" i="1"/>
  <c r="C45" i="1"/>
  <c r="C41" i="1"/>
  <c r="C50" i="1"/>
  <c r="C46" i="1"/>
  <c r="C42" i="1"/>
  <c r="I20" i="1"/>
  <c r="I21" i="1"/>
  <c r="C48" i="1"/>
  <c r="C44" i="1"/>
  <c r="D16" i="2"/>
  <c r="G13" i="2" s="1"/>
  <c r="F70" i="1"/>
  <c r="K9" i="1" l="1"/>
  <c r="K14" i="1"/>
  <c r="K8" i="1"/>
  <c r="K7" i="1"/>
  <c r="K11" i="1"/>
  <c r="K16" i="1"/>
  <c r="K13" i="1"/>
  <c r="K15" i="1"/>
  <c r="K17" i="1"/>
  <c r="K6" i="1"/>
  <c r="K10" i="1"/>
  <c r="K12" i="1"/>
  <c r="G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Calculations" description="Connection to the 'Calculations' query in the workbook." type="100" refreshedVersion="5" minRefreshableVersion="5">
    <extLst>
      <ext xmlns:x15="http://schemas.microsoft.com/office/spreadsheetml/2010/11/main" uri="{DE250136-89BD-433C-8126-D09CA5730AF9}">
        <x15:connection id="a03630d0-01ed-4a12-b9e8-5a065dcd292d">
          <x15:oledbPr connection="provider=Microsoft.Mashup.OleDb.1;data source=$EmbeddedMashup(dffcccdb-b159-4c60-85b5-522d0a2dff97)$;location=Calculations;extended properties=UEsDBBQAAgAIAFA6uVjR7GmXqwAAAPsAAAASABwAQ29uZmlnL1BhY2thZ2UueG1sIKIYACigFAAAAAAAAAAAAAAAAAAAAAAAAAAAAIWPzwqCQBjE70HvIHv32z+ikXyuh64JgRRdF11U0jV0Td+tQ4/UK1SU0a3bzPCDmblfbxhPTe1cdNdXrYkIB0ac3iqTq7o1OiKmJbFcLnCnspMqtPOkTR9OfR6R0tpzSOk4jjB60HYFFYxxeky2aVbqRpEvXP2H3cq8ajNNJB7ea6SAQIAvhIAV40jnGJPKzJqDD55YB8CQ/sS4GWo7dFpq4+5TpLNF+vkhH1BLAwQUAAIACABQOrlY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UDq5WGKgGlW5AAAATAEAABMAHABGb3JtdWxhcy9TZWN0aW9uMS5tIKIYACigFAAAAAAAAAAAAAAAAAAAAAAAAAAAAG2OzQrCMBCE74G+w5JeKoRCQLwUTz158GL7ArGutpAmkh9BSt/dxEgV6V6yzOw3E4udG7SCJr28IsT2wuAFaiE7L0VULexBossIhGm0Nx0GhbMk5LTW6oHGBchpaMVZIg1+7uJWcAbTlKB53izMCZUYY42WflQ2Am+yTMZHLlbD2TTRdMApA3pEYb1BS3/z616oW4Da5x2/4a0Ryl61GRMezdjx/5lYsKQyOCi325bxODRkZFCrJdULUEsBAi0AFAACAAgAUDq5WNHsaZerAAAA+wAAABIAAAAAAAAAAAAAAAAAAAAAAENvbmZpZy9QYWNrYWdlLnhtbFBLAQItABQAAgAIAFA6uVhTcjgsmwAAAOEAAAATAAAAAAAAAAAAAAAAAPcAAABbQ29udGVudF9UeXBlc10ueG1sUEsBAi0AFAACAAgAUDq5WGKgGlW5AAAATAEAABMAAAAAAAAAAAAAAAAA3wEAAEZvcm11bGFzL1NlY3Rpb24xLm1QSwUGAAAAAAMAAwDCAAAA5QIAAAAA">
            <x15:dbTables>
              <x15:dbTable name="Calculations"/>
            </x15:dbTables>
          </x15:oledbPr>
        </x15:connection>
      </ext>
    </extLst>
  </connection>
  <connection id="2" xr16:uid="{00000000-0015-0000-FFFF-FFFF01000000}" name="Query - Date" description="Connection to the 'Date' query in the workbook." type="100" refreshedVersion="5" minRefreshableVersion="5">
    <extLst>
      <ext xmlns:x15="http://schemas.microsoft.com/office/spreadsheetml/2010/11/main" uri="{DE250136-89BD-433C-8126-D09CA5730AF9}">
        <x15:connection id="72f88b9a-88e3-4275-a11a-f33cea8d21b0">
          <x15:oledbPr connection="provider=Microsoft.Mashup.OleDb.1;data source=$EmbeddedMashup(dffcccdb-b159-4c60-85b5-522d0a2dff97)$;location=Date;extended properties=&quot;UEsDBBQAAgAIAFA6uVjR7GmXqwAAAPsAAAASABwAQ29uZmlnL1BhY2thZ2UueG1sIKIYACigFAAAAAAAAAAAAAAAAAAAAAAAAAAAAIWPzwqCQBjE70HvIHv32z+ikXyuh64JgRRdF11U0jV0Td+tQ4/UK1SU0a3bzPCDmblfbxhPTe1cdNdXrYkIB0ac3iqTq7o1OiKmJbFcLnCnspMqtPOkTR9OfR6R0tpzSOk4jjB60HYFFYxxeky2aVbqRpEvXP2H3cq8ajNNJB7ea6SAQIAvhIAV40jnGJPKzJqDD55YB8CQ/sS4GWo7dFpq4+5TpLNF+vkhH1BLAwQUAAIACABQOrlY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UDq5WE9/QGAHAwAAWAoAABMAHABGb3JtdWxhcy9TZWN0aW9uMS5tIKIYACigFAAAAAAAAAAAAAAAAAAAAAAAAAAAAI1WXWvbMBR9D/Q/CA2GC25Yuq2DlTyUuGV9aJPWKWMkpWj2TWNqS0WSQ0Pof9/1Vy07cua8xL7Svefcc49lKwh0JDjxi//R+WCg1kxCSDymgYxJDPpoQPDni1QGWWSiNkNPBGkCXDtXUQzDieAab5RDJz+XDwqkWqqESb2ccvBktIGlB+pFi9fligX6SbO/mBSoDT12Fx7EURJpkGPqUpdMRJwmXI1/uOSSByKM+PN4dPr91CV3qdDg620M4/pyeCs4PB67BcVPdCZFgmsh+QUsRB4U+c5zuHKljDtFNy5ZlPGLOPYDFjOpxlqmZsnJmvFnrDjfvkJdbi4ZVyshk4JwtqgcC76722XBMA00ufawwWuuz74Ns/3vLtnRSaq0SEBaF30WgyIzrIMTsm24SxnXkd7icOJwf3nGttmQyA3otcjWNa4QDW+6mX0POpUcLBWmErvIrVBlh3j9/l7Lcw+J2GDDU73GneX4ap18iNFZZdhpqek2ACxFvfQ1jgJcNCp6kdIRD7TThX2ozOhgHQOuLnLN0dDZSP8Ak3X6RRgWgNb8EcpF8wSXAAvWeYfDLOAs6pbRZYbgFsgbfLDW5JYlYAduckNII8EEzsNZtI3+YQhTNI4bw/1RFgv1KG0sM7s3OBR31HTM5ZuWeAxg4lUklSZoifzefFpbj5dy9nmhPUusqtU59jH0NR48zpNLvprtmfhN3nZhD3CsehqO9iXuM9xWH6O+Atfa5sjF5W2aUGtvHtse8M0eB6z3kWF2hcHp6jfAS0/zdOs2Ojjcfd75eNucek641d5pt8SH+LpNAjSTIWTbbr3FimR7ekl+WkleJVlV7+MnBMnL8jDK3uAsLiH+c2I0sfPmijO54BGtyMLY8ojFzgges7zYCjykBGIFto1frBs/9LOoh28i/O84XTsbRNpVoqleGZuu+h63BcBMwip66+fSGna3a3OgdyeUfC6seoWfA5lTKfCTB5/29OvXbr82qFYGbY2xfSaYr9zup7D6gtnjkqEY7jAbOBpE3I5y/g9QSwECLQAUAAIACABQOrlY0expl6sAAAD7AAAAEgAAAAAAAAAAAAAAAAAAAAAAQ29uZmlnL1BhY2thZ2UueG1sUEsBAi0AFAACAAgAUDq5WFNyOCybAAAA4QAAABMAAAAAAAAAAAAAAAAA9wAAAFtDb250ZW50X1R5cGVzXS54bWxQSwECLQAUAAIACABQOrlYT39AYAcDAABYCgAAEwAAAAAAAAAAAAAAAADfAQAARm9ybXVsYXMvU2VjdGlvbjEubVBLBQYAAAAAAwADAMIAAAAzBQAAAAA=&quot;">
            <x15:dbTables>
              <x15:dbTable name="Date"/>
            </x15:dbTables>
          </x15:oledbPr>
        </x15:connection>
      </ext>
    </extLst>
  </connection>
  <connection id="3" xr16:uid="{00000000-0015-0000-FFFF-FFFF02000000}" name="Query - Dim_Customer" description="Connection to the 'Dim_Customer' query in the workbook." type="100" refreshedVersion="5" minRefreshableVersion="5">
    <extLst>
      <ext xmlns:x15="http://schemas.microsoft.com/office/spreadsheetml/2010/11/main" uri="{DE250136-89BD-433C-8126-D09CA5730AF9}">
        <x15:connection id="28c15575-bf3d-4880-8a76-2ac469df6c71">
          <x15:oledbPr connection="provider=Microsoft.Mashup.OleDb.1;data source=$EmbeddedMashup(dffcccdb-b159-4c60-85b5-522d0a2dff97)$;location=Dim_Customer;extended properties=UEsDBBQAAgAIAFA6uVjR7GmXqwAAAPsAAAASABwAQ29uZmlnL1BhY2thZ2UueG1sIKIYACigFAAAAAAAAAAAAAAAAAAAAAAAAAAAAIWPzwqCQBjE70HvIHv32z+ikXyuh64JgRRdF11U0jV0Td+tQ4/UK1SU0a3bzPCDmblfbxhPTe1cdNdXrYkIB0ac3iqTq7o1OiKmJbFcLnCnspMqtPOkTR9OfR6R0tpzSOk4jjB60HYFFYxxeky2aVbqRpEvXP2H3cq8ajNNJB7ea6SAQIAvhIAV40jnGJPKzJqDD55YB8CQ/sS4GWo7dFpq4+5TpLNF+vkhH1BLAwQUAAIACABQOrlY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UDq5WASlxVB+AgAAWAYAABMAHABGb3JtdWxhcy9TZWN0aW9uMS5tIKIYACigFAAAAAAAAAAAAAAAAAAAAAAAAAAAAIVTXW/aMBR9R+p/sLyXoBnW8NGHdXlok9FV6rpusL0AqtzktlhzbGQ7bBXiv8/ORxMg7XjB3I9zzz3noiE2TAo0Lb79805Hr6iCBEUsvQ8zbWQKCgWIgznpIPuZykzFYCOh3vQjGWcpCONNGId+KIWxP7SHw4+LnxqUXuiUKrP4JiBSbAOLCPRvI9eLuATW94Y+2M5Yb3CXzCPgLGUGVIAJJiiUPEuFDs4I+iximTDxFPiD8YCg75k0MDXPHIL62b+VApZdUvB8h++UTG0uQV+AJnYWtqRn+bgyU8a9YiWC5mX8gvNpTDlVOjAqa0KGKyqeLOLseQ013ExRoR+lSgvCLqm9lvlku8Uvkl5HdsNrYc5GfdewI2iLJ0xpg25pCjZnbBQZ+Gvy1A19LXMFwqIfN8iYOkuPEhE1gOQjumTKrKpsYoO7Xb3oV1Buz9KBetVQpg9MQBn3DhQhBys0WO9I2aoqjJkldPn8YrmHEW4am7vZJSUTXFO7FvaynKwXTw0PLpKkIOUdkbc8XClBQOMVcuv3J9Yaz71mLIW+k4rfyj9et4t6aL4n0LISKFO5nDUPO9ENyf1s57HH1LJ48b5BZ27fyw/Ds3H7kfn/vbI9GnsXVkxpnFjD3x+Qyk2bwUWi3V/fGXx4Prm2e8jC+t2K7BI18iEFx70026JOMs7Ly9kdaS5FwpwZlJfd7fofUjmwAF0pma0rI9gjmjezS/QpQINTZFYgED7tDU4xAq6hvXBYFQ783vDNylFVOfR7ozcrx1XlyO+Nq0o89tEdzzRuKr7mNLZ7/qI8g6bgeTyPem9oR3AOSPB7TMoeVTW7PynZtsm26550mHiFw/k/UEsBAi0AFAACAAgAUDq5WNHsaZerAAAA+wAAABIAAAAAAAAAAAAAAAAAAAAAAENvbmZpZy9QYWNrYWdlLnhtbFBLAQItABQAAgAIAFA6uVhTcjgsmwAAAOEAAAATAAAAAAAAAAAAAAAAAPcAAABbQ29udGVudF9UeXBlc10ueG1sUEsBAi0AFAACAAgAUDq5WASlxVB+AgAAWAYAABMAAAAAAAAAAAAAAAAA3wEAAEZvcm11bGFzL1NlY3Rpb24xLm1QSwUGAAAAAAMAAwDCAAAAqgQAAAAA">
            <x15:dbTables>
              <x15:dbTable name="Dim_Customer"/>
            </x15:dbTables>
          </x15:oledbPr>
        </x15:connection>
      </ext>
    </extLst>
  </connection>
  <connection id="4" xr16:uid="{00000000-0015-0000-FFFF-FFFF03000000}" name="Query - Dim_Products" description="Connection to the 'Dim_Products' query in the workbook." type="100" refreshedVersion="5" minRefreshableVersion="5">
    <extLst>
      <ext xmlns:x15="http://schemas.microsoft.com/office/spreadsheetml/2010/11/main" uri="{DE250136-89BD-433C-8126-D09CA5730AF9}">
        <x15:connection id="98a33222-059c-4d22-94c3-56aeb3e57473">
          <x15:oledbPr connection="provider=Microsoft.Mashup.OleDb.1;data source=$EmbeddedMashup(dffcccdb-b159-4c60-85b5-522d0a2dff97)$;location=Dim_Products;extended properties=&quot;UEsDBBQAAgAIAFA6uVjR7GmXqwAAAPsAAAASABwAQ29uZmlnL1BhY2thZ2UueG1sIKIYACigFAAAAAAAAAAAAAAAAAAAAAAAAAAAAIWPzwqCQBjE70HvIHv32z+ikXyuh64JgRRdF11U0jV0Td+tQ4/UK1SU0a3bzPCDmblfbxhPTe1cdNdXrYkIB0ac3iqTq7o1OiKmJbFcLnCnspMqtPOkTR9OfR6R0tpzSOk4jjB60HYFFYxxeky2aVbqRpEvXP2H3cq8ajNNJB7ea6SAQIAvhIAV40jnGJPKzJqDD55YB8CQ/sS4GWo7dFpq4+5TpLNF+vkhH1BLAwQUAAIACABQOrlY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UDq5WBu7ygE4AQAAFQIAABMAHABGb3JtdWxhcy9TZWN0aW9uMS5tIKIYACigFAAAAAAAAAAAAAAAAAAAAAAAAAAAAG2QT2sCMRDF7wt+h7C9rBAWlNpDZQ9lt6VerGXtyS0Ss1MNzR/JzEpF/O6N7qKFmkuS98u8eRMEScpZVrb7YBxFuBEealYos5x5VzeSkGVMA/UiFlbpGi8hKDnu0sLJxoCl5EVpSHNnKVwwifPH6gPBY4VGeKreLBRe7aAqAL/JbattZ7wksQqFEndxny8K0MooAp/FPOYsd7oxFrMRZ89WulrZdTYYjoacvTeOoKS9hux6TKfOwmeftzHv4hDeBFazVxB1yBKHzPNzu450etJOxNmi05+0LqXQwmNGvvlrmW+EXQfH+X4LV7u5Fxa/nDdt4BPE5EZ/fjjE3Y+ySREGnFh6uE9P74+cXdlUGAiUgs4IfugMc0Gwdn7/D5RCA7KZV/JSZBuzAt+WOaSb8NjvRcreHGz8C1BLAQItABQAAgAIAFA6uVjR7GmXqwAAAPsAAAASAAAAAAAAAAAAAAAAAAAAAABDb25maWcvUGFja2FnZS54bWxQSwECLQAUAAIACABQOrlYU3I4LJsAAADhAAAAEwAAAAAAAAAAAAAAAAD3AAAAW0NvbnRlbnRfVHlwZXNdLnhtbFBLAQItABQAAgAIAFA6uVgbu8oBOAEAABUCAAATAAAAAAAAAAAAAAAAAN8BAABGb3JtdWxhcy9TZWN0aW9uMS5tUEsFBgAAAAADAAMAwgAAAGQDAAAAAA==&quot;">
            <x15:dbTables>
              <x15:dbTable name="Dim_Products"/>
            </x15:dbTables>
          </x15:oledbPr>
        </x15:connection>
      </ext>
    </extLst>
  </connection>
  <connection id="5" xr16:uid="{00000000-0015-0000-FFFF-FFFF04000000}" name="Query - Dim_SalesPerson" description="Connection to the 'Dim_SalesPerson' query in the workbook." type="100" refreshedVersion="5" minRefreshableVersion="5">
    <extLst>
      <ext xmlns:x15="http://schemas.microsoft.com/office/spreadsheetml/2010/11/main" uri="{DE250136-89BD-433C-8126-D09CA5730AF9}">
        <x15:connection id="46594eff-197f-45ce-8edb-8a6d6b8ccc9c">
          <x15:oledbPr connection="provider=Microsoft.Mashup.OleDb.1;data source=$EmbeddedMashup(dffcccdb-b159-4c60-85b5-522d0a2dff97)$;location=Dim_SalesPerson;extended properties=UEsDBBQAAgAIAFA6uVjR7GmXqwAAAPsAAAASABwAQ29uZmlnL1BhY2thZ2UueG1sIKIYACigFAAAAAAAAAAAAAAAAAAAAAAAAAAAAIWPzwqCQBjE70HvIHv32z+ikXyuh64JgRRdF11U0jV0Td+tQ4/UK1SU0a3bzPCDmblfbxhPTe1cdNdXrYkIB0ac3iqTq7o1OiKmJbFcLnCnspMqtPOkTR9OfR6R0tpzSOk4jjB60HYFFYxxeky2aVbqRpEvXP2H3cq8ajNNJB7ea6SAQIAvhIAV40jnGJPKzJqDD55YB8CQ/sS4GWo7dFpq4+5TpLNF+vkhH1BLAwQUAAIACABQOrlY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UDq5WBbnVzT0AQAAUAQAABMAHABGb3JtdWxhcy9TZWN0aW9uMS5tIKIYACigFAAAAAAAAAAAAAAAAAAAAAAAAAAAAIVTUW+bMBB+j9T/YLEXkDymdEsfVvGQwqJF6rpuZE9JFLlwTaxhO7JN1ijKf98ZSCEZ1XjB3Oe7++77DgOZ5UqStH4PbwcDs2EacpJwsUpZAeYRtMEbESnAXg0IPqkqdQYYic0uTFRWCpDWn/ACwlhJix/G9+LPi18GUxdGMG0X3yUkmu9gkYD5bdV2YVzt1bYqblaWPWF2ZnZeQOcJFFxwCzryqEdJrIpSSBONKPkiM5VzuY6G16NrSn6UykJq9wVE7TF8UBKWAa25vvMetRKI5eQrsBzbeUh8VrVrkCbu12NRMm/i46JIM1YwbSKry27JeMPkGivO9ltoy800k+ZZaVETdqDxe/rTw8GrlCWNtNMEp5xKe/MpdElHSg7ehGtjyQMTgJjFKLHwYivonr2FpFZp6IcSZoGoZ3LHtd2c0ByDx2M71zfQbqxG8HayWIknLqGJ+xcC0Au2HYJH2qTqU40ZErrbvzrse8Tr+liZF9CGiddSm0pcJqfieN2RfJznNSn/H/LIw12lBFi2IW78cIJO+O404wLCe4XmPqg/fhCQ92R+JtDyJFCpmfsvWh7Y0TUpjVWin8cZU2TR3G2IzDG6/PDxZtS/TcP/rtMZAbdKr/U7G9Tx9CcItesztQb6PR06Uy9XptLzGFwNuHyr+O1fUEsBAi0AFAACAAgAUDq5WNHsaZerAAAA+wAAABIAAAAAAAAAAAAAAAAAAAAAAENvbmZpZy9QYWNrYWdlLnhtbFBLAQItABQAAgAIAFA6uVhTcjgsmwAAAOEAAAATAAAAAAAAAAAAAAAAAPcAAABbQ29udGVudF9UeXBlc10ueG1sUEsBAi0AFAACAAgAUDq5WBbnVzT0AQAAUAQAABMAAAAAAAAAAAAAAAAA3wEAAEZvcm11bGFzL1NlY3Rpb24xLm1QSwUGAAAAAAMAAwDCAAAAIAQAAAAA">
            <x15:dbTables>
              <x15:dbTable name="Dim_SalesPerson"/>
            </x15:dbTables>
          </x15:oledbPr>
        </x15:connection>
      </ext>
    </extLst>
  </connection>
  <connection id="6" xr16:uid="{00000000-0015-0000-FFFF-FFFF05000000}" name="Query - fact_table" description="Connection to the 'fact_table' query in the workbook." type="100" refreshedVersion="5" minRefreshableVersion="5">
    <extLst>
      <ext xmlns:x15="http://schemas.microsoft.com/office/spreadsheetml/2010/11/main" uri="{DE250136-89BD-433C-8126-D09CA5730AF9}">
        <x15:connection id="a6856a98-5bef-446b-9de5-e1c474e66946">
          <x15:oledbPr connection="provider=Microsoft.Mashup.OleDb.1;data source=$EmbeddedMashup(dffcccdb-b159-4c60-85b5-522d0a2dff97)$;location=fact_table;extended properties=&quot;UEsDBBQAAgAIAFA6uVjR7GmXqwAAAPsAAAASABwAQ29uZmlnL1BhY2thZ2UueG1sIKIYACigFAAAAAAAAAAAAAAAAAAAAAAAAAAAAIWPzwqCQBjE70HvIHv32z+ikXyuh64JgRRdF11U0jV0Td+tQ4/UK1SU0a3bzPCDmblfbxhPTe1cdNdXrYkIB0ac3iqTq7o1OiKmJbFcLnCnspMqtPOkTR9OfR6R0tpzSOk4jjB60HYFFYxxeky2aVbqRpEvXP2H3cq8ajNNJB7ea6SAQIAvhIAV40jnGJPKzJqDD55YB8CQ/sS4GWo7dFpq4+5TpLNF+vkhH1BLAwQUAAIACABQOrlY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UDq5WBCQgkZQAQAAWAIAABMAHABGb3JtdWxhcy9TZWN0aW9uMS5tIKIYACigFAAAAAAAAAAAAAAAAAAAAAAAAAAAAG1R30vDMBB+L+x/OOpLB6Gw4Q9w9EFaxT3opp1Pq0hsb1swTUZyGZax/93UTqbYvOTyfXfffZezWJLQCvLuHk2CwG64wQpWvKQ34u8SIQGJNAjAn1w7U7ZIandxpktXo6LoTkiMU63IP2wUptfFi0VjC1tzQ8VMYWbEDosM7QfpbXGSjku7C4dsmaEUtSA0SchCBqmWrlY2uWJwq0pdCbVORuOLMYMnpwlzaiQmpzB+1Apfh6yzeBbOja49V8E98sr7CL3fxXe7I3PEo24aBssjfiNlXnLJjU3IuN+S6YartVdcNFs8yS0MV3alTd0Zbkkb9fRn+30LVq4kmGZ+wKmiy/O4zT8w2Ieps6RrNL1kziVamHsdv6e+hCfHFQlq/HJk9Z+e86ZdEjwgbXTLk2eA8JP+Vj8jOaOwR2Fm/BSQccKf6srHh8NwEAjV+0OTL1BLAQItABQAAgAIAFA6uVjR7GmXqwAAAPsAAAASAAAAAAAAAAAAAAAAAAAAAABDb25maWcvUGFja2FnZS54bWxQSwECLQAUAAIACABQOrlYU3I4LJsAAADhAAAAEwAAAAAAAAAAAAAAAAD3AAAAW0NvbnRlbnRfVHlwZXNdLnhtbFBLAQItABQAAgAIAFA6uVgQkIJGUAEAAFgCAAATAAAAAAAAAAAAAAAAAN8BAABGb3JtdWxhcy9TZWN0aW9uMS5tUEsFBgAAAAADAAMAwgAAAHwDAAAAAA==&quot;">
            <x15:dbTables>
              <x15:dbTable name="fact_table"/>
            </x15:dbTables>
          </x15:oledbPr>
        </x15:connection>
      </ext>
    </extLst>
  </connection>
  <connection id="7" xr16:uid="{00000000-0015-0000-FFFF-FFFF06000000}" name="Query - monthly_store_targets" description="Connection to the 'monthly_store_targets' query in the workbook." type="100" refreshedVersion="5" minRefreshableVersion="5">
    <extLst>
      <ext xmlns:x15="http://schemas.microsoft.com/office/spreadsheetml/2010/11/main" uri="{DE250136-89BD-433C-8126-D09CA5730AF9}">
        <x15:connection id="9573a99a-b655-4cf8-96b8-fa9768c8acb1">
          <x15:oledbPr connection="provider=Microsoft.Mashup.OleDb.1;data source=$EmbeddedMashup(dffcccdb-b159-4c60-85b5-522d0a2dff97)$;location=monthly_store_targets;extended properties=&quot;UEsDBBQAAgAIAFA6uVjR7GmXqwAAAPsAAAASABwAQ29uZmlnL1BhY2thZ2UueG1sIKIYACigFAAAAAAAAAAAAAAAAAAAAAAAAAAAAIWPzwqCQBjE70HvIHv32z+ikXyuh64JgRRdF11U0jV0Td+tQ4/UK1SU0a3bzPCDmblfbxhPTe1cdNdXrYkIB0ac3iqTq7o1OiKmJbFcLnCnspMqtPOkTR9OfR6R0tpzSOk4jjB60HYFFYxxeky2aVbqRpEvXP2H3cq8ajNNJB7ea6SAQIAvhIAV40jnGJPKzJqDD55YB8CQ/sS4GWo7dFpq4+5TpLNF+vkhH1BLAwQUAAIACABQOrlY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UDq5WKwdPRxCAQAAPwIAABMAHABGb3JtdWxhcy9TZWN0aW9uMS5tIKIYACigFAAAAAAAAAAAAAAAAAAAAAAAAAAAAHVQyWrDMBC9G/IPQr04IAxJl0ODD8VuaQ5dnZ7iElR7mphqCdI4YEL+vWPs4rSkukh6M/OW8VBgZQ3LunsyCwK/kQ5Kpq3BjWpWHq2DFUq3BvQsZgpwFDA6ma1dAYQkfheltqg1GAzvKgVRQrP08SFPrvM3D87nXkuH+ZOB1FU7yFPwX2i3+UmVqPA7PhbLFFSlKwQXc8EFS6yqtfHxuWC3prBlZdbxZHo5FeyltggZNgri4Rk9WgPvY9G5PePPzmqqleweZEmWOFlfyA9q7Cs9HnbBBFv2+I1SWSGVdD5GVx9TJhtp1sS4aLYw0C2cNP7TOt0Zbos+PKEv9nuetbnZPKV4c4NXF1HbfRBszx/azRCMBLBS4hGqGlJqN/V76jAYewUjNUn1Kxu8dYUeDv8kaA39yPKUJDlxjoLK/Ec7+wZQSwECLQAUAAIACABQOrlY0expl6sAAAD7AAAAEgAAAAAAAAAAAAAAAAAAAAAAQ29uZmlnL1BhY2thZ2UueG1sUEsBAi0AFAACAAgAUDq5WFNyOCybAAAA4QAAABMAAAAAAAAAAAAAAAAA9wAAAFtDb250ZW50X1R5cGVzXS54bWxQSwECLQAUAAIACABQOrlYrB09HEIBAAA/AgAAEwAAAAAAAAAAAAAAAADfAQAARm9ybXVsYXMvU2VjdGlvbjEubVBLBQYAAAAAAwADAMIAAABuAwAAAAA=&quot;">
            <x15:dbTables>
              <x15:dbTable name="monthly_store_targets"/>
            </x15:dbTables>
          </x15:oledbPr>
        </x15:connection>
      </ext>
    </extLst>
  </connection>
  <connection id="8" xr16:uid="{00000000-0015-0000-FFFF-FFFF0700000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<sst xmlns="http://schemas.openxmlformats.org/spreadsheetml/2006/main" count="316" uniqueCount="226">
  <si>
    <t>Total Revenue</t>
  </si>
  <si>
    <t>COGS</t>
  </si>
  <si>
    <t>Profit Margin</t>
  </si>
  <si>
    <t>% Profit Margin</t>
  </si>
  <si>
    <t># Transactions</t>
  </si>
  <si>
    <t>Total Refund</t>
  </si>
  <si>
    <t>Refund Rate</t>
  </si>
  <si>
    <t># Products</t>
  </si>
  <si>
    <t>Qty Returned</t>
  </si>
  <si>
    <t>Total Qty</t>
  </si>
  <si>
    <t>Total Target</t>
  </si>
  <si>
    <t>Row Labels</t>
  </si>
  <si>
    <t>Barron-Fleming</t>
  </si>
  <si>
    <t>Berg-Trujillo</t>
  </si>
  <si>
    <t>Lee-Myers</t>
  </si>
  <si>
    <t>Lopez</t>
  </si>
  <si>
    <t>Martinez</t>
  </si>
  <si>
    <t>Miller</t>
  </si>
  <si>
    <t>Myers-Lopez</t>
  </si>
  <si>
    <t>Novak PLC</t>
  </si>
  <si>
    <t>Thomas</t>
  </si>
  <si>
    <t>Valdez</t>
  </si>
  <si>
    <t>Grand Total</t>
  </si>
  <si>
    <t>Apr</t>
  </si>
  <si>
    <t>Aug</t>
  </si>
  <si>
    <t>Dec</t>
  </si>
  <si>
    <t>Feb</t>
  </si>
  <si>
    <t>Jan</t>
  </si>
  <si>
    <t>Jul</t>
  </si>
  <si>
    <t>Jun</t>
  </si>
  <si>
    <t>Mar</t>
  </si>
  <si>
    <t>May</t>
  </si>
  <si>
    <t>Nov</t>
  </si>
  <si>
    <t>Oct</t>
  </si>
  <si>
    <t>Sep</t>
  </si>
  <si>
    <t>PY</t>
  </si>
  <si>
    <t>AC ↓</t>
  </si>
  <si>
    <t>Revenue</t>
  </si>
  <si>
    <t>Target</t>
  </si>
  <si>
    <t>Variance</t>
  </si>
  <si>
    <t>Month</t>
  </si>
  <si>
    <t>Highlight</t>
  </si>
  <si>
    <t>Large-1</t>
  </si>
  <si>
    <t>Large-2</t>
  </si>
  <si>
    <t>+0.0%;0.0%</t>
  </si>
  <si>
    <t>Weekday</t>
  </si>
  <si>
    <t>WeekType</t>
  </si>
  <si>
    <t>Weekend</t>
  </si>
  <si>
    <t>Total Revenue2</t>
  </si>
  <si>
    <t>Quarter</t>
  </si>
  <si>
    <t>Q-1</t>
  </si>
  <si>
    <t>Q-2</t>
  </si>
  <si>
    <t>Q-3</t>
  </si>
  <si>
    <t>Q-4</t>
  </si>
  <si>
    <t>Average</t>
  </si>
  <si>
    <t>Caption:</t>
  </si>
  <si>
    <t>Option</t>
  </si>
  <si>
    <t>Comabo Box</t>
  </si>
  <si>
    <t>Customer</t>
  </si>
  <si>
    <t>Loaction</t>
  </si>
  <si>
    <t>Top 5 customers</t>
  </si>
  <si>
    <t>Bottom 5 customers</t>
  </si>
  <si>
    <t>Top 5 Location</t>
  </si>
  <si>
    <t>Location</t>
  </si>
  <si>
    <t>California</t>
  </si>
  <si>
    <t>Florida</t>
  </si>
  <si>
    <t>Indiana</t>
  </si>
  <si>
    <t>Maryland</t>
  </si>
  <si>
    <t>Michigan</t>
  </si>
  <si>
    <t>Missouri</t>
  </si>
  <si>
    <t>New York</t>
  </si>
  <si>
    <t>Virginia</t>
  </si>
  <si>
    <t>Washington</t>
  </si>
  <si>
    <t>Wisconsin</t>
  </si>
  <si>
    <t>Bottom 5 Location</t>
  </si>
  <si>
    <t>Customer Table</t>
  </si>
  <si>
    <t>Location Table</t>
  </si>
  <si>
    <t>Full Name</t>
  </si>
  <si>
    <t>Bobby Abbott</t>
  </si>
  <si>
    <t>Christine Hawkins</t>
  </si>
  <si>
    <t>Jeffery Powell</t>
  </si>
  <si>
    <t>John Brown</t>
  </si>
  <si>
    <t>Judith Simmons</t>
  </si>
  <si>
    <t>Kristine Barrett</t>
  </si>
  <si>
    <t>Laura Gross</t>
  </si>
  <si>
    <t>Lisa West</t>
  </si>
  <si>
    <t>Paul Noble</t>
  </si>
  <si>
    <t>Travis Ewing</t>
  </si>
  <si>
    <t>Chart</t>
  </si>
  <si>
    <t># Customers</t>
  </si>
  <si>
    <t># Locations</t>
  </si>
  <si>
    <t>Caption</t>
  </si>
  <si>
    <t>Customer Age Group</t>
  </si>
  <si>
    <t>0-20</t>
  </si>
  <si>
    <t>21-30</t>
  </si>
  <si>
    <t>31-40</t>
  </si>
  <si>
    <t>41-50</t>
  </si>
  <si>
    <t>51 +</t>
  </si>
  <si>
    <t>Average of Customer Age</t>
  </si>
  <si>
    <t>Gender</t>
  </si>
  <si>
    <t>Female</t>
  </si>
  <si>
    <t>Male</t>
  </si>
  <si>
    <t>Icon</t>
  </si>
  <si>
    <t>■</t>
  </si>
  <si>
    <t>●</t>
  </si>
  <si>
    <t>New Chart</t>
  </si>
  <si>
    <t>Sun</t>
  </si>
  <si>
    <t>Mon</t>
  </si>
  <si>
    <t>Tue</t>
  </si>
  <si>
    <t>Wed</t>
  </si>
  <si>
    <t>Thu</t>
  </si>
  <si>
    <t>Fri</t>
  </si>
  <si>
    <t>Sat</t>
  </si>
  <si>
    <t>Return Rate</t>
  </si>
  <si>
    <t>Product Name</t>
  </si>
  <si>
    <t>A Splash</t>
  </si>
  <si>
    <t>Above Brew</t>
  </si>
  <si>
    <t>Administration Fusion</t>
  </si>
  <si>
    <t>Against Rush</t>
  </si>
  <si>
    <t>Alone Splash</t>
  </si>
  <si>
    <t>Animal Breeze</t>
  </si>
  <si>
    <t>Any Brew</t>
  </si>
  <si>
    <t>Assume Mist</t>
  </si>
  <si>
    <t>Attorney Mist</t>
  </si>
  <si>
    <t>Audience Fusion</t>
  </si>
  <si>
    <t>Bar Drop</t>
  </si>
  <si>
    <t>Begin Brew</t>
  </si>
  <si>
    <t>Boy Splash</t>
  </si>
  <si>
    <t>Build Brew</t>
  </si>
  <si>
    <t>Center Mist</t>
  </si>
  <si>
    <t>Century Dew</t>
  </si>
  <si>
    <t>Choice Mist</t>
  </si>
  <si>
    <t>Clearly Brew</t>
  </si>
  <si>
    <t>Common Splash</t>
  </si>
  <si>
    <t>Dark Brew</t>
  </si>
  <si>
    <t>Debate Rush</t>
  </si>
  <si>
    <t>Democrat Dew</t>
  </si>
  <si>
    <t>Despite Rush</t>
  </si>
  <si>
    <t>Develop Breeze</t>
  </si>
  <si>
    <t>Different Dew</t>
  </si>
  <si>
    <t>Discussion Fusion</t>
  </si>
  <si>
    <t>Door Brew</t>
  </si>
  <si>
    <t>Eight Brew</t>
  </si>
  <si>
    <t>Few Dew</t>
  </si>
  <si>
    <t>For Splash</t>
  </si>
  <si>
    <t>Friend Splash</t>
  </si>
  <si>
    <t>Ground Rush</t>
  </si>
  <si>
    <t>Heavy Rush</t>
  </si>
  <si>
    <t>Hold Brew</t>
  </si>
  <si>
    <t>Hotel Splash</t>
  </si>
  <si>
    <t>Husband Rush</t>
  </si>
  <si>
    <t>Include Breeze</t>
  </si>
  <si>
    <t>Indeed Splash</t>
  </si>
  <si>
    <t>Into Mist</t>
  </si>
  <si>
    <t>Its Dew</t>
  </si>
  <si>
    <t>Itself Breeze</t>
  </si>
  <si>
    <t>Large Fusion</t>
  </si>
  <si>
    <t>Left Breeze</t>
  </si>
  <si>
    <t>Leg Rush</t>
  </si>
  <si>
    <t>Let Dew</t>
  </si>
  <si>
    <t>Level Splash</t>
  </si>
  <si>
    <t>Majority Rush</t>
  </si>
  <si>
    <t>Management Drop</t>
  </si>
  <si>
    <t>Method Mist</t>
  </si>
  <si>
    <t>Might Mist</t>
  </si>
  <si>
    <t>Mind Dew</t>
  </si>
  <si>
    <t>Minute Rush</t>
  </si>
  <si>
    <t>Name Rush</t>
  </si>
  <si>
    <t>Nice Mist</t>
  </si>
  <si>
    <t>Note Splash</t>
  </si>
  <si>
    <t>Now Mist</t>
  </si>
  <si>
    <t>Of Rush</t>
  </si>
  <si>
    <t>Only Dew</t>
  </si>
  <si>
    <t>Onto Dew</t>
  </si>
  <si>
    <t>Over Splash</t>
  </si>
  <si>
    <t>Own Drop</t>
  </si>
  <si>
    <t>Pay Mist</t>
  </si>
  <si>
    <t>Piece Dew</t>
  </si>
  <si>
    <t>Pm Fusion</t>
  </si>
  <si>
    <t>Point Splash</t>
  </si>
  <si>
    <t>Poor Breeze</t>
  </si>
  <si>
    <t>Property Mist</t>
  </si>
  <si>
    <t>Protect Rush</t>
  </si>
  <si>
    <t>Question Breeze</t>
  </si>
  <si>
    <t>Race Rush</t>
  </si>
  <si>
    <t>Recent Splash</t>
  </si>
  <si>
    <t>Record Fusion</t>
  </si>
  <si>
    <t>Relate Mist</t>
  </si>
  <si>
    <t>Represent Drop</t>
  </si>
  <si>
    <t>Result Splash</t>
  </si>
  <si>
    <t>Return Mist</t>
  </si>
  <si>
    <t>Reveal Rush</t>
  </si>
  <si>
    <t>Sea Drop</t>
  </si>
  <si>
    <t>Second Splash</t>
  </si>
  <si>
    <t>Series Mist</t>
  </si>
  <si>
    <t>Side Brew</t>
  </si>
  <si>
    <t>Society Rush</t>
  </si>
  <si>
    <t>Soldier Splash</t>
  </si>
  <si>
    <t>Somebody Fusion</t>
  </si>
  <si>
    <t>Sometimes Dew</t>
  </si>
  <si>
    <t>Street Breeze</t>
  </si>
  <si>
    <t>Threat Mist</t>
  </si>
  <si>
    <t>Throughout Fusion</t>
  </si>
  <si>
    <t>Too Splash</t>
  </si>
  <si>
    <t>Training Mist</t>
  </si>
  <si>
    <t>Tv Breeze</t>
  </si>
  <si>
    <t>Two Breeze</t>
  </si>
  <si>
    <t>Value Fusion</t>
  </si>
  <si>
    <t>Wait Drop</t>
  </si>
  <si>
    <t>Way Splash</t>
  </si>
  <si>
    <t>West Rush</t>
  </si>
  <si>
    <t>What Rush</t>
  </si>
  <si>
    <t>Window Dew</t>
  </si>
  <si>
    <t>Woman Dew</t>
  </si>
  <si>
    <t>Would Rush</t>
  </si>
  <si>
    <t>Quantity</t>
  </si>
  <si>
    <t>Options</t>
  </si>
  <si>
    <t>Category</t>
  </si>
  <si>
    <t>Alcoholic Beverage</t>
  </si>
  <si>
    <t>Coffee</t>
  </si>
  <si>
    <t>Energy Drink</t>
  </si>
  <si>
    <t>Juice</t>
  </si>
  <si>
    <t>Soft Drink</t>
  </si>
  <si>
    <t>Sports Drink</t>
  </si>
  <si>
    <t>Tea</t>
  </si>
  <si>
    <t>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</si>
</sst>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0;\(\$#,##0\);\$#,##0"/>
    <numFmt numFmtId="165" formatCode="0.00%;\-0.00%;0.00%"/>
    <numFmt numFmtId="166" formatCode="[&gt;=1000000]&quot;$&quot;0.0,,&quot;M&quot;;[&gt;=1000]&quot;$&quot;0.0,,&quot;K&quot;;0"/>
    <numFmt numFmtId="167" formatCode="[&gt;=1000000]&quot;$&quot;0.0,,&quot;M&quot;;[&gt;=1000]&quot;$&quot;0.0,&quot;K&quot;;0"/>
    <numFmt numFmtId="168" formatCode="[&gt;=1000000]0.0,,&quot;M&quot;;[&gt;=1000]0.0,&quot;K&quot;;0"/>
    <numFmt numFmtId="169" formatCode="\+0.0%;\-0.0%"/>
    <numFmt numFmtId="170" formatCode="[&gt;=1000000]&quot;$&quot;0,,&quot;M&quot;;[&gt;=1000]&quot;$&quot;0,&quot;K&quot;;0"/>
    <numFmt numFmtId="171" formatCode="\+0.0%;0.0%"/>
    <numFmt numFmtId="172" formatCode=";;"/>
    <numFmt numFmtId="173" formatCode="[&gt;=1000000]&quot;$&quot;0.0,,&quot;M&quot;;[&gt;=1000]&quot;$&quot;0.0,&quot;K&quot;;0.0"/>
  </numFmts>
  <fonts count="9" x14ac:knownFonts="1">
    <font>
      <sz val="11"/>
      <color theme="1"/>
      <name val="Calibri"/>
      <family val="2"/>
      <scheme val="minor"/>
    </font>
    <font>
      <sz val="10"/>
      <color rgb="FF000000"/>
      <name val="Calibri"/>
      <family val="2"/>
    </font>
    <font>
      <sz val="14"/>
      <color theme="1"/>
      <name val="Calibri"/>
      <family val="2"/>
      <scheme val="minor"/>
    </font>
    <font>
      <sz val="11"/>
      <color theme="0"/>
      <name val="Calibri"/>
      <family val="2"/>
      <scheme val="minor"/>
    </font>
    <font>
      <sz val="16"/>
      <color theme="1"/>
      <name val="Calibri"/>
      <family val="2"/>
      <scheme val="minor"/>
    </font>
    <font>
      <b/>
      <sz val="11"/>
      <color theme="1"/>
      <name val="Calibri"/>
      <family val="2"/>
      <scheme val="minor"/>
    </font>
    <font>
      <i/>
      <sz val="11"/>
      <color theme="1"/>
      <name val="Calibri"/>
      <family val="2"/>
      <scheme val="minor"/>
    </font>
    <font>
      <b/>
      <sz val="14"/>
      <color rgb="FF00B050"/>
      <name val="Calibri"/>
      <family val="2"/>
      <scheme val="minor"/>
    </font>
    <font>
      <sz val="12"/>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0000"/>
        <bgColor indexed="64"/>
      </patternFill>
    </fill>
    <fill>
      <patternFill patternType="solid">
        <fgColor rgb="FF002060"/>
        <bgColor indexed="64"/>
      </patternFill>
    </fill>
    <fill>
      <patternFill patternType="solid">
        <fgColor theme="4" tint="0.79998168889431442"/>
        <bgColor indexed="64"/>
      </patternFill>
    </fill>
    <fill>
      <patternFill patternType="solid">
        <fgColor rgb="FFC0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medium">
        <color theme="0" tint="-4.9989318521683403E-2"/>
      </right>
      <top/>
      <bottom style="medium">
        <color theme="0" tint="-4.9989318521683403E-2"/>
      </bottom>
      <diagonal/>
    </border>
    <border>
      <left style="medium">
        <color theme="0" tint="-4.9989318521683403E-2"/>
      </left>
      <right style="medium">
        <color theme="0" tint="-4.9989318521683403E-2"/>
      </right>
      <top/>
      <bottom style="medium">
        <color theme="0" tint="-4.9989318521683403E-2"/>
      </bottom>
      <diagonal/>
    </border>
    <border>
      <left style="medium">
        <color theme="0" tint="-4.9989318521683403E-2"/>
      </left>
      <right/>
      <top/>
      <bottom style="medium">
        <color theme="0" tint="-4.9989318521683403E-2"/>
      </bottom>
      <diagonal/>
    </border>
    <border>
      <left/>
      <right style="medium">
        <color theme="0" tint="-4.9989318521683403E-2"/>
      </right>
      <top style="medium">
        <color theme="0" tint="-4.9989318521683403E-2"/>
      </top>
      <bottom style="medium">
        <color theme="0" tint="-4.9989318521683403E-2"/>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top style="medium">
        <color theme="0" tint="-4.9989318521683403E-2"/>
      </top>
      <bottom style="medium">
        <color theme="0" tint="-4.9989318521683403E-2"/>
      </bottom>
      <diagonal/>
    </border>
    <border>
      <left/>
      <right style="medium">
        <color theme="0" tint="-4.9989318521683403E-2"/>
      </right>
      <top style="medium">
        <color theme="0" tint="-4.9989318521683403E-2"/>
      </top>
      <bottom/>
      <diagonal/>
    </border>
    <border>
      <left style="medium">
        <color theme="0" tint="-4.9989318521683403E-2"/>
      </left>
      <right style="medium">
        <color theme="0" tint="-4.9989318521683403E-2"/>
      </right>
      <top style="medium">
        <color theme="0" tint="-4.9989318521683403E-2"/>
      </top>
      <bottom/>
      <diagonal/>
    </border>
    <border>
      <left style="medium">
        <color theme="0" tint="-4.9989318521683403E-2"/>
      </left>
      <right/>
      <top style="medium">
        <color theme="0" tint="-4.9989318521683403E-2"/>
      </top>
      <bottom/>
      <diagonal/>
    </border>
  </borders>
  <cellStyleXfs count="1">
    <xf numFmtId="0" fontId="0" fillId="0" borderId="0"/>
  </cellStyleXfs>
  <cellXfs count="46">
    <xf numFmtId="0" fontId="0" fillId="0" borderId="0" xfId="0"/>
    <xf numFmtId="164" fontId="0" fillId="0" borderId="0" xfId="0" applyNumberFormat="1"/>
    <xf numFmtId="165" fontId="0" fillId="0" borderId="0" xfId="0" applyNumberFormat="1"/>
    <xf numFmtId="0" fontId="0" fillId="2" borderId="0" xfId="0" applyFill="1"/>
    <xf numFmtId="0" fontId="0" fillId="3" borderId="0" xfId="0" applyFill="1"/>
    <xf numFmtId="0" fontId="0" fillId="0" borderId="0" xfId="0" pivotButton="1"/>
    <xf numFmtId="0" fontId="0" fillId="0" borderId="0" xfId="0" applyAlignment="1">
      <alignment horizontal="left"/>
    </xf>
    <xf numFmtId="0" fontId="1" fillId="0" borderId="0" xfId="0" applyFont="1" applyAlignment="1">
      <alignment horizontal="left" vertical="center" indent="3"/>
    </xf>
    <xf numFmtId="0" fontId="1" fillId="0" borderId="0" xfId="0" applyFont="1" applyAlignment="1">
      <alignment vertical="center"/>
    </xf>
    <xf numFmtId="166" fontId="0" fillId="0" borderId="0" xfId="0" applyNumberFormat="1"/>
    <xf numFmtId="167" fontId="0" fillId="0" borderId="0" xfId="0" applyNumberFormat="1"/>
    <xf numFmtId="168" fontId="0" fillId="0" borderId="0" xfId="0" applyNumberFormat="1"/>
    <xf numFmtId="0" fontId="0" fillId="4" borderId="0" xfId="0" applyFill="1"/>
    <xf numFmtId="0" fontId="0" fillId="5" borderId="0" xfId="0" applyFill="1"/>
    <xf numFmtId="169" fontId="2" fillId="0" borderId="0" xfId="0" applyNumberFormat="1" applyFont="1" applyAlignment="1">
      <alignment horizontal="center" vertical="center"/>
    </xf>
    <xf numFmtId="0" fontId="0" fillId="0" borderId="1" xfId="0" pivotButton="1" applyBorder="1"/>
    <xf numFmtId="0" fontId="0" fillId="0" borderId="1" xfId="0" applyBorder="1"/>
    <xf numFmtId="170" fontId="0" fillId="0" borderId="1" xfId="0" applyNumberFormat="1" applyBorder="1"/>
    <xf numFmtId="0" fontId="3" fillId="6" borderId="1" xfId="0" applyFont="1" applyFill="1" applyBorder="1"/>
    <xf numFmtId="171" fontId="0" fillId="0" borderId="1" xfId="0" applyNumberFormat="1" applyBorder="1"/>
    <xf numFmtId="10" fontId="0" fillId="0" borderId="0" xfId="0" applyNumberFormat="1"/>
    <xf numFmtId="167" fontId="0" fillId="0" borderId="1" xfId="0" applyNumberFormat="1" applyBorder="1"/>
    <xf numFmtId="0" fontId="4" fillId="0" borderId="0" xfId="0" applyFont="1"/>
    <xf numFmtId="10" fontId="0" fillId="0" borderId="1" xfId="0" applyNumberFormat="1" applyBorder="1"/>
    <xf numFmtId="172" fontId="0" fillId="7" borderId="2" xfId="0" applyNumberFormat="1" applyFill="1" applyBorder="1"/>
    <xf numFmtId="172" fontId="0" fillId="7" borderId="3" xfId="0" applyNumberFormat="1" applyFill="1" applyBorder="1"/>
    <xf numFmtId="172" fontId="0" fillId="7" borderId="4" xfId="0" applyNumberFormat="1" applyFill="1" applyBorder="1"/>
    <xf numFmtId="172" fontId="0" fillId="7" borderId="5" xfId="0" applyNumberFormat="1" applyFill="1" applyBorder="1"/>
    <xf numFmtId="172" fontId="0" fillId="7" borderId="6" xfId="0" applyNumberFormat="1" applyFill="1" applyBorder="1"/>
    <xf numFmtId="172" fontId="0" fillId="7" borderId="7" xfId="0" applyNumberFormat="1" applyFill="1" applyBorder="1"/>
    <xf numFmtId="172" fontId="0" fillId="7" borderId="8" xfId="0" applyNumberFormat="1" applyFill="1" applyBorder="1"/>
    <xf numFmtId="172" fontId="0" fillId="7" borderId="9" xfId="0" applyNumberFormat="1" applyFill="1" applyBorder="1"/>
    <xf numFmtId="172" fontId="0" fillId="7" borderId="10" xfId="0" applyNumberFormat="1" applyFill="1" applyBorder="1"/>
    <xf numFmtId="9" fontId="0" fillId="0" borderId="0" xfId="0" applyNumberFormat="1"/>
    <xf numFmtId="169" fontId="0" fillId="0" borderId="1" xfId="0" applyNumberFormat="1" applyBorder="1"/>
    <xf numFmtId="0" fontId="0" fillId="8" borderId="1" xfId="0" applyFill="1" applyBorder="1"/>
    <xf numFmtId="0" fontId="6" fillId="0" borderId="0" xfId="0" applyFont="1"/>
    <xf numFmtId="0" fontId="5" fillId="0" borderId="0" xfId="0" applyFont="1"/>
    <xf numFmtId="170" fontId="0" fillId="0" borderId="0" xfId="0" applyNumberFormat="1"/>
    <xf numFmtId="3" fontId="0" fillId="0" borderId="0" xfId="0" applyNumberFormat="1"/>
    <xf numFmtId="173" fontId="0" fillId="0" borderId="0" xfId="0" applyNumberFormat="1"/>
    <xf numFmtId="1" fontId="0" fillId="0" borderId="0" xfId="0" applyNumberFormat="1"/>
    <xf numFmtId="10" fontId="7" fillId="0" borderId="0" xfId="0" applyNumberFormat="1" applyFont="1"/>
    <xf numFmtId="0" fontId="8" fillId="0" borderId="0" xfId="0" applyFont="1"/>
    <xf numFmtId="169" fontId="0" fillId="0" borderId="0" xfId="0" applyNumberFormat="1"/>
    <xf numFmtId="0" fontId="5" fillId="3" borderId="0" xfId="0" applyFont="1" applyFill="1"/>
  </cellXfs>
  <cellStyles count="1">
    <cellStyle name="Normal" xfId="0" builtinId="0"/>
  </cellStyles>
  <dxfs count="65">
    <dxf>
      <font>
        <color rgb="FF0070C0"/>
      </font>
    </dxf>
    <dxf>
      <fill>
        <patternFill>
          <bgColor theme="0" tint="-0.499984740745262"/>
        </patternFill>
      </fill>
    </dxf>
    <dxf>
      <font>
        <color rgb="FF0070C0"/>
      </font>
    </dxf>
    <dxf>
      <fill>
        <patternFill>
          <bgColor rgb="FF1F8CB3"/>
        </patternFill>
      </fill>
    </dxf>
    <dxf>
      <font>
        <color rgb="FF0070C0"/>
      </font>
    </dxf>
    <dxf>
      <font>
        <color rgb="FF9FE6FF"/>
      </font>
    </dxf>
    <dxf>
      <font>
        <color rgb="FF00B050"/>
      </font>
    </dxf>
    <dxf>
      <font>
        <color rgb="FFFF0000"/>
      </font>
    </dxf>
    <dxf>
      <font>
        <color rgb="FFFF0000"/>
      </font>
    </dxf>
    <dxf>
      <font>
        <color rgb="FF92D050"/>
      </font>
    </dxf>
    <dxf>
      <numFmt numFmtId="14" formatCode="0.00%"/>
    </dxf>
    <dxf>
      <numFmt numFmtId="167" formatCode="[&gt;=1000000]&quot;$&quot;0.0,,&quot;M&quot;;[&gt;=1000]&quot;$&quot;0.0,&quot;K&quot;;0"/>
    </dxf>
    <dxf>
      <numFmt numFmtId="170" formatCode="[&gt;=1000000]&quot;$&quot;0,,&quot;M&quot;;[&gt;=1000]&quot;$&quot;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gt;=1000000]&quot;$&quot;0.0,,&quot;M&quot;;[&gt;=1000]&quot;$&quot;0.0,&quot;K&quot;;0"/>
    </dxf>
    <dxf>
      <numFmt numFmtId="170" formatCode="[&gt;=1000000]&quot;$&quot;0,,&quot;M&quot;;[&gt;=1000]&quot;$&quot;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gt;=1000000]&quot;$&quot;0,,&quot;M&quot;;[&gt;=1000]&quot;$&quot;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0.0%"/>
    </dxf>
    <dxf>
      <numFmt numFmtId="14" formatCode="0.00%"/>
    </dxf>
    <dxf>
      <numFmt numFmtId="167" formatCode="[&gt;=1000000]&quot;$&quot;0.0,,&quot;M&quot;;[&gt;=1000]&quot;$&quot;0.0,&quot;K&quot;;0"/>
    </dxf>
    <dxf>
      <numFmt numFmtId="170" formatCode="[&gt;=1000000]&quot;$&quot;0,,&quot;M&quot;;[&gt;=1000]&quot;$&quot;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gt;=1000000]&quot;$&quot;0,,&quot;M&quot;;[&gt;=1000]&quot;$&quot;0,&quot;K&quot;;0"/>
    </dxf>
    <dxf>
      <numFmt numFmtId="173" formatCode="[&gt;=1000000]&quot;$&quot;0.0,,&quot;M&quot;;[&gt;=1000]&quot;$&quot;0.0,&quot;K&quot;;0.0"/>
    </dxf>
    <dxf>
      <numFmt numFmtId="169" formatCode="\+0.0%;\-0.0%"/>
    </dxf>
    <dxf>
      <numFmt numFmtId="14" formatCode="0.00%"/>
    </dxf>
    <dxf>
      <numFmt numFmtId="164" formatCode="\$#,##0;\(\$#,##0\);\$#,##0"/>
    </dxf>
    <dxf>
      <numFmt numFmtId="170" formatCode="[&gt;=1000000]&quot;$&quot;0,,&quot;M&quot;;[&gt;=1000]&quot;$&quot;0,&quot;K&quot;;0"/>
    </dxf>
    <dxf>
      <numFmt numFmtId="14" formatCode="0.00%"/>
    </dxf>
    <dxf>
      <numFmt numFmtId="14" formatCode="0.00%"/>
    </dxf>
    <dxf>
      <numFmt numFmtId="173" formatCode="[&gt;=1000000]&quot;$&quot;0.0,,&quot;M&quot;;[&gt;=1000]&quot;$&quot;0.0,&quot;K&quot;;0.0"/>
    </dxf>
    <dxf>
      <numFmt numFmtId="173" formatCode="[&gt;=1000000]&quot;$&quot;0.0,,&quot;M&quot;;[&gt;=1000]&quot;$&quot;0.0,&quot;K&quot;;0.0"/>
    </dxf>
    <dxf>
      <numFmt numFmtId="0" formatCode="General"/>
    </dxf>
    <dxf>
      <numFmt numFmtId="164" formatCode="\$#,##0;\(\$#,##0\);\$#,##0"/>
    </dxf>
    <dxf>
      <numFmt numFmtId="0" formatCode="General"/>
    </dxf>
    <dxf>
      <numFmt numFmtId="173" formatCode="[&gt;=1000000]&quot;$&quot;0.0,,&quot;M&quot;;[&gt;=1000]&quot;$&quot;0.0,&quot;K&quot;;0.0"/>
    </dxf>
    <dxf>
      <numFmt numFmtId="173" formatCode="[&gt;=1000000]&quot;$&quot;0.0,,&quot;M&quot;;[&gt;=1000]&quot;$&quot;0.0,&quot;K&quot;;0.0"/>
    </dxf>
    <dxf>
      <numFmt numFmtId="14" formatCode="0.00%"/>
    </dxf>
    <dxf>
      <numFmt numFmtId="170" formatCode="[&gt;=1000000]&quot;$&quot;0,,&quot;M&quot;;[&gt;=1000]&quot;$&quot;0,&quot;K&quot;;0"/>
    </dxf>
    <dxf>
      <numFmt numFmtId="173" formatCode="[&gt;=1000000]&quot;$&quot;0.0,,&quot;M&quot;;[&gt;=1000]&quot;$&quot;0.0,&quot;K&quot;;0.0"/>
    </dxf>
    <dxf>
      <numFmt numFmtId="1" formatCode="0"/>
    </dxf>
    <dxf>
      <numFmt numFmtId="168" formatCode="[&gt;=1000000]0.0,,&quot;M&quot;;[&gt;=1000]0.0,&quot;K&quot;;0"/>
    </dxf>
    <dxf>
      <numFmt numFmtId="168" formatCode="[&gt;=1000000]0.0,,&quot;M&quot;;[&gt;=1000]0.0,&quot;K&quot;;0"/>
    </dxf>
    <dxf>
      <numFmt numFmtId="168" formatCode="[&gt;=1000000]0.0,,&quot;M&quot;;[&gt;=1000]0.0,&quot;K&quot;;0"/>
    </dxf>
    <dxf>
      <numFmt numFmtId="168" formatCode="[&gt;=1000000]0.0,,&quot;M&quot;;[&gt;=1000]0.0,&quot;K&quot;;0"/>
    </dxf>
    <dxf>
      <numFmt numFmtId="167" formatCode="[&gt;=1000000]&quot;$&quot;0.0,,&quot;M&quot;;[&gt;=1000]&quot;$&quot;0.0,&quot;K&quot;;0"/>
    </dxf>
    <dxf>
      <numFmt numFmtId="166" formatCode="[&gt;=1000000]&quot;$&quot;0.0,,&quot;M&quot;;[&gt;=1000]&quot;$&quot;0.0,,&quot;K&quot;;0"/>
    </dxf>
    <dxf>
      <numFmt numFmtId="166" formatCode="[&gt;=1000000]&quot;$&quot;0.0,,&quot;M&quot;;[&gt;=1000]&quot;$&quot;0.0,,&quot;K&quot;;0"/>
    </dxf>
    <dxf>
      <numFmt numFmtId="166" formatCode="[&gt;=1000000]&quot;$&quot;0.0,,&quot;M&quot;;[&gt;=1000]&quot;$&quot;0.0,,&quot;K&quot;;0"/>
    </dxf>
    <dxf>
      <font>
        <b val="0"/>
        <i/>
        <color rgb="FF1F95B3"/>
      </font>
      <fill>
        <patternFill>
          <bgColor rgb="FF333F50"/>
        </patternFill>
      </fill>
      <border diagonalUp="0" diagonalDown="0">
        <left/>
        <right/>
        <top/>
        <bottom/>
        <vertical/>
        <horizontal/>
      </border>
    </dxf>
    <dxf>
      <font>
        <color theme="1"/>
      </font>
      <fill>
        <patternFill>
          <bgColor rgb="FF333F50"/>
        </patternFill>
      </fill>
      <border diagonalUp="0" diagonalDown="0">
        <left/>
        <right/>
        <top/>
        <bottom/>
        <vertical/>
        <horizontal/>
      </border>
    </dxf>
    <dxf>
      <font>
        <b val="0"/>
        <i/>
        <color theme="3" tint="0.39994506668294322"/>
      </font>
      <fill>
        <patternFill>
          <bgColor theme="0"/>
        </patternFill>
      </fill>
      <border diagonalUp="0" diagonalDown="0">
        <left/>
        <right/>
        <top/>
        <bottom/>
        <vertical/>
        <horizontal/>
      </border>
    </dxf>
    <dxf>
      <font>
        <color theme="1"/>
      </font>
      <fill>
        <patternFill>
          <bgColor theme="0"/>
        </patternFill>
      </fill>
      <border diagonalUp="0" diagonalDown="0">
        <left/>
        <right/>
        <top/>
        <bottom/>
        <vertical/>
        <horizontal/>
      </border>
    </dxf>
  </dxfs>
  <tableStyles count="3" defaultTableStyle="TableStyleMedium2" defaultPivotStyle="PivotStyleLight16">
    <tableStyle name="Invisible" pivot="0" table="0" count="0" xr9:uid="{00000000-0011-0000-FFFF-FFFF00000000}"/>
    <tableStyle name="SlicerStyleLight1 2" pivot="0" table="0" count="10" xr9:uid="{00000000-0011-0000-FFFF-FFFF01000000}">
      <tableStyleElement type="wholeTable" dxfId="64"/>
      <tableStyleElement type="headerRow" dxfId="63"/>
    </tableStyle>
    <tableStyle name="SlicerStyleLight1 2 2" pivot="0" table="0" count="10" xr9:uid="{22EC4D27-893A-4954-8A7A-AAE5805A38F3}">
      <tableStyleElement type="wholeTable" dxfId="62"/>
      <tableStyleElement type="headerRow" dxfId="61"/>
    </tableStyle>
  </tableStyles>
  <colors>
    <mruColors>
      <color rgb="FF333F50"/>
      <color rgb="FF005392"/>
      <color rgb="FF1F95B3"/>
      <color rgb="FF9FE6FF"/>
      <color rgb="FF1F8CB3"/>
      <color rgb="FF0070C0"/>
      <color rgb="FF7077E6"/>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4"/>
            <color theme="0"/>
          </font>
          <fill>
            <patternFill patternType="solid">
              <fgColor theme="4" tint="0.59999389629810485"/>
              <bgColor rgb="FF333F50"/>
            </patternFill>
          </fill>
          <border diagonalUp="0" diagonalDown="0">
            <left/>
            <right/>
            <top/>
            <bottom style="medium">
              <color theme="0" tint="-0.24994659260841701"/>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color theme="0" tint="-0.24994659260841701"/>
          </font>
          <fill>
            <patternFill patternType="solid">
              <fgColor rgb="FFFFFFFF"/>
              <bgColor rgb="FF333F50"/>
            </patternFill>
          </fill>
          <border>
            <left style="thin">
              <color rgb="FFCCCCCC"/>
            </left>
            <right style="thin">
              <color rgb="FFCCCCCC"/>
            </right>
            <top style="thin">
              <color rgb="FFCCCCCC"/>
            </top>
            <bottom style="medium">
              <color theme="0" tint="-4.9989318521683403E-2"/>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4"/>
            <color theme="1" tint="0.34998626667073579"/>
          </font>
          <fill>
            <patternFill patternType="solid">
              <fgColor theme="4" tint="0.59999389629810485"/>
              <bgColor theme="0"/>
            </patternFill>
          </fill>
          <border diagonalUp="0" diagonalDown="0">
            <left/>
            <right/>
            <top/>
            <bottom style="thick">
              <color theme="0" tint="-0.24994659260841701"/>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color theme="0" tint="-0.24994659260841701"/>
          </font>
          <fill>
            <patternFill patternType="solid">
              <fgColor rgb="FFFFFFFF"/>
              <bgColor theme="0"/>
            </patternFill>
          </fill>
          <border>
            <left style="thin">
              <color rgb="FFCCCCCC"/>
            </left>
            <right style="thin">
              <color rgb="FFCCCCCC"/>
            </right>
            <top style="thin">
              <color rgb="FFCCCCCC"/>
            </top>
            <bottom style="medium">
              <color theme="0" tint="-4.9989318521683403E-2"/>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8.xml"/><Relationship Id="rId21" Type="http://schemas.openxmlformats.org/officeDocument/2006/relationships/pivotCacheDefinition" Target="pivotCache/pivotCacheDefinition13.xml"/><Relationship Id="rId42" Type="http://schemas.openxmlformats.org/officeDocument/2006/relationships/customXml" Target="../customXml/item2.xml"/><Relationship Id="rId47" Type="http://schemas.openxmlformats.org/officeDocument/2006/relationships/customXml" Target="../customXml/item7.xml"/><Relationship Id="rId63" Type="http://schemas.openxmlformats.org/officeDocument/2006/relationships/customXml" Target="../customXml/item23.xml"/><Relationship Id="rId68" Type="http://schemas.openxmlformats.org/officeDocument/2006/relationships/customXml" Target="../customXml/item28.xml"/><Relationship Id="rId84" Type="http://schemas.microsoft.com/office/2017/10/relationships/person" Target="persons/person5.xml"/><Relationship Id="rId16" Type="http://schemas.openxmlformats.org/officeDocument/2006/relationships/pivotCacheDefinition" Target="pivotCache/pivotCacheDefinition8.xml"/><Relationship Id="rId11" Type="http://schemas.openxmlformats.org/officeDocument/2006/relationships/pivotCacheDefinition" Target="pivotCache/pivotCacheDefinition3.xml"/><Relationship Id="rId32" Type="http://schemas.microsoft.com/office/2007/relationships/slicerCache" Target="slicerCaches/slicerCache1.xml"/><Relationship Id="rId37" Type="http://schemas.openxmlformats.org/officeDocument/2006/relationships/styles" Target="styles.xml"/><Relationship Id="rId53" Type="http://schemas.openxmlformats.org/officeDocument/2006/relationships/customXml" Target="../customXml/item13.xml"/><Relationship Id="rId58" Type="http://schemas.openxmlformats.org/officeDocument/2006/relationships/customXml" Target="../customXml/item18.xml"/><Relationship Id="rId74" Type="http://schemas.openxmlformats.org/officeDocument/2006/relationships/customXml" Target="../customXml/item34.xml"/><Relationship Id="rId79" Type="http://schemas.microsoft.com/office/2017/10/relationships/person" Target="persons/person3.xml"/><Relationship Id="rId5" Type="http://schemas.openxmlformats.org/officeDocument/2006/relationships/worksheet" Target="worksheets/sheet5.xml"/><Relationship Id="rId19" Type="http://schemas.openxmlformats.org/officeDocument/2006/relationships/pivotCacheDefinition" Target="pivotCache/pivotCacheDefinition1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pivotCacheDefinition" Target="pivotCache/pivotCacheDefinition19.xml"/><Relationship Id="rId30" Type="http://schemas.openxmlformats.org/officeDocument/2006/relationships/pivotCacheDefinition" Target="pivotCache/pivotCacheDefinition22.xml"/><Relationship Id="rId35" Type="http://schemas.openxmlformats.org/officeDocument/2006/relationships/theme" Target="theme/theme1.xml"/><Relationship Id="rId43" Type="http://schemas.openxmlformats.org/officeDocument/2006/relationships/customXml" Target="../customXml/item3.xml"/><Relationship Id="rId48" Type="http://schemas.openxmlformats.org/officeDocument/2006/relationships/customXml" Target="../customXml/item8.xml"/><Relationship Id="rId56" Type="http://schemas.openxmlformats.org/officeDocument/2006/relationships/customXml" Target="../customXml/item16.xml"/><Relationship Id="rId64" Type="http://schemas.openxmlformats.org/officeDocument/2006/relationships/customXml" Target="../customXml/item24.xml"/><Relationship Id="rId69" Type="http://schemas.openxmlformats.org/officeDocument/2006/relationships/customXml" Target="../customXml/item29.xml"/><Relationship Id="rId77" Type="http://schemas.openxmlformats.org/officeDocument/2006/relationships/customXml" Target="../customXml/item37.xml"/><Relationship Id="rId8" Type="http://schemas.openxmlformats.org/officeDocument/2006/relationships/worksheet" Target="worksheets/sheet8.xml"/><Relationship Id="rId51" Type="http://schemas.openxmlformats.org/officeDocument/2006/relationships/customXml" Target="../customXml/item11.xml"/><Relationship Id="rId72" Type="http://schemas.openxmlformats.org/officeDocument/2006/relationships/customXml" Target="../customXml/item32.xml"/><Relationship Id="rId80" Type="http://schemas.microsoft.com/office/2017/10/relationships/person" Target="persons/person1.xml"/><Relationship Id="rId85" Type="http://schemas.microsoft.com/office/2017/10/relationships/person" Target="persons/person6.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7.xml"/><Relationship Id="rId33" Type="http://schemas.microsoft.com/office/2007/relationships/slicerCache" Target="slicerCaches/slicerCache2.xml"/><Relationship Id="rId38" Type="http://schemas.openxmlformats.org/officeDocument/2006/relationships/sharedStrings" Target="sharedStrings.xml"/><Relationship Id="rId46" Type="http://schemas.openxmlformats.org/officeDocument/2006/relationships/customXml" Target="../customXml/item6.xml"/><Relationship Id="rId59" Type="http://schemas.openxmlformats.org/officeDocument/2006/relationships/customXml" Target="../customXml/item19.xml"/><Relationship Id="rId67" Type="http://schemas.openxmlformats.org/officeDocument/2006/relationships/customXml" Target="../customXml/item27.xml"/><Relationship Id="rId20" Type="http://schemas.openxmlformats.org/officeDocument/2006/relationships/pivotCacheDefinition" Target="pivotCache/pivotCacheDefinition12.xml"/><Relationship Id="rId41" Type="http://schemas.openxmlformats.org/officeDocument/2006/relationships/customXml" Target="../customXml/item1.xml"/><Relationship Id="rId54" Type="http://schemas.openxmlformats.org/officeDocument/2006/relationships/customXml" Target="../customXml/item14.xml"/><Relationship Id="rId62" Type="http://schemas.openxmlformats.org/officeDocument/2006/relationships/customXml" Target="../customXml/item22.xml"/><Relationship Id="rId70" Type="http://schemas.openxmlformats.org/officeDocument/2006/relationships/customXml" Target="../customXml/item30.xml"/><Relationship Id="rId75" Type="http://schemas.openxmlformats.org/officeDocument/2006/relationships/customXml" Target="../customXml/item35.xml"/><Relationship Id="rId83"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pivotCacheDefinition" Target="pivotCache/pivotCacheDefinition20.xml"/><Relationship Id="rId36" Type="http://schemas.openxmlformats.org/officeDocument/2006/relationships/connections" Target="connections.xml"/><Relationship Id="rId49" Type="http://schemas.openxmlformats.org/officeDocument/2006/relationships/customXml" Target="../customXml/item9.xml"/><Relationship Id="rId57" Type="http://schemas.openxmlformats.org/officeDocument/2006/relationships/customXml" Target="../customXml/item17.xml"/><Relationship Id="rId10" Type="http://schemas.openxmlformats.org/officeDocument/2006/relationships/pivotCacheDefinition" Target="pivotCache/pivotCacheDefinition2.xml"/><Relationship Id="rId31" Type="http://schemas.openxmlformats.org/officeDocument/2006/relationships/pivotCacheDefinition" Target="pivotCache/pivotCacheDefinition23.xml"/><Relationship Id="rId44" Type="http://schemas.openxmlformats.org/officeDocument/2006/relationships/customXml" Target="../customXml/item4.xml"/><Relationship Id="rId52" Type="http://schemas.openxmlformats.org/officeDocument/2006/relationships/customXml" Target="../customXml/item12.xml"/><Relationship Id="rId60" Type="http://schemas.openxmlformats.org/officeDocument/2006/relationships/customXml" Target="../customXml/item20.xml"/><Relationship Id="rId65" Type="http://schemas.openxmlformats.org/officeDocument/2006/relationships/customXml" Target="../customXml/item25.xml"/><Relationship Id="rId73" Type="http://schemas.openxmlformats.org/officeDocument/2006/relationships/customXml" Target="../customXml/item33.xml"/><Relationship Id="rId81" Type="http://schemas.microsoft.com/office/2017/10/relationships/person" Target="persons/person2.xml"/><Relationship Id="rId86"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39" Type="http://schemas.openxmlformats.org/officeDocument/2006/relationships/powerPivotData" Target="model/item.data"/><Relationship Id="rId34" Type="http://schemas.microsoft.com/office/2007/relationships/slicerCache" Target="slicerCaches/slicerCache3.xml"/><Relationship Id="rId50" Type="http://schemas.openxmlformats.org/officeDocument/2006/relationships/customXml" Target="../customXml/item10.xml"/><Relationship Id="rId55" Type="http://schemas.openxmlformats.org/officeDocument/2006/relationships/customXml" Target="../customXml/item15.xml"/><Relationship Id="rId76" Type="http://schemas.openxmlformats.org/officeDocument/2006/relationships/customXml" Target="../customXml/item36.xml"/><Relationship Id="rId7" Type="http://schemas.openxmlformats.org/officeDocument/2006/relationships/worksheet" Target="worksheets/sheet7.xml"/><Relationship Id="rId71" Type="http://schemas.openxmlformats.org/officeDocument/2006/relationships/customXml" Target="../customXml/item31.xml"/><Relationship Id="rId2" Type="http://schemas.openxmlformats.org/officeDocument/2006/relationships/worksheet" Target="worksheets/sheet2.xml"/><Relationship Id="rId29" Type="http://schemas.openxmlformats.org/officeDocument/2006/relationships/pivotCacheDefinition" Target="pivotCache/pivotCacheDefinition21.xml"/><Relationship Id="rId24" Type="http://schemas.openxmlformats.org/officeDocument/2006/relationships/pivotCacheDefinition" Target="pivotCache/pivotCacheDefinition16.xml"/><Relationship Id="rId40" Type="http://schemas.openxmlformats.org/officeDocument/2006/relationships/calcChain" Target="calcChain.xml"/><Relationship Id="rId45" Type="http://schemas.openxmlformats.org/officeDocument/2006/relationships/customXml" Target="../customXml/item5.xml"/><Relationship Id="rId66" Type="http://schemas.openxmlformats.org/officeDocument/2006/relationships/customXml" Target="../customXml/item26.xml"/><Relationship Id="rId61" Type="http://schemas.openxmlformats.org/officeDocument/2006/relationships/customXml" Target="../customXml/item21.xml"/><Relationship Id="rId82" Type="http://schemas.microsoft.com/office/2017/10/relationships/person" Target="persons/pers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'Analysis 2'!$I$5</c:f>
              <c:strCache>
                <c:ptCount val="1"/>
                <c:pt idx="0">
                  <c:v>Total Revenue</c:v>
                </c:pt>
              </c:strCache>
            </c:strRef>
          </c:tx>
          <c:spPr>
            <a:ln w="28575" cap="rnd">
              <a:solidFill>
                <a:srgbClr val="1F8CB3"/>
              </a:solidFill>
              <a:round/>
            </a:ln>
            <a:effectLst/>
          </c:spPr>
          <c:marker>
            <c:symbol val="square"/>
            <c:size val="5"/>
            <c:spPr>
              <a:solidFill>
                <a:srgbClr val="0070C0"/>
              </a:solidFill>
              <a:ln w="9525">
                <a:solidFill>
                  <a:srgbClr val="0070C0"/>
                </a:solidFill>
              </a:ln>
              <a:effectLst/>
            </c:spPr>
          </c:marker>
          <c:dLbls>
            <c:dLbl>
              <c:idx val="0"/>
              <c:tx>
                <c:rich>
                  <a:bodyPr/>
                  <a:lstStyle/>
                  <a:p>
                    <a:fld id="{D3E5C023-8730-4323-98BF-B27C65F35DC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7F2-4232-A236-20BB9B0DBB25}"/>
                </c:ext>
              </c:extLst>
            </c:dLbl>
            <c:dLbl>
              <c:idx val="1"/>
              <c:tx>
                <c:rich>
                  <a:bodyPr/>
                  <a:lstStyle/>
                  <a:p>
                    <a:fld id="{F1617A07-9DA2-4107-B3F6-19BB636FEEB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7F2-4232-A236-20BB9B0DBB25}"/>
                </c:ext>
              </c:extLst>
            </c:dLbl>
            <c:dLbl>
              <c:idx val="2"/>
              <c:tx>
                <c:rich>
                  <a:bodyPr/>
                  <a:lstStyle/>
                  <a:p>
                    <a:fld id="{2A131CFB-A4BD-42BC-8E65-5BCCB3E6AD0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7F2-4232-A236-20BB9B0DBB25}"/>
                </c:ext>
              </c:extLst>
            </c:dLbl>
            <c:dLbl>
              <c:idx val="3"/>
              <c:tx>
                <c:rich>
                  <a:bodyPr/>
                  <a:lstStyle/>
                  <a:p>
                    <a:fld id="{14436EE6-D321-4541-96D1-CC393CF8578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7F2-4232-A236-20BB9B0DBB25}"/>
                </c:ext>
              </c:extLst>
            </c:dLbl>
            <c:dLbl>
              <c:idx val="4"/>
              <c:tx>
                <c:rich>
                  <a:bodyPr/>
                  <a:lstStyle/>
                  <a:p>
                    <a:fld id="{733E99AA-3783-485D-9336-918F605C81F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A515-4774-AFE7-266A933512AE}"/>
                </c:ext>
              </c:extLst>
            </c:dLbl>
            <c:dLbl>
              <c:idx val="5"/>
              <c:tx>
                <c:rich>
                  <a:bodyPr/>
                  <a:lstStyle/>
                  <a:p>
                    <a:fld id="{C343A173-1928-4BF0-AAF3-FDD096059C5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7F2-4232-A236-20BB9B0DBB25}"/>
                </c:ext>
              </c:extLst>
            </c:dLbl>
            <c:dLbl>
              <c:idx val="6"/>
              <c:tx>
                <c:rich>
                  <a:bodyPr/>
                  <a:lstStyle/>
                  <a:p>
                    <a:fld id="{D2294460-0339-4114-882E-7C251B47F09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7F2-4232-A236-20BB9B0DBB25}"/>
                </c:ext>
              </c:extLst>
            </c:dLbl>
            <c:dLbl>
              <c:idx val="7"/>
              <c:tx>
                <c:rich>
                  <a:bodyPr/>
                  <a:lstStyle/>
                  <a:p>
                    <a:fld id="{087E50EA-4AE1-4153-A1DC-D942BD7204D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515-4774-AFE7-266A933512AE}"/>
                </c:ext>
              </c:extLst>
            </c:dLbl>
            <c:dLbl>
              <c:idx val="8"/>
              <c:tx>
                <c:rich>
                  <a:bodyPr/>
                  <a:lstStyle/>
                  <a:p>
                    <a:fld id="{4646A9B6-2D53-47D4-A6FD-2E53E437FAA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7F2-4232-A236-20BB9B0DBB25}"/>
                </c:ext>
              </c:extLst>
            </c:dLbl>
            <c:dLbl>
              <c:idx val="9"/>
              <c:tx>
                <c:rich>
                  <a:bodyPr/>
                  <a:lstStyle/>
                  <a:p>
                    <a:fld id="{2BAA7BEF-B9E9-4742-86B9-C2EF07FB465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7F2-4232-A236-20BB9B0DBB25}"/>
                </c:ext>
              </c:extLst>
            </c:dLbl>
            <c:dLbl>
              <c:idx val="10"/>
              <c:tx>
                <c:rich>
                  <a:bodyPr/>
                  <a:lstStyle/>
                  <a:p>
                    <a:fld id="{7ABBDEB0-68C9-4844-BF21-7008CB88932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7F2-4232-A236-20BB9B0DBB25}"/>
                </c:ext>
              </c:extLst>
            </c:dLbl>
            <c:dLbl>
              <c:idx val="11"/>
              <c:tx>
                <c:rich>
                  <a:bodyPr/>
                  <a:lstStyle/>
                  <a:p>
                    <a:fld id="{39312808-7E97-456A-80F9-D0E2E0E6169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7F2-4232-A236-20BB9B0DBB2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 2'!$H$6:$H$17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2'!$I$6:$I$17</c:f>
              <c:numCache>
                <c:formatCode>[&gt;=1000000]"$"0,,"M";[&gt;=1000]"$"0,"K";0</c:formatCode>
                <c:ptCount val="12"/>
                <c:pt idx="0">
                  <c:v>444162.52000000014</c:v>
                </c:pt>
                <c:pt idx="1">
                  <c:v>423741.52000000037</c:v>
                </c:pt>
                <c:pt idx="2">
                  <c:v>468344.26999999949</c:v>
                </c:pt>
                <c:pt idx="3">
                  <c:v>448652.76000000007</c:v>
                </c:pt>
                <c:pt idx="4">
                  <c:v>480720.64000000001</c:v>
                </c:pt>
                <c:pt idx="5">
                  <c:v>455501.13999999996</c:v>
                </c:pt>
                <c:pt idx="6">
                  <c:v>433725.86000000045</c:v>
                </c:pt>
                <c:pt idx="7">
                  <c:v>485766.24999999977</c:v>
                </c:pt>
                <c:pt idx="8">
                  <c:v>443447.4300000004</c:v>
                </c:pt>
                <c:pt idx="9">
                  <c:v>458984.37999999971</c:v>
                </c:pt>
                <c:pt idx="10">
                  <c:v>462537.40999999939</c:v>
                </c:pt>
                <c:pt idx="11">
                  <c:v>441225.2900000001</c:v>
                </c:pt>
              </c:numCache>
            </c:numRef>
          </c:val>
          <c:smooth val="1"/>
          <c:extLst>
            <c:ext xmlns:c15="http://schemas.microsoft.com/office/drawing/2012/chart" uri="{02D57815-91ED-43cb-92C2-25804820EDAC}">
              <c15:datalabelsRange>
                <c15:f>'Analysis 2'!$K$6:$K$17</c15:f>
                <c15:dlblRangeCache>
                  <c:ptCount val="12"/>
                  <c:pt idx="4">
                    <c:v>$481K</c:v>
                  </c:pt>
                  <c:pt idx="7">
                    <c:v>$486K</c:v>
                  </c:pt>
                </c15:dlblRangeCache>
              </c15:datalabelsRange>
            </c:ext>
            <c:ext xmlns:c16="http://schemas.microsoft.com/office/drawing/2014/chart" uri="{C3380CC4-5D6E-409C-BE32-E72D297353CC}">
              <c16:uniqueId val="{0000000C-87F2-4232-A236-20BB9B0DBB25}"/>
            </c:ext>
          </c:extLst>
        </c:ser>
        <c:ser>
          <c:idx val="1"/>
          <c:order val="1"/>
          <c:tx>
            <c:strRef>
              <c:f>'Analysis 2'!$J$5</c:f>
              <c:strCache>
                <c:ptCount val="1"/>
                <c:pt idx="0">
                  <c:v>Total Target</c:v>
                </c:pt>
              </c:strCache>
            </c:strRef>
          </c:tx>
          <c:spPr>
            <a:ln w="28575" cap="rnd">
              <a:solidFill>
                <a:schemeClr val="bg1">
                  <a:lumMod val="65000"/>
                </a:schemeClr>
              </a:solidFill>
              <a:round/>
            </a:ln>
            <a:effectLst/>
          </c:spPr>
          <c:marker>
            <c:symbol val="none"/>
          </c:marker>
          <c:cat>
            <c:strRef>
              <c:f>'Analysis 2'!$H$6:$H$17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2'!$J$6:$J$17</c:f>
              <c:numCache>
                <c:formatCode>[&gt;=1000000]"$"0,,"M";[&gt;=1000]"$"0,"K";0</c:formatCode>
                <c:ptCount val="12"/>
                <c:pt idx="0">
                  <c:v>439042</c:v>
                </c:pt>
                <c:pt idx="1">
                  <c:v>431279</c:v>
                </c:pt>
                <c:pt idx="2">
                  <c:v>445591</c:v>
                </c:pt>
                <c:pt idx="3">
                  <c:v>453071</c:v>
                </c:pt>
                <c:pt idx="4">
                  <c:v>444167</c:v>
                </c:pt>
                <c:pt idx="5">
                  <c:v>421979</c:v>
                </c:pt>
                <c:pt idx="6">
                  <c:v>456718</c:v>
                </c:pt>
                <c:pt idx="7">
                  <c:v>431727</c:v>
                </c:pt>
                <c:pt idx="8">
                  <c:v>446912</c:v>
                </c:pt>
                <c:pt idx="9">
                  <c:v>414360</c:v>
                </c:pt>
                <c:pt idx="10">
                  <c:v>413371</c:v>
                </c:pt>
                <c:pt idx="11">
                  <c:v>456773</c:v>
                </c:pt>
              </c:numCache>
            </c:numRef>
          </c:val>
          <c:smooth val="1"/>
          <c:extLst>
            <c:ext xmlns:c16="http://schemas.microsoft.com/office/drawing/2014/chart" uri="{C3380CC4-5D6E-409C-BE32-E72D297353CC}">
              <c16:uniqueId val="{0000000D-87F2-4232-A236-20BB9B0DBB25}"/>
            </c:ext>
          </c:extLst>
        </c:ser>
        <c:dLbls>
          <c:showLegendKey val="0"/>
          <c:showVal val="0"/>
          <c:showCatName val="0"/>
          <c:showSerName val="0"/>
          <c:showPercent val="0"/>
          <c:showBubbleSize val="0"/>
        </c:dLbls>
        <c:marker val="1"/>
        <c:smooth val="0"/>
        <c:axId val="489720640"/>
        <c:axId val="489727168"/>
      </c:lineChart>
      <c:catAx>
        <c:axId val="48972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27168"/>
        <c:crosses val="autoZero"/>
        <c:auto val="1"/>
        <c:lblAlgn val="ctr"/>
        <c:lblOffset val="100"/>
        <c:noMultiLvlLbl val="0"/>
      </c:catAx>
      <c:valAx>
        <c:axId val="489727168"/>
        <c:scaling>
          <c:orientation val="minMax"/>
        </c:scaling>
        <c:delete val="0"/>
        <c:axPos val="l"/>
        <c:numFmt formatCode="[&gt;=1000000]&quot;$&quot;0,,&quot;M&quot;;[&gt;=1000]&quot;$&quot;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20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[Book2^120-1(AutoRecovered).xlsx]Analysis 2!PivotTable1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2'!$C$5</c:f>
              <c:strCache>
                <c:ptCount val="1"/>
                <c:pt idx="0">
                  <c:v>Total Revenue</c:v>
                </c:pt>
              </c:strCache>
            </c:strRef>
          </c:tx>
          <c:spPr>
            <a:ln w="28575" cap="rnd">
              <a:solidFill>
                <a:schemeClr val="accent1"/>
              </a:solidFill>
              <a:round/>
            </a:ln>
            <a:effectLst/>
          </c:spPr>
          <c:marker>
            <c:symbol val="none"/>
          </c:marker>
          <c:cat>
            <c:strRef>
              <c:f>'Analysis 2'!$B$6:$B$17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2'!$C$6:$C$17</c:f>
              <c:numCache>
                <c:formatCode>[&gt;=1000000]"$"0,,"M";[&gt;=1000]"$"0,"K";0</c:formatCode>
                <c:ptCount val="12"/>
                <c:pt idx="0">
                  <c:v>444162.52000000014</c:v>
                </c:pt>
                <c:pt idx="1">
                  <c:v>423741.52000000037</c:v>
                </c:pt>
                <c:pt idx="2">
                  <c:v>468344.26999999949</c:v>
                </c:pt>
                <c:pt idx="3">
                  <c:v>448652.76000000007</c:v>
                </c:pt>
                <c:pt idx="4">
                  <c:v>480720.64000000001</c:v>
                </c:pt>
                <c:pt idx="5">
                  <c:v>455501.13999999996</c:v>
                </c:pt>
                <c:pt idx="6">
                  <c:v>433725.86000000045</c:v>
                </c:pt>
                <c:pt idx="7">
                  <c:v>485766.24999999977</c:v>
                </c:pt>
                <c:pt idx="8">
                  <c:v>443447.4300000004</c:v>
                </c:pt>
                <c:pt idx="9">
                  <c:v>458984.37999999971</c:v>
                </c:pt>
                <c:pt idx="10">
                  <c:v>462537.40999999939</c:v>
                </c:pt>
                <c:pt idx="11">
                  <c:v>441225.2900000001</c:v>
                </c:pt>
              </c:numCache>
            </c:numRef>
          </c:val>
          <c:smooth val="0"/>
          <c:extLst>
            <c:ext xmlns:c16="http://schemas.microsoft.com/office/drawing/2014/chart" uri="{C3380CC4-5D6E-409C-BE32-E72D297353CC}">
              <c16:uniqueId val="{00000000-7AFA-4CC3-9558-D14F3E1B199C}"/>
            </c:ext>
          </c:extLst>
        </c:ser>
        <c:ser>
          <c:idx val="1"/>
          <c:order val="1"/>
          <c:tx>
            <c:strRef>
              <c:f>'Analysis 2'!$D$5</c:f>
              <c:strCache>
                <c:ptCount val="1"/>
                <c:pt idx="0">
                  <c:v>Total Target</c:v>
                </c:pt>
              </c:strCache>
            </c:strRef>
          </c:tx>
          <c:spPr>
            <a:ln w="28575" cap="rnd">
              <a:solidFill>
                <a:schemeClr val="accent2"/>
              </a:solidFill>
              <a:round/>
            </a:ln>
            <a:effectLst/>
          </c:spPr>
          <c:marker>
            <c:symbol val="none"/>
          </c:marker>
          <c:cat>
            <c:strRef>
              <c:f>'Analysis 2'!$B$6:$B$17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2'!$D$6:$D$17</c:f>
              <c:numCache>
                <c:formatCode>[&gt;=1000000]"$"0,,"M";[&gt;=1000]"$"0,"K";0</c:formatCode>
                <c:ptCount val="12"/>
                <c:pt idx="0">
                  <c:v>439042</c:v>
                </c:pt>
                <c:pt idx="1">
                  <c:v>431279</c:v>
                </c:pt>
                <c:pt idx="2">
                  <c:v>445591</c:v>
                </c:pt>
                <c:pt idx="3">
                  <c:v>453071</c:v>
                </c:pt>
                <c:pt idx="4">
                  <c:v>444167</c:v>
                </c:pt>
                <c:pt idx="5">
                  <c:v>421979</c:v>
                </c:pt>
                <c:pt idx="6">
                  <c:v>456718</c:v>
                </c:pt>
                <c:pt idx="7">
                  <c:v>431727</c:v>
                </c:pt>
                <c:pt idx="8">
                  <c:v>446912</c:v>
                </c:pt>
                <c:pt idx="9">
                  <c:v>414360</c:v>
                </c:pt>
                <c:pt idx="10">
                  <c:v>413371</c:v>
                </c:pt>
                <c:pt idx="11">
                  <c:v>456773</c:v>
                </c:pt>
              </c:numCache>
            </c:numRef>
          </c:val>
          <c:smooth val="0"/>
          <c:extLst>
            <c:ext xmlns:c16="http://schemas.microsoft.com/office/drawing/2014/chart" uri="{C3380CC4-5D6E-409C-BE32-E72D297353CC}">
              <c16:uniqueId val="{00000001-7AFA-4CC3-9558-D14F3E1B199C}"/>
            </c:ext>
          </c:extLst>
        </c:ser>
        <c:dLbls>
          <c:showLegendKey val="0"/>
          <c:showVal val="0"/>
          <c:showCatName val="0"/>
          <c:showSerName val="0"/>
          <c:showPercent val="0"/>
          <c:showBubbleSize val="0"/>
        </c:dLbls>
        <c:smooth val="0"/>
        <c:axId val="489729344"/>
        <c:axId val="489730976"/>
      </c:lineChart>
      <c:catAx>
        <c:axId val="48972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30976"/>
        <c:crosses val="autoZero"/>
        <c:auto val="1"/>
        <c:lblAlgn val="ctr"/>
        <c:lblOffset val="100"/>
        <c:noMultiLvlLbl val="0"/>
      </c:catAx>
      <c:valAx>
        <c:axId val="489730976"/>
        <c:scaling>
          <c:orientation val="minMax"/>
        </c:scaling>
        <c:delete val="0"/>
        <c:axPos val="l"/>
        <c:numFmt formatCode="[&gt;=1000000]&quot;$&quot;0,,&quot;M&quot;;[&gt;=1000]&quot;$&quot;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29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2'!$I$5</c:f>
              <c:strCache>
                <c:ptCount val="1"/>
                <c:pt idx="0">
                  <c:v>Total Revenue</c:v>
                </c:pt>
              </c:strCache>
            </c:strRef>
          </c:tx>
          <c:spPr>
            <a:ln w="28575" cap="rnd">
              <a:solidFill>
                <a:schemeClr val="accent1"/>
              </a:solidFill>
              <a:round/>
            </a:ln>
            <a:effectLst/>
          </c:spPr>
          <c:marker>
            <c:symbol val="none"/>
          </c:marker>
          <c:dLbls>
            <c:dLbl>
              <c:idx val="0"/>
              <c:tx>
                <c:rich>
                  <a:bodyPr/>
                  <a:lstStyle/>
                  <a:p>
                    <a:fld id="{C4171E9C-428A-4FCB-AF1C-71BA04EFD8D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541E-4ADB-B9B7-817DF968D111}"/>
                </c:ext>
              </c:extLst>
            </c:dLbl>
            <c:dLbl>
              <c:idx val="1"/>
              <c:tx>
                <c:rich>
                  <a:bodyPr/>
                  <a:lstStyle/>
                  <a:p>
                    <a:fld id="{DE9CEC4C-047E-4974-932D-DBB32338D42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41E-4ADB-B9B7-817DF968D111}"/>
                </c:ext>
              </c:extLst>
            </c:dLbl>
            <c:dLbl>
              <c:idx val="2"/>
              <c:tx>
                <c:rich>
                  <a:bodyPr/>
                  <a:lstStyle/>
                  <a:p>
                    <a:fld id="{9B74555E-914D-43A7-A55D-8084DFD0DDE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41E-4ADB-B9B7-817DF968D111}"/>
                </c:ext>
              </c:extLst>
            </c:dLbl>
            <c:dLbl>
              <c:idx val="3"/>
              <c:tx>
                <c:rich>
                  <a:bodyPr/>
                  <a:lstStyle/>
                  <a:p>
                    <a:fld id="{0532A238-08A5-4CC0-BDC8-2DC462B5B01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41E-4ADB-B9B7-817DF968D111}"/>
                </c:ext>
              </c:extLst>
            </c:dLbl>
            <c:dLbl>
              <c:idx val="4"/>
              <c:tx>
                <c:rich>
                  <a:bodyPr/>
                  <a:lstStyle/>
                  <a:p>
                    <a:fld id="{CD0B48B5-AD78-4D43-AFC8-4CB34BB3027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613-485F-96E5-5B0F7DD4568A}"/>
                </c:ext>
              </c:extLst>
            </c:dLbl>
            <c:dLbl>
              <c:idx val="5"/>
              <c:tx>
                <c:rich>
                  <a:bodyPr/>
                  <a:lstStyle/>
                  <a:p>
                    <a:fld id="{4A4012F5-07F7-43B8-98E2-7B59EDFC2AF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541E-4ADB-B9B7-817DF968D111}"/>
                </c:ext>
              </c:extLst>
            </c:dLbl>
            <c:dLbl>
              <c:idx val="6"/>
              <c:tx>
                <c:rich>
                  <a:bodyPr/>
                  <a:lstStyle/>
                  <a:p>
                    <a:fld id="{3B4AF91E-46AC-4061-8F30-AA82DED638A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541E-4ADB-B9B7-817DF968D111}"/>
                </c:ext>
              </c:extLst>
            </c:dLbl>
            <c:dLbl>
              <c:idx val="7"/>
              <c:tx>
                <c:rich>
                  <a:bodyPr/>
                  <a:lstStyle/>
                  <a:p>
                    <a:fld id="{3679796A-7D1A-4BD3-91E8-89B77EC76CE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613-485F-96E5-5B0F7DD4568A}"/>
                </c:ext>
              </c:extLst>
            </c:dLbl>
            <c:dLbl>
              <c:idx val="8"/>
              <c:tx>
                <c:rich>
                  <a:bodyPr/>
                  <a:lstStyle/>
                  <a:p>
                    <a:fld id="{28B55B26-FC06-48D9-9B97-B19D9D78EF0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541E-4ADB-B9B7-817DF968D111}"/>
                </c:ext>
              </c:extLst>
            </c:dLbl>
            <c:dLbl>
              <c:idx val="9"/>
              <c:tx>
                <c:rich>
                  <a:bodyPr/>
                  <a:lstStyle/>
                  <a:p>
                    <a:fld id="{FEDEAFC6-86AC-4F0E-94B6-275CBBDA9EB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541E-4ADB-B9B7-817DF968D111}"/>
                </c:ext>
              </c:extLst>
            </c:dLbl>
            <c:dLbl>
              <c:idx val="10"/>
              <c:tx>
                <c:rich>
                  <a:bodyPr/>
                  <a:lstStyle/>
                  <a:p>
                    <a:fld id="{D633A8D8-26BC-4BC2-8D96-3F1DD14BEC3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541E-4ADB-B9B7-817DF968D111}"/>
                </c:ext>
              </c:extLst>
            </c:dLbl>
            <c:dLbl>
              <c:idx val="11"/>
              <c:tx>
                <c:rich>
                  <a:bodyPr/>
                  <a:lstStyle/>
                  <a:p>
                    <a:fld id="{6C03407D-8624-4244-99E2-62097BFCF9E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541E-4ADB-B9B7-817DF968D1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 2'!$H$6:$H$17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2'!$I$6:$I$17</c:f>
              <c:numCache>
                <c:formatCode>[&gt;=1000000]"$"0,,"M";[&gt;=1000]"$"0,"K";0</c:formatCode>
                <c:ptCount val="12"/>
                <c:pt idx="0">
                  <c:v>444162.52000000014</c:v>
                </c:pt>
                <c:pt idx="1">
                  <c:v>423741.52000000037</c:v>
                </c:pt>
                <c:pt idx="2">
                  <c:v>468344.26999999949</c:v>
                </c:pt>
                <c:pt idx="3">
                  <c:v>448652.76000000007</c:v>
                </c:pt>
                <c:pt idx="4">
                  <c:v>480720.64000000001</c:v>
                </c:pt>
                <c:pt idx="5">
                  <c:v>455501.13999999996</c:v>
                </c:pt>
                <c:pt idx="6">
                  <c:v>433725.86000000045</c:v>
                </c:pt>
                <c:pt idx="7">
                  <c:v>485766.24999999977</c:v>
                </c:pt>
                <c:pt idx="8">
                  <c:v>443447.4300000004</c:v>
                </c:pt>
                <c:pt idx="9">
                  <c:v>458984.37999999971</c:v>
                </c:pt>
                <c:pt idx="10">
                  <c:v>462537.40999999939</c:v>
                </c:pt>
                <c:pt idx="11">
                  <c:v>441225.2900000001</c:v>
                </c:pt>
              </c:numCache>
            </c:numRef>
          </c:val>
          <c:smooth val="1"/>
          <c:extLst>
            <c:ext xmlns:c15="http://schemas.microsoft.com/office/drawing/2012/chart" uri="{02D57815-91ED-43cb-92C2-25804820EDAC}">
              <c15:datalabelsRange>
                <c15:f>'Analysis 2'!$K$6:$K$17</c15:f>
                <c15:dlblRangeCache>
                  <c:ptCount val="12"/>
                  <c:pt idx="4">
                    <c:v>$481K</c:v>
                  </c:pt>
                  <c:pt idx="7">
                    <c:v>$486K</c:v>
                  </c:pt>
                </c15:dlblRangeCache>
              </c15:datalabelsRange>
            </c:ext>
            <c:ext xmlns:c16="http://schemas.microsoft.com/office/drawing/2014/chart" uri="{C3380CC4-5D6E-409C-BE32-E72D297353CC}">
              <c16:uniqueId val="{00000000-541E-4ADB-B9B7-817DF968D111}"/>
            </c:ext>
          </c:extLst>
        </c:ser>
        <c:ser>
          <c:idx val="1"/>
          <c:order val="1"/>
          <c:tx>
            <c:strRef>
              <c:f>'Analysis 2'!$J$5</c:f>
              <c:strCache>
                <c:ptCount val="1"/>
                <c:pt idx="0">
                  <c:v>Total Target</c:v>
                </c:pt>
              </c:strCache>
            </c:strRef>
          </c:tx>
          <c:spPr>
            <a:ln w="28575" cap="rnd">
              <a:solidFill>
                <a:schemeClr val="accent2"/>
              </a:solidFill>
              <a:round/>
            </a:ln>
            <a:effectLst/>
          </c:spPr>
          <c:marker>
            <c:symbol val="none"/>
          </c:marker>
          <c:cat>
            <c:strRef>
              <c:f>'Analysis 2'!$H$6:$H$17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2'!$J$6:$J$17</c:f>
              <c:numCache>
                <c:formatCode>[&gt;=1000000]"$"0,,"M";[&gt;=1000]"$"0,"K";0</c:formatCode>
                <c:ptCount val="12"/>
                <c:pt idx="0">
                  <c:v>439042</c:v>
                </c:pt>
                <c:pt idx="1">
                  <c:v>431279</c:v>
                </c:pt>
                <c:pt idx="2">
                  <c:v>445591</c:v>
                </c:pt>
                <c:pt idx="3">
                  <c:v>453071</c:v>
                </c:pt>
                <c:pt idx="4">
                  <c:v>444167</c:v>
                </c:pt>
                <c:pt idx="5">
                  <c:v>421979</c:v>
                </c:pt>
                <c:pt idx="6">
                  <c:v>456718</c:v>
                </c:pt>
                <c:pt idx="7">
                  <c:v>431727</c:v>
                </c:pt>
                <c:pt idx="8">
                  <c:v>446912</c:v>
                </c:pt>
                <c:pt idx="9">
                  <c:v>414360</c:v>
                </c:pt>
                <c:pt idx="10">
                  <c:v>413371</c:v>
                </c:pt>
                <c:pt idx="11">
                  <c:v>456773</c:v>
                </c:pt>
              </c:numCache>
            </c:numRef>
          </c:val>
          <c:smooth val="1"/>
          <c:extLst>
            <c:ext xmlns:c16="http://schemas.microsoft.com/office/drawing/2014/chart" uri="{C3380CC4-5D6E-409C-BE32-E72D297353CC}">
              <c16:uniqueId val="{00000001-541E-4ADB-B9B7-817DF968D111}"/>
            </c:ext>
          </c:extLst>
        </c:ser>
        <c:dLbls>
          <c:showLegendKey val="0"/>
          <c:showVal val="0"/>
          <c:showCatName val="0"/>
          <c:showSerName val="0"/>
          <c:showPercent val="0"/>
          <c:showBubbleSize val="0"/>
        </c:dLbls>
        <c:smooth val="0"/>
        <c:axId val="489703776"/>
        <c:axId val="489716832"/>
      </c:lineChart>
      <c:catAx>
        <c:axId val="48970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16832"/>
        <c:crosses val="autoZero"/>
        <c:auto val="1"/>
        <c:lblAlgn val="ctr"/>
        <c:lblOffset val="100"/>
        <c:noMultiLvlLbl val="0"/>
      </c:catAx>
      <c:valAx>
        <c:axId val="489716832"/>
        <c:scaling>
          <c:orientation val="minMax"/>
        </c:scaling>
        <c:delete val="0"/>
        <c:axPos val="l"/>
        <c:numFmt formatCode="[&gt;=1000000]&quot;$&quot;0,,&quot;M&quot;;[&gt;=1000]&quot;$&quot;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0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6412431728496083E-2"/>
          <c:y val="0.20158090219358116"/>
          <c:w val="0.94717513654300778"/>
          <c:h val="0.71629354506088583"/>
        </c:manualLayout>
      </c:layout>
      <c:barChart>
        <c:barDir val="col"/>
        <c:grouping val="clustered"/>
        <c:varyColors val="0"/>
        <c:ser>
          <c:idx val="0"/>
          <c:order val="0"/>
          <c:tx>
            <c:strRef>
              <c:f>'Analysis 2'!$C$39</c:f>
              <c:strCache>
                <c:ptCount val="1"/>
                <c:pt idx="0">
                  <c:v>Variance</c:v>
                </c:pt>
              </c:strCache>
            </c:strRef>
          </c:tx>
          <c:spPr>
            <a:solidFill>
              <a:srgbClr val="00B050"/>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2'!$B$40:$B$51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2'!$C$40:$C$51</c:f>
              <c:numCache>
                <c:formatCode>\+0.0%;0.0%</c:formatCode>
                <c:ptCount val="12"/>
                <c:pt idx="0">
                  <c:v>1.1662938853230749E-2</c:v>
                </c:pt>
                <c:pt idx="1">
                  <c:v>-1.7477039225187483E-2</c:v>
                </c:pt>
                <c:pt idx="2">
                  <c:v>5.1063127397096203E-2</c:v>
                </c:pt>
                <c:pt idx="3">
                  <c:v>-9.7517607615581932E-3</c:v>
                </c:pt>
                <c:pt idx="4">
                  <c:v>8.2297063942165932E-2</c:v>
                </c:pt>
                <c:pt idx="5">
                  <c:v>7.9440303901378878E-2</c:v>
                </c:pt>
                <c:pt idx="6">
                  <c:v>-5.0342092932618265E-2</c:v>
                </c:pt>
                <c:pt idx="7">
                  <c:v>0.12516995694038077</c:v>
                </c:pt>
                <c:pt idx="8">
                  <c:v>-7.7522420521256973E-3</c:v>
                </c:pt>
                <c:pt idx="9">
                  <c:v>0.10769470991408368</c:v>
                </c:pt>
                <c:pt idx="10">
                  <c:v>0.11894015303443975</c:v>
                </c:pt>
                <c:pt idx="11">
                  <c:v>-3.4038154619471607E-2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560D-4D0D-A190-168A1715BEA6}"/>
            </c:ext>
          </c:extLst>
        </c:ser>
        <c:dLbls>
          <c:showLegendKey val="0"/>
          <c:showVal val="0"/>
          <c:showCatName val="0"/>
          <c:showSerName val="0"/>
          <c:showPercent val="0"/>
          <c:showBubbleSize val="0"/>
        </c:dLbls>
        <c:gapWidth val="54"/>
        <c:overlap val="-27"/>
        <c:axId val="489723904"/>
        <c:axId val="489708128"/>
      </c:barChart>
      <c:catAx>
        <c:axId val="489723904"/>
        <c:scaling>
          <c:orientation val="minMax"/>
        </c:scaling>
        <c:delete val="1"/>
        <c:axPos val="b"/>
        <c:numFmt formatCode="General" sourceLinked="1"/>
        <c:majorTickMark val="none"/>
        <c:minorTickMark val="none"/>
        <c:tickLblPos val="nextTo"/>
        <c:crossAx val="489708128"/>
        <c:crosses val="autoZero"/>
        <c:auto val="1"/>
        <c:lblAlgn val="ctr"/>
        <c:lblOffset val="100"/>
        <c:noMultiLvlLbl val="0"/>
      </c:catAx>
      <c:valAx>
        <c:axId val="489708128"/>
        <c:scaling>
          <c:orientation val="minMax"/>
        </c:scaling>
        <c:delete val="1"/>
        <c:axPos val="l"/>
        <c:numFmt formatCode="\+0.0%;0.0%" sourceLinked="1"/>
        <c:majorTickMark val="none"/>
        <c:minorTickMark val="none"/>
        <c:tickLblPos val="nextTo"/>
        <c:crossAx val="48972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606086898803452E-2"/>
          <c:y val="0.15641180642294203"/>
          <c:w val="0.87878782620239304"/>
          <c:h val="0.69240140360096103"/>
        </c:manualLayout>
      </c:layout>
      <c:barChart>
        <c:barDir val="col"/>
        <c:grouping val="clustered"/>
        <c:varyColors val="0"/>
        <c:ser>
          <c:idx val="0"/>
          <c:order val="0"/>
          <c:spPr>
            <a:solidFill>
              <a:srgbClr val="1F8CB3"/>
            </a:solidFill>
            <a:ln>
              <a:noFill/>
            </a:ln>
            <a:effectLst/>
          </c:spPr>
          <c:invertIfNegative val="0"/>
          <c:cat>
            <c:strRef>
              <c:f>'Analysis 2'!$F$62:$F$65</c:f>
              <c:strCache>
                <c:ptCount val="4"/>
                <c:pt idx="0">
                  <c:v>Q-1</c:v>
                </c:pt>
                <c:pt idx="1">
                  <c:v>Q-2</c:v>
                </c:pt>
                <c:pt idx="2">
                  <c:v>Q-3</c:v>
                </c:pt>
                <c:pt idx="3">
                  <c:v>Q-4</c:v>
                </c:pt>
              </c:strCache>
            </c:strRef>
          </c:cat>
          <c:val>
            <c:numRef>
              <c:f>'Analysis 2'!$G$62:$G$65</c:f>
              <c:numCache>
                <c:formatCode>[&gt;=1000000]"$"0.0,,"M";[&gt;=1000]"$"0.0,"K";0</c:formatCode>
                <c:ptCount val="4"/>
                <c:pt idx="0">
                  <c:v>1336248.3099999984</c:v>
                </c:pt>
                <c:pt idx="1">
                  <c:v>1384874.5400000024</c:v>
                </c:pt>
                <c:pt idx="2">
                  <c:v>1362939.5400000014</c:v>
                </c:pt>
                <c:pt idx="3">
                  <c:v>1362747.0800000008</c:v>
                </c:pt>
              </c:numCache>
            </c:numRef>
          </c:val>
          <c:extLst>
            <c:ext xmlns:c16="http://schemas.microsoft.com/office/drawing/2014/chart" uri="{C3380CC4-5D6E-409C-BE32-E72D297353CC}">
              <c16:uniqueId val="{00000000-6264-4D5C-B728-135919EBE7E6}"/>
            </c:ext>
          </c:extLst>
        </c:ser>
        <c:ser>
          <c:idx val="1"/>
          <c:order val="1"/>
          <c:tx>
            <c:strRef>
              <c:f>'Analysis 2'!$H$61</c:f>
              <c:strCache>
                <c:ptCount val="1"/>
                <c:pt idx="0">
                  <c:v>Highlight</c:v>
                </c:pt>
              </c:strCache>
            </c:strRef>
          </c:tx>
          <c:spPr>
            <a:solidFill>
              <a:srgbClr val="7077E6">
                <a:alpha val="73000"/>
              </a:srgbClr>
            </a:solidFill>
            <a:ln>
              <a:noFill/>
            </a:ln>
            <a:effectLst/>
          </c:spPr>
          <c:invertIfNegative val="0"/>
          <c:val>
            <c:numRef>
              <c:f>'Analysis 2'!$H$62:$H$65</c:f>
              <c:numCache>
                <c:formatCode>General</c:formatCode>
                <c:ptCount val="4"/>
                <c:pt idx="0">
                  <c:v>0</c:v>
                </c:pt>
                <c:pt idx="1">
                  <c:v>1384874.5400000024</c:v>
                </c:pt>
                <c:pt idx="2">
                  <c:v>1362939.5400000014</c:v>
                </c:pt>
                <c:pt idx="3">
                  <c:v>1362747.0800000008</c:v>
                </c:pt>
              </c:numCache>
            </c:numRef>
          </c:val>
          <c:extLst>
            <c:ext xmlns:c16="http://schemas.microsoft.com/office/drawing/2014/chart" uri="{C3380CC4-5D6E-409C-BE32-E72D297353CC}">
              <c16:uniqueId val="{00000001-6264-4D5C-B728-135919EBE7E6}"/>
            </c:ext>
          </c:extLst>
        </c:ser>
        <c:dLbls>
          <c:showLegendKey val="0"/>
          <c:showVal val="0"/>
          <c:showCatName val="0"/>
          <c:showSerName val="0"/>
          <c:showPercent val="0"/>
          <c:showBubbleSize val="0"/>
        </c:dLbls>
        <c:gapWidth val="125"/>
        <c:overlap val="100"/>
        <c:axId val="489717376"/>
        <c:axId val="489708672"/>
      </c:barChart>
      <c:lineChart>
        <c:grouping val="standard"/>
        <c:varyColors val="0"/>
        <c:ser>
          <c:idx val="2"/>
          <c:order val="2"/>
          <c:tx>
            <c:strRef>
              <c:f>'Analysis 2'!$I$61</c:f>
              <c:strCache>
                <c:ptCount val="1"/>
                <c:pt idx="0">
                  <c:v>Average</c:v>
                </c:pt>
              </c:strCache>
            </c:strRef>
          </c:tx>
          <c:spPr>
            <a:ln w="19050" cap="rnd">
              <a:solidFill>
                <a:schemeClr val="bg1">
                  <a:lumMod val="50000"/>
                </a:schemeClr>
              </a:solidFill>
              <a:prstDash val="dash"/>
              <a:round/>
            </a:ln>
            <a:effectLst/>
          </c:spPr>
          <c:marker>
            <c:symbol val="none"/>
          </c:marker>
          <c:dLbls>
            <c:dLbl>
              <c:idx val="0"/>
              <c:tx>
                <c:rich>
                  <a:bodyPr/>
                  <a:lstStyle/>
                  <a:p>
                    <a:fld id="{5B34F8C3-78DE-44E0-911F-46FCC8E68B57}" type="CELLRANGE">
                      <a:rPr lang="en-US"/>
                      <a:pPr/>
                      <a:t>[CELLRANGE]</a:t>
                    </a:fld>
                    <a:endParaRPr lang="en-US" baseline="0"/>
                  </a:p>
                  <a:p>
                    <a:fld id="{E2C9AF80-FB13-4EBE-8AFC-0BC69A421149}" type="VALUE">
                      <a:rPr lang="en-US"/>
                      <a:pPr/>
                      <a:t>[VALUE]</a:t>
                    </a:fld>
                    <a:endParaRPr lang="en-US"/>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6264-4D5C-B728-135919EBE7E6}"/>
                </c:ext>
              </c:extLst>
            </c:dLbl>
            <c:dLbl>
              <c:idx val="1"/>
              <c:tx>
                <c:rich>
                  <a:bodyPr/>
                  <a:lstStyle/>
                  <a:p>
                    <a:fld id="{3050B771-7F56-4BB8-9740-EA83800A1E69}" type="CELLRANGE">
                      <a:rPr lang="en-US"/>
                      <a:pPr/>
                      <a:t>[CELLRANGE]</a:t>
                    </a:fld>
                    <a:endParaRPr lang="en-US" baseline="0"/>
                  </a:p>
                  <a:p>
                    <a:fld id="{A9C7B3DC-36B0-49C9-8779-033DA031503B}" type="VALUE">
                      <a:rPr lang="en-US"/>
                      <a:pPr/>
                      <a:t>[VALUE]</a:t>
                    </a:fld>
                    <a:endParaRPr lang="en-US"/>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6264-4D5C-B728-135919EBE7E6}"/>
                </c:ext>
              </c:extLst>
            </c:dLbl>
            <c:dLbl>
              <c:idx val="2"/>
              <c:tx>
                <c:rich>
                  <a:bodyPr/>
                  <a:lstStyle/>
                  <a:p>
                    <a:fld id="{CF26AC6F-3972-4444-A373-0DC9ED36716F}" type="CELLRANGE">
                      <a:rPr lang="en-US"/>
                      <a:pPr/>
                      <a:t>[CELLRANGE]</a:t>
                    </a:fld>
                    <a:endParaRPr lang="en-US" baseline="0"/>
                  </a:p>
                  <a:p>
                    <a:fld id="{1EB9BA2B-D13D-4F7A-8669-C4EDE4747C39}" type="VALUE">
                      <a:rPr lang="en-US"/>
                      <a:pPr/>
                      <a:t>[VALUE]</a:t>
                    </a:fld>
                    <a:endParaRPr lang="en-US"/>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6264-4D5C-B728-135919EBE7E6}"/>
                </c:ext>
              </c:extLst>
            </c:dLbl>
            <c:dLbl>
              <c:idx val="3"/>
              <c:tx>
                <c:rich>
                  <a:bodyPr/>
                  <a:lstStyle/>
                  <a:p>
                    <a:fld id="{4C33CD8C-A768-4F33-8C05-F5AB2003909D}" type="CELLRANGE">
                      <a:rPr lang="en-US"/>
                      <a:pPr/>
                      <a:t>[CELLRANGE]</a:t>
                    </a:fld>
                    <a:endParaRPr lang="en-US" baseline="0"/>
                  </a:p>
                  <a:p>
                    <a:fld id="{DCC5B730-648A-4A94-9BA8-204BE3ABB4EA}" type="VALUE">
                      <a:rPr lang="en-US"/>
                      <a:pPr/>
                      <a:t>[VALUE]</a:t>
                    </a:fld>
                    <a:endParaRPr lang="en-US"/>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6264-4D5C-B728-135919EBE7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'Analysis 2'!$I$62:$I$65</c:f>
              <c:numCache>
                <c:formatCode>[&gt;=1000000]"$"0.0,,"M";[&gt;=1000]"$"0.0,"K";0</c:formatCode>
                <c:ptCount val="4"/>
                <c:pt idx="0">
                  <c:v>1361702.3675000006</c:v>
                </c:pt>
                <c:pt idx="1">
                  <c:v>1361702.3675000006</c:v>
                </c:pt>
                <c:pt idx="2">
                  <c:v>1361702.3675000006</c:v>
                </c:pt>
                <c:pt idx="3">
                  <c:v>1361702.3675000006</c:v>
                </c:pt>
              </c:numCache>
            </c:numRef>
          </c:val>
          <c:smooth val="0"/>
          <c:extLst>
            <c:ext xmlns:c15="http://schemas.microsoft.com/office/drawing/2012/chart" uri="{02D57815-91ED-43cb-92C2-25804820EDAC}">
              <c15:datalabelsRange>
                <c15:f>'Analysis 2'!$H$55:$H$58</c15:f>
                <c15:dlblRangeCache>
                  <c:ptCount val="4"/>
                  <c:pt idx="1">
                    <c:v>+3.6%</c:v>
                  </c:pt>
                  <c:pt idx="2">
                    <c:v>-1.6%</c:v>
                  </c:pt>
                  <c:pt idx="3">
                    <c:v>-0.0%</c:v>
                  </c:pt>
                </c15:dlblRangeCache>
              </c15:datalabelsRange>
            </c:ext>
            <c:ext xmlns:c16="http://schemas.microsoft.com/office/drawing/2014/chart" uri="{C3380CC4-5D6E-409C-BE32-E72D297353CC}">
              <c16:uniqueId val="{00000006-6264-4D5C-B728-135919EBE7E6}"/>
            </c:ext>
          </c:extLst>
        </c:ser>
        <c:dLbls>
          <c:showLegendKey val="0"/>
          <c:showVal val="0"/>
          <c:showCatName val="0"/>
          <c:showSerName val="0"/>
          <c:showPercent val="0"/>
          <c:showBubbleSize val="0"/>
        </c:dLbls>
        <c:marker val="1"/>
        <c:smooth val="0"/>
        <c:axId val="489717376"/>
        <c:axId val="489708672"/>
      </c:lineChart>
      <c:catAx>
        <c:axId val="48971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08672"/>
        <c:crosses val="autoZero"/>
        <c:auto val="1"/>
        <c:lblAlgn val="ctr"/>
        <c:lblOffset val="100"/>
        <c:noMultiLvlLbl val="0"/>
      </c:catAx>
      <c:valAx>
        <c:axId val="489708672"/>
        <c:scaling>
          <c:orientation val="minMax"/>
        </c:scaling>
        <c:delete val="1"/>
        <c:axPos val="l"/>
        <c:numFmt formatCode="[&gt;=1000000]&quot;$&quot;0.0,,&quot;M&quot;;[&gt;=1000]&quot;$&quot;0.0,&quot;K&quot;;0" sourceLinked="1"/>
        <c:majorTickMark val="none"/>
        <c:minorTickMark val="none"/>
        <c:tickLblPos val="nextTo"/>
        <c:crossAx val="48971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176706827309238E-2"/>
          <c:y val="0.15983191484992823"/>
          <c:w val="0.91164658634538154"/>
          <c:h val="0.55261106264708937"/>
        </c:manualLayout>
      </c:layout>
      <c:barChart>
        <c:barDir val="col"/>
        <c:grouping val="clustered"/>
        <c:varyColors val="0"/>
        <c:ser>
          <c:idx val="0"/>
          <c:order val="0"/>
          <c:tx>
            <c:strRef>
              <c:f>Analysis3!$K$19</c:f>
              <c:strCache>
                <c:ptCount val="1"/>
                <c:pt idx="0">
                  <c:v>Profit Margin</c:v>
                </c:pt>
              </c:strCache>
            </c:strRef>
          </c:tx>
          <c:spPr>
            <a:solidFill>
              <a:srgbClr val="1F8CB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Analysis3!$J$20:$J$24</c:f>
              <c:strCache>
                <c:ptCount val="5"/>
                <c:pt idx="0">
                  <c:v>John Brown</c:v>
                </c:pt>
                <c:pt idx="1">
                  <c:v>Lisa West</c:v>
                </c:pt>
                <c:pt idx="2">
                  <c:v>Bobby Abbott</c:v>
                </c:pt>
                <c:pt idx="3">
                  <c:v>Christine Hawkins</c:v>
                </c:pt>
                <c:pt idx="4">
                  <c:v>Jeffery Powell</c:v>
                </c:pt>
              </c:strCache>
            </c:strRef>
          </c:cat>
          <c:val>
            <c:numRef>
              <c:f>Analysis3!$K$20:$K$24</c:f>
              <c:numCache>
                <c:formatCode>[&gt;=1000000]"$"0,,"M";[&gt;=1000]"$"0,"K";0</c:formatCode>
                <c:ptCount val="5"/>
                <c:pt idx="0">
                  <c:v>130.20000000000073</c:v>
                </c:pt>
                <c:pt idx="1">
                  <c:v>912.82000000000062</c:v>
                </c:pt>
                <c:pt idx="2">
                  <c:v>992.27999999999975</c:v>
                </c:pt>
                <c:pt idx="3">
                  <c:v>1362.7800000000007</c:v>
                </c:pt>
                <c:pt idx="4">
                  <c:v>1387.2399999999998</c:v>
                </c:pt>
              </c:numCache>
            </c:numRef>
          </c:val>
          <c:extLst>
            <c:ext xmlns:c16="http://schemas.microsoft.com/office/drawing/2014/chart" uri="{C3380CC4-5D6E-409C-BE32-E72D297353CC}">
              <c16:uniqueId val="{00000000-5199-413A-8B6F-F570AEC6710B}"/>
            </c:ext>
          </c:extLst>
        </c:ser>
        <c:dLbls>
          <c:showLegendKey val="0"/>
          <c:showVal val="0"/>
          <c:showCatName val="0"/>
          <c:showSerName val="0"/>
          <c:showPercent val="0"/>
          <c:showBubbleSize val="0"/>
        </c:dLbls>
        <c:gapWidth val="84"/>
        <c:overlap val="-27"/>
        <c:axId val="489734784"/>
        <c:axId val="489722272"/>
      </c:barChart>
      <c:catAx>
        <c:axId val="48973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22272"/>
        <c:crosses val="autoZero"/>
        <c:auto val="1"/>
        <c:lblAlgn val="ctr"/>
        <c:lblOffset val="100"/>
        <c:noMultiLvlLbl val="0"/>
      </c:catAx>
      <c:valAx>
        <c:axId val="489722272"/>
        <c:scaling>
          <c:orientation val="minMax"/>
        </c:scaling>
        <c:delete val="1"/>
        <c:axPos val="l"/>
        <c:numFmt formatCode="[&gt;=1000000]&quot;$&quot;0,,&quot;M&quot;;[&gt;=1000]&quot;$&quot;0,&quot;K&quot;;0" sourceLinked="1"/>
        <c:majorTickMark val="none"/>
        <c:minorTickMark val="none"/>
        <c:tickLblPos val="nextTo"/>
        <c:crossAx val="48973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[Book2^120-1(AutoRecovered).xlsx]Analysis3!PivotTable6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F8CB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Analysis3!$D$27</c:f>
              <c:strCache>
                <c:ptCount val="1"/>
                <c:pt idx="0">
                  <c:v>Total</c:v>
                </c:pt>
              </c:strCache>
            </c:strRef>
          </c:tx>
          <c:spPr>
            <a:solidFill>
              <a:srgbClr val="1F8CB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Analysis3!$C$28:$C$32</c:f>
              <c:strCache>
                <c:ptCount val="5"/>
                <c:pt idx="0">
                  <c:v>0-20</c:v>
                </c:pt>
                <c:pt idx="1">
                  <c:v>21-30</c:v>
                </c:pt>
                <c:pt idx="2">
                  <c:v>31-40</c:v>
                </c:pt>
                <c:pt idx="3">
                  <c:v>41-50</c:v>
                </c:pt>
                <c:pt idx="4">
                  <c:v>51 +</c:v>
                </c:pt>
              </c:strCache>
            </c:strRef>
          </c:cat>
          <c:val>
            <c:numRef>
              <c:f>Analysis3!$D$28:$D$32</c:f>
              <c:numCache>
                <c:formatCode>[&gt;=1000000]"$"0,,"M";[&gt;=1000]"$"0,"K";0</c:formatCode>
                <c:ptCount val="5"/>
                <c:pt idx="0">
                  <c:v>81110.129999999859</c:v>
                </c:pt>
                <c:pt idx="1">
                  <c:v>401331.28999999946</c:v>
                </c:pt>
                <c:pt idx="2">
                  <c:v>429027.98999999859</c:v>
                </c:pt>
                <c:pt idx="3">
                  <c:v>486342.10000000207</c:v>
                </c:pt>
                <c:pt idx="4">
                  <c:v>899700.54999999912</c:v>
                </c:pt>
              </c:numCache>
            </c:numRef>
          </c:val>
          <c:extLst>
            <c:ext xmlns:c16="http://schemas.microsoft.com/office/drawing/2014/chart" uri="{C3380CC4-5D6E-409C-BE32-E72D297353CC}">
              <c16:uniqueId val="{00000000-C46C-402F-A223-EE762AE3403D}"/>
            </c:ext>
          </c:extLst>
        </c:ser>
        <c:dLbls>
          <c:dLblPos val="outEnd"/>
          <c:showLegendKey val="0"/>
          <c:showVal val="1"/>
          <c:showCatName val="0"/>
          <c:showSerName val="0"/>
          <c:showPercent val="0"/>
          <c:showBubbleSize val="0"/>
        </c:dLbls>
        <c:gapWidth val="84"/>
        <c:overlap val="-27"/>
        <c:axId val="489723360"/>
        <c:axId val="489721184"/>
      </c:barChart>
      <c:catAx>
        <c:axId val="48972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21184"/>
        <c:crosses val="autoZero"/>
        <c:auto val="1"/>
        <c:lblAlgn val="ctr"/>
        <c:lblOffset val="100"/>
        <c:noMultiLvlLbl val="0"/>
      </c:catAx>
      <c:valAx>
        <c:axId val="489721184"/>
        <c:scaling>
          <c:orientation val="minMax"/>
        </c:scaling>
        <c:delete val="1"/>
        <c:axPos val="l"/>
        <c:numFmt formatCode="[&gt;=1000000]&quot;$&quot;0,,&quot;M&quot;;[&gt;=1000]&quot;$&quot;0,&quot;K&quot;;0" sourceLinked="1"/>
        <c:majorTickMark val="none"/>
        <c:minorTickMark val="none"/>
        <c:tickLblPos val="nextTo"/>
        <c:crossAx val="48972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1"/>
          <c:order val="1"/>
          <c:tx>
            <c:strRef>
              <c:f>Analysis3!$H$56</c:f>
              <c:strCache>
                <c:ptCount val="1"/>
                <c:pt idx="0">
                  <c:v>New Chart</c:v>
                </c:pt>
              </c:strCache>
            </c:strRef>
          </c:tx>
          <c:spPr>
            <a:gradFill flip="none" rotWithShape="1">
              <a:gsLst>
                <a:gs pos="100000">
                  <a:srgbClr val="1F8CB3">
                    <a:alpha val="4000"/>
                  </a:srgbClr>
                </a:gs>
                <a:gs pos="78000">
                  <a:srgbClr val="1F8CB3">
                    <a:alpha val="14000"/>
                  </a:srgbClr>
                </a:gs>
                <a:gs pos="58000">
                  <a:srgbClr val="1F8CB3">
                    <a:alpha val="44000"/>
                  </a:srgbClr>
                </a:gs>
                <a:gs pos="0">
                  <a:srgbClr val="1F8CB3">
                    <a:alpha val="52000"/>
                  </a:srgbClr>
                </a:gs>
              </a:gsLst>
              <a:path path="circle">
                <a:fillToRect l="50000" t="-80000" r="50000" b="180000"/>
              </a:path>
              <a:tileRect/>
            </a:gradFill>
            <a:ln>
              <a:noFill/>
            </a:ln>
            <a:effectLst/>
          </c:spPr>
          <c:val>
            <c:numRef>
              <c:f>Analysis3!$H$57:$H$68</c:f>
              <c:numCache>
                <c:formatCode>[&gt;=1000000]"$"0.0,,"M";[&gt;=1000]"$"0.0,"K";0.0</c:formatCode>
                <c:ptCount val="12"/>
                <c:pt idx="0">
                  <c:v>177715.38000000006</c:v>
                </c:pt>
                <c:pt idx="1">
                  <c:v>177756.57000000004</c:v>
                </c:pt>
                <c:pt idx="2">
                  <c:v>204515.86999999941</c:v>
                </c:pt>
                <c:pt idx="3">
                  <c:v>192977.04000000018</c:v>
                </c:pt>
                <c:pt idx="4">
                  <c:v>205642.85000000033</c:v>
                </c:pt>
                <c:pt idx="5">
                  <c:v>195489.95000000042</c:v>
                </c:pt>
                <c:pt idx="6">
                  <c:v>182737.19000000047</c:v>
                </c:pt>
                <c:pt idx="7">
                  <c:v>208599.36000000034</c:v>
                </c:pt>
                <c:pt idx="8">
                  <c:v>190084.82000000039</c:v>
                </c:pt>
                <c:pt idx="9">
                  <c:v>190384.21999999968</c:v>
                </c:pt>
                <c:pt idx="10">
                  <c:v>192253.24999999942</c:v>
                </c:pt>
                <c:pt idx="11">
                  <c:v>179355.56000000011</c:v>
                </c:pt>
              </c:numCache>
            </c:numRef>
          </c:val>
          <c:extLst>
            <c:ext xmlns:c16="http://schemas.microsoft.com/office/drawing/2014/chart" uri="{C3380CC4-5D6E-409C-BE32-E72D297353CC}">
              <c16:uniqueId val="{00000000-5345-450B-BE43-E7272B14E31A}"/>
            </c:ext>
          </c:extLst>
        </c:ser>
        <c:dLbls>
          <c:showLegendKey val="0"/>
          <c:showVal val="0"/>
          <c:showCatName val="0"/>
          <c:showSerName val="0"/>
          <c:showPercent val="0"/>
          <c:showBubbleSize val="0"/>
        </c:dLbls>
        <c:axId val="489735328"/>
        <c:axId val="489724448"/>
      </c:areaChart>
      <c:lineChart>
        <c:grouping val="standard"/>
        <c:varyColors val="0"/>
        <c:ser>
          <c:idx val="0"/>
          <c:order val="0"/>
          <c:tx>
            <c:strRef>
              <c:f>Analysis3!$G$56</c:f>
              <c:strCache>
                <c:ptCount val="1"/>
                <c:pt idx="0">
                  <c:v>Profit Margin</c:v>
                </c:pt>
              </c:strCache>
            </c:strRef>
          </c:tx>
          <c:spPr>
            <a:ln w="28575" cap="rnd">
              <a:solidFill>
                <a:schemeClr val="accent1"/>
              </a:solidFill>
              <a:round/>
            </a:ln>
            <a:effectLst/>
          </c:spPr>
          <c:marker>
            <c:symbol val="circle"/>
            <c:size val="5"/>
            <c:spPr>
              <a:solidFill>
                <a:srgbClr val="1F8CB3"/>
              </a:solidFill>
              <a:ln w="9525">
                <a:solidFill>
                  <a:srgbClr val="1F8CB3"/>
                </a:solidFill>
              </a:ln>
              <a:effectLst/>
            </c:spPr>
          </c:marker>
          <c:dLbls>
            <c:dLbl>
              <c:idx val="0"/>
              <c:tx>
                <c:rich>
                  <a:bodyPr/>
                  <a:lstStyle/>
                  <a:p>
                    <a:fld id="{9E34744C-9051-4E15-B6E4-E51750AF671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5345-450B-BE43-E7272B14E31A}"/>
                </c:ext>
              </c:extLst>
            </c:dLbl>
            <c:dLbl>
              <c:idx val="1"/>
              <c:tx>
                <c:rich>
                  <a:bodyPr/>
                  <a:lstStyle/>
                  <a:p>
                    <a:fld id="{E7F7C21D-C48C-45FB-AAAC-3F5DF68FF22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08E3-4079-8915-B6DA961CE3E9}"/>
                </c:ext>
              </c:extLst>
            </c:dLbl>
            <c:dLbl>
              <c:idx val="2"/>
              <c:tx>
                <c:rich>
                  <a:bodyPr/>
                  <a:lstStyle/>
                  <a:p>
                    <a:fld id="{2ADE8593-C8C0-4FD1-9C89-92544D4B351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8E3-4079-8915-B6DA961CE3E9}"/>
                </c:ext>
              </c:extLst>
            </c:dLbl>
            <c:dLbl>
              <c:idx val="3"/>
              <c:tx>
                <c:rich>
                  <a:bodyPr/>
                  <a:lstStyle/>
                  <a:p>
                    <a:fld id="{68B83561-DA21-45FF-9646-3A2CB147F91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08E3-4079-8915-B6DA961CE3E9}"/>
                </c:ext>
              </c:extLst>
            </c:dLbl>
            <c:dLbl>
              <c:idx val="4"/>
              <c:tx>
                <c:rich>
                  <a:bodyPr/>
                  <a:lstStyle/>
                  <a:p>
                    <a:fld id="{8E4584E2-0192-4E36-9C4D-CA32957C5F5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8E3-4079-8915-B6DA961CE3E9}"/>
                </c:ext>
              </c:extLst>
            </c:dLbl>
            <c:dLbl>
              <c:idx val="5"/>
              <c:tx>
                <c:rich>
                  <a:bodyPr/>
                  <a:lstStyle/>
                  <a:p>
                    <a:fld id="{EDB7685B-CF4D-4ABC-BAC9-018C2432051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8E3-4079-8915-B6DA961CE3E9}"/>
                </c:ext>
              </c:extLst>
            </c:dLbl>
            <c:dLbl>
              <c:idx val="6"/>
              <c:tx>
                <c:rich>
                  <a:bodyPr/>
                  <a:lstStyle/>
                  <a:p>
                    <a:fld id="{AE35C82E-53BC-4BFA-B400-5E9168847C2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8E3-4079-8915-B6DA961CE3E9}"/>
                </c:ext>
              </c:extLst>
            </c:dLbl>
            <c:dLbl>
              <c:idx val="7"/>
              <c:tx>
                <c:rich>
                  <a:bodyPr/>
                  <a:lstStyle/>
                  <a:p>
                    <a:fld id="{76DA4493-DBBA-49A3-96B3-5703B54C3F4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08E3-4079-8915-B6DA961CE3E9}"/>
                </c:ext>
              </c:extLst>
            </c:dLbl>
            <c:dLbl>
              <c:idx val="8"/>
              <c:tx>
                <c:rich>
                  <a:bodyPr/>
                  <a:lstStyle/>
                  <a:p>
                    <a:fld id="{92520796-8E82-4B9E-920B-78EB9054C24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8E3-4079-8915-B6DA961CE3E9}"/>
                </c:ext>
              </c:extLst>
            </c:dLbl>
            <c:dLbl>
              <c:idx val="9"/>
              <c:tx>
                <c:rich>
                  <a:bodyPr/>
                  <a:lstStyle/>
                  <a:p>
                    <a:fld id="{C2BDD41E-C3D9-48F1-AC4A-1EEFF950EE9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08E3-4079-8915-B6DA961CE3E9}"/>
                </c:ext>
              </c:extLst>
            </c:dLbl>
            <c:dLbl>
              <c:idx val="10"/>
              <c:tx>
                <c:rich>
                  <a:bodyPr/>
                  <a:lstStyle/>
                  <a:p>
                    <a:fld id="{7091474D-DF45-40B5-BD58-B240821CEE2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8E3-4079-8915-B6DA961CE3E9}"/>
                </c:ext>
              </c:extLst>
            </c:dLbl>
            <c:dLbl>
              <c:idx val="11"/>
              <c:tx>
                <c:rich>
                  <a:bodyPr/>
                  <a:lstStyle/>
                  <a:p>
                    <a:fld id="{E6248567-E353-4B88-9E3A-E56FBFC062B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08E3-4079-8915-B6DA961CE3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Analysis3!$F$57:$F$68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Analysis3!$G$57:$G$68</c:f>
              <c:numCache>
                <c:formatCode>[&gt;=1000000]"$"0.0,,"M";[&gt;=1000]"$"0.0,"K";0.0</c:formatCode>
                <c:ptCount val="12"/>
                <c:pt idx="0">
                  <c:v>177715.38000000006</c:v>
                </c:pt>
                <c:pt idx="1">
                  <c:v>177756.57000000004</c:v>
                </c:pt>
                <c:pt idx="2">
                  <c:v>204515.86999999941</c:v>
                </c:pt>
                <c:pt idx="3">
                  <c:v>192977.04000000018</c:v>
                </c:pt>
                <c:pt idx="4">
                  <c:v>205642.85000000033</c:v>
                </c:pt>
                <c:pt idx="5">
                  <c:v>195489.95000000042</c:v>
                </c:pt>
                <c:pt idx="6">
                  <c:v>182737.19000000047</c:v>
                </c:pt>
                <c:pt idx="7">
                  <c:v>208599.36000000034</c:v>
                </c:pt>
                <c:pt idx="8">
                  <c:v>190084.82000000039</c:v>
                </c:pt>
                <c:pt idx="9">
                  <c:v>190384.21999999968</c:v>
                </c:pt>
                <c:pt idx="10">
                  <c:v>192253.24999999942</c:v>
                </c:pt>
                <c:pt idx="11">
                  <c:v>179355.56000000011</c:v>
                </c:pt>
              </c:numCache>
            </c:numRef>
          </c:val>
          <c:smooth val="1"/>
          <c:extLst>
            <c:ext xmlns:c15="http://schemas.microsoft.com/office/drawing/2012/chart" uri="{02D57815-91ED-43cb-92C2-25804820EDAC}">
              <c15:datalabelsRange>
                <c15:f>Analysis3!$D$41:$D$52</c15:f>
                <c15:dlblRangeCache>
                  <c:ptCount val="12"/>
                  <c:pt idx="1">
                    <c:v>+0.0%</c:v>
                  </c:pt>
                  <c:pt idx="2">
                    <c:v>+15.1%</c:v>
                  </c:pt>
                  <c:pt idx="3">
                    <c:v>-5.6%</c:v>
                  </c:pt>
                  <c:pt idx="4">
                    <c:v>+6.6%</c:v>
                  </c:pt>
                  <c:pt idx="5">
                    <c:v>-4.9%</c:v>
                  </c:pt>
                  <c:pt idx="6">
                    <c:v>-6.5%</c:v>
                  </c:pt>
                  <c:pt idx="7">
                    <c:v>+14.2%</c:v>
                  </c:pt>
                  <c:pt idx="8">
                    <c:v>-8.9%</c:v>
                  </c:pt>
                  <c:pt idx="9">
                    <c:v>+0.2%</c:v>
                  </c:pt>
                  <c:pt idx="10">
                    <c:v>+1.0%</c:v>
                  </c:pt>
                  <c:pt idx="11">
                    <c:v>-6.71%</c:v>
                  </c:pt>
                </c15:dlblRangeCache>
              </c15:datalabelsRange>
            </c:ext>
            <c:ext xmlns:c16="http://schemas.microsoft.com/office/drawing/2014/chart" uri="{C3380CC4-5D6E-409C-BE32-E72D297353CC}">
              <c16:uniqueId val="{0000000D-5345-450B-BE43-E7272B14E31A}"/>
            </c:ext>
          </c:extLst>
        </c:ser>
        <c:dLbls>
          <c:showLegendKey val="0"/>
          <c:showVal val="0"/>
          <c:showCatName val="0"/>
          <c:showSerName val="0"/>
          <c:showPercent val="0"/>
          <c:showBubbleSize val="0"/>
        </c:dLbls>
        <c:marker val="1"/>
        <c:smooth val="0"/>
        <c:axId val="489735328"/>
        <c:axId val="489724448"/>
      </c:lineChart>
      <c:catAx>
        <c:axId val="48973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24448"/>
        <c:crosses val="autoZero"/>
        <c:auto val="1"/>
        <c:lblAlgn val="ctr"/>
        <c:lblOffset val="100"/>
        <c:noMultiLvlLbl val="0"/>
      </c:catAx>
      <c:valAx>
        <c:axId val="489724448"/>
        <c:scaling>
          <c:orientation val="minMax"/>
        </c:scaling>
        <c:delete val="1"/>
        <c:axPos val="l"/>
        <c:numFmt formatCode="[&gt;=1000000]&quot;$&quot;0.0,,&quot;M&quot;;[&gt;=1000]&quot;$&quot;0.0,&quot;K&quot;;0.0" sourceLinked="1"/>
        <c:majorTickMark val="none"/>
        <c:minorTickMark val="none"/>
        <c:tickLblPos val="nextTo"/>
        <c:crossAx val="48973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[Book2^120-1(AutoRecovered).xlsx]Analysis3!PivotTable11</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F8CB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Analysis3!$C$70</c:f>
              <c:strCache>
                <c:ptCount val="1"/>
                <c:pt idx="0">
                  <c:v>Total</c:v>
                </c:pt>
              </c:strCache>
            </c:strRef>
          </c:tx>
          <c:spPr>
            <a:solidFill>
              <a:srgbClr val="1F8CB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Analysis3!$B$71:$B$77</c:f>
              <c:strCache>
                <c:ptCount val="7"/>
                <c:pt idx="0">
                  <c:v>Sun</c:v>
                </c:pt>
                <c:pt idx="1">
                  <c:v>Mon</c:v>
                </c:pt>
                <c:pt idx="2">
                  <c:v>Tue</c:v>
                </c:pt>
                <c:pt idx="3">
                  <c:v>Wed</c:v>
                </c:pt>
                <c:pt idx="4">
                  <c:v>Thu</c:v>
                </c:pt>
                <c:pt idx="5">
                  <c:v>Fri</c:v>
                </c:pt>
                <c:pt idx="6">
                  <c:v>Sat</c:v>
                </c:pt>
              </c:strCache>
            </c:strRef>
          </c:cat>
          <c:val>
            <c:numRef>
              <c:f>Analysis3!$C$71:$C$77</c:f>
              <c:numCache>
                <c:formatCode>[&gt;=1000000]"$"0.0,,"M";[&gt;=1000]"$"0.0,"K";0.0</c:formatCode>
                <c:ptCount val="7"/>
                <c:pt idx="0">
                  <c:v>313403.34999999951</c:v>
                </c:pt>
                <c:pt idx="1">
                  <c:v>342889.85000000324</c:v>
                </c:pt>
                <c:pt idx="2">
                  <c:v>324340.81999999884</c:v>
                </c:pt>
                <c:pt idx="3">
                  <c:v>324189.0599999979</c:v>
                </c:pt>
                <c:pt idx="4">
                  <c:v>340665.27999999869</c:v>
                </c:pt>
                <c:pt idx="5">
                  <c:v>319564.96000000124</c:v>
                </c:pt>
                <c:pt idx="6">
                  <c:v>332458.74000000069</c:v>
                </c:pt>
              </c:numCache>
            </c:numRef>
          </c:val>
          <c:extLst>
            <c:ext xmlns:c16="http://schemas.microsoft.com/office/drawing/2014/chart" uri="{C3380CC4-5D6E-409C-BE32-E72D297353CC}">
              <c16:uniqueId val="{00000000-B150-4B47-BAD0-D174875C3009}"/>
            </c:ext>
          </c:extLst>
        </c:ser>
        <c:dLbls>
          <c:dLblPos val="outEnd"/>
          <c:showLegendKey val="0"/>
          <c:showVal val="1"/>
          <c:showCatName val="0"/>
          <c:showSerName val="0"/>
          <c:showPercent val="0"/>
          <c:showBubbleSize val="0"/>
        </c:dLbls>
        <c:gapWidth val="94"/>
        <c:overlap val="-27"/>
        <c:axId val="489731520"/>
        <c:axId val="489732064"/>
      </c:barChart>
      <c:catAx>
        <c:axId val="48973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32064"/>
        <c:crosses val="autoZero"/>
        <c:auto val="1"/>
        <c:lblAlgn val="ctr"/>
        <c:lblOffset val="100"/>
        <c:noMultiLvlLbl val="0"/>
      </c:catAx>
      <c:valAx>
        <c:axId val="489732064"/>
        <c:scaling>
          <c:orientation val="minMax"/>
        </c:scaling>
        <c:delete val="1"/>
        <c:axPos val="l"/>
        <c:numFmt formatCode="[&gt;=1000000]&quot;$&quot;0.0,,&quot;M&quot;;[&gt;=1000]&quot;$&quot;0.0,&quot;K&quot;;0.0" sourceLinked="1"/>
        <c:majorTickMark val="none"/>
        <c:minorTickMark val="none"/>
        <c:tickLblPos val="nextTo"/>
        <c:crossAx val="48973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548367144856736"/>
          <c:y val="9.4017030744309352E-2"/>
          <c:w val="0.60341904976474148"/>
          <c:h val="0.81196593851138132"/>
        </c:manualLayout>
      </c:layout>
      <c:barChart>
        <c:barDir val="bar"/>
        <c:grouping val="clustered"/>
        <c:varyColors val="0"/>
        <c:ser>
          <c:idx val="0"/>
          <c:order val="0"/>
          <c:tx>
            <c:strRef>
              <c:f>Analysis3!$H$88</c:f>
              <c:strCache>
                <c:ptCount val="1"/>
                <c:pt idx="0">
                  <c:v>Profit Margin</c:v>
                </c:pt>
              </c:strCache>
            </c:strRef>
          </c:tx>
          <c:spPr>
            <a:solidFill>
              <a:srgbClr val="9FE6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Analysis3!$G$89:$G$93</c:f>
              <c:strCache>
                <c:ptCount val="5"/>
                <c:pt idx="0">
                  <c:v>Begin Brew</c:v>
                </c:pt>
                <c:pt idx="1">
                  <c:v>Common Splash</c:v>
                </c:pt>
                <c:pt idx="2">
                  <c:v>Onto Dew</c:v>
                </c:pt>
                <c:pt idx="3">
                  <c:v>Eight Brew</c:v>
                </c:pt>
                <c:pt idx="4">
                  <c:v>Attorney Mist</c:v>
                </c:pt>
              </c:strCache>
            </c:strRef>
          </c:cat>
          <c:val>
            <c:numRef>
              <c:f>Analysis3!$H$89:$H$93</c:f>
              <c:numCache>
                <c:formatCode>[&gt;=1000000]"$"0,,"M";[&gt;=1000]"$"0,"K";0</c:formatCode>
                <c:ptCount val="5"/>
                <c:pt idx="0">
                  <c:v>95024.850000000035</c:v>
                </c:pt>
                <c:pt idx="1">
                  <c:v>84506.489999999932</c:v>
                </c:pt>
                <c:pt idx="2">
                  <c:v>83284.599999999977</c:v>
                </c:pt>
                <c:pt idx="3">
                  <c:v>82987.239999999991</c:v>
                </c:pt>
                <c:pt idx="4">
                  <c:v>78081.849999999962</c:v>
                </c:pt>
              </c:numCache>
            </c:numRef>
          </c:val>
          <c:extLst>
            <c:ext xmlns:c16="http://schemas.microsoft.com/office/drawing/2014/chart" uri="{C3380CC4-5D6E-409C-BE32-E72D297353CC}">
              <c16:uniqueId val="{00000000-C199-4D58-953F-858C9B915735}"/>
            </c:ext>
          </c:extLst>
        </c:ser>
        <c:dLbls>
          <c:showLegendKey val="0"/>
          <c:showVal val="0"/>
          <c:showCatName val="0"/>
          <c:showSerName val="0"/>
          <c:showPercent val="0"/>
          <c:showBubbleSize val="0"/>
        </c:dLbls>
        <c:gapWidth val="35"/>
        <c:axId val="912608671"/>
        <c:axId val="912595231"/>
      </c:barChart>
      <c:catAx>
        <c:axId val="9126086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12595231"/>
        <c:crosses val="autoZero"/>
        <c:auto val="1"/>
        <c:lblAlgn val="ctr"/>
        <c:lblOffset val="100"/>
        <c:noMultiLvlLbl val="0"/>
      </c:catAx>
      <c:valAx>
        <c:axId val="912595231"/>
        <c:scaling>
          <c:orientation val="minMax"/>
        </c:scaling>
        <c:delete val="1"/>
        <c:axPos val="t"/>
        <c:numFmt formatCode="[&gt;=1000000]&quot;$&quot;0,,&quot;M&quot;;[&gt;=1000]&quot;$&quot;0,&quot;K&quot;;0" sourceLinked="1"/>
        <c:majorTickMark val="none"/>
        <c:minorTickMark val="none"/>
        <c:tickLblPos val="nextTo"/>
        <c:crossAx val="91260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[Book2^120-1(AutoRecovered).xlsx]Analysis3!PivotTable15</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FE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5.0925925925925923E-2"/>
          <c:w val="0.46974210041926573"/>
          <c:h val="0.89814814814814814"/>
        </c:manualLayout>
      </c:layout>
      <c:barChart>
        <c:barDir val="bar"/>
        <c:grouping val="clustered"/>
        <c:varyColors val="0"/>
        <c:ser>
          <c:idx val="0"/>
          <c:order val="0"/>
          <c:tx>
            <c:strRef>
              <c:f>Analysis3!$H$98</c:f>
              <c:strCache>
                <c:ptCount val="1"/>
                <c:pt idx="0">
                  <c:v>Total</c:v>
                </c:pt>
              </c:strCache>
            </c:strRef>
          </c:tx>
          <c:spPr>
            <a:solidFill>
              <a:srgbClr val="9FE6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Analysis3!$G$99:$G$106</c:f>
              <c:strCache>
                <c:ptCount val="8"/>
                <c:pt idx="0">
                  <c:v>Soft Drink</c:v>
                </c:pt>
                <c:pt idx="1">
                  <c:v>Sports Drink</c:v>
                </c:pt>
                <c:pt idx="2">
                  <c:v>Tea</c:v>
                </c:pt>
                <c:pt idx="3">
                  <c:v>Water</c:v>
                </c:pt>
                <c:pt idx="4">
                  <c:v>Energy Drink</c:v>
                </c:pt>
                <c:pt idx="5">
                  <c:v>Coffee</c:v>
                </c:pt>
                <c:pt idx="6">
                  <c:v>Alcoholic Beverage</c:v>
                </c:pt>
                <c:pt idx="7">
                  <c:v>Juice</c:v>
                </c:pt>
              </c:strCache>
            </c:strRef>
          </c:cat>
          <c:val>
            <c:numRef>
              <c:f>Analysis3!$H$99:$H$106</c:f>
              <c:numCache>
                <c:formatCode>[&gt;=1000000]"$"0.0,,"M";[&gt;=1000]"$"0.0,"K";0.0</c:formatCode>
                <c:ptCount val="8"/>
                <c:pt idx="0">
                  <c:v>718216.26999999932</c:v>
                </c:pt>
                <c:pt idx="1">
                  <c:v>417457.830000002</c:v>
                </c:pt>
                <c:pt idx="2">
                  <c:v>367414.25000000041</c:v>
                </c:pt>
                <c:pt idx="3">
                  <c:v>339210.4900000029</c:v>
                </c:pt>
                <c:pt idx="4">
                  <c:v>174072.76000000042</c:v>
                </c:pt>
                <c:pt idx="5">
                  <c:v>142236.05999999901</c:v>
                </c:pt>
                <c:pt idx="6">
                  <c:v>86449.160000000033</c:v>
                </c:pt>
                <c:pt idx="7">
                  <c:v>52455.239999999467</c:v>
                </c:pt>
              </c:numCache>
            </c:numRef>
          </c:val>
          <c:extLst>
            <c:ext xmlns:c16="http://schemas.microsoft.com/office/drawing/2014/chart" uri="{C3380CC4-5D6E-409C-BE32-E72D297353CC}">
              <c16:uniqueId val="{00000000-419F-4F98-B2B7-A94073491F4D}"/>
            </c:ext>
          </c:extLst>
        </c:ser>
        <c:dLbls>
          <c:dLblPos val="outEnd"/>
          <c:showLegendKey val="0"/>
          <c:showVal val="1"/>
          <c:showCatName val="0"/>
          <c:showSerName val="0"/>
          <c:showPercent val="0"/>
          <c:showBubbleSize val="0"/>
        </c:dLbls>
        <c:gapWidth val="60"/>
        <c:axId val="1030939583"/>
        <c:axId val="1030943423"/>
      </c:barChart>
      <c:catAx>
        <c:axId val="1030939583"/>
        <c:scaling>
          <c:orientation val="maxMin"/>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0943423"/>
        <c:crosses val="autoZero"/>
        <c:auto val="1"/>
        <c:lblAlgn val="ctr"/>
        <c:lblOffset val="100"/>
        <c:noMultiLvlLbl val="0"/>
      </c:catAx>
      <c:valAx>
        <c:axId val="1030943423"/>
        <c:scaling>
          <c:orientation val="minMax"/>
        </c:scaling>
        <c:delete val="1"/>
        <c:axPos val="t"/>
        <c:numFmt formatCode="[&gt;=1000000]&quot;$&quot;0.0,,&quot;M&quot;;[&gt;=1000]&quot;$&quot;0.0,&quot;K&quot;;0.0" sourceLinked="1"/>
        <c:majorTickMark val="none"/>
        <c:minorTickMark val="none"/>
        <c:tickLblPos val="nextTo"/>
        <c:crossAx val="103093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firstButton="1" fmlaLink="Analysis3!$J$2" lockText="1" noThreeD="1"/>
</file>

<file path=xl/ctrlProps/ctrlProp2.xml><?xml version="1.0" encoding="utf-8"?>
<formControlPr xmlns="http://schemas.microsoft.com/office/spreadsheetml/2009/9/main" objectType="Drop" dropStyle="combo" dx="22" fmlaLink="Analysis3!$J$3" fmlaRange="Analysis3!$L$2:$L$3" noThreeD="1" sel="1" val="0"/>
</file>

<file path=xl/ctrlProps/ctrlProp3.xml><?xml version="1.0" encoding="utf-8"?>
<formControlPr xmlns="http://schemas.microsoft.com/office/spreadsheetml/2009/9/main" objectType="Radio" checked="Checked" lockText="1" noThreeD="1"/>
</file>

<file path=xl/ctrlProps/ctrlProp4.xml><?xml version="1.0" encoding="utf-8"?>
<formControlPr xmlns="http://schemas.microsoft.com/office/spreadsheetml/2009/9/main" objectType="Radio" checked="Checked" firstButton="1" fmlaLink="Analysis3!$B$87" lockText="1" noThreeD="1"/>
</file>

<file path=xl/ctrlProps/ctrlProp5.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7" Type="http://schemas.openxmlformats.org/officeDocument/2006/relationships/hyperlink" Target="#'Store Dashboard'!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image" Target="../media/image3.emf"/><Relationship Id="rId4" Type="http://schemas.openxmlformats.org/officeDocument/2006/relationships/image" Target="../media/image2.emf"/></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hyperlink" Target="#'Store Dashboard'!A1"/><Relationship Id="rId3" Type="http://schemas.openxmlformats.org/officeDocument/2006/relationships/image" Target="../media/image8.png"/><Relationship Id="rId7" Type="http://schemas.openxmlformats.org/officeDocument/2006/relationships/image" Target="../media/image11.emf"/><Relationship Id="rId12" Type="http://schemas.openxmlformats.org/officeDocument/2006/relationships/hyperlink" Target="#'Time Frame'!A1"/><Relationship Id="rId2" Type="http://schemas.openxmlformats.org/officeDocument/2006/relationships/image" Target="../media/image7.png"/><Relationship Id="rId1" Type="http://schemas.openxmlformats.org/officeDocument/2006/relationships/chart" Target="../charts/chart4.xml"/><Relationship Id="rId6" Type="http://schemas.openxmlformats.org/officeDocument/2006/relationships/chart" Target="../charts/chart5.xml"/><Relationship Id="rId11" Type="http://schemas.openxmlformats.org/officeDocument/2006/relationships/chart" Target="../charts/chart9.xml"/><Relationship Id="rId5" Type="http://schemas.openxmlformats.org/officeDocument/2006/relationships/image" Target="../media/image10.png"/><Relationship Id="rId10" Type="http://schemas.openxmlformats.org/officeDocument/2006/relationships/chart" Target="../charts/chart8.xml"/><Relationship Id="rId4" Type="http://schemas.openxmlformats.org/officeDocument/2006/relationships/image" Target="../media/image9.png"/><Relationship Id="rId9"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image" Target="../media/image14.emf"/><Relationship Id="rId2" Type="http://schemas.openxmlformats.org/officeDocument/2006/relationships/image" Target="../media/image13.png"/><Relationship Id="rId1" Type="http://schemas.microsoft.com/office/2011/relationships/webextension" Target="../webextensions/webextension1.xml"/><Relationship Id="rId5" Type="http://schemas.openxmlformats.org/officeDocument/2006/relationships/hyperlink" Target="#'Profit View'!A1"/><Relationship Id="rId4" Type="http://schemas.openxmlformats.org/officeDocument/2006/relationships/hyperlink" Target="#'Time Frame'!A1"/></Relationships>
</file>

<file path=xl/drawings/_rels/drawing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xdr:twoCellAnchor editAs="absolute">
    <xdr:from>
      <xdr:col>14</xdr:col>
      <xdr:colOff>1200150</xdr:colOff>
      <xdr:row>0</xdr:row>
      <xdr:rowOff>133350</xdr:rowOff>
    </xdr:from>
    <xdr:to>
      <xdr:col>21</xdr:col>
      <xdr:colOff>554736</xdr:colOff>
      <xdr:row>41</xdr:row>
      <xdr:rowOff>161544</xdr:rowOff>
    </xdr:to>
    <xdr:sp macro="" textlink="">
      <xdr:nvSpPr>
        <xdr:cNvPr id="2" name="Moon 1">
          <a:extLst>
            <a:ext uri="{FF2B5EF4-FFF2-40B4-BE49-F238E27FC236}">
              <a16:creationId xmlns:a16="http://schemas.microsoft.com/office/drawing/2014/main" id="{00000000-0008-0000-0100-000002000000}"/>
            </a:ext>
          </a:extLst>
        </xdr:cNvPr>
        <xdr:cNvSpPr/>
      </xdr:nvSpPr>
      <xdr:spPr>
        <a:xfrm flipH="1">
          <a:off x="9734550" y="133350"/>
          <a:ext cx="4517136" cy="7286244"/>
        </a:xfrm>
        <a:prstGeom prst="moon">
          <a:avLst>
            <a:gd name="adj" fmla="val 52109"/>
          </a:avLst>
        </a:prstGeom>
        <a:solidFill>
          <a:schemeClr val="accent5">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276224</xdr:colOff>
      <xdr:row>5</xdr:row>
      <xdr:rowOff>179295</xdr:rowOff>
    </xdr:from>
    <xdr:to>
      <xdr:col>15</xdr:col>
      <xdr:colOff>324971</xdr:colOff>
      <xdr:row>32</xdr:row>
      <xdr:rowOff>114301</xdr:rowOff>
    </xdr:to>
    <xdr:sp macro="" textlink="">
      <xdr:nvSpPr>
        <xdr:cNvPr id="3" name="Round Diagonal Corner Rectangle 4">
          <a:extLst>
            <a:ext uri="{FF2B5EF4-FFF2-40B4-BE49-F238E27FC236}">
              <a16:creationId xmlns:a16="http://schemas.microsoft.com/office/drawing/2014/main" id="{00000000-0008-0000-0100-000003000000}"/>
            </a:ext>
          </a:extLst>
        </xdr:cNvPr>
        <xdr:cNvSpPr/>
      </xdr:nvSpPr>
      <xdr:spPr>
        <a:xfrm>
          <a:off x="5153024" y="579345"/>
          <a:ext cx="5211297" cy="5078506"/>
        </a:xfrm>
        <a:prstGeom prst="round2DiagRect">
          <a:avLst>
            <a:gd name="adj1" fmla="val 4373"/>
            <a:gd name="adj2" fmla="val 168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104775</xdr:rowOff>
    </xdr:from>
    <xdr:to>
      <xdr:col>3</xdr:col>
      <xdr:colOff>457200</xdr:colOff>
      <xdr:row>15</xdr:row>
      <xdr:rowOff>85725</xdr:rowOff>
    </xdr:to>
    <xdr:sp macro="" textlink="">
      <xdr:nvSpPr>
        <xdr:cNvPr id="4" name="Oval 3">
          <a:extLst>
            <a:ext uri="{FF2B5EF4-FFF2-40B4-BE49-F238E27FC236}">
              <a16:creationId xmlns:a16="http://schemas.microsoft.com/office/drawing/2014/main" id="{00000000-0008-0000-0100-000004000000}"/>
            </a:ext>
          </a:extLst>
        </xdr:cNvPr>
        <xdr:cNvSpPr/>
      </xdr:nvSpPr>
      <xdr:spPr>
        <a:xfrm>
          <a:off x="0" y="104775"/>
          <a:ext cx="2286000" cy="2286000"/>
        </a:xfrm>
        <a:prstGeom prst="ellipse">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1257300</xdr:colOff>
      <xdr:row>0</xdr:row>
      <xdr:rowOff>38100</xdr:rowOff>
    </xdr:from>
    <xdr:to>
      <xdr:col>22</xdr:col>
      <xdr:colOff>2286</xdr:colOff>
      <xdr:row>41</xdr:row>
      <xdr:rowOff>66294</xdr:rowOff>
    </xdr:to>
    <xdr:sp macro="" textlink="">
      <xdr:nvSpPr>
        <xdr:cNvPr id="5" name="Moon 4">
          <a:extLst>
            <a:ext uri="{FF2B5EF4-FFF2-40B4-BE49-F238E27FC236}">
              <a16:creationId xmlns:a16="http://schemas.microsoft.com/office/drawing/2014/main" id="{00000000-0008-0000-0100-000005000000}"/>
            </a:ext>
          </a:extLst>
        </xdr:cNvPr>
        <xdr:cNvSpPr/>
      </xdr:nvSpPr>
      <xdr:spPr>
        <a:xfrm flipH="1">
          <a:off x="9791700" y="38100"/>
          <a:ext cx="4517136" cy="7286244"/>
        </a:xfrm>
        <a:prstGeom prst="moon">
          <a:avLst>
            <a:gd name="adj" fmla="val 52109"/>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104776</xdr:colOff>
      <xdr:row>0</xdr:row>
      <xdr:rowOff>0</xdr:rowOff>
    </xdr:from>
    <xdr:to>
      <xdr:col>14</xdr:col>
      <xdr:colOff>1152526</xdr:colOff>
      <xdr:row>5</xdr:row>
      <xdr:rowOff>112014</xdr:rowOff>
    </xdr:to>
    <xdr:sp macro="" textlink="">
      <xdr:nvSpPr>
        <xdr:cNvPr id="6" name="Rectangle 5">
          <a:extLst>
            <a:ext uri="{FF2B5EF4-FFF2-40B4-BE49-F238E27FC236}">
              <a16:creationId xmlns:a16="http://schemas.microsoft.com/office/drawing/2014/main" id="{00000000-0008-0000-0100-000006000000}"/>
            </a:ext>
          </a:extLst>
        </xdr:cNvPr>
        <xdr:cNvSpPr/>
      </xdr:nvSpPr>
      <xdr:spPr>
        <a:xfrm>
          <a:off x="104776" y="0"/>
          <a:ext cx="9582150" cy="512064"/>
        </a:xfrm>
        <a:prstGeom prst="rect">
          <a:avLst/>
        </a:prstGeom>
        <a:gradFill>
          <a:gsLst>
            <a:gs pos="5000">
              <a:schemeClr val="bg1">
                <a:lumMod val="95000"/>
              </a:schemeClr>
            </a:gs>
            <a:gs pos="47000">
              <a:schemeClr val="bg1"/>
            </a:gs>
            <a:gs pos="100000">
              <a:schemeClr val="bg1">
                <a:lumMod val="95000"/>
              </a:scheme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414617</xdr:colOff>
      <xdr:row>18</xdr:row>
      <xdr:rowOff>33616</xdr:rowOff>
    </xdr:from>
    <xdr:to>
      <xdr:col>15</xdr:col>
      <xdr:colOff>414616</xdr:colOff>
      <xdr:row>27</xdr:row>
      <xdr:rowOff>156879</xdr:rowOff>
    </xdr:to>
    <xdr:graphicFrame macro="">
      <xdr:nvGraphicFramePr>
        <xdr:cNvPr id="24" name="Chart 23">
          <a:extLst>
            <a:ext uri="{FF2B5EF4-FFF2-40B4-BE49-F238E27FC236}">
              <a16:creationId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8</xdr:col>
      <xdr:colOff>403412</xdr:colOff>
      <xdr:row>8</xdr:row>
      <xdr:rowOff>112059</xdr:rowOff>
    </xdr:from>
    <xdr:to>
      <xdr:col>15</xdr:col>
      <xdr:colOff>381000</xdr:colOff>
      <xdr:row>17</xdr:row>
      <xdr:rowOff>89646</xdr:rowOff>
    </xdr:to>
    <xdr:graphicFrame macro="">
      <xdr:nvGraphicFramePr>
        <xdr:cNvPr id="25" name="Chart 24">
          <a:extLst>
            <a:ext uri="{FF2B5EF4-FFF2-40B4-BE49-F238E27FC236}">
              <a16:creationId xmlns:a16="http://schemas.microsoft.com/office/drawing/2014/main" id="{00000000-0008-0000-01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8</xdr:col>
      <xdr:colOff>460003</xdr:colOff>
      <xdr:row>9</xdr:row>
      <xdr:rowOff>59951</xdr:rowOff>
    </xdr:from>
    <xdr:to>
      <xdr:col>12</xdr:col>
      <xdr:colOff>471208</xdr:colOff>
      <xdr:row>10</xdr:row>
      <xdr:rowOff>149598</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5336803" y="1222001"/>
          <a:ext cx="2449605"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2">
                  <a:lumMod val="25000"/>
                </a:schemeClr>
              </a:solidFill>
            </a:rPr>
            <a:t>Revenue Vs Target Month</a:t>
          </a:r>
        </a:p>
      </xdr:txBody>
    </xdr:sp>
    <xdr:clientData/>
  </xdr:twoCellAnchor>
  <xdr:twoCellAnchor editAs="oneCell">
    <xdr:from>
      <xdr:col>16</xdr:col>
      <xdr:colOff>313764</xdr:colOff>
      <xdr:row>6</xdr:row>
      <xdr:rowOff>11206</xdr:rowOff>
    </xdr:from>
    <xdr:to>
      <xdr:col>19</xdr:col>
      <xdr:colOff>526676</xdr:colOff>
      <xdr:row>18</xdr:row>
      <xdr:rowOff>56029</xdr:rowOff>
    </xdr:to>
    <mc:AlternateContent xmlns:mc="http://schemas.openxmlformats.org/markup-compatibility/2006" xmlns:a14="http://schemas.microsoft.com/office/drawing/2010/main">
      <mc:Choice Requires="a14">
        <xdr:graphicFrame macro="">
          <xdr:nvGraphicFramePr>
            <xdr:cNvPr id="8" name="Store Name">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Store Name"/>
            </a:graphicData>
          </a:graphic>
        </xdr:graphicFrame>
      </mc:Choice>
      <mc:Fallback xmlns="">
        <xdr:sp macro="" textlink="">
          <xdr:nvSpPr>
            <xdr:cNvPr id="0" name=""/>
            <xdr:cNvSpPr>
              <a:spLocks noTextEdit="1"/>
            </xdr:cNvSpPr>
          </xdr:nvSpPr>
          <xdr:spPr>
            <a:xfrm>
              <a:off x="10962714" y="601756"/>
              <a:ext cx="2041712" cy="23308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8</xdr:col>
      <xdr:colOff>219638</xdr:colOff>
      <xdr:row>5</xdr:row>
      <xdr:rowOff>118782</xdr:rowOff>
    </xdr:from>
    <xdr:to>
      <xdr:col>10</xdr:col>
      <xdr:colOff>582707</xdr:colOff>
      <xdr:row>7</xdr:row>
      <xdr:rowOff>17929</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5060579" y="522194"/>
          <a:ext cx="1573304"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bg2">
                  <a:lumMod val="25000"/>
                </a:schemeClr>
              </a:solidFill>
            </a:rPr>
            <a:t>Total Revenue</a:t>
          </a:r>
        </a:p>
      </xdr:txBody>
    </xdr:sp>
    <xdr:clientData/>
  </xdr:twoCellAnchor>
  <xdr:twoCellAnchor editAs="absolute">
    <xdr:from>
      <xdr:col>11</xdr:col>
      <xdr:colOff>175934</xdr:colOff>
      <xdr:row>5</xdr:row>
      <xdr:rowOff>114300</xdr:rowOff>
    </xdr:from>
    <xdr:to>
      <xdr:col>14</xdr:col>
      <xdr:colOff>236444</xdr:colOff>
      <xdr:row>7</xdr:row>
      <xdr:rowOff>13447</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6832228" y="517712"/>
          <a:ext cx="1875863"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bg2">
                  <a:lumMod val="25000"/>
                </a:schemeClr>
              </a:solidFill>
            </a:rPr>
            <a:t>Total Target</a:t>
          </a:r>
        </a:p>
      </xdr:txBody>
    </xdr:sp>
    <xdr:clientData/>
  </xdr:twoCellAnchor>
  <xdr:twoCellAnchor editAs="absolute">
    <xdr:from>
      <xdr:col>14</xdr:col>
      <xdr:colOff>132232</xdr:colOff>
      <xdr:row>5</xdr:row>
      <xdr:rowOff>109817</xdr:rowOff>
    </xdr:from>
    <xdr:to>
      <xdr:col>15</xdr:col>
      <xdr:colOff>257736</xdr:colOff>
      <xdr:row>7</xdr:row>
      <xdr:rowOff>8964</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8603879" y="513229"/>
          <a:ext cx="1627092"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bg2">
                  <a:lumMod val="25000"/>
                </a:schemeClr>
              </a:solidFill>
            </a:rPr>
            <a:t>Variance %</a:t>
          </a:r>
        </a:p>
      </xdr:txBody>
    </xdr:sp>
    <xdr:clientData/>
  </xdr:twoCellAnchor>
  <xdr:twoCellAnchor editAs="absolute">
    <xdr:from>
      <xdr:col>8</xdr:col>
      <xdr:colOff>561975</xdr:colOff>
      <xdr:row>7</xdr:row>
      <xdr:rowOff>40341</xdr:rowOff>
    </xdr:from>
    <xdr:to>
      <xdr:col>10</xdr:col>
      <xdr:colOff>209550</xdr:colOff>
      <xdr:row>8</xdr:row>
      <xdr:rowOff>129988</xdr:rowOff>
    </xdr:to>
    <xdr:sp macro="" textlink="'Analysis 2'!H42">
      <xdr:nvSpPr>
        <xdr:cNvPr id="14" name="TextBox 13">
          <a:extLst>
            <a:ext uri="{FF2B5EF4-FFF2-40B4-BE49-F238E27FC236}">
              <a16:creationId xmlns:a16="http://schemas.microsoft.com/office/drawing/2014/main" id="{00000000-0008-0000-0100-00000E000000}"/>
            </a:ext>
          </a:extLst>
        </xdr:cNvPr>
        <xdr:cNvSpPr txBox="1"/>
      </xdr:nvSpPr>
      <xdr:spPr>
        <a:xfrm>
          <a:off x="5438775" y="821391"/>
          <a:ext cx="866775"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89DE1B-724A-47C9-A623-E2420D15109C}" type="TxLink">
            <a:rPr lang="en-US" sz="1600" b="0" i="0" u="none" strike="noStrike">
              <a:solidFill>
                <a:srgbClr val="0070C0"/>
              </a:solidFill>
              <a:latin typeface="Calibri"/>
              <a:cs typeface="Calibri"/>
            </a:rPr>
            <a:pPr algn="ctr"/>
            <a:t>$5.4M</a:t>
          </a:fld>
          <a:endParaRPr lang="en-US" sz="2000" b="0">
            <a:solidFill>
              <a:srgbClr val="0070C0"/>
            </a:solidFill>
          </a:endParaRPr>
        </a:p>
      </xdr:txBody>
    </xdr:sp>
    <xdr:clientData/>
  </xdr:twoCellAnchor>
  <xdr:twoCellAnchor editAs="absolute">
    <xdr:from>
      <xdr:col>11</xdr:col>
      <xdr:colOff>89648</xdr:colOff>
      <xdr:row>7</xdr:row>
      <xdr:rowOff>35859</xdr:rowOff>
    </xdr:from>
    <xdr:to>
      <xdr:col>14</xdr:col>
      <xdr:colOff>202827</xdr:colOff>
      <xdr:row>8</xdr:row>
      <xdr:rowOff>125506</xdr:rowOff>
    </xdr:to>
    <xdr:sp macro="" textlink="'Analysis 2'!I42">
      <xdr:nvSpPr>
        <xdr:cNvPr id="15" name="TextBox 14">
          <a:extLst>
            <a:ext uri="{FF2B5EF4-FFF2-40B4-BE49-F238E27FC236}">
              <a16:creationId xmlns:a16="http://schemas.microsoft.com/office/drawing/2014/main" id="{00000000-0008-0000-0100-00000F000000}"/>
            </a:ext>
          </a:extLst>
        </xdr:cNvPr>
        <xdr:cNvSpPr txBox="1"/>
      </xdr:nvSpPr>
      <xdr:spPr>
        <a:xfrm>
          <a:off x="6745942" y="820271"/>
          <a:ext cx="1928532"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ACF13D-B361-4E3B-A2D4-D6C24DA5C6AB}" type="TxLink">
            <a:rPr lang="en-US" sz="1600" b="0" i="0" u="none" strike="noStrike">
              <a:solidFill>
                <a:schemeClr val="bg2">
                  <a:lumMod val="75000"/>
                </a:schemeClr>
              </a:solidFill>
              <a:latin typeface="Calibri"/>
              <a:cs typeface="Calibri"/>
            </a:rPr>
            <a:pPr algn="ctr"/>
            <a:t>$5M</a:t>
          </a:fld>
          <a:endParaRPr lang="en-US" sz="2000" b="0">
            <a:solidFill>
              <a:schemeClr val="bg2">
                <a:lumMod val="75000"/>
              </a:schemeClr>
            </a:solidFill>
          </a:endParaRPr>
        </a:p>
      </xdr:txBody>
    </xdr:sp>
    <xdr:clientData/>
  </xdr:twoCellAnchor>
  <mc:AlternateContent xmlns:mc="http://schemas.openxmlformats.org/markup-compatibility/2006">
    <mc:Choice xmlns:a14="http://schemas.microsoft.com/office/drawing/2010/main" Requires="a14">
      <xdr:twoCellAnchor editAs="absolute">
        <xdr:from>
          <xdr:col>14</xdr:col>
          <xdr:colOff>537884</xdr:colOff>
          <xdr:row>7</xdr:row>
          <xdr:rowOff>1</xdr:rowOff>
        </xdr:from>
        <xdr:to>
          <xdr:col>14</xdr:col>
          <xdr:colOff>1304927</xdr:colOff>
          <xdr:row>8</xdr:row>
          <xdr:rowOff>85726</xdr:rowOff>
        </xdr:to>
        <xdr:pic>
          <xdr:nvPicPr>
            <xdr:cNvPr id="17" name="Picture 16">
              <a:extLst>
                <a:ext uri="{FF2B5EF4-FFF2-40B4-BE49-F238E27FC236}">
                  <a16:creationId xmlns:a16="http://schemas.microsoft.com/office/drawing/2014/main" id="{00000000-0008-0000-0100-000011000000}"/>
                </a:ext>
              </a:extLst>
            </xdr:cNvPr>
            <xdr:cNvPicPr>
              <a:picLocks noChangeAspect="1" noChangeArrowheads="1"/>
              <a:extLst>
                <a:ext uri="{84589F7E-364E-4C9E-8A38-B11213B215E9}">
                  <a14:cameraTool cellRange="'Analysis 2'!$J$44" spid="_x0000_s3397"/>
                </a:ext>
              </a:extLst>
            </xdr:cNvPicPr>
          </xdr:nvPicPr>
          <xdr:blipFill>
            <a:blip xmlns:r="http://schemas.openxmlformats.org/officeDocument/2006/relationships" r:embed="rId3"/>
            <a:srcRect/>
            <a:stretch>
              <a:fillRect/>
            </a:stretch>
          </xdr:blipFill>
          <xdr:spPr bwMode="auto">
            <a:xfrm>
              <a:off x="9009531" y="784413"/>
              <a:ext cx="767043" cy="2762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absolute">
    <xdr:from>
      <xdr:col>8</xdr:col>
      <xdr:colOff>403411</xdr:colOff>
      <xdr:row>6</xdr:row>
      <xdr:rowOff>0</xdr:rowOff>
    </xdr:from>
    <xdr:to>
      <xdr:col>8</xdr:col>
      <xdr:colOff>449130</xdr:colOff>
      <xdr:row>8</xdr:row>
      <xdr:rowOff>56029</xdr:rowOff>
    </xdr:to>
    <xdr:sp macro="" textlink="">
      <xdr:nvSpPr>
        <xdr:cNvPr id="18" name="Rectangle 17">
          <a:extLst>
            <a:ext uri="{FF2B5EF4-FFF2-40B4-BE49-F238E27FC236}">
              <a16:creationId xmlns:a16="http://schemas.microsoft.com/office/drawing/2014/main" id="{00000000-0008-0000-0100-000012000000}"/>
            </a:ext>
          </a:extLst>
        </xdr:cNvPr>
        <xdr:cNvSpPr/>
      </xdr:nvSpPr>
      <xdr:spPr>
        <a:xfrm>
          <a:off x="5244352" y="593912"/>
          <a:ext cx="45719" cy="437029"/>
        </a:xfrm>
        <a:prstGeom prst="rect">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601758</xdr:colOff>
      <xdr:row>5</xdr:row>
      <xdr:rowOff>181536</xdr:rowOff>
    </xdr:from>
    <xdr:to>
      <xdr:col>12</xdr:col>
      <xdr:colOff>42359</xdr:colOff>
      <xdr:row>8</xdr:row>
      <xdr:rowOff>47065</xdr:rowOff>
    </xdr:to>
    <xdr:sp macro="" textlink="">
      <xdr:nvSpPr>
        <xdr:cNvPr id="19" name="Rectangle 18">
          <a:extLst>
            <a:ext uri="{FF2B5EF4-FFF2-40B4-BE49-F238E27FC236}">
              <a16:creationId xmlns:a16="http://schemas.microsoft.com/office/drawing/2014/main" id="{00000000-0008-0000-0100-000013000000}"/>
            </a:ext>
          </a:extLst>
        </xdr:cNvPr>
        <xdr:cNvSpPr/>
      </xdr:nvSpPr>
      <xdr:spPr>
        <a:xfrm>
          <a:off x="7258052" y="584948"/>
          <a:ext cx="45719" cy="437029"/>
        </a:xfrm>
        <a:prstGeom prst="rect">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485217</xdr:colOff>
      <xdr:row>5</xdr:row>
      <xdr:rowOff>188260</xdr:rowOff>
    </xdr:from>
    <xdr:to>
      <xdr:col>14</xdr:col>
      <xdr:colOff>530936</xdr:colOff>
      <xdr:row>8</xdr:row>
      <xdr:rowOff>53789</xdr:rowOff>
    </xdr:to>
    <xdr:sp macro="" textlink="">
      <xdr:nvSpPr>
        <xdr:cNvPr id="20" name="Rectangle 19">
          <a:extLst>
            <a:ext uri="{FF2B5EF4-FFF2-40B4-BE49-F238E27FC236}">
              <a16:creationId xmlns:a16="http://schemas.microsoft.com/office/drawing/2014/main" id="{00000000-0008-0000-0100-000014000000}"/>
            </a:ext>
          </a:extLst>
        </xdr:cNvPr>
        <xdr:cNvSpPr/>
      </xdr:nvSpPr>
      <xdr:spPr>
        <a:xfrm>
          <a:off x="8956864" y="591672"/>
          <a:ext cx="45719" cy="437029"/>
        </a:xfrm>
        <a:prstGeom prst="rect">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4</xdr:row>
      <xdr:rowOff>128866</xdr:rowOff>
    </xdr:from>
    <xdr:to>
      <xdr:col>3</xdr:col>
      <xdr:colOff>560294</xdr:colOff>
      <xdr:row>21</xdr:row>
      <xdr:rowOff>114299</xdr:rowOff>
    </xdr:to>
    <xdr:sp macro="" textlink="">
      <xdr:nvSpPr>
        <xdr:cNvPr id="21" name="Round Diagonal Corner Rectangle 4">
          <a:extLst>
            <a:ext uri="{FF2B5EF4-FFF2-40B4-BE49-F238E27FC236}">
              <a16:creationId xmlns:a16="http://schemas.microsoft.com/office/drawing/2014/main" id="{00000000-0008-0000-0100-000015000000}"/>
            </a:ext>
          </a:extLst>
        </xdr:cNvPr>
        <xdr:cNvSpPr/>
      </xdr:nvSpPr>
      <xdr:spPr>
        <a:xfrm>
          <a:off x="0" y="338416"/>
          <a:ext cx="2389094" cy="3223933"/>
        </a:xfrm>
        <a:prstGeom prst="round2DiagRect">
          <a:avLst>
            <a:gd name="adj1" fmla="val 4373"/>
            <a:gd name="adj2"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85164</xdr:colOff>
      <xdr:row>5</xdr:row>
      <xdr:rowOff>136711</xdr:rowOff>
    </xdr:from>
    <xdr:to>
      <xdr:col>8</xdr:col>
      <xdr:colOff>228600</xdr:colOff>
      <xdr:row>21</xdr:row>
      <xdr:rowOff>100852</xdr:rowOff>
    </xdr:to>
    <xdr:sp macro="" textlink="">
      <xdr:nvSpPr>
        <xdr:cNvPr id="22" name="Round Diagonal Corner Rectangle 4">
          <a:extLst>
            <a:ext uri="{FF2B5EF4-FFF2-40B4-BE49-F238E27FC236}">
              <a16:creationId xmlns:a16="http://schemas.microsoft.com/office/drawing/2014/main" id="{00000000-0008-0000-0100-000016000000}"/>
            </a:ext>
          </a:extLst>
        </xdr:cNvPr>
        <xdr:cNvSpPr/>
      </xdr:nvSpPr>
      <xdr:spPr>
        <a:xfrm>
          <a:off x="2523564" y="536761"/>
          <a:ext cx="2581836" cy="3012141"/>
        </a:xfrm>
        <a:prstGeom prst="round2DiagRect">
          <a:avLst>
            <a:gd name="adj1" fmla="val 4373"/>
            <a:gd name="adj2"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absolute">
        <xdr:from>
          <xdr:col>4</xdr:col>
          <xdr:colOff>211812</xdr:colOff>
          <xdr:row>7</xdr:row>
          <xdr:rowOff>67234</xdr:rowOff>
        </xdr:from>
        <xdr:to>
          <xdr:col>6</xdr:col>
          <xdr:colOff>462692</xdr:colOff>
          <xdr:row>12</xdr:row>
          <xdr:rowOff>166294</xdr:rowOff>
        </xdr:to>
        <xdr:pic>
          <xdr:nvPicPr>
            <xdr:cNvPr id="23" name="Picture 22">
              <a:extLst>
                <a:ext uri="{FF2B5EF4-FFF2-40B4-BE49-F238E27FC236}">
                  <a16:creationId xmlns:a16="http://schemas.microsoft.com/office/drawing/2014/main" id="{00000000-0008-0000-0100-000017000000}"/>
                </a:ext>
              </a:extLst>
            </xdr:cNvPr>
            <xdr:cNvPicPr>
              <a:picLocks noChangeAspect="1" noChangeArrowheads="1"/>
              <a:extLst>
                <a:ext uri="{84589F7E-364E-4C9E-8A38-B11213B215E9}">
                  <a14:cameraTool cellRange="'Wafle Chart'!$F$11:$O$20" spid="_x0000_s3398"/>
                </a:ext>
              </a:extLst>
            </xdr:cNvPicPr>
          </xdr:nvPicPr>
          <xdr:blipFill>
            <a:blip xmlns:r="http://schemas.openxmlformats.org/officeDocument/2006/relationships" r:embed="rId4"/>
            <a:srcRect/>
            <a:stretch>
              <a:fillRect/>
            </a:stretch>
          </xdr:blipFill>
          <xdr:spPr bwMode="auto">
            <a:xfrm>
              <a:off x="2650212" y="848284"/>
              <a:ext cx="1470080" cy="105156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201705</xdr:colOff>
          <xdr:row>15</xdr:row>
          <xdr:rowOff>78441</xdr:rowOff>
        </xdr:from>
        <xdr:to>
          <xdr:col>6</xdr:col>
          <xdr:colOff>472798</xdr:colOff>
          <xdr:row>20</xdr:row>
          <xdr:rowOff>177616</xdr:rowOff>
        </xdr:to>
        <xdr:pic>
          <xdr:nvPicPr>
            <xdr:cNvPr id="26" name="Picture 25">
              <a:extLst>
                <a:ext uri="{FF2B5EF4-FFF2-40B4-BE49-F238E27FC236}">
                  <a16:creationId xmlns:a16="http://schemas.microsoft.com/office/drawing/2014/main" id="{00000000-0008-0000-0100-00001A000000}"/>
                </a:ext>
              </a:extLst>
            </xdr:cNvPr>
            <xdr:cNvPicPr>
              <a:picLocks noChangeAspect="1" noChangeArrowheads="1"/>
              <a:extLst>
                <a:ext uri="{84589F7E-364E-4C9E-8A38-B11213B215E9}">
                  <a14:cameraTool cellRange="'Wafle Chart'!$F$23:$O$32" spid="_x0000_s3399"/>
                </a:ext>
              </a:extLst>
            </xdr:cNvPicPr>
          </xdr:nvPicPr>
          <xdr:blipFill>
            <a:blip xmlns:r="http://schemas.openxmlformats.org/officeDocument/2006/relationships" r:embed="rId5"/>
            <a:srcRect/>
            <a:stretch>
              <a:fillRect/>
            </a:stretch>
          </xdr:blipFill>
          <xdr:spPr bwMode="auto">
            <a:xfrm>
              <a:off x="2640105" y="2383491"/>
              <a:ext cx="1490293" cy="105167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absolute">
    <xdr:from>
      <xdr:col>4</xdr:col>
      <xdr:colOff>125507</xdr:colOff>
      <xdr:row>5</xdr:row>
      <xdr:rowOff>96372</xdr:rowOff>
    </xdr:from>
    <xdr:to>
      <xdr:col>7</xdr:col>
      <xdr:colOff>174812</xdr:colOff>
      <xdr:row>6</xdr:row>
      <xdr:rowOff>186019</xdr:rowOff>
    </xdr:to>
    <xdr:sp macro="" textlink="">
      <xdr:nvSpPr>
        <xdr:cNvPr id="27" name="TextBox 26">
          <a:extLst>
            <a:ext uri="{FF2B5EF4-FFF2-40B4-BE49-F238E27FC236}">
              <a16:creationId xmlns:a16="http://schemas.microsoft.com/office/drawing/2014/main" id="{00000000-0008-0000-0100-00001B000000}"/>
            </a:ext>
          </a:extLst>
        </xdr:cNvPr>
        <xdr:cNvSpPr txBox="1"/>
      </xdr:nvSpPr>
      <xdr:spPr>
        <a:xfrm>
          <a:off x="2563907" y="496422"/>
          <a:ext cx="1878105"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65000"/>
                  <a:lumOff val="35000"/>
                </a:schemeClr>
              </a:solidFill>
            </a:rPr>
            <a:t>Revenue Generated</a:t>
          </a:r>
        </a:p>
      </xdr:txBody>
    </xdr:sp>
    <xdr:clientData/>
  </xdr:twoCellAnchor>
  <xdr:twoCellAnchor editAs="absolute">
    <xdr:from>
      <xdr:col>4</xdr:col>
      <xdr:colOff>125507</xdr:colOff>
      <xdr:row>13</xdr:row>
      <xdr:rowOff>58272</xdr:rowOff>
    </xdr:from>
    <xdr:to>
      <xdr:col>7</xdr:col>
      <xdr:colOff>174812</xdr:colOff>
      <xdr:row>14</xdr:row>
      <xdr:rowOff>147919</xdr:rowOff>
    </xdr:to>
    <xdr:sp macro="" textlink="">
      <xdr:nvSpPr>
        <xdr:cNvPr id="28" name="TextBox 27">
          <a:extLst>
            <a:ext uri="{FF2B5EF4-FFF2-40B4-BE49-F238E27FC236}">
              <a16:creationId xmlns:a16="http://schemas.microsoft.com/office/drawing/2014/main" id="{00000000-0008-0000-0100-00001C000000}"/>
            </a:ext>
          </a:extLst>
        </xdr:cNvPr>
        <xdr:cNvSpPr txBox="1"/>
      </xdr:nvSpPr>
      <xdr:spPr>
        <a:xfrm>
          <a:off x="2563907" y="1982322"/>
          <a:ext cx="1878105"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65000"/>
                  <a:lumOff val="35000"/>
                </a:schemeClr>
              </a:solidFill>
            </a:rPr>
            <a:t>Revenue Generated</a:t>
          </a:r>
        </a:p>
      </xdr:txBody>
    </xdr:sp>
    <xdr:clientData/>
  </xdr:twoCellAnchor>
  <xdr:twoCellAnchor editAs="absolute">
    <xdr:from>
      <xdr:col>6</xdr:col>
      <xdr:colOff>457201</xdr:colOff>
      <xdr:row>7</xdr:row>
      <xdr:rowOff>114301</xdr:rowOff>
    </xdr:from>
    <xdr:to>
      <xdr:col>8</xdr:col>
      <xdr:colOff>285750</xdr:colOff>
      <xdr:row>10</xdr:row>
      <xdr:rowOff>152401</xdr:rowOff>
    </xdr:to>
    <xdr:sp macro="" textlink="">
      <xdr:nvSpPr>
        <xdr:cNvPr id="31" name="TextBox 30">
          <a:extLst>
            <a:ext uri="{FF2B5EF4-FFF2-40B4-BE49-F238E27FC236}">
              <a16:creationId xmlns:a16="http://schemas.microsoft.com/office/drawing/2014/main" id="{00000000-0008-0000-0100-00001F000000}"/>
            </a:ext>
          </a:extLst>
        </xdr:cNvPr>
        <xdr:cNvSpPr txBox="1"/>
      </xdr:nvSpPr>
      <xdr:spPr>
        <a:xfrm>
          <a:off x="4114801" y="895351"/>
          <a:ext cx="1047749"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65000"/>
                  <a:lumOff val="35000"/>
                </a:schemeClr>
              </a:solidFill>
            </a:rPr>
            <a:t>Revenue by </a:t>
          </a:r>
          <a:r>
            <a:rPr lang="en-US" sz="1400" b="1">
              <a:solidFill>
                <a:srgbClr val="1F8CB3"/>
              </a:solidFill>
            </a:rPr>
            <a:t>Weekends</a:t>
          </a:r>
        </a:p>
      </xdr:txBody>
    </xdr:sp>
    <xdr:clientData/>
  </xdr:twoCellAnchor>
  <xdr:twoCellAnchor editAs="absolute">
    <xdr:from>
      <xdr:col>6</xdr:col>
      <xdr:colOff>485776</xdr:colOff>
      <xdr:row>16</xdr:row>
      <xdr:rowOff>142876</xdr:rowOff>
    </xdr:from>
    <xdr:to>
      <xdr:col>8</xdr:col>
      <xdr:colOff>314325</xdr:colOff>
      <xdr:row>19</xdr:row>
      <xdr:rowOff>180976</xdr:rowOff>
    </xdr:to>
    <xdr:sp macro="" textlink="">
      <xdr:nvSpPr>
        <xdr:cNvPr id="32" name="TextBox 31">
          <a:extLst>
            <a:ext uri="{FF2B5EF4-FFF2-40B4-BE49-F238E27FC236}">
              <a16:creationId xmlns:a16="http://schemas.microsoft.com/office/drawing/2014/main" id="{00000000-0008-0000-0100-000020000000}"/>
            </a:ext>
          </a:extLst>
        </xdr:cNvPr>
        <xdr:cNvSpPr txBox="1"/>
      </xdr:nvSpPr>
      <xdr:spPr>
        <a:xfrm>
          <a:off x="4143376" y="2638426"/>
          <a:ext cx="1047749"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65000"/>
                  <a:lumOff val="35000"/>
                </a:schemeClr>
              </a:solidFill>
            </a:rPr>
            <a:t>Revenue by </a:t>
          </a:r>
          <a:r>
            <a:rPr lang="en-US" sz="1400" b="1">
              <a:solidFill>
                <a:schemeClr val="bg1">
                  <a:lumMod val="50000"/>
                </a:schemeClr>
              </a:solidFill>
            </a:rPr>
            <a:t>Weekdays</a:t>
          </a:r>
        </a:p>
      </xdr:txBody>
    </xdr:sp>
    <xdr:clientData/>
  </xdr:twoCellAnchor>
  <xdr:twoCellAnchor editAs="absolute">
    <xdr:from>
      <xdr:col>6</xdr:col>
      <xdr:colOff>504825</xdr:colOff>
      <xdr:row>10</xdr:row>
      <xdr:rowOff>49866</xdr:rowOff>
    </xdr:from>
    <xdr:to>
      <xdr:col>8</xdr:col>
      <xdr:colOff>152400</xdr:colOff>
      <xdr:row>11</xdr:row>
      <xdr:rowOff>139513</xdr:rowOff>
    </xdr:to>
    <xdr:sp macro="" textlink="'Wafle Chart'!C4">
      <xdr:nvSpPr>
        <xdr:cNvPr id="33" name="TextBox 32">
          <a:extLst>
            <a:ext uri="{FF2B5EF4-FFF2-40B4-BE49-F238E27FC236}">
              <a16:creationId xmlns:a16="http://schemas.microsoft.com/office/drawing/2014/main" id="{00000000-0008-0000-0100-000021000000}"/>
            </a:ext>
          </a:extLst>
        </xdr:cNvPr>
        <xdr:cNvSpPr txBox="1"/>
      </xdr:nvSpPr>
      <xdr:spPr>
        <a:xfrm>
          <a:off x="4162425" y="1402416"/>
          <a:ext cx="866775"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D67255-786A-47F1-8B63-262F51AA2DFD}" type="TxLink">
            <a:rPr lang="en-US" sz="1600" b="0" i="0" u="none" strike="noStrike">
              <a:solidFill>
                <a:srgbClr val="000000"/>
              </a:solidFill>
              <a:latin typeface="Calibri"/>
              <a:cs typeface="Calibri"/>
            </a:rPr>
            <a:pPr algn="ctr"/>
            <a:t>29%</a:t>
          </a:fld>
          <a:endParaRPr lang="en-US" sz="3200" b="0">
            <a:solidFill>
              <a:srgbClr val="0070C0"/>
            </a:solidFill>
          </a:endParaRPr>
        </a:p>
      </xdr:txBody>
    </xdr:sp>
    <xdr:clientData/>
  </xdr:twoCellAnchor>
  <xdr:twoCellAnchor editAs="absolute">
    <xdr:from>
      <xdr:col>6</xdr:col>
      <xdr:colOff>495300</xdr:colOff>
      <xdr:row>19</xdr:row>
      <xdr:rowOff>40341</xdr:rowOff>
    </xdr:from>
    <xdr:to>
      <xdr:col>8</xdr:col>
      <xdr:colOff>142875</xdr:colOff>
      <xdr:row>20</xdr:row>
      <xdr:rowOff>129988</xdr:rowOff>
    </xdr:to>
    <xdr:sp macro="" textlink="'Wafle Chart'!C3">
      <xdr:nvSpPr>
        <xdr:cNvPr id="34" name="TextBox 33">
          <a:extLst>
            <a:ext uri="{FF2B5EF4-FFF2-40B4-BE49-F238E27FC236}">
              <a16:creationId xmlns:a16="http://schemas.microsoft.com/office/drawing/2014/main" id="{00000000-0008-0000-0100-000022000000}"/>
            </a:ext>
          </a:extLst>
        </xdr:cNvPr>
        <xdr:cNvSpPr txBox="1"/>
      </xdr:nvSpPr>
      <xdr:spPr>
        <a:xfrm>
          <a:off x="4152900" y="3107391"/>
          <a:ext cx="866775"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74891A-9DFF-4310-934E-6E90ADAB06D9}" type="TxLink">
            <a:rPr lang="en-US" sz="1600" b="0" i="0" u="none" strike="noStrike">
              <a:solidFill>
                <a:srgbClr val="000000"/>
              </a:solidFill>
              <a:latin typeface="Calibri"/>
              <a:cs typeface="Calibri"/>
            </a:rPr>
            <a:pPr algn="ctr"/>
            <a:t>71%</a:t>
          </a:fld>
          <a:endParaRPr lang="en-US" sz="3200" b="0">
            <a:solidFill>
              <a:srgbClr val="0070C0"/>
            </a:solidFill>
          </a:endParaRPr>
        </a:p>
      </xdr:txBody>
    </xdr:sp>
    <xdr:clientData/>
  </xdr:twoCellAnchor>
  <xdr:twoCellAnchor editAs="absolute">
    <xdr:from>
      <xdr:col>6</xdr:col>
      <xdr:colOff>447675</xdr:colOff>
      <xdr:row>5</xdr:row>
      <xdr:rowOff>116541</xdr:rowOff>
    </xdr:from>
    <xdr:to>
      <xdr:col>8</xdr:col>
      <xdr:colOff>95250</xdr:colOff>
      <xdr:row>7</xdr:row>
      <xdr:rowOff>15688</xdr:rowOff>
    </xdr:to>
    <xdr:sp macro="" textlink="'Analysis 2'!G48">
      <xdr:nvSpPr>
        <xdr:cNvPr id="42" name="TextBox 41">
          <a:extLst>
            <a:ext uri="{FF2B5EF4-FFF2-40B4-BE49-F238E27FC236}">
              <a16:creationId xmlns:a16="http://schemas.microsoft.com/office/drawing/2014/main" id="{00000000-0008-0000-0100-00002A000000}"/>
            </a:ext>
          </a:extLst>
        </xdr:cNvPr>
        <xdr:cNvSpPr txBox="1"/>
      </xdr:nvSpPr>
      <xdr:spPr>
        <a:xfrm>
          <a:off x="4105275" y="516591"/>
          <a:ext cx="866775"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697E54-9EBB-45D7-8F11-BC15E6ECFEB2}" type="TxLink">
            <a:rPr lang="en-US" sz="1400" b="0" i="0" u="none" strike="noStrike">
              <a:solidFill>
                <a:srgbClr val="000000"/>
              </a:solidFill>
              <a:latin typeface="Calibri"/>
              <a:cs typeface="Calibri"/>
            </a:rPr>
            <a:pPr algn="ctr"/>
            <a:t>$1.6M</a:t>
          </a:fld>
          <a:endParaRPr lang="en-US" sz="4000" b="0">
            <a:solidFill>
              <a:srgbClr val="0070C0"/>
            </a:solidFill>
          </a:endParaRPr>
        </a:p>
      </xdr:txBody>
    </xdr:sp>
    <xdr:clientData/>
  </xdr:twoCellAnchor>
  <xdr:twoCellAnchor editAs="absolute">
    <xdr:from>
      <xdr:col>6</xdr:col>
      <xdr:colOff>456639</xdr:colOff>
      <xdr:row>13</xdr:row>
      <xdr:rowOff>60511</xdr:rowOff>
    </xdr:from>
    <xdr:to>
      <xdr:col>8</xdr:col>
      <xdr:colOff>104214</xdr:colOff>
      <xdr:row>14</xdr:row>
      <xdr:rowOff>150158</xdr:rowOff>
    </xdr:to>
    <xdr:sp macro="" textlink="'Analysis 2'!G47">
      <xdr:nvSpPr>
        <xdr:cNvPr id="43" name="TextBox 42">
          <a:extLst>
            <a:ext uri="{FF2B5EF4-FFF2-40B4-BE49-F238E27FC236}">
              <a16:creationId xmlns:a16="http://schemas.microsoft.com/office/drawing/2014/main" id="{00000000-0008-0000-0100-00002B000000}"/>
            </a:ext>
          </a:extLst>
        </xdr:cNvPr>
        <xdr:cNvSpPr txBox="1"/>
      </xdr:nvSpPr>
      <xdr:spPr>
        <a:xfrm>
          <a:off x="4114239" y="1984561"/>
          <a:ext cx="866775"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583FAB-4495-4427-9715-AA71DB491B54}" type="TxLink">
            <a:rPr lang="en-US" sz="1400" b="0" i="0" u="none" strike="noStrike">
              <a:solidFill>
                <a:srgbClr val="000000"/>
              </a:solidFill>
              <a:latin typeface="Calibri"/>
              <a:cs typeface="Calibri"/>
            </a:rPr>
            <a:pPr algn="ctr"/>
            <a:t>$3.9M</a:t>
          </a:fld>
          <a:endParaRPr lang="en-US" sz="4800" b="0">
            <a:solidFill>
              <a:srgbClr val="0070C0"/>
            </a:solidFill>
          </a:endParaRPr>
        </a:p>
      </xdr:txBody>
    </xdr:sp>
    <xdr:clientData/>
  </xdr:twoCellAnchor>
  <xdr:twoCellAnchor editAs="absolute">
    <xdr:from>
      <xdr:col>0</xdr:col>
      <xdr:colOff>0</xdr:colOff>
      <xdr:row>10</xdr:row>
      <xdr:rowOff>19051</xdr:rowOff>
    </xdr:from>
    <xdr:to>
      <xdr:col>3</xdr:col>
      <xdr:colOff>476249</xdr:colOff>
      <xdr:row>18</xdr:row>
      <xdr:rowOff>47625</xdr:rowOff>
    </xdr:to>
    <xdr:graphicFrame macro="">
      <xdr:nvGraphicFramePr>
        <xdr:cNvPr id="44" name="Chart 43">
          <a:extLst>
            <a:ext uri="{FF2B5EF4-FFF2-40B4-BE49-F238E27FC236}">
              <a16:creationId xmlns:a16="http://schemas.microsoft.com/office/drawing/2014/main" id="{00000000-0008-0000-01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1</xdr:colOff>
      <xdr:row>5</xdr:row>
      <xdr:rowOff>155201</xdr:rowOff>
    </xdr:from>
    <xdr:to>
      <xdr:col>3</xdr:col>
      <xdr:colOff>38101</xdr:colOff>
      <xdr:row>8</xdr:row>
      <xdr:rowOff>66675</xdr:rowOff>
    </xdr:to>
    <xdr:sp macro="" textlink="">
      <xdr:nvSpPr>
        <xdr:cNvPr id="46" name="TextBox 45">
          <a:extLst>
            <a:ext uri="{FF2B5EF4-FFF2-40B4-BE49-F238E27FC236}">
              <a16:creationId xmlns:a16="http://schemas.microsoft.com/office/drawing/2014/main" id="{00000000-0008-0000-0100-00002E000000}"/>
            </a:ext>
          </a:extLst>
        </xdr:cNvPr>
        <xdr:cNvSpPr txBox="1"/>
      </xdr:nvSpPr>
      <xdr:spPr>
        <a:xfrm>
          <a:off x="1" y="555251"/>
          <a:ext cx="1866900" cy="482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2">
                  <a:lumMod val="25000"/>
                </a:schemeClr>
              </a:solidFill>
            </a:rPr>
            <a:t>Revenue by Quarter vs Percentage change</a:t>
          </a:r>
        </a:p>
      </xdr:txBody>
    </xdr:sp>
    <xdr:clientData/>
  </xdr:twoCellAnchor>
  <xdr:twoCellAnchor editAs="absolute">
    <xdr:from>
      <xdr:col>0</xdr:col>
      <xdr:colOff>0</xdr:colOff>
      <xdr:row>7</xdr:row>
      <xdr:rowOff>136151</xdr:rowOff>
    </xdr:from>
    <xdr:to>
      <xdr:col>3</xdr:col>
      <xdr:colOff>38100</xdr:colOff>
      <xdr:row>10</xdr:row>
      <xdr:rowOff>47625</xdr:rowOff>
    </xdr:to>
    <xdr:sp macro="" textlink="'Analysis 2'!F70">
      <xdr:nvSpPr>
        <xdr:cNvPr id="47" name="TextBox 46">
          <a:extLst>
            <a:ext uri="{FF2B5EF4-FFF2-40B4-BE49-F238E27FC236}">
              <a16:creationId xmlns:a16="http://schemas.microsoft.com/office/drawing/2014/main" id="{00000000-0008-0000-0100-00002F000000}"/>
            </a:ext>
          </a:extLst>
        </xdr:cNvPr>
        <xdr:cNvSpPr txBox="1"/>
      </xdr:nvSpPr>
      <xdr:spPr>
        <a:xfrm>
          <a:off x="0" y="917201"/>
          <a:ext cx="1866900" cy="482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119288-64AE-43B1-8ABA-D463F4F803D1}" type="TxLink">
            <a:rPr lang="en-US" sz="1100" b="0" i="0" u="none" strike="noStrike">
              <a:solidFill>
                <a:srgbClr val="000000"/>
              </a:solidFill>
              <a:latin typeface="Calibri"/>
              <a:cs typeface="Calibri"/>
            </a:rPr>
            <a:pPr/>
            <a:t>The line in the chart indicates $1,361,702 average Revenue</a:t>
          </a:fld>
          <a:endParaRPr lang="en-US" sz="1200">
            <a:solidFill>
              <a:schemeClr val="bg2">
                <a:lumMod val="25000"/>
              </a:schemeClr>
            </a:solidFill>
          </a:endParaRPr>
        </a:p>
      </xdr:txBody>
    </xdr:sp>
    <xdr:clientData/>
  </xdr:twoCellAnchor>
  <xdr:twoCellAnchor editAs="absolute">
    <xdr:from>
      <xdr:col>0</xdr:col>
      <xdr:colOff>223837</xdr:colOff>
      <xdr:row>19</xdr:row>
      <xdr:rowOff>161925</xdr:rowOff>
    </xdr:from>
    <xdr:to>
      <xdr:col>0</xdr:col>
      <xdr:colOff>309562</xdr:colOff>
      <xdr:row>20</xdr:row>
      <xdr:rowOff>76200</xdr:rowOff>
    </xdr:to>
    <xdr:sp macro="" textlink="">
      <xdr:nvSpPr>
        <xdr:cNvPr id="49" name="Oval 48">
          <a:extLst>
            <a:ext uri="{FF2B5EF4-FFF2-40B4-BE49-F238E27FC236}">
              <a16:creationId xmlns:a16="http://schemas.microsoft.com/office/drawing/2014/main" id="{00000000-0008-0000-0100-000031000000}"/>
            </a:ext>
          </a:extLst>
        </xdr:cNvPr>
        <xdr:cNvSpPr/>
      </xdr:nvSpPr>
      <xdr:spPr>
        <a:xfrm>
          <a:off x="223837" y="3228975"/>
          <a:ext cx="85725" cy="104775"/>
        </a:xfrm>
        <a:prstGeom prst="ellipse">
          <a:avLst/>
        </a:prstGeom>
        <a:solidFill>
          <a:srgbClr val="1F8CB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226218</xdr:colOff>
      <xdr:row>18</xdr:row>
      <xdr:rowOff>123826</xdr:rowOff>
    </xdr:from>
    <xdr:to>
      <xdr:col>0</xdr:col>
      <xdr:colOff>307181</xdr:colOff>
      <xdr:row>19</xdr:row>
      <xdr:rowOff>43054</xdr:rowOff>
    </xdr:to>
    <xdr:sp macro="" textlink="">
      <xdr:nvSpPr>
        <xdr:cNvPr id="50" name="Oval 49">
          <a:extLst>
            <a:ext uri="{FF2B5EF4-FFF2-40B4-BE49-F238E27FC236}">
              <a16:creationId xmlns:a16="http://schemas.microsoft.com/office/drawing/2014/main" id="{00000000-0008-0000-0100-000032000000}"/>
            </a:ext>
          </a:extLst>
        </xdr:cNvPr>
        <xdr:cNvSpPr/>
      </xdr:nvSpPr>
      <xdr:spPr>
        <a:xfrm flipV="1">
          <a:off x="226218" y="3000376"/>
          <a:ext cx="80963" cy="109728"/>
        </a:xfrm>
        <a:prstGeom prst="ellipse">
          <a:avLst/>
        </a:prstGeom>
        <a:solidFill>
          <a:srgbClr val="7077E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345704</xdr:colOff>
      <xdr:row>18</xdr:row>
      <xdr:rowOff>40901</xdr:rowOff>
    </xdr:from>
    <xdr:to>
      <xdr:col>2</xdr:col>
      <xdr:colOff>228600</xdr:colOff>
      <xdr:row>19</xdr:row>
      <xdr:rowOff>130548</xdr:rowOff>
    </xdr:to>
    <xdr:sp macro="" textlink="">
      <xdr:nvSpPr>
        <xdr:cNvPr id="51" name="TextBox 50">
          <a:extLst>
            <a:ext uri="{FF2B5EF4-FFF2-40B4-BE49-F238E27FC236}">
              <a16:creationId xmlns:a16="http://schemas.microsoft.com/office/drawing/2014/main" id="{00000000-0008-0000-0100-000033000000}"/>
            </a:ext>
          </a:extLst>
        </xdr:cNvPr>
        <xdr:cNvSpPr txBox="1"/>
      </xdr:nvSpPr>
      <xdr:spPr>
        <a:xfrm>
          <a:off x="345704" y="2917451"/>
          <a:ext cx="1102096"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lumMod val="25000"/>
                </a:schemeClr>
              </a:solidFill>
            </a:rPr>
            <a:t>Above</a:t>
          </a:r>
          <a:r>
            <a:rPr lang="en-US" sz="1100" baseline="0">
              <a:solidFill>
                <a:schemeClr val="bg2">
                  <a:lumMod val="25000"/>
                </a:schemeClr>
              </a:solidFill>
            </a:rPr>
            <a:t> Average</a:t>
          </a:r>
          <a:endParaRPr lang="en-US" sz="1100">
            <a:solidFill>
              <a:schemeClr val="bg2">
                <a:lumMod val="25000"/>
              </a:schemeClr>
            </a:solidFill>
          </a:endParaRPr>
        </a:p>
      </xdr:txBody>
    </xdr:sp>
    <xdr:clientData/>
  </xdr:twoCellAnchor>
  <xdr:twoCellAnchor editAs="absolute">
    <xdr:from>
      <xdr:col>0</xdr:col>
      <xdr:colOff>345704</xdr:colOff>
      <xdr:row>19</xdr:row>
      <xdr:rowOff>98051</xdr:rowOff>
    </xdr:from>
    <xdr:to>
      <xdr:col>2</xdr:col>
      <xdr:colOff>228600</xdr:colOff>
      <xdr:row>20</xdr:row>
      <xdr:rowOff>187698</xdr:rowOff>
    </xdr:to>
    <xdr:sp macro="" textlink="">
      <xdr:nvSpPr>
        <xdr:cNvPr id="52" name="TextBox 51">
          <a:extLst>
            <a:ext uri="{FF2B5EF4-FFF2-40B4-BE49-F238E27FC236}">
              <a16:creationId xmlns:a16="http://schemas.microsoft.com/office/drawing/2014/main" id="{00000000-0008-0000-0100-000034000000}"/>
            </a:ext>
          </a:extLst>
        </xdr:cNvPr>
        <xdr:cNvSpPr txBox="1"/>
      </xdr:nvSpPr>
      <xdr:spPr>
        <a:xfrm>
          <a:off x="345704" y="3165101"/>
          <a:ext cx="1102096"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lumMod val="25000"/>
                </a:schemeClr>
              </a:solidFill>
            </a:rPr>
            <a:t>Below Average</a:t>
          </a:r>
        </a:p>
      </xdr:txBody>
    </xdr:sp>
    <xdr:clientData/>
  </xdr:twoCellAnchor>
  <xdr:twoCellAnchor editAs="absolute">
    <xdr:from>
      <xdr:col>2</xdr:col>
      <xdr:colOff>285750</xdr:colOff>
      <xdr:row>19</xdr:row>
      <xdr:rowOff>38100</xdr:rowOff>
    </xdr:from>
    <xdr:to>
      <xdr:col>3</xdr:col>
      <xdr:colOff>361950</xdr:colOff>
      <xdr:row>19</xdr:row>
      <xdr:rowOff>38100</xdr:rowOff>
    </xdr:to>
    <xdr:cxnSp macro="">
      <xdr:nvCxnSpPr>
        <xdr:cNvPr id="56" name="Straight Connector 55">
          <a:extLst>
            <a:ext uri="{FF2B5EF4-FFF2-40B4-BE49-F238E27FC236}">
              <a16:creationId xmlns:a16="http://schemas.microsoft.com/office/drawing/2014/main" id="{00000000-0008-0000-0100-000038000000}"/>
            </a:ext>
          </a:extLst>
        </xdr:cNvPr>
        <xdr:cNvCxnSpPr/>
      </xdr:nvCxnSpPr>
      <xdr:spPr>
        <a:xfrm>
          <a:off x="1504950" y="3105150"/>
          <a:ext cx="685800" cy="0"/>
        </a:xfrm>
        <a:prstGeom prst="line">
          <a:avLst/>
        </a:prstGeom>
        <a:ln w="19050">
          <a:solidFill>
            <a:schemeClr val="bg1">
              <a:lumMod val="5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xdr:col>
      <xdr:colOff>193304</xdr:colOff>
      <xdr:row>19</xdr:row>
      <xdr:rowOff>31376</xdr:rowOff>
    </xdr:from>
    <xdr:to>
      <xdr:col>4</xdr:col>
      <xdr:colOff>76200</xdr:colOff>
      <xdr:row>20</xdr:row>
      <xdr:rowOff>121023</xdr:rowOff>
    </xdr:to>
    <xdr:sp macro="" textlink="">
      <xdr:nvSpPr>
        <xdr:cNvPr id="57" name="TextBox 56">
          <a:extLst>
            <a:ext uri="{FF2B5EF4-FFF2-40B4-BE49-F238E27FC236}">
              <a16:creationId xmlns:a16="http://schemas.microsoft.com/office/drawing/2014/main" id="{00000000-0008-0000-0100-000039000000}"/>
            </a:ext>
          </a:extLst>
        </xdr:cNvPr>
        <xdr:cNvSpPr txBox="1"/>
      </xdr:nvSpPr>
      <xdr:spPr>
        <a:xfrm>
          <a:off x="1412504" y="3098426"/>
          <a:ext cx="1102096"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lumMod val="25000"/>
                </a:schemeClr>
              </a:solidFill>
            </a:rPr>
            <a:t>Average</a:t>
          </a:r>
          <a:r>
            <a:rPr lang="en-US" sz="1100" baseline="0">
              <a:solidFill>
                <a:schemeClr val="bg2">
                  <a:lumMod val="25000"/>
                </a:schemeClr>
              </a:solidFill>
            </a:rPr>
            <a:t> Line</a:t>
          </a:r>
          <a:endParaRPr lang="en-US" sz="1100">
            <a:solidFill>
              <a:schemeClr val="bg2">
                <a:lumMod val="25000"/>
              </a:schemeClr>
            </a:solidFill>
          </a:endParaRPr>
        </a:p>
      </xdr:txBody>
    </xdr:sp>
    <xdr:clientData/>
  </xdr:twoCellAnchor>
  <xdr:twoCellAnchor editAs="absolute">
    <xdr:from>
      <xdr:col>0</xdr:col>
      <xdr:colOff>104776</xdr:colOff>
      <xdr:row>0</xdr:row>
      <xdr:rowOff>0</xdr:rowOff>
    </xdr:from>
    <xdr:to>
      <xdr:col>5</xdr:col>
      <xdr:colOff>144238</xdr:colOff>
      <xdr:row>4</xdr:row>
      <xdr:rowOff>142875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04776" y="0"/>
          <a:ext cx="3087462"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i="0" u="none" strike="noStrike">
              <a:gradFill>
                <a:gsLst>
                  <a:gs pos="0">
                    <a:srgbClr val="00B0F0"/>
                  </a:gs>
                  <a:gs pos="100000">
                    <a:srgbClr val="333F50"/>
                  </a:gs>
                </a:gsLst>
                <a:lin ang="5400000" scaled="1"/>
              </a:gradFill>
              <a:latin typeface="Calibri"/>
              <a:cs typeface="Calibri"/>
            </a:rPr>
            <a:t>Kix</a:t>
          </a:r>
          <a:r>
            <a:rPr lang="en-US" sz="2000" b="0" i="0" u="none" strike="noStrike" baseline="0">
              <a:gradFill>
                <a:gsLst>
                  <a:gs pos="0">
                    <a:srgbClr val="00B0F0"/>
                  </a:gs>
                  <a:gs pos="100000">
                    <a:srgbClr val="333F50"/>
                  </a:gs>
                </a:gsLst>
                <a:lin ang="5400000" scaled="1"/>
              </a:gradFill>
              <a:latin typeface="Calibri"/>
              <a:cs typeface="Calibri"/>
            </a:rPr>
            <a:t> Business Dashboard</a:t>
          </a:r>
          <a:endParaRPr lang="en-US" sz="2000" b="0" i="0" u="none" strike="noStrike">
            <a:gradFill>
              <a:gsLst>
                <a:gs pos="0">
                  <a:srgbClr val="00B0F0"/>
                </a:gs>
                <a:gs pos="100000">
                  <a:srgbClr val="333F50"/>
                </a:gs>
              </a:gsLst>
              <a:lin ang="5400000" scaled="1"/>
            </a:gradFill>
            <a:latin typeface="Calibri"/>
            <a:cs typeface="Calibri"/>
          </a:endParaRPr>
        </a:p>
      </xdr:txBody>
    </xdr:sp>
    <xdr:clientData/>
  </xdr:twoCellAnchor>
  <xdr:twoCellAnchor editAs="absolute">
    <xdr:from>
      <xdr:col>6</xdr:col>
      <xdr:colOff>66676</xdr:colOff>
      <xdr:row>0</xdr:row>
      <xdr:rowOff>138113</xdr:rowOff>
    </xdr:from>
    <xdr:to>
      <xdr:col>7</xdr:col>
      <xdr:colOff>457201</xdr:colOff>
      <xdr:row>5</xdr:row>
      <xdr:rowOff>14288</xdr:rowOff>
    </xdr:to>
    <xdr:sp macro="" textlink="" fLocksText="0">
      <xdr:nvSpPr>
        <xdr:cNvPr id="10" name="Rectangle: Diagonal Corners Rounded 9">
          <a:extLst>
            <a:ext uri="{FF2B5EF4-FFF2-40B4-BE49-F238E27FC236}">
              <a16:creationId xmlns:a16="http://schemas.microsoft.com/office/drawing/2014/main" id="{00000000-0008-0000-0100-00000A000000}"/>
            </a:ext>
          </a:extLst>
        </xdr:cNvPr>
        <xdr:cNvSpPr/>
      </xdr:nvSpPr>
      <xdr:spPr>
        <a:xfrm>
          <a:off x="3724276" y="138113"/>
          <a:ext cx="1000125" cy="276225"/>
        </a:xfrm>
        <a:prstGeom prst="round2DiagRect">
          <a:avLst/>
        </a:prstGeom>
        <a:solidFill>
          <a:srgbClr val="00539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Time Frame</a:t>
          </a:r>
        </a:p>
      </xdr:txBody>
    </xdr:sp>
    <xdr:clientData fLocksWithSheet="0"/>
  </xdr:twoCellAnchor>
  <xdr:twoCellAnchor editAs="absolute">
    <xdr:from>
      <xdr:col>7</xdr:col>
      <xdr:colOff>571501</xdr:colOff>
      <xdr:row>0</xdr:row>
      <xdr:rowOff>138113</xdr:rowOff>
    </xdr:from>
    <xdr:to>
      <xdr:col>9</xdr:col>
      <xdr:colOff>352426</xdr:colOff>
      <xdr:row>5</xdr:row>
      <xdr:rowOff>14288</xdr:rowOff>
    </xdr:to>
    <xdr:sp macro="" textlink="" fLocksText="0">
      <xdr:nvSpPr>
        <xdr:cNvPr id="16" name="Rectangle: Diagonal Corners Rounded 15">
          <a:hlinkClick xmlns:r="http://schemas.openxmlformats.org/officeDocument/2006/relationships" r:id="rId7" tooltip="Goto Store"/>
          <a:extLst>
            <a:ext uri="{FF2B5EF4-FFF2-40B4-BE49-F238E27FC236}">
              <a16:creationId xmlns:a16="http://schemas.microsoft.com/office/drawing/2014/main" id="{00000000-0008-0000-0100-000010000000}"/>
            </a:ext>
          </a:extLst>
        </xdr:cNvPr>
        <xdr:cNvSpPr/>
      </xdr:nvSpPr>
      <xdr:spPr>
        <a:xfrm>
          <a:off x="4838701" y="138113"/>
          <a:ext cx="1000125" cy="276225"/>
        </a:xfrm>
        <a:prstGeom prst="round2Diag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Store</a:t>
          </a:r>
        </a:p>
      </xdr:txBody>
    </xdr:sp>
    <xdr:clientData fLocksWithSheet="0"/>
  </xdr:twoCellAnchor>
  <xdr:twoCellAnchor editAs="absolute">
    <xdr:from>
      <xdr:col>9</xdr:col>
      <xdr:colOff>495301</xdr:colOff>
      <xdr:row>0</xdr:row>
      <xdr:rowOff>138113</xdr:rowOff>
    </xdr:from>
    <xdr:to>
      <xdr:col>11</xdr:col>
      <xdr:colOff>276226</xdr:colOff>
      <xdr:row>5</xdr:row>
      <xdr:rowOff>14288</xdr:rowOff>
    </xdr:to>
    <xdr:sp macro="" textlink="" fLocksText="0">
      <xdr:nvSpPr>
        <xdr:cNvPr id="29" name="Rectangle: Diagonal Corners Rounded 28">
          <a:extLst>
            <a:ext uri="{FF2B5EF4-FFF2-40B4-BE49-F238E27FC236}">
              <a16:creationId xmlns:a16="http://schemas.microsoft.com/office/drawing/2014/main" id="{00000000-0008-0000-0100-00001D000000}"/>
            </a:ext>
          </a:extLst>
        </xdr:cNvPr>
        <xdr:cNvSpPr/>
      </xdr:nvSpPr>
      <xdr:spPr>
        <a:xfrm>
          <a:off x="5981701" y="138113"/>
          <a:ext cx="1000125" cy="276225"/>
        </a:xfrm>
        <a:prstGeom prst="round2DiagRect">
          <a:avLst/>
        </a:prstGeom>
        <a:solidFill>
          <a:srgbClr val="1F95B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Profit</a:t>
          </a:r>
          <a:r>
            <a:rPr lang="en-US" sz="1100" baseline="0">
              <a:solidFill>
                <a:schemeClr val="bg1"/>
              </a:solidFill>
            </a:rPr>
            <a:t> View</a:t>
          </a:r>
          <a:endParaRPr lang="en-US" sz="1100">
            <a:solidFill>
              <a:schemeClr val="bg1"/>
            </a:solidFill>
          </a:endParaRP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editAs="absolute">
    <xdr:from>
      <xdr:col>14</xdr:col>
      <xdr:colOff>1304924</xdr:colOff>
      <xdr:row>29</xdr:row>
      <xdr:rowOff>114300</xdr:rowOff>
    </xdr:from>
    <xdr:to>
      <xdr:col>16</xdr:col>
      <xdr:colOff>485775</xdr:colOff>
      <xdr:row>31</xdr:row>
      <xdr:rowOff>171449</xdr:rowOff>
    </xdr:to>
    <xdr:sp macro="" textlink="">
      <xdr:nvSpPr>
        <xdr:cNvPr id="4130" name="Rectangle: Rounded Corners 4129">
          <a:extLst>
            <a:ext uri="{FF2B5EF4-FFF2-40B4-BE49-F238E27FC236}">
              <a16:creationId xmlns:a16="http://schemas.microsoft.com/office/drawing/2014/main" id="{00000000-0008-0000-0200-000022100000}"/>
            </a:ext>
          </a:extLst>
        </xdr:cNvPr>
        <xdr:cNvSpPr/>
      </xdr:nvSpPr>
      <xdr:spPr>
        <a:xfrm>
          <a:off x="9839324" y="5086350"/>
          <a:ext cx="1295401" cy="438149"/>
        </a:xfrm>
        <a:prstGeom prst="roundRect">
          <a:avLst/>
        </a:prstGeom>
        <a:solidFill>
          <a:srgbClr val="00539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547116</xdr:colOff>
      <xdr:row>10</xdr:row>
      <xdr:rowOff>171450</xdr:rowOff>
    </xdr:from>
    <xdr:to>
      <xdr:col>13</xdr:col>
      <xdr:colOff>323850</xdr:colOff>
      <xdr:row>22</xdr:row>
      <xdr:rowOff>162306</xdr:rowOff>
    </xdr:to>
    <xdr:sp macro="" textlink="">
      <xdr:nvSpPr>
        <xdr:cNvPr id="41" name="Rectangle 40">
          <a:extLst>
            <a:ext uri="{FF2B5EF4-FFF2-40B4-BE49-F238E27FC236}">
              <a16:creationId xmlns:a16="http://schemas.microsoft.com/office/drawing/2014/main" id="{00000000-0008-0000-0200-000029000000}"/>
            </a:ext>
          </a:extLst>
        </xdr:cNvPr>
        <xdr:cNvSpPr/>
      </xdr:nvSpPr>
      <xdr:spPr>
        <a:xfrm>
          <a:off x="4814316" y="1524000"/>
          <a:ext cx="3434334" cy="2276856"/>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95250</xdr:colOff>
      <xdr:row>10</xdr:row>
      <xdr:rowOff>171450</xdr:rowOff>
    </xdr:from>
    <xdr:to>
      <xdr:col>7</xdr:col>
      <xdr:colOff>523875</xdr:colOff>
      <xdr:row>22</xdr:row>
      <xdr:rowOff>171450</xdr:rowOff>
    </xdr:to>
    <xdr:sp macro="" textlink="">
      <xdr:nvSpPr>
        <xdr:cNvPr id="42" name="Rectangle 41">
          <a:extLst>
            <a:ext uri="{FF2B5EF4-FFF2-40B4-BE49-F238E27FC236}">
              <a16:creationId xmlns:a16="http://schemas.microsoft.com/office/drawing/2014/main" id="{00000000-0008-0000-0200-00002A000000}"/>
            </a:ext>
          </a:extLst>
        </xdr:cNvPr>
        <xdr:cNvSpPr/>
      </xdr:nvSpPr>
      <xdr:spPr>
        <a:xfrm>
          <a:off x="2533650" y="1524000"/>
          <a:ext cx="2257425" cy="2286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152400</xdr:colOff>
      <xdr:row>10</xdr:row>
      <xdr:rowOff>180975</xdr:rowOff>
    </xdr:from>
    <xdr:to>
      <xdr:col>4</xdr:col>
      <xdr:colOff>49530</xdr:colOff>
      <xdr:row>23</xdr:row>
      <xdr:rowOff>381</xdr:rowOff>
    </xdr:to>
    <xdr:sp macro="" textlink="">
      <xdr:nvSpPr>
        <xdr:cNvPr id="43" name="Rectangle 42">
          <a:extLst>
            <a:ext uri="{FF2B5EF4-FFF2-40B4-BE49-F238E27FC236}">
              <a16:creationId xmlns:a16="http://schemas.microsoft.com/office/drawing/2014/main" id="{00000000-0008-0000-0200-00002B000000}"/>
            </a:ext>
          </a:extLst>
        </xdr:cNvPr>
        <xdr:cNvSpPr/>
      </xdr:nvSpPr>
      <xdr:spPr>
        <a:xfrm>
          <a:off x="762000" y="1533525"/>
          <a:ext cx="1725930" cy="2295906"/>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142875</xdr:colOff>
      <xdr:row>23</xdr:row>
      <xdr:rowOff>28575</xdr:rowOff>
    </xdr:from>
    <xdr:to>
      <xdr:col>8</xdr:col>
      <xdr:colOff>409575</xdr:colOff>
      <xdr:row>31</xdr:row>
      <xdr:rowOff>150495</xdr:rowOff>
    </xdr:to>
    <xdr:sp macro="" textlink="">
      <xdr:nvSpPr>
        <xdr:cNvPr id="44" name="Rectangle 43">
          <a:extLst>
            <a:ext uri="{FF2B5EF4-FFF2-40B4-BE49-F238E27FC236}">
              <a16:creationId xmlns:a16="http://schemas.microsoft.com/office/drawing/2014/main" id="{00000000-0008-0000-0200-00002C000000}"/>
            </a:ext>
          </a:extLst>
        </xdr:cNvPr>
        <xdr:cNvSpPr/>
      </xdr:nvSpPr>
      <xdr:spPr>
        <a:xfrm>
          <a:off x="752475" y="3857625"/>
          <a:ext cx="4533900" cy="16459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438150</xdr:colOff>
      <xdr:row>23</xdr:row>
      <xdr:rowOff>28575</xdr:rowOff>
    </xdr:from>
    <xdr:to>
      <xdr:col>13</xdr:col>
      <xdr:colOff>323849</xdr:colOff>
      <xdr:row>31</xdr:row>
      <xdr:rowOff>150495</xdr:rowOff>
    </xdr:to>
    <xdr:sp macro="" textlink="">
      <xdr:nvSpPr>
        <xdr:cNvPr id="45" name="Rectangle 44">
          <a:extLst>
            <a:ext uri="{FF2B5EF4-FFF2-40B4-BE49-F238E27FC236}">
              <a16:creationId xmlns:a16="http://schemas.microsoft.com/office/drawing/2014/main" id="{00000000-0008-0000-0200-00002D000000}"/>
            </a:ext>
          </a:extLst>
        </xdr:cNvPr>
        <xdr:cNvSpPr/>
      </xdr:nvSpPr>
      <xdr:spPr>
        <a:xfrm>
          <a:off x="5314950" y="3857625"/>
          <a:ext cx="2933699" cy="16459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15</xdr:col>
      <xdr:colOff>246530</xdr:colOff>
      <xdr:row>4</xdr:row>
      <xdr:rowOff>78440</xdr:rowOff>
    </xdr:from>
    <xdr:to>
      <xdr:col>21</xdr:col>
      <xdr:colOff>554736</xdr:colOff>
      <xdr:row>41</xdr:row>
      <xdr:rowOff>161543</xdr:rowOff>
    </xdr:to>
    <xdr:sp macro="" textlink="">
      <xdr:nvSpPr>
        <xdr:cNvPr id="2" name="Moon 1">
          <a:extLst>
            <a:ext uri="{FF2B5EF4-FFF2-40B4-BE49-F238E27FC236}">
              <a16:creationId xmlns:a16="http://schemas.microsoft.com/office/drawing/2014/main" id="{00000000-0008-0000-0200-000002000000}"/>
            </a:ext>
          </a:extLst>
        </xdr:cNvPr>
        <xdr:cNvSpPr/>
      </xdr:nvSpPr>
      <xdr:spPr>
        <a:xfrm flipH="1">
          <a:off x="10285880" y="287990"/>
          <a:ext cx="3965806" cy="7131603"/>
        </a:xfrm>
        <a:prstGeom prst="moon">
          <a:avLst>
            <a:gd name="adj" fmla="val 50539"/>
          </a:avLst>
        </a:prstGeom>
        <a:solidFill>
          <a:schemeClr val="accent5">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1257300</xdr:colOff>
      <xdr:row>0</xdr:row>
      <xdr:rowOff>0</xdr:rowOff>
    </xdr:from>
    <xdr:to>
      <xdr:col>24</xdr:col>
      <xdr:colOff>481853</xdr:colOff>
      <xdr:row>41</xdr:row>
      <xdr:rowOff>66294</xdr:rowOff>
    </xdr:to>
    <xdr:sp macro="" textlink="">
      <xdr:nvSpPr>
        <xdr:cNvPr id="5" name="Moon 4">
          <a:extLst>
            <a:ext uri="{FF2B5EF4-FFF2-40B4-BE49-F238E27FC236}">
              <a16:creationId xmlns:a16="http://schemas.microsoft.com/office/drawing/2014/main" id="{00000000-0008-0000-0200-000005000000}"/>
            </a:ext>
          </a:extLst>
        </xdr:cNvPr>
        <xdr:cNvSpPr/>
      </xdr:nvSpPr>
      <xdr:spPr>
        <a:xfrm flipH="1">
          <a:off x="9791700" y="0"/>
          <a:ext cx="6215903" cy="7324344"/>
        </a:xfrm>
        <a:prstGeom prst="moon">
          <a:avLst>
            <a:gd name="adj" fmla="val 57779"/>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9525</xdr:colOff>
      <xdr:row>0</xdr:row>
      <xdr:rowOff>28575</xdr:rowOff>
    </xdr:from>
    <xdr:to>
      <xdr:col>13</xdr:col>
      <xdr:colOff>495300</xdr:colOff>
      <xdr:row>5</xdr:row>
      <xdr:rowOff>140589</xdr:rowOff>
    </xdr:to>
    <xdr:sp macro="" textlink="">
      <xdr:nvSpPr>
        <xdr:cNvPr id="6" name="Rectangle 5">
          <a:extLst>
            <a:ext uri="{FF2B5EF4-FFF2-40B4-BE49-F238E27FC236}">
              <a16:creationId xmlns:a16="http://schemas.microsoft.com/office/drawing/2014/main" id="{00000000-0008-0000-0200-000006000000}"/>
            </a:ext>
          </a:extLst>
        </xdr:cNvPr>
        <xdr:cNvSpPr/>
      </xdr:nvSpPr>
      <xdr:spPr>
        <a:xfrm>
          <a:off x="9525" y="28575"/>
          <a:ext cx="8410575" cy="512064"/>
        </a:xfrm>
        <a:prstGeom prst="rect">
          <a:avLst/>
        </a:prstGeom>
        <a:gradFill>
          <a:gsLst>
            <a:gs pos="5000">
              <a:schemeClr val="bg1">
                <a:lumMod val="95000"/>
              </a:schemeClr>
            </a:gs>
            <a:gs pos="47000">
              <a:schemeClr val="bg1"/>
            </a:gs>
            <a:gs pos="100000">
              <a:schemeClr val="bg1">
                <a:lumMod val="95000"/>
              </a:scheme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absolute">
        <xdr:from>
          <xdr:col>11</xdr:col>
          <xdr:colOff>342900</xdr:colOff>
          <xdr:row>11</xdr:row>
          <xdr:rowOff>9525</xdr:rowOff>
        </xdr:from>
        <xdr:to>
          <xdr:col>13</xdr:col>
          <xdr:colOff>161925</xdr:colOff>
          <xdr:row>12</xdr:row>
          <xdr:rowOff>0</xdr:rowOff>
        </xdr:to>
        <xdr:sp macro="" textlink="">
          <xdr:nvSpPr>
            <xdr:cNvPr id="4099" name="Drop Down 3" hidden="1">
              <a:extLst>
                <a:ext uri="{63B3BB69-23CF-44E3-9099-C40C66FF867C}">
                  <a14:compatExt spid="_x0000_s4099"/>
                </a:ext>
                <a:ext uri="{FF2B5EF4-FFF2-40B4-BE49-F238E27FC236}">
                  <a16:creationId xmlns:a16="http://schemas.microsoft.com/office/drawing/2014/main" id="{00000000-0008-0000-0200-000003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absolute">
    <xdr:from>
      <xdr:col>7</xdr:col>
      <xdr:colOff>590550</xdr:colOff>
      <xdr:row>16</xdr:row>
      <xdr:rowOff>9525</xdr:rowOff>
    </xdr:from>
    <xdr:to>
      <xdr:col>13</xdr:col>
      <xdr:colOff>247649</xdr:colOff>
      <xdr:row>22</xdr:row>
      <xdr:rowOff>90485</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128307</xdr:colOff>
      <xdr:row>5</xdr:row>
      <xdr:rowOff>155762</xdr:rowOff>
    </xdr:from>
    <xdr:to>
      <xdr:col>2</xdr:col>
      <xdr:colOff>486537</xdr:colOff>
      <xdr:row>9</xdr:row>
      <xdr:rowOff>88706</xdr:rowOff>
    </xdr:to>
    <xdr:grpSp>
      <xdr:nvGrpSpPr>
        <xdr:cNvPr id="40" name="Group 39">
          <a:extLst>
            <a:ext uri="{FF2B5EF4-FFF2-40B4-BE49-F238E27FC236}">
              <a16:creationId xmlns:a16="http://schemas.microsoft.com/office/drawing/2014/main" id="{00000000-0008-0000-0200-000028000000}"/>
            </a:ext>
          </a:extLst>
        </xdr:cNvPr>
        <xdr:cNvGrpSpPr/>
      </xdr:nvGrpSpPr>
      <xdr:grpSpPr>
        <a:xfrm>
          <a:off x="128307" y="563976"/>
          <a:ext cx="1582873" cy="694944"/>
          <a:chOff x="128307" y="641537"/>
          <a:chExt cx="1577430" cy="694944"/>
        </a:xfrm>
      </xdr:grpSpPr>
      <xdr:sp macro="" textlink="">
        <xdr:nvSpPr>
          <xdr:cNvPr id="4" name="Rectangle: Rounded Corners 3">
            <a:extLst>
              <a:ext uri="{FF2B5EF4-FFF2-40B4-BE49-F238E27FC236}">
                <a16:creationId xmlns:a16="http://schemas.microsoft.com/office/drawing/2014/main" id="{00000000-0008-0000-0200-000004000000}"/>
              </a:ext>
            </a:extLst>
          </xdr:cNvPr>
          <xdr:cNvSpPr/>
        </xdr:nvSpPr>
        <xdr:spPr>
          <a:xfrm>
            <a:off x="128307" y="641537"/>
            <a:ext cx="1577430" cy="694944"/>
          </a:xfrm>
          <a:prstGeom prst="roundRect">
            <a:avLst/>
          </a:prstGeom>
          <a:gradFill flip="none" rotWithShape="1">
            <a:gsLst>
              <a:gs pos="0">
                <a:srgbClr val="1F8CB3"/>
              </a:gs>
              <a:gs pos="31000">
                <a:srgbClr val="333F50"/>
              </a:gs>
              <a:gs pos="100000">
                <a:srgbClr val="333F50"/>
              </a:gs>
            </a:gsLst>
            <a:path path="circle">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Oval 9">
            <a:extLst>
              <a:ext uri="{FF2B5EF4-FFF2-40B4-BE49-F238E27FC236}">
                <a16:creationId xmlns:a16="http://schemas.microsoft.com/office/drawing/2014/main" id="{00000000-0008-0000-0200-00000A000000}"/>
              </a:ext>
            </a:extLst>
          </xdr:cNvPr>
          <xdr:cNvSpPr/>
        </xdr:nvSpPr>
        <xdr:spPr>
          <a:xfrm>
            <a:off x="156882" y="836799"/>
            <a:ext cx="338418" cy="342900"/>
          </a:xfrm>
          <a:prstGeom prst="ellipse">
            <a:avLst/>
          </a:prstGeom>
          <a:solidFill>
            <a:srgbClr val="1F8CB3">
              <a:alpha val="47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5" name="Picture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2" cstate="print">
            <a:lum bright="70000" contrast="-70000"/>
            <a:extLst>
              <a:ext uri="{28A0092B-C50C-407E-A947-70E740481C1C}">
                <a14:useLocalDpi xmlns:a14="http://schemas.microsoft.com/office/drawing/2010/main" val="0"/>
              </a:ext>
            </a:extLst>
          </a:blip>
          <a:stretch>
            <a:fillRect/>
          </a:stretch>
        </xdr:blipFill>
        <xdr:spPr>
          <a:xfrm>
            <a:off x="166408" y="832717"/>
            <a:ext cx="281267" cy="285749"/>
          </a:xfrm>
          <a:prstGeom prst="rect">
            <a:avLst/>
          </a:prstGeom>
        </xdr:spPr>
      </xdr:pic>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947457" y="998726"/>
            <a:ext cx="561975"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75000"/>
                  </a:schemeClr>
                </a:solidFill>
              </a:rPr>
              <a:t>COGS</a:t>
            </a:r>
          </a:p>
        </xdr:txBody>
      </xdr:sp>
      <xdr:sp macro="" textlink="Analysis3!P10">
        <xdr:nvSpPr>
          <xdr:cNvPr id="26" name="TextBox 25">
            <a:extLst>
              <a:ext uri="{FF2B5EF4-FFF2-40B4-BE49-F238E27FC236}">
                <a16:creationId xmlns:a16="http://schemas.microsoft.com/office/drawing/2014/main" id="{00000000-0008-0000-0200-00001A000000}"/>
              </a:ext>
            </a:extLst>
          </xdr:cNvPr>
          <xdr:cNvSpPr txBox="1"/>
        </xdr:nvSpPr>
        <xdr:spPr>
          <a:xfrm>
            <a:off x="542925" y="665350"/>
            <a:ext cx="833157"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F1BDB3-D48D-4629-B0DB-FC74B98BF0AD}" type="TxLink">
              <a:rPr lang="en-US" sz="1800" b="0" i="0" u="none" strike="noStrike">
                <a:solidFill>
                  <a:schemeClr val="bg1"/>
                </a:solidFill>
                <a:latin typeface="Calibri"/>
                <a:cs typeface="Calibri"/>
              </a:rPr>
              <a:pPr/>
              <a:t>$3.1M</a:t>
            </a:fld>
            <a:endParaRPr lang="en-US" sz="1800">
              <a:solidFill>
                <a:schemeClr val="bg1"/>
              </a:solidFill>
            </a:endParaRPr>
          </a:p>
        </xdr:txBody>
      </xdr:sp>
    </xdr:grpSp>
    <xdr:clientData/>
  </xdr:twoCellAnchor>
  <xdr:twoCellAnchor editAs="absolute">
    <xdr:from>
      <xdr:col>3</xdr:col>
      <xdr:colOff>429932</xdr:colOff>
      <xdr:row>5</xdr:row>
      <xdr:rowOff>155762</xdr:rowOff>
    </xdr:from>
    <xdr:to>
      <xdr:col>6</xdr:col>
      <xdr:colOff>178562</xdr:colOff>
      <xdr:row>9</xdr:row>
      <xdr:rowOff>88706</xdr:rowOff>
    </xdr:to>
    <xdr:grpSp>
      <xdr:nvGrpSpPr>
        <xdr:cNvPr id="39" name="Group 38">
          <a:extLst>
            <a:ext uri="{FF2B5EF4-FFF2-40B4-BE49-F238E27FC236}">
              <a16:creationId xmlns:a16="http://schemas.microsoft.com/office/drawing/2014/main" id="{00000000-0008-0000-0200-000027000000}"/>
            </a:ext>
          </a:extLst>
        </xdr:cNvPr>
        <xdr:cNvGrpSpPr/>
      </xdr:nvGrpSpPr>
      <xdr:grpSpPr>
        <a:xfrm>
          <a:off x="2266896" y="563976"/>
          <a:ext cx="1585595" cy="694944"/>
          <a:chOff x="1972982" y="641537"/>
          <a:chExt cx="1577430" cy="694944"/>
        </a:xfrm>
      </xdr:grpSpPr>
      <xdr:sp macro="" textlink="">
        <xdr:nvSpPr>
          <xdr:cNvPr id="7" name="Rectangle: Rounded Corners 6">
            <a:extLst>
              <a:ext uri="{FF2B5EF4-FFF2-40B4-BE49-F238E27FC236}">
                <a16:creationId xmlns:a16="http://schemas.microsoft.com/office/drawing/2014/main" id="{00000000-0008-0000-0200-000007000000}"/>
              </a:ext>
            </a:extLst>
          </xdr:cNvPr>
          <xdr:cNvSpPr/>
        </xdr:nvSpPr>
        <xdr:spPr>
          <a:xfrm>
            <a:off x="1972982" y="641537"/>
            <a:ext cx="1577430" cy="694944"/>
          </a:xfrm>
          <a:prstGeom prst="roundRect">
            <a:avLst/>
          </a:prstGeom>
          <a:gradFill flip="none" rotWithShape="1">
            <a:gsLst>
              <a:gs pos="0">
                <a:schemeClr val="bg1">
                  <a:lumMod val="95000"/>
                </a:schemeClr>
              </a:gs>
              <a:gs pos="31000">
                <a:srgbClr val="333F50"/>
              </a:gs>
              <a:gs pos="100000">
                <a:srgbClr val="333F50"/>
              </a:gs>
            </a:gsLst>
            <a:path path="circle">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Oval 10">
            <a:extLst>
              <a:ext uri="{FF2B5EF4-FFF2-40B4-BE49-F238E27FC236}">
                <a16:creationId xmlns:a16="http://schemas.microsoft.com/office/drawing/2014/main" id="{00000000-0008-0000-0200-00000B000000}"/>
              </a:ext>
            </a:extLst>
          </xdr:cNvPr>
          <xdr:cNvSpPr/>
        </xdr:nvSpPr>
        <xdr:spPr>
          <a:xfrm>
            <a:off x="1995207" y="836799"/>
            <a:ext cx="338418" cy="342900"/>
          </a:xfrm>
          <a:prstGeom prst="ellipse">
            <a:avLst/>
          </a:prstGeom>
          <a:solidFill>
            <a:schemeClr val="bg1">
              <a:lumMod val="85000"/>
              <a:alpha val="47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1" name="Picture 20">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1995208" y="813592"/>
            <a:ext cx="319368" cy="323850"/>
          </a:xfrm>
          <a:prstGeom prst="rect">
            <a:avLst/>
          </a:prstGeom>
        </xdr:spPr>
      </xdr:pic>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2381250" y="998726"/>
            <a:ext cx="1023657"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75000"/>
                  </a:schemeClr>
                </a:solidFill>
              </a:rPr>
              <a:t>Total Revenue</a:t>
            </a:r>
          </a:p>
        </xdr:txBody>
      </xdr:sp>
      <xdr:sp macro="" textlink="Analysis3!Q10">
        <xdr:nvSpPr>
          <xdr:cNvPr id="27" name="TextBox 26">
            <a:extLst>
              <a:ext uri="{FF2B5EF4-FFF2-40B4-BE49-F238E27FC236}">
                <a16:creationId xmlns:a16="http://schemas.microsoft.com/office/drawing/2014/main" id="{00000000-0008-0000-0200-00001B000000}"/>
              </a:ext>
            </a:extLst>
          </xdr:cNvPr>
          <xdr:cNvSpPr txBox="1"/>
        </xdr:nvSpPr>
        <xdr:spPr>
          <a:xfrm>
            <a:off x="2311400" y="665350"/>
            <a:ext cx="807757"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B1AE32D-12A4-407B-A6CF-189B8F75E66C}" type="TxLink">
              <a:rPr lang="en-US" sz="1800" b="0" i="0" u="none" strike="noStrike">
                <a:solidFill>
                  <a:schemeClr val="bg1"/>
                </a:solidFill>
                <a:latin typeface="Calibri"/>
                <a:cs typeface="Calibri"/>
              </a:rPr>
              <a:pPr/>
              <a:t>$5.4M</a:t>
            </a:fld>
            <a:endParaRPr lang="en-US" sz="1800">
              <a:solidFill>
                <a:schemeClr val="bg1"/>
              </a:solidFill>
            </a:endParaRPr>
          </a:p>
        </xdr:txBody>
      </xdr:sp>
    </xdr:grpSp>
    <xdr:clientData/>
  </xdr:twoCellAnchor>
  <xdr:twoCellAnchor editAs="absolute">
    <xdr:from>
      <xdr:col>7</xdr:col>
      <xdr:colOff>121957</xdr:colOff>
      <xdr:row>5</xdr:row>
      <xdr:rowOff>155762</xdr:rowOff>
    </xdr:from>
    <xdr:to>
      <xdr:col>9</xdr:col>
      <xdr:colOff>480187</xdr:colOff>
      <xdr:row>9</xdr:row>
      <xdr:rowOff>88706</xdr:rowOff>
    </xdr:to>
    <xdr:grpSp>
      <xdr:nvGrpSpPr>
        <xdr:cNvPr id="38" name="Group 37">
          <a:extLst>
            <a:ext uri="{FF2B5EF4-FFF2-40B4-BE49-F238E27FC236}">
              <a16:creationId xmlns:a16="http://schemas.microsoft.com/office/drawing/2014/main" id="{00000000-0008-0000-0200-000026000000}"/>
            </a:ext>
          </a:extLst>
        </xdr:cNvPr>
        <xdr:cNvGrpSpPr/>
      </xdr:nvGrpSpPr>
      <xdr:grpSpPr>
        <a:xfrm>
          <a:off x="4408207" y="563976"/>
          <a:ext cx="1582873" cy="694944"/>
          <a:chOff x="3817657" y="641537"/>
          <a:chExt cx="1577430" cy="694944"/>
        </a:xfrm>
      </xdr:grpSpPr>
      <xdr:sp macro="" textlink="">
        <xdr:nvSpPr>
          <xdr:cNvPr id="8" name="Rectangle: Rounded Corners 7">
            <a:extLst>
              <a:ext uri="{FF2B5EF4-FFF2-40B4-BE49-F238E27FC236}">
                <a16:creationId xmlns:a16="http://schemas.microsoft.com/office/drawing/2014/main" id="{00000000-0008-0000-0200-000008000000}"/>
              </a:ext>
            </a:extLst>
          </xdr:cNvPr>
          <xdr:cNvSpPr/>
        </xdr:nvSpPr>
        <xdr:spPr>
          <a:xfrm>
            <a:off x="3817657" y="641537"/>
            <a:ext cx="1577430" cy="694944"/>
          </a:xfrm>
          <a:prstGeom prst="roundRect">
            <a:avLst/>
          </a:prstGeom>
          <a:gradFill flip="none" rotWithShape="1">
            <a:gsLst>
              <a:gs pos="0">
                <a:schemeClr val="accent2">
                  <a:lumMod val="60000"/>
                  <a:lumOff val="40000"/>
                </a:schemeClr>
              </a:gs>
              <a:gs pos="31000">
                <a:srgbClr val="333F50"/>
              </a:gs>
              <a:gs pos="100000">
                <a:srgbClr val="333F50"/>
              </a:gs>
            </a:gsLst>
            <a:path path="circle">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Oval 11">
            <a:extLst>
              <a:ext uri="{FF2B5EF4-FFF2-40B4-BE49-F238E27FC236}">
                <a16:creationId xmlns:a16="http://schemas.microsoft.com/office/drawing/2014/main" id="{00000000-0008-0000-0200-00000C000000}"/>
              </a:ext>
            </a:extLst>
          </xdr:cNvPr>
          <xdr:cNvSpPr/>
        </xdr:nvSpPr>
        <xdr:spPr>
          <a:xfrm>
            <a:off x="3843057" y="836799"/>
            <a:ext cx="338418" cy="342900"/>
          </a:xfrm>
          <a:prstGeom prst="ellipse">
            <a:avLst/>
          </a:prstGeom>
          <a:solidFill>
            <a:schemeClr val="accent2">
              <a:lumMod val="40000"/>
              <a:lumOff val="60000"/>
              <a:alpha val="47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9" name="Picture 18">
            <a:extLst>
              <a:ext uri="{FF2B5EF4-FFF2-40B4-BE49-F238E27FC236}">
                <a16:creationId xmlns:a16="http://schemas.microsoft.com/office/drawing/2014/main" id="{00000000-0008-0000-0200-000013000000}"/>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tretch>
            <a:fillRect/>
          </a:stretch>
        </xdr:blipFill>
        <xdr:spPr>
          <a:xfrm>
            <a:off x="3915494" y="858930"/>
            <a:ext cx="246173" cy="250655"/>
          </a:xfrm>
          <a:prstGeom prst="rect">
            <a:avLst/>
          </a:prstGeom>
        </xdr:spPr>
      </xdr:pic>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4300257" y="998726"/>
            <a:ext cx="1014693"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75000"/>
                  </a:schemeClr>
                </a:solidFill>
              </a:rPr>
              <a:t>Profit Margin</a:t>
            </a:r>
          </a:p>
        </xdr:txBody>
      </xdr:sp>
      <xdr:sp macro="" textlink="Analysis3!R10">
        <xdr:nvSpPr>
          <xdr:cNvPr id="28" name="TextBox 27">
            <a:extLst>
              <a:ext uri="{FF2B5EF4-FFF2-40B4-BE49-F238E27FC236}">
                <a16:creationId xmlns:a16="http://schemas.microsoft.com/office/drawing/2014/main" id="{00000000-0008-0000-0200-00001C000000}"/>
              </a:ext>
            </a:extLst>
          </xdr:cNvPr>
          <xdr:cNvSpPr txBox="1"/>
        </xdr:nvSpPr>
        <xdr:spPr>
          <a:xfrm>
            <a:off x="4178299" y="665350"/>
            <a:ext cx="832970"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7AD5ABF-718B-401D-A092-310BB798DF3E}" type="TxLink">
              <a:rPr lang="en-US" sz="1800" b="0" i="0" u="none" strike="noStrike">
                <a:solidFill>
                  <a:schemeClr val="bg1"/>
                </a:solidFill>
                <a:latin typeface="Calibri"/>
                <a:cs typeface="Calibri"/>
              </a:rPr>
              <a:pPr/>
              <a:t>$2.3M</a:t>
            </a:fld>
            <a:endParaRPr lang="en-US" sz="1800">
              <a:solidFill>
                <a:schemeClr val="bg1"/>
              </a:solidFill>
            </a:endParaRPr>
          </a:p>
        </xdr:txBody>
      </xdr:sp>
    </xdr:grpSp>
    <xdr:clientData/>
  </xdr:twoCellAnchor>
  <xdr:twoCellAnchor editAs="absolute">
    <xdr:from>
      <xdr:col>10</xdr:col>
      <xdr:colOff>423582</xdr:colOff>
      <xdr:row>5</xdr:row>
      <xdr:rowOff>155762</xdr:rowOff>
    </xdr:from>
    <xdr:to>
      <xdr:col>13</xdr:col>
      <xdr:colOff>172212</xdr:colOff>
      <xdr:row>9</xdr:row>
      <xdr:rowOff>88706</xdr:rowOff>
    </xdr:to>
    <xdr:grpSp>
      <xdr:nvGrpSpPr>
        <xdr:cNvPr id="37" name="Group 36">
          <a:extLst>
            <a:ext uri="{FF2B5EF4-FFF2-40B4-BE49-F238E27FC236}">
              <a16:creationId xmlns:a16="http://schemas.microsoft.com/office/drawing/2014/main" id="{00000000-0008-0000-0200-000025000000}"/>
            </a:ext>
          </a:extLst>
        </xdr:cNvPr>
        <xdr:cNvGrpSpPr/>
      </xdr:nvGrpSpPr>
      <xdr:grpSpPr>
        <a:xfrm>
          <a:off x="6546796" y="563976"/>
          <a:ext cx="1585595" cy="694944"/>
          <a:chOff x="5662332" y="641537"/>
          <a:chExt cx="1577430" cy="694944"/>
        </a:xfrm>
      </xdr:grpSpPr>
      <xdr:sp macro="" textlink="">
        <xdr:nvSpPr>
          <xdr:cNvPr id="9" name="Rectangle: Rounded Corners 8">
            <a:extLst>
              <a:ext uri="{FF2B5EF4-FFF2-40B4-BE49-F238E27FC236}">
                <a16:creationId xmlns:a16="http://schemas.microsoft.com/office/drawing/2014/main" id="{00000000-0008-0000-0200-000009000000}"/>
              </a:ext>
            </a:extLst>
          </xdr:cNvPr>
          <xdr:cNvSpPr/>
        </xdr:nvSpPr>
        <xdr:spPr>
          <a:xfrm>
            <a:off x="5662332" y="641537"/>
            <a:ext cx="1577430" cy="694944"/>
          </a:xfrm>
          <a:prstGeom prst="roundRect">
            <a:avLst/>
          </a:prstGeom>
          <a:gradFill flip="none" rotWithShape="1">
            <a:gsLst>
              <a:gs pos="0">
                <a:schemeClr val="bg2">
                  <a:lumMod val="50000"/>
                </a:schemeClr>
              </a:gs>
              <a:gs pos="31000">
                <a:srgbClr val="333F50"/>
              </a:gs>
              <a:gs pos="100000">
                <a:srgbClr val="333F50"/>
              </a:gs>
            </a:gsLst>
            <a:path path="circle">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Oval 12">
            <a:extLst>
              <a:ext uri="{FF2B5EF4-FFF2-40B4-BE49-F238E27FC236}">
                <a16:creationId xmlns:a16="http://schemas.microsoft.com/office/drawing/2014/main" id="{00000000-0008-0000-0200-00000D000000}"/>
              </a:ext>
            </a:extLst>
          </xdr:cNvPr>
          <xdr:cNvSpPr/>
        </xdr:nvSpPr>
        <xdr:spPr>
          <a:xfrm>
            <a:off x="5681382" y="836799"/>
            <a:ext cx="338417" cy="342900"/>
          </a:xfrm>
          <a:prstGeom prst="ellipse">
            <a:avLst/>
          </a:prstGeom>
          <a:solidFill>
            <a:schemeClr val="bg1">
              <a:lumMod val="85000"/>
              <a:alpha val="47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7" name="Picture 16">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5" cstate="print">
            <a:lum bright="70000" contrast="-70000"/>
            <a:extLst>
              <a:ext uri="{28A0092B-C50C-407E-A947-70E740481C1C}">
                <a14:useLocalDpi xmlns:a14="http://schemas.microsoft.com/office/drawing/2010/main" val="0"/>
              </a:ext>
            </a:extLst>
          </a:blip>
          <a:stretch>
            <a:fillRect/>
          </a:stretch>
        </xdr:blipFill>
        <xdr:spPr>
          <a:xfrm>
            <a:off x="5722448" y="851091"/>
            <a:ext cx="259251" cy="263734"/>
          </a:xfrm>
          <a:prstGeom prst="rect">
            <a:avLst/>
          </a:prstGeom>
        </xdr:spPr>
      </xdr:pic>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6038849" y="998726"/>
            <a:ext cx="1133476"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75000"/>
                  </a:schemeClr>
                </a:solidFill>
              </a:rPr>
              <a:t>% Profit Margin</a:t>
            </a:r>
          </a:p>
        </xdr:txBody>
      </xdr:sp>
      <xdr:sp macro="" textlink="Analysis3!S10">
        <xdr:nvSpPr>
          <xdr:cNvPr id="29" name="TextBox 28">
            <a:extLst>
              <a:ext uri="{FF2B5EF4-FFF2-40B4-BE49-F238E27FC236}">
                <a16:creationId xmlns:a16="http://schemas.microsoft.com/office/drawing/2014/main" id="{00000000-0008-0000-0200-00001D000000}"/>
              </a:ext>
            </a:extLst>
          </xdr:cNvPr>
          <xdr:cNvSpPr txBox="1"/>
        </xdr:nvSpPr>
        <xdr:spPr>
          <a:xfrm>
            <a:off x="6014955" y="665350"/>
            <a:ext cx="999926"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EE1760-3F0B-4EFA-A0FF-F00DD43A621B}" type="TxLink">
              <a:rPr lang="en-US" sz="1800" b="0" i="0" u="none" strike="noStrike">
                <a:solidFill>
                  <a:schemeClr val="bg1"/>
                </a:solidFill>
                <a:latin typeface="Calibri"/>
                <a:cs typeface="Calibri"/>
              </a:rPr>
              <a:pPr/>
              <a:t>42.18%</a:t>
            </a:fld>
            <a:endParaRPr lang="en-US" sz="1800">
              <a:solidFill>
                <a:schemeClr val="bg1"/>
              </a:solidFill>
            </a:endParaRPr>
          </a:p>
        </xdr:txBody>
      </xdr:sp>
    </xdr:grpSp>
    <xdr:clientData/>
  </xdr:twoCellAnchor>
  <xdr:twoCellAnchor editAs="absolute">
    <xdr:from>
      <xdr:col>13</xdr:col>
      <xdr:colOff>513069</xdr:colOff>
      <xdr:row>5</xdr:row>
      <xdr:rowOff>28576</xdr:rowOff>
    </xdr:from>
    <xdr:to>
      <xdr:col>16</xdr:col>
      <xdr:colOff>553731</xdr:colOff>
      <xdr:row>31</xdr:row>
      <xdr:rowOff>180975</xdr:rowOff>
    </xdr:to>
    <xdr:grpSp>
      <xdr:nvGrpSpPr>
        <xdr:cNvPr id="35" name="Group 34">
          <a:extLst>
            <a:ext uri="{FF2B5EF4-FFF2-40B4-BE49-F238E27FC236}">
              <a16:creationId xmlns:a16="http://schemas.microsoft.com/office/drawing/2014/main" id="{00000000-0008-0000-0200-000023000000}"/>
            </a:ext>
          </a:extLst>
        </xdr:cNvPr>
        <xdr:cNvGrpSpPr/>
      </xdr:nvGrpSpPr>
      <xdr:grpSpPr>
        <a:xfrm>
          <a:off x="8473248" y="436790"/>
          <a:ext cx="2775697" cy="5105399"/>
          <a:chOff x="8245929" y="798739"/>
          <a:chExt cx="2775697" cy="5184648"/>
        </a:xfrm>
        <a:solidFill>
          <a:srgbClr val="005392"/>
        </a:solidFill>
      </xdr:grpSpPr>
      <xdr:sp macro="" textlink="">
        <xdr:nvSpPr>
          <xdr:cNvPr id="31" name="Rectangle: Diagonal Corners Rounded 30">
            <a:extLst>
              <a:ext uri="{FF2B5EF4-FFF2-40B4-BE49-F238E27FC236}">
                <a16:creationId xmlns:a16="http://schemas.microsoft.com/office/drawing/2014/main" id="{00000000-0008-0000-0200-00001F000000}"/>
              </a:ext>
            </a:extLst>
          </xdr:cNvPr>
          <xdr:cNvSpPr/>
        </xdr:nvSpPr>
        <xdr:spPr>
          <a:xfrm>
            <a:off x="8245929" y="798739"/>
            <a:ext cx="2065564" cy="5184648"/>
          </a:xfrm>
          <a:prstGeom prst="round2DiagRect">
            <a:avLst>
              <a:gd name="adj1" fmla="val 9723"/>
              <a:gd name="adj2" fmla="val 0"/>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Rectangle 31">
            <a:extLst>
              <a:ext uri="{FF2B5EF4-FFF2-40B4-BE49-F238E27FC236}">
                <a16:creationId xmlns:a16="http://schemas.microsoft.com/office/drawing/2014/main" id="{00000000-0008-0000-0200-000020000000}"/>
              </a:ext>
            </a:extLst>
          </xdr:cNvPr>
          <xdr:cNvSpPr/>
        </xdr:nvSpPr>
        <xdr:spPr>
          <a:xfrm>
            <a:off x="9760323" y="1035743"/>
            <a:ext cx="793217" cy="4720078"/>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Rectangle 32">
            <a:extLst>
              <a:ext uri="{FF2B5EF4-FFF2-40B4-BE49-F238E27FC236}">
                <a16:creationId xmlns:a16="http://schemas.microsoft.com/office/drawing/2014/main" id="{00000000-0008-0000-0200-000021000000}"/>
              </a:ext>
            </a:extLst>
          </xdr:cNvPr>
          <xdr:cNvSpPr/>
        </xdr:nvSpPr>
        <xdr:spPr>
          <a:xfrm>
            <a:off x="9980759" y="1256179"/>
            <a:ext cx="793217" cy="4281928"/>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Rectangle 33">
            <a:extLst>
              <a:ext uri="{FF2B5EF4-FFF2-40B4-BE49-F238E27FC236}">
                <a16:creationId xmlns:a16="http://schemas.microsoft.com/office/drawing/2014/main" id="{00000000-0008-0000-0200-000022000000}"/>
              </a:ext>
            </a:extLst>
          </xdr:cNvPr>
          <xdr:cNvSpPr/>
        </xdr:nvSpPr>
        <xdr:spPr>
          <a:xfrm>
            <a:off x="10228409" y="1476615"/>
            <a:ext cx="793217" cy="3748528"/>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15</xdr:col>
      <xdr:colOff>459441</xdr:colOff>
      <xdr:row>10</xdr:row>
      <xdr:rowOff>123264</xdr:rowOff>
    </xdr:from>
    <xdr:to>
      <xdr:col>18</xdr:col>
      <xdr:colOff>67235</xdr:colOff>
      <xdr:row>24</xdr:row>
      <xdr:rowOff>179293</xdr:rowOff>
    </xdr:to>
    <xdr:sp macro="" textlink="">
      <xdr:nvSpPr>
        <xdr:cNvPr id="36" name="Oval 35">
          <a:extLst>
            <a:ext uri="{FF2B5EF4-FFF2-40B4-BE49-F238E27FC236}">
              <a16:creationId xmlns:a16="http://schemas.microsoft.com/office/drawing/2014/main" id="{00000000-0008-0000-0200-000024000000}"/>
            </a:ext>
          </a:extLst>
        </xdr:cNvPr>
        <xdr:cNvSpPr/>
      </xdr:nvSpPr>
      <xdr:spPr>
        <a:xfrm>
          <a:off x="10498791" y="1475814"/>
          <a:ext cx="1436594" cy="2723029"/>
        </a:xfrm>
        <a:prstGeom prst="ellipse">
          <a:avLst/>
        </a:prstGeom>
        <a:solidFill>
          <a:srgbClr val="00539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523875</xdr:colOff>
      <xdr:row>10</xdr:row>
      <xdr:rowOff>170050</xdr:rowOff>
    </xdr:from>
    <xdr:to>
      <xdr:col>8</xdr:col>
      <xdr:colOff>381000</xdr:colOff>
      <xdr:row>12</xdr:row>
      <xdr:rowOff>74799</xdr:rowOff>
    </xdr:to>
    <xdr:sp macro="" textlink="">
      <xdr:nvSpPr>
        <xdr:cNvPr id="51" name="TextBox 50">
          <a:extLst>
            <a:ext uri="{FF2B5EF4-FFF2-40B4-BE49-F238E27FC236}">
              <a16:creationId xmlns:a16="http://schemas.microsoft.com/office/drawing/2014/main" id="{00000000-0008-0000-0200-000033000000}"/>
            </a:ext>
          </a:extLst>
        </xdr:cNvPr>
        <xdr:cNvSpPr txBox="1"/>
      </xdr:nvSpPr>
      <xdr:spPr>
        <a:xfrm>
          <a:off x="4791075" y="1522600"/>
          <a:ext cx="466725"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tx1">
                  <a:lumMod val="75000"/>
                  <a:lumOff val="25000"/>
                </a:schemeClr>
              </a:solidFill>
            </a:rPr>
            <a:t>Top</a:t>
          </a:r>
        </a:p>
      </xdr:txBody>
    </xdr:sp>
    <xdr:clientData/>
  </xdr:twoCellAnchor>
  <xdr:twoCellAnchor editAs="absolute">
    <xdr:from>
      <xdr:col>9</xdr:col>
      <xdr:colOff>390526</xdr:colOff>
      <xdr:row>10</xdr:row>
      <xdr:rowOff>170050</xdr:rowOff>
    </xdr:from>
    <xdr:to>
      <xdr:col>10</xdr:col>
      <xdr:colOff>371475</xdr:colOff>
      <xdr:row>12</xdr:row>
      <xdr:rowOff>74799</xdr:rowOff>
    </xdr:to>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5876926" y="1522600"/>
          <a:ext cx="590549"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tx1">
                  <a:lumMod val="75000"/>
                  <a:lumOff val="25000"/>
                </a:schemeClr>
              </a:solidFill>
            </a:rPr>
            <a:t>Bottom</a:t>
          </a:r>
        </a:p>
      </xdr:txBody>
    </xdr:sp>
    <xdr:clientData/>
  </xdr:twoCellAnchor>
  <mc:AlternateContent xmlns:mc="http://schemas.openxmlformats.org/markup-compatibility/2006">
    <mc:Choice xmlns:a14="http://schemas.microsoft.com/office/drawing/2010/main" Requires="a14">
      <xdr:twoCellAnchor editAs="absolute">
        <xdr:from>
          <xdr:col>10</xdr:col>
          <xdr:colOff>276225</xdr:colOff>
          <xdr:row>11</xdr:row>
          <xdr:rowOff>0</xdr:rowOff>
        </xdr:from>
        <xdr:to>
          <xdr:col>10</xdr:col>
          <xdr:colOff>523875</xdr:colOff>
          <xdr:row>12</xdr:row>
          <xdr:rowOff>47625</xdr:rowOff>
        </xdr:to>
        <xdr:sp macro="" textlink="">
          <xdr:nvSpPr>
            <xdr:cNvPr id="4097" name="Option Button 1" hidden="1">
              <a:extLst>
                <a:ext uri="{63B3BB69-23CF-44E3-9099-C40C66FF867C}">
                  <a14:compatExt spid="_x0000_s4097"/>
                </a:ext>
                <a:ext uri="{FF2B5EF4-FFF2-40B4-BE49-F238E27FC236}">
                  <a16:creationId xmlns:a16="http://schemas.microsoft.com/office/drawing/2014/main" id="{00000000-0008-0000-02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8</xdr:col>
          <xdr:colOff>200025</xdr:colOff>
          <xdr:row>11</xdr:row>
          <xdr:rowOff>28575</xdr:rowOff>
        </xdr:from>
        <xdr:to>
          <xdr:col>8</xdr:col>
          <xdr:colOff>409575</xdr:colOff>
          <xdr:row>12</xdr:row>
          <xdr:rowOff>19050</xdr:rowOff>
        </xdr:to>
        <xdr:sp macro="" textlink="">
          <xdr:nvSpPr>
            <xdr:cNvPr id="4101" name="Option Button 5" hidden="1">
              <a:extLst>
                <a:ext uri="{63B3BB69-23CF-44E3-9099-C40C66FF867C}">
                  <a14:compatExt spid="_x0000_s4101"/>
                </a:ext>
                <a:ext uri="{FF2B5EF4-FFF2-40B4-BE49-F238E27FC236}">
                  <a16:creationId xmlns:a16="http://schemas.microsoft.com/office/drawing/2014/main" id="{00000000-0008-0000-02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8</xdr:col>
      <xdr:colOff>152400</xdr:colOff>
      <xdr:row>12</xdr:row>
      <xdr:rowOff>84325</xdr:rowOff>
    </xdr:from>
    <xdr:to>
      <xdr:col>11</xdr:col>
      <xdr:colOff>600075</xdr:colOff>
      <xdr:row>13</xdr:row>
      <xdr:rowOff>179574</xdr:rowOff>
    </xdr:to>
    <xdr:sp macro="" textlink="Analysis3!M18">
      <xdr:nvSpPr>
        <xdr:cNvPr id="56" name="TextBox 55">
          <a:extLst>
            <a:ext uri="{FF2B5EF4-FFF2-40B4-BE49-F238E27FC236}">
              <a16:creationId xmlns:a16="http://schemas.microsoft.com/office/drawing/2014/main" id="{00000000-0008-0000-0200-000038000000}"/>
            </a:ext>
          </a:extLst>
        </xdr:cNvPr>
        <xdr:cNvSpPr txBox="1"/>
      </xdr:nvSpPr>
      <xdr:spPr>
        <a:xfrm>
          <a:off x="5029200" y="1817875"/>
          <a:ext cx="2276475"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3B0F66-5496-4EDC-997C-4C0C7179957F}" type="TxLink">
            <a:rPr lang="en-US" sz="1200" b="0" i="0" u="none" strike="noStrike">
              <a:solidFill>
                <a:schemeClr val="tx1">
                  <a:lumMod val="75000"/>
                  <a:lumOff val="25000"/>
                </a:schemeClr>
              </a:solidFill>
              <a:latin typeface="Calibri"/>
              <a:cs typeface="Calibri"/>
            </a:rPr>
            <a:pPr/>
            <a:t>Less-5 Profitable Customer</a:t>
          </a:fld>
          <a:endParaRPr lang="en-US" sz="1050" b="0">
            <a:solidFill>
              <a:schemeClr val="tx1">
                <a:lumMod val="75000"/>
                <a:lumOff val="25000"/>
              </a:schemeClr>
            </a:solidFill>
          </a:endParaRPr>
        </a:p>
      </xdr:txBody>
    </xdr:sp>
    <xdr:clientData/>
  </xdr:twoCellAnchor>
  <xdr:twoCellAnchor editAs="absolute">
    <xdr:from>
      <xdr:col>8</xdr:col>
      <xdr:colOff>51816</xdr:colOff>
      <xdr:row>13</xdr:row>
      <xdr:rowOff>0</xdr:rowOff>
    </xdr:from>
    <xdr:to>
      <xdr:col>8</xdr:col>
      <xdr:colOff>200025</xdr:colOff>
      <xdr:row>13</xdr:row>
      <xdr:rowOff>133350</xdr:rowOff>
    </xdr:to>
    <xdr:sp macro="" textlink="">
      <xdr:nvSpPr>
        <xdr:cNvPr id="57" name="Oval 56">
          <a:extLst>
            <a:ext uri="{FF2B5EF4-FFF2-40B4-BE49-F238E27FC236}">
              <a16:creationId xmlns:a16="http://schemas.microsoft.com/office/drawing/2014/main" id="{00000000-0008-0000-0200-000039000000}"/>
            </a:ext>
          </a:extLst>
        </xdr:cNvPr>
        <xdr:cNvSpPr/>
      </xdr:nvSpPr>
      <xdr:spPr>
        <a:xfrm>
          <a:off x="4928616" y="1924050"/>
          <a:ext cx="148209" cy="133350"/>
        </a:xfrm>
        <a:prstGeom prst="ellipse">
          <a:avLst/>
        </a:prstGeom>
        <a:solidFill>
          <a:schemeClr val="bg1">
            <a:lumMod val="85000"/>
            <a:alpha val="7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152400</xdr:colOff>
      <xdr:row>13</xdr:row>
      <xdr:rowOff>93850</xdr:rowOff>
    </xdr:from>
    <xdr:to>
      <xdr:col>9</xdr:col>
      <xdr:colOff>352425</xdr:colOff>
      <xdr:row>16</xdr:row>
      <xdr:rowOff>38100</xdr:rowOff>
    </xdr:to>
    <xdr:sp macro="" textlink="Analysis3!M19">
      <xdr:nvSpPr>
        <xdr:cNvPr id="59" name="TextBox 58">
          <a:extLst>
            <a:ext uri="{FF2B5EF4-FFF2-40B4-BE49-F238E27FC236}">
              <a16:creationId xmlns:a16="http://schemas.microsoft.com/office/drawing/2014/main" id="{00000000-0008-0000-0200-00003B000000}"/>
            </a:ext>
          </a:extLst>
        </xdr:cNvPr>
        <xdr:cNvSpPr txBox="1"/>
      </xdr:nvSpPr>
      <xdr:spPr>
        <a:xfrm>
          <a:off x="5029200" y="2017900"/>
          <a:ext cx="809625" cy="51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928ED41-4CF0-4366-B122-37C252E869D9}" type="TxLink">
            <a:rPr lang="en-US" sz="1100" b="0" i="0" u="none" strike="noStrike">
              <a:solidFill>
                <a:srgbClr val="000000"/>
              </a:solidFill>
              <a:latin typeface="Calibri"/>
              <a:cs typeface="Calibri"/>
            </a:rPr>
            <a:pPr/>
            <a:t>Customer Overtime</a:t>
          </a:fld>
          <a:endParaRPr lang="en-US" sz="1100" b="0">
            <a:solidFill>
              <a:schemeClr val="tx1">
                <a:lumMod val="75000"/>
                <a:lumOff val="25000"/>
              </a:schemeClr>
            </a:solidFill>
          </a:endParaRPr>
        </a:p>
      </xdr:txBody>
    </xdr:sp>
    <xdr:clientData/>
  </xdr:twoCellAnchor>
  <xdr:twoCellAnchor editAs="absolute">
    <xdr:from>
      <xdr:col>9</xdr:col>
      <xdr:colOff>152400</xdr:colOff>
      <xdr:row>13</xdr:row>
      <xdr:rowOff>46225</xdr:rowOff>
    </xdr:from>
    <xdr:to>
      <xdr:col>10</xdr:col>
      <xdr:colOff>361949</xdr:colOff>
      <xdr:row>15</xdr:row>
      <xdr:rowOff>19050</xdr:rowOff>
    </xdr:to>
    <xdr:sp macro="" textlink="Analysis3!M20">
      <xdr:nvSpPr>
        <xdr:cNvPr id="60" name="TextBox 59">
          <a:extLst>
            <a:ext uri="{FF2B5EF4-FFF2-40B4-BE49-F238E27FC236}">
              <a16:creationId xmlns:a16="http://schemas.microsoft.com/office/drawing/2014/main" id="{00000000-0008-0000-0200-00003C000000}"/>
            </a:ext>
          </a:extLst>
        </xdr:cNvPr>
        <xdr:cNvSpPr txBox="1"/>
      </xdr:nvSpPr>
      <xdr:spPr>
        <a:xfrm>
          <a:off x="5638800" y="1970275"/>
          <a:ext cx="819149" cy="353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4985329-25AB-4A71-B054-5348ADEA7797}" type="TxLink">
            <a:rPr lang="en-US" sz="2400" b="0" i="0" u="none" strike="noStrike">
              <a:solidFill>
                <a:srgbClr val="1F8CB3"/>
              </a:solidFill>
              <a:latin typeface="Calibri"/>
              <a:cs typeface="Calibri"/>
            </a:rPr>
            <a:pPr/>
            <a:t>600</a:t>
          </a:fld>
          <a:endParaRPr lang="en-US" sz="2400" b="0">
            <a:solidFill>
              <a:srgbClr val="1F8CB3"/>
            </a:solidFill>
          </a:endParaRPr>
        </a:p>
      </xdr:txBody>
    </xdr:sp>
    <xdr:clientData/>
  </xdr:twoCellAnchor>
  <xdr:twoCellAnchor editAs="absolute">
    <xdr:from>
      <xdr:col>8</xdr:col>
      <xdr:colOff>85725</xdr:colOff>
      <xdr:row>13</xdr:row>
      <xdr:rowOff>180975</xdr:rowOff>
    </xdr:from>
    <xdr:to>
      <xdr:col>8</xdr:col>
      <xdr:colOff>152400</xdr:colOff>
      <xdr:row>15</xdr:row>
      <xdr:rowOff>76200</xdr:rowOff>
    </xdr:to>
    <xdr:sp macro="" textlink="">
      <xdr:nvSpPr>
        <xdr:cNvPr id="61" name="Rectangle 60">
          <a:extLst>
            <a:ext uri="{FF2B5EF4-FFF2-40B4-BE49-F238E27FC236}">
              <a16:creationId xmlns:a16="http://schemas.microsoft.com/office/drawing/2014/main" id="{00000000-0008-0000-0200-00003D000000}"/>
            </a:ext>
          </a:extLst>
        </xdr:cNvPr>
        <xdr:cNvSpPr/>
      </xdr:nvSpPr>
      <xdr:spPr>
        <a:xfrm>
          <a:off x="4962525" y="2105025"/>
          <a:ext cx="66675" cy="276225"/>
        </a:xfrm>
        <a:prstGeom prst="rect">
          <a:avLst/>
        </a:prstGeom>
        <a:solidFill>
          <a:srgbClr val="1F95B3">
            <a:alpha val="65000"/>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1F8CB3"/>
            </a:solidFill>
          </a:endParaRPr>
        </a:p>
      </xdr:txBody>
    </xdr:sp>
    <xdr:clientData/>
  </xdr:twoCellAnchor>
  <xdr:twoCellAnchor editAs="absolute">
    <xdr:from>
      <xdr:col>0</xdr:col>
      <xdr:colOff>47625</xdr:colOff>
      <xdr:row>11</xdr:row>
      <xdr:rowOff>19050</xdr:rowOff>
    </xdr:from>
    <xdr:to>
      <xdr:col>0</xdr:col>
      <xdr:colOff>447675</xdr:colOff>
      <xdr:row>22</xdr:row>
      <xdr:rowOff>104775</xdr:rowOff>
    </xdr:to>
    <xdr:sp macro="" textlink="">
      <xdr:nvSpPr>
        <xdr:cNvPr id="62" name="Rectangle 61">
          <a:extLst>
            <a:ext uri="{FF2B5EF4-FFF2-40B4-BE49-F238E27FC236}">
              <a16:creationId xmlns:a16="http://schemas.microsoft.com/office/drawing/2014/main" id="{00000000-0008-0000-0200-00003E000000}"/>
            </a:ext>
          </a:extLst>
        </xdr:cNvPr>
        <xdr:cNvSpPr/>
      </xdr:nvSpPr>
      <xdr:spPr>
        <a:xfrm>
          <a:off x="47625" y="1562100"/>
          <a:ext cx="400050" cy="2181225"/>
        </a:xfrm>
        <a:prstGeom prst="rect">
          <a:avLst/>
        </a:prstGeom>
        <a:gradFill flip="none" rotWithShape="1">
          <a:gsLst>
            <a:gs pos="2000">
              <a:schemeClr val="bg1"/>
            </a:gs>
            <a:gs pos="31000">
              <a:srgbClr val="1F95B3"/>
            </a:gs>
            <a:gs pos="100000">
              <a:schemeClr val="bg2">
                <a:lumMod val="50000"/>
              </a:schemeClr>
            </a:gs>
          </a:gsLst>
          <a:path path="circle">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800" b="1"/>
            <a:t>Customer</a:t>
          </a:r>
          <a:r>
            <a:rPr lang="en-US" sz="1800"/>
            <a:t> Analysis</a:t>
          </a:r>
        </a:p>
      </xdr:txBody>
    </xdr:sp>
    <xdr:clientData/>
  </xdr:twoCellAnchor>
  <xdr:twoCellAnchor editAs="absolute">
    <xdr:from>
      <xdr:col>0</xdr:col>
      <xdr:colOff>57150</xdr:colOff>
      <xdr:row>23</xdr:row>
      <xdr:rowOff>1</xdr:rowOff>
    </xdr:from>
    <xdr:to>
      <xdr:col>0</xdr:col>
      <xdr:colOff>457200</xdr:colOff>
      <xdr:row>31</xdr:row>
      <xdr:rowOff>152401</xdr:rowOff>
    </xdr:to>
    <xdr:sp macro="" textlink="">
      <xdr:nvSpPr>
        <xdr:cNvPr id="63" name="Rectangle 62">
          <a:extLst>
            <a:ext uri="{FF2B5EF4-FFF2-40B4-BE49-F238E27FC236}">
              <a16:creationId xmlns:a16="http://schemas.microsoft.com/office/drawing/2014/main" id="{00000000-0008-0000-0200-00003F000000}"/>
            </a:ext>
          </a:extLst>
        </xdr:cNvPr>
        <xdr:cNvSpPr/>
      </xdr:nvSpPr>
      <xdr:spPr>
        <a:xfrm>
          <a:off x="57150" y="3829051"/>
          <a:ext cx="400050" cy="1676400"/>
        </a:xfrm>
        <a:prstGeom prst="rect">
          <a:avLst/>
        </a:prstGeom>
        <a:gradFill flip="none" rotWithShape="1">
          <a:gsLst>
            <a:gs pos="2000">
              <a:schemeClr val="bg1"/>
            </a:gs>
            <a:gs pos="31000">
              <a:srgbClr val="1F95B3"/>
            </a:gs>
            <a:gs pos="100000">
              <a:schemeClr val="bg2">
                <a:lumMod val="50000"/>
              </a:schemeClr>
            </a:gs>
          </a:gsLst>
          <a:path path="circle">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800" b="1"/>
            <a:t>Time Frame</a:t>
          </a:r>
          <a:endParaRPr lang="en-US" sz="1800"/>
        </a:p>
      </xdr:txBody>
    </xdr:sp>
    <xdr:clientData/>
  </xdr:twoCellAnchor>
  <xdr:twoCellAnchor editAs="absolute">
    <xdr:from>
      <xdr:col>4</xdr:col>
      <xdr:colOff>95250</xdr:colOff>
      <xdr:row>16</xdr:row>
      <xdr:rowOff>38099</xdr:rowOff>
    </xdr:from>
    <xdr:to>
      <xdr:col>7</xdr:col>
      <xdr:colOff>485775</xdr:colOff>
      <xdr:row>22</xdr:row>
      <xdr:rowOff>123824</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4</xdr:col>
      <xdr:colOff>209550</xdr:colOff>
      <xdr:row>12</xdr:row>
      <xdr:rowOff>46225</xdr:rowOff>
    </xdr:from>
    <xdr:to>
      <xdr:col>5</xdr:col>
      <xdr:colOff>600075</xdr:colOff>
      <xdr:row>14</xdr:row>
      <xdr:rowOff>180975</xdr:rowOff>
    </xdr:to>
    <xdr:sp macro="" textlink="Analysis3!M19">
      <xdr:nvSpPr>
        <xdr:cNvPr id="16" name="TextBox 15">
          <a:extLst>
            <a:ext uri="{FF2B5EF4-FFF2-40B4-BE49-F238E27FC236}">
              <a16:creationId xmlns:a16="http://schemas.microsoft.com/office/drawing/2014/main" id="{00000000-0008-0000-0200-000010000000}"/>
            </a:ext>
          </a:extLst>
        </xdr:cNvPr>
        <xdr:cNvSpPr txBox="1"/>
      </xdr:nvSpPr>
      <xdr:spPr>
        <a:xfrm>
          <a:off x="2647950" y="1779775"/>
          <a:ext cx="1000125" cy="51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rgbClr val="000000"/>
              </a:solidFill>
              <a:latin typeface="Calibri"/>
              <a:cs typeface="Calibri"/>
            </a:rPr>
            <a:t>Average Customer Age</a:t>
          </a:r>
          <a:endParaRPr lang="en-US" sz="1100" b="0">
            <a:solidFill>
              <a:schemeClr val="tx1">
                <a:lumMod val="75000"/>
                <a:lumOff val="25000"/>
              </a:schemeClr>
            </a:solidFill>
          </a:endParaRPr>
        </a:p>
      </xdr:txBody>
    </xdr:sp>
    <xdr:clientData/>
  </xdr:twoCellAnchor>
  <xdr:twoCellAnchor editAs="absolute">
    <xdr:from>
      <xdr:col>4</xdr:col>
      <xdr:colOff>200025</xdr:colOff>
      <xdr:row>12</xdr:row>
      <xdr:rowOff>133350</xdr:rowOff>
    </xdr:from>
    <xdr:to>
      <xdr:col>4</xdr:col>
      <xdr:colOff>266700</xdr:colOff>
      <xdr:row>14</xdr:row>
      <xdr:rowOff>28575</xdr:rowOff>
    </xdr:to>
    <xdr:sp macro="" textlink="">
      <xdr:nvSpPr>
        <xdr:cNvPr id="18" name="Rectangle 17">
          <a:extLst>
            <a:ext uri="{FF2B5EF4-FFF2-40B4-BE49-F238E27FC236}">
              <a16:creationId xmlns:a16="http://schemas.microsoft.com/office/drawing/2014/main" id="{00000000-0008-0000-0200-000012000000}"/>
            </a:ext>
          </a:extLst>
        </xdr:cNvPr>
        <xdr:cNvSpPr/>
      </xdr:nvSpPr>
      <xdr:spPr>
        <a:xfrm>
          <a:off x="2638425" y="1866900"/>
          <a:ext cx="66675" cy="276225"/>
        </a:xfrm>
        <a:prstGeom prst="rect">
          <a:avLst/>
        </a:prstGeom>
        <a:solidFill>
          <a:srgbClr val="1F95B3">
            <a:alpha val="65000"/>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1F8CB3"/>
            </a:solidFill>
          </a:endParaRPr>
        </a:p>
      </xdr:txBody>
    </xdr:sp>
    <xdr:clientData/>
  </xdr:twoCellAnchor>
  <xdr:twoCellAnchor editAs="absolute">
    <xdr:from>
      <xdr:col>4</xdr:col>
      <xdr:colOff>200025</xdr:colOff>
      <xdr:row>10</xdr:row>
      <xdr:rowOff>170050</xdr:rowOff>
    </xdr:from>
    <xdr:to>
      <xdr:col>8</xdr:col>
      <xdr:colOff>38100</xdr:colOff>
      <xdr:row>12</xdr:row>
      <xdr:rowOff>74799</xdr:rowOff>
    </xdr:to>
    <xdr:sp macro="" textlink="Analysis3!M18">
      <xdr:nvSpPr>
        <xdr:cNvPr id="20" name="TextBox 19">
          <a:extLst>
            <a:ext uri="{FF2B5EF4-FFF2-40B4-BE49-F238E27FC236}">
              <a16:creationId xmlns:a16="http://schemas.microsoft.com/office/drawing/2014/main" id="{00000000-0008-0000-0200-000014000000}"/>
            </a:ext>
          </a:extLst>
        </xdr:cNvPr>
        <xdr:cNvSpPr txBox="1"/>
      </xdr:nvSpPr>
      <xdr:spPr>
        <a:xfrm>
          <a:off x="2638425" y="1522600"/>
          <a:ext cx="2276475"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tx1">
                  <a:lumMod val="75000"/>
                  <a:lumOff val="25000"/>
                </a:schemeClr>
              </a:solidFill>
              <a:latin typeface="Calibri"/>
              <a:cs typeface="Calibri"/>
            </a:rPr>
            <a:t>Profit</a:t>
          </a:r>
          <a:r>
            <a:rPr lang="en-US" sz="1200" b="0" i="0" u="none" strike="noStrike" baseline="0">
              <a:solidFill>
                <a:schemeClr val="tx1">
                  <a:lumMod val="75000"/>
                  <a:lumOff val="25000"/>
                </a:schemeClr>
              </a:solidFill>
              <a:latin typeface="Calibri"/>
              <a:cs typeface="Calibri"/>
            </a:rPr>
            <a:t> by Customer Age</a:t>
          </a:r>
          <a:endParaRPr lang="en-US" sz="1050" b="0">
            <a:solidFill>
              <a:schemeClr val="tx1">
                <a:lumMod val="75000"/>
                <a:lumOff val="25000"/>
              </a:schemeClr>
            </a:solidFill>
          </a:endParaRPr>
        </a:p>
      </xdr:txBody>
    </xdr:sp>
    <xdr:clientData/>
  </xdr:twoCellAnchor>
  <xdr:twoCellAnchor editAs="absolute">
    <xdr:from>
      <xdr:col>4</xdr:col>
      <xdr:colOff>108966</xdr:colOff>
      <xdr:row>11</xdr:row>
      <xdr:rowOff>76200</xdr:rowOff>
    </xdr:from>
    <xdr:to>
      <xdr:col>4</xdr:col>
      <xdr:colOff>257175</xdr:colOff>
      <xdr:row>12</xdr:row>
      <xdr:rowOff>19050</xdr:rowOff>
    </xdr:to>
    <xdr:sp macro="" textlink="">
      <xdr:nvSpPr>
        <xdr:cNvPr id="30" name="Oval 29">
          <a:extLst>
            <a:ext uri="{FF2B5EF4-FFF2-40B4-BE49-F238E27FC236}">
              <a16:creationId xmlns:a16="http://schemas.microsoft.com/office/drawing/2014/main" id="{00000000-0008-0000-0200-00001E000000}"/>
            </a:ext>
          </a:extLst>
        </xdr:cNvPr>
        <xdr:cNvSpPr/>
      </xdr:nvSpPr>
      <xdr:spPr>
        <a:xfrm>
          <a:off x="2547366" y="1619250"/>
          <a:ext cx="148209" cy="133350"/>
        </a:xfrm>
        <a:prstGeom prst="ellipse">
          <a:avLst/>
        </a:prstGeom>
        <a:solidFill>
          <a:schemeClr val="bg1">
            <a:lumMod val="85000"/>
            <a:alpha val="7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absolute">
        <xdr:from>
          <xdr:col>1</xdr:col>
          <xdr:colOff>190499</xdr:colOff>
          <xdr:row>12</xdr:row>
          <xdr:rowOff>133350</xdr:rowOff>
        </xdr:from>
        <xdr:to>
          <xdr:col>3</xdr:col>
          <xdr:colOff>590550</xdr:colOff>
          <xdr:row>20</xdr:row>
          <xdr:rowOff>38100</xdr:rowOff>
        </xdr:to>
        <xdr:pic>
          <xdr:nvPicPr>
            <xdr:cNvPr id="47" name="Picture 46">
              <a:extLst>
                <a:ext uri="{FF2B5EF4-FFF2-40B4-BE49-F238E27FC236}">
                  <a16:creationId xmlns:a16="http://schemas.microsoft.com/office/drawing/2014/main" id="{00000000-0008-0000-0200-00002F000000}"/>
                </a:ext>
              </a:extLst>
            </xdr:cNvPr>
            <xdr:cNvPicPr>
              <a:picLocks noChangeAspect="1" noChangeArrowheads="1"/>
              <a:extLst>
                <a:ext uri="{84589F7E-364E-4C9E-8A38-B11213B215E9}">
                  <a14:cameraTool cellRange="'Gender Chart'!$E$26:$N$35" spid="_x0000_s4162"/>
                </a:ext>
              </a:extLst>
            </xdr:cNvPicPr>
          </xdr:nvPicPr>
          <xdr:blipFill>
            <a:blip xmlns:r="http://schemas.openxmlformats.org/officeDocument/2006/relationships" r:embed="rId7"/>
            <a:srcRect/>
            <a:stretch>
              <a:fillRect/>
            </a:stretch>
          </xdr:blipFill>
          <xdr:spPr bwMode="auto">
            <a:xfrm>
              <a:off x="800099" y="1866900"/>
              <a:ext cx="1619251" cy="14287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absolute">
    <xdr:from>
      <xdr:col>1</xdr:col>
      <xdr:colOff>152400</xdr:colOff>
      <xdr:row>10</xdr:row>
      <xdr:rowOff>189100</xdr:rowOff>
    </xdr:from>
    <xdr:to>
      <xdr:col>4</xdr:col>
      <xdr:colOff>28575</xdr:colOff>
      <xdr:row>12</xdr:row>
      <xdr:rowOff>93849</xdr:rowOff>
    </xdr:to>
    <xdr:sp macro="" textlink="Analysis3!M18">
      <xdr:nvSpPr>
        <xdr:cNvPr id="48" name="TextBox 47">
          <a:extLst>
            <a:ext uri="{FF2B5EF4-FFF2-40B4-BE49-F238E27FC236}">
              <a16:creationId xmlns:a16="http://schemas.microsoft.com/office/drawing/2014/main" id="{00000000-0008-0000-0200-000030000000}"/>
            </a:ext>
          </a:extLst>
        </xdr:cNvPr>
        <xdr:cNvSpPr txBox="1"/>
      </xdr:nvSpPr>
      <xdr:spPr>
        <a:xfrm>
          <a:off x="762000" y="1541650"/>
          <a:ext cx="1704975"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tx1">
                  <a:lumMod val="75000"/>
                  <a:lumOff val="25000"/>
                </a:schemeClr>
              </a:solidFill>
              <a:latin typeface="Calibri"/>
              <a:cs typeface="Calibri"/>
            </a:rPr>
            <a:t>Profit</a:t>
          </a:r>
          <a:r>
            <a:rPr lang="en-US" sz="1200" b="0" i="0" u="none" strike="noStrike" baseline="0">
              <a:solidFill>
                <a:schemeClr val="tx1">
                  <a:lumMod val="75000"/>
                  <a:lumOff val="25000"/>
                </a:schemeClr>
              </a:solidFill>
              <a:latin typeface="Calibri"/>
              <a:cs typeface="Calibri"/>
            </a:rPr>
            <a:t> by Gender</a:t>
          </a:r>
          <a:endParaRPr lang="en-US" sz="1050" b="0">
            <a:solidFill>
              <a:schemeClr val="tx1">
                <a:lumMod val="75000"/>
                <a:lumOff val="25000"/>
              </a:schemeClr>
            </a:solidFill>
          </a:endParaRPr>
        </a:p>
      </xdr:txBody>
    </xdr:sp>
    <xdr:clientData/>
  </xdr:twoCellAnchor>
  <xdr:twoCellAnchor editAs="absolute">
    <xdr:from>
      <xdr:col>1</xdr:col>
      <xdr:colOff>247651</xdr:colOff>
      <xdr:row>20</xdr:row>
      <xdr:rowOff>104775</xdr:rowOff>
    </xdr:from>
    <xdr:to>
      <xdr:col>1</xdr:col>
      <xdr:colOff>381000</xdr:colOff>
      <xdr:row>21</xdr:row>
      <xdr:rowOff>38101</xdr:rowOff>
    </xdr:to>
    <xdr:sp macro="" textlink="">
      <xdr:nvSpPr>
        <xdr:cNvPr id="49" name="Rectangle 48">
          <a:extLst>
            <a:ext uri="{FF2B5EF4-FFF2-40B4-BE49-F238E27FC236}">
              <a16:creationId xmlns:a16="http://schemas.microsoft.com/office/drawing/2014/main" id="{00000000-0008-0000-0200-000031000000}"/>
            </a:ext>
          </a:extLst>
        </xdr:cNvPr>
        <xdr:cNvSpPr/>
      </xdr:nvSpPr>
      <xdr:spPr>
        <a:xfrm>
          <a:off x="857251" y="3362325"/>
          <a:ext cx="133349" cy="123826"/>
        </a:xfrm>
        <a:prstGeom prst="rect">
          <a:avLst/>
        </a:prstGeom>
        <a:solidFill>
          <a:srgbClr val="9FE6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266700</xdr:colOff>
      <xdr:row>21</xdr:row>
      <xdr:rowOff>152400</xdr:rowOff>
    </xdr:from>
    <xdr:to>
      <xdr:col>1</xdr:col>
      <xdr:colOff>352425</xdr:colOff>
      <xdr:row>22</xdr:row>
      <xdr:rowOff>47625</xdr:rowOff>
    </xdr:to>
    <xdr:sp macro="" textlink="">
      <xdr:nvSpPr>
        <xdr:cNvPr id="50" name="Oval 49">
          <a:extLst>
            <a:ext uri="{FF2B5EF4-FFF2-40B4-BE49-F238E27FC236}">
              <a16:creationId xmlns:a16="http://schemas.microsoft.com/office/drawing/2014/main" id="{00000000-0008-0000-0200-000032000000}"/>
            </a:ext>
          </a:extLst>
        </xdr:cNvPr>
        <xdr:cNvSpPr/>
      </xdr:nvSpPr>
      <xdr:spPr>
        <a:xfrm>
          <a:off x="876300" y="3600450"/>
          <a:ext cx="85725" cy="85725"/>
        </a:xfrm>
        <a:prstGeom prst="ellipse">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423863</xdr:colOff>
      <xdr:row>20</xdr:row>
      <xdr:rowOff>27175</xdr:rowOff>
    </xdr:from>
    <xdr:to>
      <xdr:col>2</xdr:col>
      <xdr:colOff>481013</xdr:colOff>
      <xdr:row>21</xdr:row>
      <xdr:rowOff>122424</xdr:rowOff>
    </xdr:to>
    <xdr:sp macro="" textlink="Analysis3!M18">
      <xdr:nvSpPr>
        <xdr:cNvPr id="52" name="TextBox 51">
          <a:extLst>
            <a:ext uri="{FF2B5EF4-FFF2-40B4-BE49-F238E27FC236}">
              <a16:creationId xmlns:a16="http://schemas.microsoft.com/office/drawing/2014/main" id="{00000000-0008-0000-0200-000034000000}"/>
            </a:ext>
          </a:extLst>
        </xdr:cNvPr>
        <xdr:cNvSpPr txBox="1"/>
      </xdr:nvSpPr>
      <xdr:spPr>
        <a:xfrm>
          <a:off x="1033463" y="3284725"/>
          <a:ext cx="666750"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tx1">
                  <a:lumMod val="75000"/>
                  <a:lumOff val="25000"/>
                </a:schemeClr>
              </a:solidFill>
              <a:latin typeface="Calibri"/>
              <a:cs typeface="Calibri"/>
            </a:rPr>
            <a:t>Female</a:t>
          </a:r>
          <a:endParaRPr lang="en-US" sz="1050" b="0">
            <a:solidFill>
              <a:schemeClr val="tx1">
                <a:lumMod val="75000"/>
                <a:lumOff val="25000"/>
              </a:schemeClr>
            </a:solidFill>
          </a:endParaRPr>
        </a:p>
      </xdr:txBody>
    </xdr:sp>
    <xdr:clientData/>
  </xdr:twoCellAnchor>
  <xdr:twoCellAnchor editAs="absolute">
    <xdr:from>
      <xdr:col>1</xdr:col>
      <xdr:colOff>423863</xdr:colOff>
      <xdr:row>21</xdr:row>
      <xdr:rowOff>55750</xdr:rowOff>
    </xdr:from>
    <xdr:to>
      <xdr:col>2</xdr:col>
      <xdr:colOff>481013</xdr:colOff>
      <xdr:row>22</xdr:row>
      <xdr:rowOff>150999</xdr:rowOff>
    </xdr:to>
    <xdr:sp macro="" textlink="Analysis3!M18">
      <xdr:nvSpPr>
        <xdr:cNvPr id="53" name="TextBox 52">
          <a:extLst>
            <a:ext uri="{FF2B5EF4-FFF2-40B4-BE49-F238E27FC236}">
              <a16:creationId xmlns:a16="http://schemas.microsoft.com/office/drawing/2014/main" id="{00000000-0008-0000-0200-000035000000}"/>
            </a:ext>
          </a:extLst>
        </xdr:cNvPr>
        <xdr:cNvSpPr txBox="1"/>
      </xdr:nvSpPr>
      <xdr:spPr>
        <a:xfrm>
          <a:off x="1033463" y="3503800"/>
          <a:ext cx="666750"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tx1">
                  <a:lumMod val="75000"/>
                  <a:lumOff val="25000"/>
                </a:schemeClr>
              </a:solidFill>
              <a:latin typeface="Calibri"/>
              <a:cs typeface="Calibri"/>
            </a:rPr>
            <a:t>Male</a:t>
          </a:r>
          <a:endParaRPr lang="en-US" sz="1050" b="0">
            <a:solidFill>
              <a:schemeClr val="tx1">
                <a:lumMod val="75000"/>
                <a:lumOff val="25000"/>
              </a:schemeClr>
            </a:solidFill>
          </a:endParaRPr>
        </a:p>
      </xdr:txBody>
    </xdr:sp>
    <xdr:clientData/>
  </xdr:twoCellAnchor>
  <xdr:twoCellAnchor editAs="absolute">
    <xdr:from>
      <xdr:col>2</xdr:col>
      <xdr:colOff>461963</xdr:colOff>
      <xdr:row>20</xdr:row>
      <xdr:rowOff>36700</xdr:rowOff>
    </xdr:from>
    <xdr:to>
      <xdr:col>3</xdr:col>
      <xdr:colOff>585787</xdr:colOff>
      <xdr:row>21</xdr:row>
      <xdr:rowOff>131949</xdr:rowOff>
    </xdr:to>
    <xdr:sp macro="" textlink="'Gender Chart'!S6">
      <xdr:nvSpPr>
        <xdr:cNvPr id="54" name="TextBox 53">
          <a:extLst>
            <a:ext uri="{FF2B5EF4-FFF2-40B4-BE49-F238E27FC236}">
              <a16:creationId xmlns:a16="http://schemas.microsoft.com/office/drawing/2014/main" id="{00000000-0008-0000-0200-000036000000}"/>
            </a:ext>
          </a:extLst>
        </xdr:cNvPr>
        <xdr:cNvSpPr txBox="1"/>
      </xdr:nvSpPr>
      <xdr:spPr>
        <a:xfrm>
          <a:off x="1681163" y="3294250"/>
          <a:ext cx="733424"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661A72-D1E9-4CA0-BF5B-21400F993860}" type="TxLink">
            <a:rPr lang="en-US" sz="1400" b="1" i="0" u="none" strike="noStrike">
              <a:solidFill>
                <a:srgbClr val="9FE6FF"/>
              </a:solidFill>
              <a:latin typeface="Calibri"/>
              <a:cs typeface="Calibri"/>
            </a:rPr>
            <a:pPr/>
            <a:t>48.53%</a:t>
          </a:fld>
          <a:endParaRPr lang="en-US" sz="1200" b="1">
            <a:solidFill>
              <a:srgbClr val="9FE6FF"/>
            </a:solidFill>
          </a:endParaRPr>
        </a:p>
      </xdr:txBody>
    </xdr:sp>
    <xdr:clientData/>
  </xdr:twoCellAnchor>
  <xdr:twoCellAnchor editAs="absolute">
    <xdr:from>
      <xdr:col>2</xdr:col>
      <xdr:colOff>466726</xdr:colOff>
      <xdr:row>21</xdr:row>
      <xdr:rowOff>55750</xdr:rowOff>
    </xdr:from>
    <xdr:to>
      <xdr:col>3</xdr:col>
      <xdr:colOff>581025</xdr:colOff>
      <xdr:row>22</xdr:row>
      <xdr:rowOff>150999</xdr:rowOff>
    </xdr:to>
    <xdr:sp macro="" textlink="'Gender Chart'!S5">
      <xdr:nvSpPr>
        <xdr:cNvPr id="58" name="TextBox 57">
          <a:extLst>
            <a:ext uri="{FF2B5EF4-FFF2-40B4-BE49-F238E27FC236}">
              <a16:creationId xmlns:a16="http://schemas.microsoft.com/office/drawing/2014/main" id="{00000000-0008-0000-0200-00003A000000}"/>
            </a:ext>
          </a:extLst>
        </xdr:cNvPr>
        <xdr:cNvSpPr txBox="1"/>
      </xdr:nvSpPr>
      <xdr:spPr>
        <a:xfrm>
          <a:off x="1685926" y="3503800"/>
          <a:ext cx="723899"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55447C1-AF3A-43D2-9790-003F130AAB4E}" type="TxLink">
            <a:rPr lang="en-US" sz="1400" b="1" i="0" u="none" strike="noStrike">
              <a:solidFill>
                <a:srgbClr val="0070C0"/>
              </a:solidFill>
              <a:latin typeface="Calibri"/>
              <a:cs typeface="Calibri"/>
            </a:rPr>
            <a:pPr/>
            <a:t>51.47%</a:t>
          </a:fld>
          <a:endParaRPr lang="en-US" sz="1050" b="0">
            <a:solidFill>
              <a:srgbClr val="0070C0"/>
            </a:solidFill>
          </a:endParaRPr>
        </a:p>
      </xdr:txBody>
    </xdr:sp>
    <xdr:clientData/>
  </xdr:twoCellAnchor>
  <xdr:twoCellAnchor editAs="absolute">
    <xdr:from>
      <xdr:col>1</xdr:col>
      <xdr:colOff>190499</xdr:colOff>
      <xdr:row>24</xdr:row>
      <xdr:rowOff>142875</xdr:rowOff>
    </xdr:from>
    <xdr:to>
      <xdr:col>8</xdr:col>
      <xdr:colOff>361950</xdr:colOff>
      <xdr:row>31</xdr:row>
      <xdr:rowOff>152400</xdr:rowOff>
    </xdr:to>
    <xdr:graphicFrame macro="">
      <xdr:nvGraphicFramePr>
        <xdr:cNvPr id="4096" name="Chart 4095">
          <a:extLst>
            <a:ext uri="{FF2B5EF4-FFF2-40B4-BE49-F238E27FC236}">
              <a16:creationId xmlns:a16="http://schemas.microsoft.com/office/drawing/2014/main" id="{00000000-0008-0000-0200-000000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3</xdr:col>
      <xdr:colOff>123825</xdr:colOff>
      <xdr:row>23</xdr:row>
      <xdr:rowOff>36700</xdr:rowOff>
    </xdr:from>
    <xdr:to>
      <xdr:col>7</xdr:col>
      <xdr:colOff>209550</xdr:colOff>
      <xdr:row>24</xdr:row>
      <xdr:rowOff>131949</xdr:rowOff>
    </xdr:to>
    <xdr:sp macro="" textlink="Analysis3!M18">
      <xdr:nvSpPr>
        <xdr:cNvPr id="4098" name="TextBox 4097">
          <a:extLst>
            <a:ext uri="{FF2B5EF4-FFF2-40B4-BE49-F238E27FC236}">
              <a16:creationId xmlns:a16="http://schemas.microsoft.com/office/drawing/2014/main" id="{00000000-0008-0000-0200-000002100000}"/>
            </a:ext>
          </a:extLst>
        </xdr:cNvPr>
        <xdr:cNvSpPr txBox="1"/>
      </xdr:nvSpPr>
      <xdr:spPr>
        <a:xfrm>
          <a:off x="1952625" y="3865750"/>
          <a:ext cx="2524125"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tx1">
                  <a:lumMod val="75000"/>
                  <a:lumOff val="25000"/>
                </a:schemeClr>
              </a:solidFill>
              <a:latin typeface="Calibri"/>
              <a:cs typeface="Calibri"/>
            </a:rPr>
            <a:t>Profit</a:t>
          </a:r>
          <a:r>
            <a:rPr lang="en-US" sz="1200" b="0" i="0" u="none" strike="noStrike" baseline="0">
              <a:solidFill>
                <a:schemeClr val="tx1">
                  <a:lumMod val="75000"/>
                  <a:lumOff val="25000"/>
                </a:schemeClr>
              </a:solidFill>
              <a:latin typeface="Calibri"/>
              <a:cs typeface="Calibri"/>
            </a:rPr>
            <a:t> Trend and </a:t>
          </a:r>
          <a:r>
            <a:rPr lang="en-US" sz="1200" b="1" i="0" u="none" strike="noStrike" baseline="0">
              <a:solidFill>
                <a:schemeClr val="tx1">
                  <a:lumMod val="75000"/>
                  <a:lumOff val="25000"/>
                </a:schemeClr>
              </a:solidFill>
              <a:latin typeface="Calibri"/>
              <a:cs typeface="Calibri"/>
            </a:rPr>
            <a:t>MoM Growth Rate</a:t>
          </a:r>
          <a:endParaRPr lang="en-US" sz="1050" b="1">
            <a:solidFill>
              <a:schemeClr val="tx1">
                <a:lumMod val="75000"/>
                <a:lumOff val="25000"/>
              </a:schemeClr>
            </a:solidFill>
          </a:endParaRPr>
        </a:p>
      </xdr:txBody>
    </xdr:sp>
    <xdr:clientData/>
  </xdr:twoCellAnchor>
  <xdr:twoCellAnchor editAs="absolute">
    <xdr:from>
      <xdr:col>8</xdr:col>
      <xdr:colOff>457200</xdr:colOff>
      <xdr:row>24</xdr:row>
      <xdr:rowOff>38099</xdr:rowOff>
    </xdr:from>
    <xdr:to>
      <xdr:col>13</xdr:col>
      <xdr:colOff>314325</xdr:colOff>
      <xdr:row>31</xdr:row>
      <xdr:rowOff>161924</xdr:rowOff>
    </xdr:to>
    <xdr:graphicFrame macro="">
      <xdr:nvGraphicFramePr>
        <xdr:cNvPr id="4100" name="Chart 4099">
          <a:extLst>
            <a:ext uri="{FF2B5EF4-FFF2-40B4-BE49-F238E27FC236}">
              <a16:creationId xmlns:a16="http://schemas.microsoft.com/office/drawing/2014/main" id="{00000000-0008-0000-0200-000004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10</xdr:col>
      <xdr:colOff>19050</xdr:colOff>
      <xdr:row>22</xdr:row>
      <xdr:rowOff>189100</xdr:rowOff>
    </xdr:from>
    <xdr:to>
      <xdr:col>12</xdr:col>
      <xdr:colOff>390525</xdr:colOff>
      <xdr:row>24</xdr:row>
      <xdr:rowOff>93849</xdr:rowOff>
    </xdr:to>
    <xdr:sp macro="" textlink="Analysis3!M18">
      <xdr:nvSpPr>
        <xdr:cNvPr id="4102" name="TextBox 4101">
          <a:extLst>
            <a:ext uri="{FF2B5EF4-FFF2-40B4-BE49-F238E27FC236}">
              <a16:creationId xmlns:a16="http://schemas.microsoft.com/office/drawing/2014/main" id="{00000000-0008-0000-0200-000006100000}"/>
            </a:ext>
          </a:extLst>
        </xdr:cNvPr>
        <xdr:cNvSpPr txBox="1"/>
      </xdr:nvSpPr>
      <xdr:spPr>
        <a:xfrm>
          <a:off x="6115050" y="3827650"/>
          <a:ext cx="1590675"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tx1">
                  <a:lumMod val="75000"/>
                  <a:lumOff val="25000"/>
                </a:schemeClr>
              </a:solidFill>
              <a:latin typeface="Calibri"/>
              <a:cs typeface="Calibri"/>
            </a:rPr>
            <a:t>Profit by Weekday</a:t>
          </a:r>
          <a:endParaRPr lang="en-US" sz="1050" b="0">
            <a:solidFill>
              <a:schemeClr val="tx1">
                <a:lumMod val="75000"/>
                <a:lumOff val="25000"/>
              </a:schemeClr>
            </a:solidFill>
          </a:endParaRPr>
        </a:p>
      </xdr:txBody>
    </xdr:sp>
    <xdr:clientData/>
  </xdr:twoCellAnchor>
  <xdr:twoCellAnchor editAs="absolute">
    <xdr:from>
      <xdr:col>9</xdr:col>
      <xdr:colOff>509016</xdr:colOff>
      <xdr:row>23</xdr:row>
      <xdr:rowOff>76200</xdr:rowOff>
    </xdr:from>
    <xdr:to>
      <xdr:col>10</xdr:col>
      <xdr:colOff>47625</xdr:colOff>
      <xdr:row>24</xdr:row>
      <xdr:rowOff>19050</xdr:rowOff>
    </xdr:to>
    <xdr:sp macro="" textlink="">
      <xdr:nvSpPr>
        <xdr:cNvPr id="4103" name="Oval 4102">
          <a:extLst>
            <a:ext uri="{FF2B5EF4-FFF2-40B4-BE49-F238E27FC236}">
              <a16:creationId xmlns:a16="http://schemas.microsoft.com/office/drawing/2014/main" id="{00000000-0008-0000-0200-000007100000}"/>
            </a:ext>
          </a:extLst>
        </xdr:cNvPr>
        <xdr:cNvSpPr/>
      </xdr:nvSpPr>
      <xdr:spPr>
        <a:xfrm>
          <a:off x="5995416" y="3905250"/>
          <a:ext cx="148209" cy="133350"/>
        </a:xfrm>
        <a:prstGeom prst="ellipse">
          <a:avLst/>
        </a:prstGeom>
        <a:solidFill>
          <a:schemeClr val="bg1">
            <a:lumMod val="85000"/>
            <a:alpha val="7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75000"/>
              </a:schemeClr>
            </a:solidFill>
          </a:endParaRPr>
        </a:p>
      </xdr:txBody>
    </xdr:sp>
    <xdr:clientData/>
  </xdr:twoCellAnchor>
  <xdr:twoCellAnchor editAs="absolute">
    <xdr:from>
      <xdr:col>13</xdr:col>
      <xdr:colOff>547688</xdr:colOff>
      <xdr:row>5</xdr:row>
      <xdr:rowOff>131950</xdr:rowOff>
    </xdr:from>
    <xdr:to>
      <xdr:col>14</xdr:col>
      <xdr:colOff>919163</xdr:colOff>
      <xdr:row>7</xdr:row>
      <xdr:rowOff>36699</xdr:rowOff>
    </xdr:to>
    <xdr:sp macro="" textlink="Analysis3!M18">
      <xdr:nvSpPr>
        <xdr:cNvPr id="46" name="TextBox 45">
          <a:extLst>
            <a:ext uri="{FF2B5EF4-FFF2-40B4-BE49-F238E27FC236}">
              <a16:creationId xmlns:a16="http://schemas.microsoft.com/office/drawing/2014/main" id="{00000000-0008-0000-0200-00002E000000}"/>
            </a:ext>
          </a:extLst>
        </xdr:cNvPr>
        <xdr:cNvSpPr txBox="1"/>
      </xdr:nvSpPr>
      <xdr:spPr>
        <a:xfrm>
          <a:off x="8472488" y="532000"/>
          <a:ext cx="981075"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bg1"/>
              </a:solidFill>
              <a:latin typeface="Calibri"/>
              <a:cs typeface="Calibri"/>
            </a:rPr>
            <a:t>Product Sold</a:t>
          </a:r>
          <a:endParaRPr lang="en-US" sz="1050" b="0">
            <a:solidFill>
              <a:schemeClr val="bg1"/>
            </a:solidFill>
          </a:endParaRPr>
        </a:p>
      </xdr:txBody>
    </xdr:sp>
    <xdr:clientData/>
  </xdr:twoCellAnchor>
  <xdr:twoCellAnchor editAs="absolute">
    <xdr:from>
      <xdr:col>13</xdr:col>
      <xdr:colOff>547688</xdr:colOff>
      <xdr:row>6</xdr:row>
      <xdr:rowOff>93150</xdr:rowOff>
    </xdr:from>
    <xdr:to>
      <xdr:col>14</xdr:col>
      <xdr:colOff>919163</xdr:colOff>
      <xdr:row>9</xdr:row>
      <xdr:rowOff>85025</xdr:rowOff>
    </xdr:to>
    <xdr:sp macro="" textlink="Analysis3!M18">
      <xdr:nvSpPr>
        <xdr:cNvPr id="4104" name="TextBox 4103">
          <a:extLst>
            <a:ext uri="{FF2B5EF4-FFF2-40B4-BE49-F238E27FC236}">
              <a16:creationId xmlns:a16="http://schemas.microsoft.com/office/drawing/2014/main" id="{00000000-0008-0000-0200-000008100000}"/>
            </a:ext>
          </a:extLst>
        </xdr:cNvPr>
        <xdr:cNvSpPr txBox="1"/>
      </xdr:nvSpPr>
      <xdr:spPr>
        <a:xfrm>
          <a:off x="8472488" y="683700"/>
          <a:ext cx="981075" cy="56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i="0" u="none" strike="noStrike">
              <a:solidFill>
                <a:schemeClr val="bg1"/>
              </a:solidFill>
              <a:latin typeface="Calibri"/>
              <a:cs typeface="Calibri"/>
            </a:rPr>
            <a:t>Product Return</a:t>
          </a:r>
          <a:r>
            <a:rPr lang="en-US" sz="1200" b="0" i="0" u="none" strike="noStrike" baseline="0">
              <a:solidFill>
                <a:schemeClr val="bg1"/>
              </a:solidFill>
              <a:latin typeface="Calibri"/>
              <a:cs typeface="Calibri"/>
            </a:rPr>
            <a:t> Rate</a:t>
          </a:r>
          <a:endParaRPr lang="en-US" sz="1050" b="0">
            <a:solidFill>
              <a:schemeClr val="bg1"/>
            </a:solidFill>
          </a:endParaRPr>
        </a:p>
      </xdr:txBody>
    </xdr:sp>
    <xdr:clientData/>
  </xdr:twoCellAnchor>
  <xdr:twoCellAnchor editAs="absolute">
    <xdr:from>
      <xdr:col>13</xdr:col>
      <xdr:colOff>547688</xdr:colOff>
      <xdr:row>8</xdr:row>
      <xdr:rowOff>65275</xdr:rowOff>
    </xdr:from>
    <xdr:to>
      <xdr:col>14</xdr:col>
      <xdr:colOff>919163</xdr:colOff>
      <xdr:row>11</xdr:row>
      <xdr:rowOff>57150</xdr:rowOff>
    </xdr:to>
    <xdr:sp macro="" textlink="Analysis3!M18">
      <xdr:nvSpPr>
        <xdr:cNvPr id="4105" name="TextBox 4104">
          <a:extLst>
            <a:ext uri="{FF2B5EF4-FFF2-40B4-BE49-F238E27FC236}">
              <a16:creationId xmlns:a16="http://schemas.microsoft.com/office/drawing/2014/main" id="{00000000-0008-0000-0200-000009100000}"/>
            </a:ext>
          </a:extLst>
        </xdr:cNvPr>
        <xdr:cNvSpPr txBox="1"/>
      </xdr:nvSpPr>
      <xdr:spPr>
        <a:xfrm>
          <a:off x="8472488" y="1036825"/>
          <a:ext cx="981075" cy="56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i="0" u="none" strike="noStrike">
              <a:solidFill>
                <a:schemeClr val="bg1"/>
              </a:solidFill>
              <a:latin typeface="Calibri"/>
              <a:cs typeface="Calibri"/>
            </a:rPr>
            <a:t>Product Refund</a:t>
          </a:r>
          <a:r>
            <a:rPr lang="en-US" sz="1200" b="0" i="0" u="none" strike="noStrike" baseline="0">
              <a:solidFill>
                <a:schemeClr val="bg1"/>
              </a:solidFill>
              <a:latin typeface="Calibri"/>
              <a:cs typeface="Calibri"/>
            </a:rPr>
            <a:t> Rate</a:t>
          </a:r>
          <a:endParaRPr lang="en-US" sz="1050" b="0">
            <a:solidFill>
              <a:schemeClr val="bg1"/>
            </a:solidFill>
          </a:endParaRPr>
        </a:p>
      </xdr:txBody>
    </xdr:sp>
    <xdr:clientData/>
  </xdr:twoCellAnchor>
  <xdr:twoCellAnchor editAs="absolute">
    <xdr:from>
      <xdr:col>13</xdr:col>
      <xdr:colOff>533400</xdr:colOff>
      <xdr:row>6</xdr:row>
      <xdr:rowOff>180975</xdr:rowOff>
    </xdr:from>
    <xdr:to>
      <xdr:col>13</xdr:col>
      <xdr:colOff>600075</xdr:colOff>
      <xdr:row>8</xdr:row>
      <xdr:rowOff>76200</xdr:rowOff>
    </xdr:to>
    <xdr:sp macro="" textlink="">
      <xdr:nvSpPr>
        <xdr:cNvPr id="4106" name="Rectangle 4105">
          <a:extLst>
            <a:ext uri="{FF2B5EF4-FFF2-40B4-BE49-F238E27FC236}">
              <a16:creationId xmlns:a16="http://schemas.microsoft.com/office/drawing/2014/main" id="{00000000-0008-0000-0200-00000A100000}"/>
            </a:ext>
          </a:extLst>
        </xdr:cNvPr>
        <xdr:cNvSpPr/>
      </xdr:nvSpPr>
      <xdr:spPr>
        <a:xfrm>
          <a:off x="8458200" y="771525"/>
          <a:ext cx="66675" cy="276225"/>
        </a:xfrm>
        <a:prstGeom prst="rect">
          <a:avLst/>
        </a:prstGeom>
        <a:solidFill>
          <a:srgbClr val="1F95B3">
            <a:alpha val="65000"/>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1F8CB3"/>
            </a:solidFill>
          </a:endParaRPr>
        </a:p>
      </xdr:txBody>
    </xdr:sp>
    <xdr:clientData/>
  </xdr:twoCellAnchor>
  <xdr:twoCellAnchor editAs="absolute">
    <xdr:from>
      <xdr:col>13</xdr:col>
      <xdr:colOff>533400</xdr:colOff>
      <xdr:row>8</xdr:row>
      <xdr:rowOff>142875</xdr:rowOff>
    </xdr:from>
    <xdr:to>
      <xdr:col>13</xdr:col>
      <xdr:colOff>600075</xdr:colOff>
      <xdr:row>10</xdr:row>
      <xdr:rowOff>38100</xdr:rowOff>
    </xdr:to>
    <xdr:sp macro="" textlink="">
      <xdr:nvSpPr>
        <xdr:cNvPr id="4107" name="Rectangle 4106">
          <a:extLst>
            <a:ext uri="{FF2B5EF4-FFF2-40B4-BE49-F238E27FC236}">
              <a16:creationId xmlns:a16="http://schemas.microsoft.com/office/drawing/2014/main" id="{00000000-0008-0000-0200-00000B100000}"/>
            </a:ext>
          </a:extLst>
        </xdr:cNvPr>
        <xdr:cNvSpPr/>
      </xdr:nvSpPr>
      <xdr:spPr>
        <a:xfrm>
          <a:off x="8458200" y="1114425"/>
          <a:ext cx="66675" cy="276225"/>
        </a:xfrm>
        <a:prstGeom prst="rect">
          <a:avLst/>
        </a:prstGeom>
        <a:solidFill>
          <a:srgbClr val="1F95B3">
            <a:alpha val="65000"/>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1F8CB3"/>
            </a:solidFill>
          </a:endParaRPr>
        </a:p>
      </xdr:txBody>
    </xdr:sp>
    <xdr:clientData/>
  </xdr:twoCellAnchor>
  <xdr:twoCellAnchor editAs="absolute">
    <xdr:from>
      <xdr:col>13</xdr:col>
      <xdr:colOff>528067</xdr:colOff>
      <xdr:row>6</xdr:row>
      <xdr:rowOff>28575</xdr:rowOff>
    </xdr:from>
    <xdr:to>
      <xdr:col>14</xdr:col>
      <xdr:colOff>19051</xdr:colOff>
      <xdr:row>6</xdr:row>
      <xdr:rowOff>142875</xdr:rowOff>
    </xdr:to>
    <xdr:sp macro="" textlink="">
      <xdr:nvSpPr>
        <xdr:cNvPr id="4108" name="Oval 4107">
          <a:extLst>
            <a:ext uri="{FF2B5EF4-FFF2-40B4-BE49-F238E27FC236}">
              <a16:creationId xmlns:a16="http://schemas.microsoft.com/office/drawing/2014/main" id="{00000000-0008-0000-0200-00000C100000}"/>
            </a:ext>
          </a:extLst>
        </xdr:cNvPr>
        <xdr:cNvSpPr/>
      </xdr:nvSpPr>
      <xdr:spPr>
        <a:xfrm>
          <a:off x="8452867" y="619125"/>
          <a:ext cx="100584" cy="114300"/>
        </a:xfrm>
        <a:prstGeom prst="ellipse">
          <a:avLst/>
        </a:prstGeom>
        <a:solidFill>
          <a:schemeClr val="bg1">
            <a:lumMod val="85000"/>
            <a:alpha val="7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1057276</xdr:colOff>
      <xdr:row>5</xdr:row>
      <xdr:rowOff>84325</xdr:rowOff>
    </xdr:from>
    <xdr:to>
      <xdr:col>15</xdr:col>
      <xdr:colOff>371475</xdr:colOff>
      <xdr:row>7</xdr:row>
      <xdr:rowOff>57150</xdr:rowOff>
    </xdr:to>
    <xdr:sp macro="" textlink="Analysis3!C85">
      <xdr:nvSpPr>
        <xdr:cNvPr id="4109" name="TextBox 4108">
          <a:extLst>
            <a:ext uri="{FF2B5EF4-FFF2-40B4-BE49-F238E27FC236}">
              <a16:creationId xmlns:a16="http://schemas.microsoft.com/office/drawing/2014/main" id="{00000000-0008-0000-0200-00000D100000}"/>
            </a:ext>
          </a:extLst>
        </xdr:cNvPr>
        <xdr:cNvSpPr txBox="1"/>
      </xdr:nvSpPr>
      <xdr:spPr>
        <a:xfrm>
          <a:off x="9591676" y="484375"/>
          <a:ext cx="819149" cy="353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1CF129F-4476-4460-8208-1E82B0C1CD76}" type="TxLink">
            <a:rPr lang="en-US" sz="2000" b="0" i="0" u="none" strike="noStrike">
              <a:solidFill>
                <a:schemeClr val="bg1"/>
              </a:solidFill>
              <a:latin typeface="Calibri"/>
              <a:cs typeface="Calibri"/>
            </a:rPr>
            <a:pPr/>
            <a:t>100</a:t>
          </a:fld>
          <a:endParaRPr lang="en-US" sz="4400" b="0">
            <a:solidFill>
              <a:schemeClr val="bg1"/>
            </a:solidFill>
          </a:endParaRPr>
        </a:p>
      </xdr:txBody>
    </xdr:sp>
    <xdr:clientData/>
  </xdr:twoCellAnchor>
  <xdr:twoCellAnchor editAs="absolute">
    <xdr:from>
      <xdr:col>14</xdr:col>
      <xdr:colOff>1057276</xdr:colOff>
      <xdr:row>7</xdr:row>
      <xdr:rowOff>36700</xdr:rowOff>
    </xdr:from>
    <xdr:to>
      <xdr:col>15</xdr:col>
      <xdr:colOff>371475</xdr:colOff>
      <xdr:row>9</xdr:row>
      <xdr:rowOff>9525</xdr:rowOff>
    </xdr:to>
    <xdr:sp macro="" textlink="Analysis3!D85">
      <xdr:nvSpPr>
        <xdr:cNvPr id="4110" name="TextBox 4109">
          <a:extLst>
            <a:ext uri="{FF2B5EF4-FFF2-40B4-BE49-F238E27FC236}">
              <a16:creationId xmlns:a16="http://schemas.microsoft.com/office/drawing/2014/main" id="{00000000-0008-0000-0200-00000E100000}"/>
            </a:ext>
          </a:extLst>
        </xdr:cNvPr>
        <xdr:cNvSpPr txBox="1"/>
      </xdr:nvSpPr>
      <xdr:spPr>
        <a:xfrm>
          <a:off x="9591676" y="817750"/>
          <a:ext cx="819149" cy="353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8AC4AD7-9808-457D-85F2-5F699F0B001F}" type="TxLink">
            <a:rPr lang="en-US" sz="2000" b="0" i="0" u="none" strike="noStrike">
              <a:solidFill>
                <a:schemeClr val="bg1"/>
              </a:solidFill>
              <a:latin typeface="Calibri"/>
              <a:ea typeface="+mn-ea"/>
              <a:cs typeface="Calibri"/>
            </a:rPr>
            <a:pPr marL="0" indent="0"/>
            <a:t>8.03%</a:t>
          </a:fld>
          <a:endParaRPr lang="en-US" sz="2000" b="0" i="0" u="none" strike="noStrike">
            <a:solidFill>
              <a:schemeClr val="bg1"/>
            </a:solidFill>
            <a:latin typeface="Calibri"/>
            <a:ea typeface="+mn-ea"/>
            <a:cs typeface="Calibri"/>
          </a:endParaRPr>
        </a:p>
      </xdr:txBody>
    </xdr:sp>
    <xdr:clientData/>
  </xdr:twoCellAnchor>
  <xdr:twoCellAnchor editAs="absolute">
    <xdr:from>
      <xdr:col>14</xdr:col>
      <xdr:colOff>1057276</xdr:colOff>
      <xdr:row>8</xdr:row>
      <xdr:rowOff>103375</xdr:rowOff>
    </xdr:from>
    <xdr:to>
      <xdr:col>15</xdr:col>
      <xdr:colOff>371475</xdr:colOff>
      <xdr:row>10</xdr:row>
      <xdr:rowOff>76200</xdr:rowOff>
    </xdr:to>
    <xdr:sp macro="" textlink="Analysis3!E85">
      <xdr:nvSpPr>
        <xdr:cNvPr id="4111" name="TextBox 4110">
          <a:extLst>
            <a:ext uri="{FF2B5EF4-FFF2-40B4-BE49-F238E27FC236}">
              <a16:creationId xmlns:a16="http://schemas.microsoft.com/office/drawing/2014/main" id="{00000000-0008-0000-0200-00000F100000}"/>
            </a:ext>
          </a:extLst>
        </xdr:cNvPr>
        <xdr:cNvSpPr txBox="1"/>
      </xdr:nvSpPr>
      <xdr:spPr>
        <a:xfrm>
          <a:off x="9591676" y="1074925"/>
          <a:ext cx="819149" cy="353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6F597C2-8C94-4D13-8A82-A400C2C87F79}" type="TxLink">
            <a:rPr lang="en-US" sz="2000" b="0" i="0" u="none" strike="noStrike">
              <a:solidFill>
                <a:schemeClr val="bg1"/>
              </a:solidFill>
              <a:latin typeface="Calibri"/>
              <a:ea typeface="+mn-ea"/>
              <a:cs typeface="Calibri"/>
            </a:rPr>
            <a:pPr marL="0" indent="0"/>
            <a:t>8.05%</a:t>
          </a:fld>
          <a:endParaRPr lang="en-US" sz="2000" b="0" i="0" u="none" strike="noStrike">
            <a:solidFill>
              <a:schemeClr val="bg1"/>
            </a:solidFill>
            <a:latin typeface="Calibri"/>
            <a:ea typeface="+mn-ea"/>
            <a:cs typeface="Calibri"/>
          </a:endParaRPr>
        </a:p>
      </xdr:txBody>
    </xdr:sp>
    <xdr:clientData/>
  </xdr:twoCellAnchor>
  <xdr:twoCellAnchor editAs="absolute">
    <xdr:from>
      <xdr:col>14</xdr:col>
      <xdr:colOff>76200</xdr:colOff>
      <xdr:row>11</xdr:row>
      <xdr:rowOff>22413</xdr:rowOff>
    </xdr:from>
    <xdr:to>
      <xdr:col>14</xdr:col>
      <xdr:colOff>552451</xdr:colOff>
      <xdr:row>12</xdr:row>
      <xdr:rowOff>117662</xdr:rowOff>
    </xdr:to>
    <xdr:sp macro="" textlink="">
      <xdr:nvSpPr>
        <xdr:cNvPr id="4112" name="TextBox 4111">
          <a:extLst>
            <a:ext uri="{FF2B5EF4-FFF2-40B4-BE49-F238E27FC236}">
              <a16:creationId xmlns:a16="http://schemas.microsoft.com/office/drawing/2014/main" id="{00000000-0008-0000-0200-000010100000}"/>
            </a:ext>
          </a:extLst>
        </xdr:cNvPr>
        <xdr:cNvSpPr txBox="1"/>
      </xdr:nvSpPr>
      <xdr:spPr>
        <a:xfrm>
          <a:off x="8610600" y="1565463"/>
          <a:ext cx="476251"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Profit</a:t>
          </a:r>
        </a:p>
      </xdr:txBody>
    </xdr:sp>
    <xdr:clientData/>
  </xdr:twoCellAnchor>
  <mc:AlternateContent xmlns:mc="http://schemas.openxmlformats.org/markup-compatibility/2006">
    <mc:Choice xmlns:a14="http://schemas.microsoft.com/office/drawing/2010/main" Requires="a14">
      <xdr:twoCellAnchor editAs="absolute">
        <xdr:from>
          <xdr:col>14</xdr:col>
          <xdr:colOff>504825</xdr:colOff>
          <xdr:row>11</xdr:row>
          <xdr:rowOff>38100</xdr:rowOff>
        </xdr:from>
        <xdr:to>
          <xdr:col>14</xdr:col>
          <xdr:colOff>704850</xdr:colOff>
          <xdr:row>12</xdr:row>
          <xdr:rowOff>95250</xdr:rowOff>
        </xdr:to>
        <xdr:sp macro="" textlink="">
          <xdr:nvSpPr>
            <xdr:cNvPr id="4120" name="Option Button 24" hidden="1">
              <a:extLst>
                <a:ext uri="{63B3BB69-23CF-44E3-9099-C40C66FF867C}">
                  <a14:compatExt spid="_x0000_s4120"/>
                </a:ext>
                <a:ext uri="{FF2B5EF4-FFF2-40B4-BE49-F238E27FC236}">
                  <a16:creationId xmlns:a16="http://schemas.microsoft.com/office/drawing/2014/main" id="{00000000-0008-0000-0200-00001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16</xdr:col>
          <xdr:colOff>9525</xdr:colOff>
          <xdr:row>11</xdr:row>
          <xdr:rowOff>38100</xdr:rowOff>
        </xdr:from>
        <xdr:to>
          <xdr:col>16</xdr:col>
          <xdr:colOff>219075</xdr:colOff>
          <xdr:row>12</xdr:row>
          <xdr:rowOff>95250</xdr:rowOff>
        </xdr:to>
        <xdr:sp macro="" textlink="">
          <xdr:nvSpPr>
            <xdr:cNvPr id="4121" name="Option Button 25" hidden="1">
              <a:extLst>
                <a:ext uri="{63B3BB69-23CF-44E3-9099-C40C66FF867C}">
                  <a14:compatExt spid="_x0000_s4121"/>
                </a:ext>
                <a:ext uri="{FF2B5EF4-FFF2-40B4-BE49-F238E27FC236}">
                  <a16:creationId xmlns:a16="http://schemas.microsoft.com/office/drawing/2014/main" id="{00000000-0008-0000-0200-00001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14</xdr:col>
      <xdr:colOff>1466850</xdr:colOff>
      <xdr:row>11</xdr:row>
      <xdr:rowOff>22413</xdr:rowOff>
    </xdr:from>
    <xdr:to>
      <xdr:col>16</xdr:col>
      <xdr:colOff>47625</xdr:colOff>
      <xdr:row>12</xdr:row>
      <xdr:rowOff>117662</xdr:rowOff>
    </xdr:to>
    <xdr:sp macro="" textlink="">
      <xdr:nvSpPr>
        <xdr:cNvPr id="4113" name="TextBox 4112">
          <a:extLst>
            <a:ext uri="{FF2B5EF4-FFF2-40B4-BE49-F238E27FC236}">
              <a16:creationId xmlns:a16="http://schemas.microsoft.com/office/drawing/2014/main" id="{00000000-0008-0000-0200-000011100000}"/>
            </a:ext>
          </a:extLst>
        </xdr:cNvPr>
        <xdr:cNvSpPr txBox="1"/>
      </xdr:nvSpPr>
      <xdr:spPr>
        <a:xfrm>
          <a:off x="10001250" y="1565463"/>
          <a:ext cx="695325"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Quantity</a:t>
          </a:r>
        </a:p>
      </xdr:txBody>
    </xdr:sp>
    <xdr:clientData/>
  </xdr:twoCellAnchor>
  <mc:AlternateContent xmlns:mc="http://schemas.openxmlformats.org/markup-compatibility/2006">
    <mc:Choice xmlns:a14="http://schemas.microsoft.com/office/drawing/2010/main" Requires="a14">
      <xdr:twoCellAnchor editAs="absolute">
        <xdr:from>
          <xdr:col>13</xdr:col>
          <xdr:colOff>600075</xdr:colOff>
          <xdr:row>10</xdr:row>
          <xdr:rowOff>180975</xdr:rowOff>
        </xdr:from>
        <xdr:to>
          <xdr:col>16</xdr:col>
          <xdr:colOff>400050</xdr:colOff>
          <xdr:row>13</xdr:row>
          <xdr:rowOff>28575</xdr:rowOff>
        </xdr:to>
        <xdr:sp macro="" textlink="">
          <xdr:nvSpPr>
            <xdr:cNvPr id="4124" name="Group Box 28" hidden="1">
              <a:extLst>
                <a:ext uri="{63B3BB69-23CF-44E3-9099-C40C66FF867C}">
                  <a14:compatExt spid="_x0000_s4124"/>
                </a:ext>
                <a:ext uri="{FF2B5EF4-FFF2-40B4-BE49-F238E27FC236}">
                  <a16:creationId xmlns:a16="http://schemas.microsoft.com/office/drawing/2014/main" id="{00000000-0008-0000-0200-00001C1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editAs="absolute">
    <xdr:from>
      <xdr:col>13</xdr:col>
      <xdr:colOff>600075</xdr:colOff>
      <xdr:row>10</xdr:row>
      <xdr:rowOff>180975</xdr:rowOff>
    </xdr:from>
    <xdr:to>
      <xdr:col>16</xdr:col>
      <xdr:colOff>409575</xdr:colOff>
      <xdr:row>13</xdr:row>
      <xdr:rowOff>28575</xdr:rowOff>
    </xdr:to>
    <xdr:sp macro="" textlink="">
      <xdr:nvSpPr>
        <xdr:cNvPr id="4114" name="Rectangle 4113">
          <a:extLst>
            <a:ext uri="{FF2B5EF4-FFF2-40B4-BE49-F238E27FC236}">
              <a16:creationId xmlns:a16="http://schemas.microsoft.com/office/drawing/2014/main" id="{00000000-0008-0000-0200-000012100000}"/>
            </a:ext>
          </a:extLst>
        </xdr:cNvPr>
        <xdr:cNvSpPr/>
      </xdr:nvSpPr>
      <xdr:spPr>
        <a:xfrm>
          <a:off x="8524875" y="1533525"/>
          <a:ext cx="2533650" cy="419100"/>
        </a:xfrm>
        <a:prstGeom prst="rect">
          <a:avLst/>
        </a:prstGeom>
        <a:noFill/>
        <a:ln w="44450">
          <a:solidFill>
            <a:srgbClr val="00539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13</xdr:col>
      <xdr:colOff>523875</xdr:colOff>
      <xdr:row>10</xdr:row>
      <xdr:rowOff>161925</xdr:rowOff>
    </xdr:from>
    <xdr:to>
      <xdr:col>16</xdr:col>
      <xdr:colOff>504825</xdr:colOff>
      <xdr:row>10</xdr:row>
      <xdr:rowOff>171450</xdr:rowOff>
    </xdr:to>
    <xdr:cxnSp macro="">
      <xdr:nvCxnSpPr>
        <xdr:cNvPr id="4117" name="Straight Connector 4116">
          <a:extLst>
            <a:ext uri="{FF2B5EF4-FFF2-40B4-BE49-F238E27FC236}">
              <a16:creationId xmlns:a16="http://schemas.microsoft.com/office/drawing/2014/main" id="{00000000-0008-0000-0200-000015100000}"/>
            </a:ext>
          </a:extLst>
        </xdr:cNvPr>
        <xdr:cNvCxnSpPr/>
      </xdr:nvCxnSpPr>
      <xdr:spPr>
        <a:xfrm>
          <a:off x="8448675" y="1514475"/>
          <a:ext cx="2705100" cy="9525"/>
        </a:xfrm>
        <a:prstGeom prst="line">
          <a:avLst/>
        </a:prstGeom>
        <a:ln w="19050">
          <a:gradFill flip="none" rotWithShape="1">
            <a:gsLst>
              <a:gs pos="5000">
                <a:srgbClr val="005392"/>
              </a:gs>
              <a:gs pos="51000">
                <a:schemeClr val="bg1"/>
              </a:gs>
              <a:gs pos="90000">
                <a:srgbClr val="005392"/>
              </a:gs>
            </a:gsLst>
            <a:lin ang="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13</xdr:col>
      <xdr:colOff>495299</xdr:colOff>
      <xdr:row>13</xdr:row>
      <xdr:rowOff>104774</xdr:rowOff>
    </xdr:from>
    <xdr:to>
      <xdr:col>17</xdr:col>
      <xdr:colOff>228600</xdr:colOff>
      <xdr:row>21</xdr:row>
      <xdr:rowOff>66675</xdr:rowOff>
    </xdr:to>
    <xdr:graphicFrame macro="">
      <xdr:nvGraphicFramePr>
        <xdr:cNvPr id="4119" name="Chart 4118">
          <a:extLst>
            <a:ext uri="{FF2B5EF4-FFF2-40B4-BE49-F238E27FC236}">
              <a16:creationId xmlns:a16="http://schemas.microsoft.com/office/drawing/2014/main" id="{00000000-0008-0000-0200-000017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14</xdr:col>
      <xdr:colOff>304800</xdr:colOff>
      <xdr:row>12</xdr:row>
      <xdr:rowOff>122425</xdr:rowOff>
    </xdr:from>
    <xdr:to>
      <xdr:col>16</xdr:col>
      <xdr:colOff>200024</xdr:colOff>
      <xdr:row>14</xdr:row>
      <xdr:rowOff>27174</xdr:rowOff>
    </xdr:to>
    <xdr:sp macro="" textlink="Analysis3!E87">
      <xdr:nvSpPr>
        <xdr:cNvPr id="4123" name="TextBox 4122">
          <a:extLst>
            <a:ext uri="{FF2B5EF4-FFF2-40B4-BE49-F238E27FC236}">
              <a16:creationId xmlns:a16="http://schemas.microsoft.com/office/drawing/2014/main" id="{00000000-0008-0000-0200-00001B100000}"/>
            </a:ext>
          </a:extLst>
        </xdr:cNvPr>
        <xdr:cNvSpPr txBox="1"/>
      </xdr:nvSpPr>
      <xdr:spPr>
        <a:xfrm>
          <a:off x="8839200" y="1855975"/>
          <a:ext cx="2009774"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1E279F-BB26-4452-B0D4-E337111359F2}" type="TxLink">
            <a:rPr lang="en-US" sz="1100" b="0" i="0" u="none" strike="noStrike">
              <a:solidFill>
                <a:schemeClr val="bg1"/>
              </a:solidFill>
              <a:latin typeface="Calibri"/>
              <a:cs typeface="Calibri"/>
            </a:rPr>
            <a:pPr/>
            <a:t>Top- Profitability Products</a:t>
          </a:fld>
          <a:endParaRPr lang="en-US" sz="1050" b="0">
            <a:solidFill>
              <a:schemeClr val="bg1"/>
            </a:solidFill>
          </a:endParaRPr>
        </a:p>
      </xdr:txBody>
    </xdr:sp>
    <xdr:clientData/>
  </xdr:twoCellAnchor>
  <xdr:twoCellAnchor editAs="absolute">
    <xdr:from>
      <xdr:col>14</xdr:col>
      <xdr:colOff>104204</xdr:colOff>
      <xdr:row>13</xdr:row>
      <xdr:rowOff>28575</xdr:rowOff>
    </xdr:from>
    <xdr:to>
      <xdr:col>14</xdr:col>
      <xdr:colOff>204788</xdr:colOff>
      <xdr:row>13</xdr:row>
      <xdr:rowOff>142875</xdr:rowOff>
    </xdr:to>
    <xdr:sp macro="" textlink="">
      <xdr:nvSpPr>
        <xdr:cNvPr id="4125" name="Oval 4124">
          <a:extLst>
            <a:ext uri="{FF2B5EF4-FFF2-40B4-BE49-F238E27FC236}">
              <a16:creationId xmlns:a16="http://schemas.microsoft.com/office/drawing/2014/main" id="{00000000-0008-0000-0200-00001D100000}"/>
            </a:ext>
          </a:extLst>
        </xdr:cNvPr>
        <xdr:cNvSpPr/>
      </xdr:nvSpPr>
      <xdr:spPr>
        <a:xfrm>
          <a:off x="8638604" y="1952625"/>
          <a:ext cx="100584" cy="114300"/>
        </a:xfrm>
        <a:prstGeom prst="ellipse">
          <a:avLst/>
        </a:prstGeom>
        <a:solidFill>
          <a:schemeClr val="bg1">
            <a:lumMod val="85000"/>
            <a:alpha val="7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85725</xdr:colOff>
      <xdr:row>21</xdr:row>
      <xdr:rowOff>66675</xdr:rowOff>
    </xdr:from>
    <xdr:to>
      <xdr:col>17</xdr:col>
      <xdr:colOff>66675</xdr:colOff>
      <xdr:row>21</xdr:row>
      <xdr:rowOff>76200</xdr:rowOff>
    </xdr:to>
    <xdr:cxnSp macro="">
      <xdr:nvCxnSpPr>
        <xdr:cNvPr id="4126" name="Straight Connector 4125">
          <a:extLst>
            <a:ext uri="{FF2B5EF4-FFF2-40B4-BE49-F238E27FC236}">
              <a16:creationId xmlns:a16="http://schemas.microsoft.com/office/drawing/2014/main" id="{00000000-0008-0000-0200-00001E100000}"/>
            </a:ext>
          </a:extLst>
        </xdr:cNvPr>
        <xdr:cNvCxnSpPr/>
      </xdr:nvCxnSpPr>
      <xdr:spPr>
        <a:xfrm>
          <a:off x="8620125" y="3514725"/>
          <a:ext cx="2705100" cy="9525"/>
        </a:xfrm>
        <a:prstGeom prst="line">
          <a:avLst/>
        </a:prstGeom>
        <a:ln w="19050">
          <a:gradFill flip="none" rotWithShape="1">
            <a:gsLst>
              <a:gs pos="5000">
                <a:srgbClr val="005392"/>
              </a:gs>
              <a:gs pos="51000">
                <a:schemeClr val="bg1"/>
              </a:gs>
              <a:gs pos="90000">
                <a:srgbClr val="005392"/>
              </a:gs>
            </a:gsLst>
            <a:lin ang="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14</xdr:col>
      <xdr:colOff>304800</xdr:colOff>
      <xdr:row>21</xdr:row>
      <xdr:rowOff>93850</xdr:rowOff>
    </xdr:from>
    <xdr:to>
      <xdr:col>16</xdr:col>
      <xdr:colOff>200024</xdr:colOff>
      <xdr:row>22</xdr:row>
      <xdr:rowOff>189099</xdr:rowOff>
    </xdr:to>
    <xdr:sp macro="" textlink="Analysis3!E87">
      <xdr:nvSpPr>
        <xdr:cNvPr id="4127" name="TextBox 4126">
          <a:extLst>
            <a:ext uri="{FF2B5EF4-FFF2-40B4-BE49-F238E27FC236}">
              <a16:creationId xmlns:a16="http://schemas.microsoft.com/office/drawing/2014/main" id="{00000000-0008-0000-0200-00001F100000}"/>
            </a:ext>
          </a:extLst>
        </xdr:cNvPr>
        <xdr:cNvSpPr txBox="1"/>
      </xdr:nvSpPr>
      <xdr:spPr>
        <a:xfrm>
          <a:off x="8839200" y="3541900"/>
          <a:ext cx="2009774"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bg1"/>
              </a:solidFill>
              <a:latin typeface="Calibri"/>
              <a:cs typeface="Calibri"/>
            </a:rPr>
            <a:t>Profit by Product Category</a:t>
          </a:r>
          <a:endParaRPr lang="en-US" sz="1050" b="0">
            <a:solidFill>
              <a:schemeClr val="bg1"/>
            </a:solidFill>
          </a:endParaRPr>
        </a:p>
      </xdr:txBody>
    </xdr:sp>
    <xdr:clientData/>
  </xdr:twoCellAnchor>
  <xdr:twoCellAnchor editAs="absolute">
    <xdr:from>
      <xdr:col>14</xdr:col>
      <xdr:colOff>104204</xdr:colOff>
      <xdr:row>21</xdr:row>
      <xdr:rowOff>171450</xdr:rowOff>
    </xdr:from>
    <xdr:to>
      <xdr:col>14</xdr:col>
      <xdr:colOff>204788</xdr:colOff>
      <xdr:row>22</xdr:row>
      <xdr:rowOff>95250</xdr:rowOff>
    </xdr:to>
    <xdr:sp macro="" textlink="">
      <xdr:nvSpPr>
        <xdr:cNvPr id="4128" name="Oval 4127">
          <a:extLst>
            <a:ext uri="{FF2B5EF4-FFF2-40B4-BE49-F238E27FC236}">
              <a16:creationId xmlns:a16="http://schemas.microsoft.com/office/drawing/2014/main" id="{00000000-0008-0000-0200-000020100000}"/>
            </a:ext>
          </a:extLst>
        </xdr:cNvPr>
        <xdr:cNvSpPr/>
      </xdr:nvSpPr>
      <xdr:spPr>
        <a:xfrm>
          <a:off x="8638604" y="3619500"/>
          <a:ext cx="100584" cy="114300"/>
        </a:xfrm>
        <a:prstGeom prst="ellipse">
          <a:avLst/>
        </a:prstGeom>
        <a:solidFill>
          <a:schemeClr val="bg1">
            <a:lumMod val="85000"/>
            <a:alpha val="7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47624</xdr:colOff>
      <xdr:row>22</xdr:row>
      <xdr:rowOff>161925</xdr:rowOff>
    </xdr:from>
    <xdr:to>
      <xdr:col>17</xdr:col>
      <xdr:colOff>190499</xdr:colOff>
      <xdr:row>32</xdr:row>
      <xdr:rowOff>19050</xdr:rowOff>
    </xdr:to>
    <xdr:graphicFrame macro="">
      <xdr:nvGraphicFramePr>
        <xdr:cNvPr id="4129" name="Chart 4128">
          <a:extLst>
            <a:ext uri="{FF2B5EF4-FFF2-40B4-BE49-F238E27FC236}">
              <a16:creationId xmlns:a16="http://schemas.microsoft.com/office/drawing/2014/main" id="{00000000-0008-0000-0200-000021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14</xdr:col>
      <xdr:colOff>114300</xdr:colOff>
      <xdr:row>23</xdr:row>
      <xdr:rowOff>85725</xdr:rowOff>
    </xdr:from>
    <xdr:to>
      <xdr:col>15</xdr:col>
      <xdr:colOff>57150</xdr:colOff>
      <xdr:row>31</xdr:row>
      <xdr:rowOff>66675</xdr:rowOff>
    </xdr:to>
    <xdr:grpSp>
      <xdr:nvGrpSpPr>
        <xdr:cNvPr id="4139" name="Group 4138">
          <a:extLst>
            <a:ext uri="{FF2B5EF4-FFF2-40B4-BE49-F238E27FC236}">
              <a16:creationId xmlns:a16="http://schemas.microsoft.com/office/drawing/2014/main" id="{00000000-0008-0000-0200-00002B100000}"/>
            </a:ext>
          </a:extLst>
        </xdr:cNvPr>
        <xdr:cNvGrpSpPr/>
      </xdr:nvGrpSpPr>
      <xdr:grpSpPr>
        <a:xfrm>
          <a:off x="8686800" y="3922939"/>
          <a:ext cx="1453243" cy="1504950"/>
          <a:chOff x="8648700" y="3914775"/>
          <a:chExt cx="1447800" cy="1504950"/>
        </a:xfrm>
      </xdr:grpSpPr>
      <xdr:sp macro="" textlink="">
        <xdr:nvSpPr>
          <xdr:cNvPr id="4131" name="Rectangle 4130">
            <a:extLst>
              <a:ext uri="{FF2B5EF4-FFF2-40B4-BE49-F238E27FC236}">
                <a16:creationId xmlns:a16="http://schemas.microsoft.com/office/drawing/2014/main" id="{00000000-0008-0000-0200-000023100000}"/>
              </a:ext>
            </a:extLst>
          </xdr:cNvPr>
          <xdr:cNvSpPr/>
        </xdr:nvSpPr>
        <xdr:spPr>
          <a:xfrm>
            <a:off x="8648700" y="3914775"/>
            <a:ext cx="1447800" cy="123825"/>
          </a:xfrm>
          <a:prstGeom prst="rect">
            <a:avLst/>
          </a:prstGeom>
          <a:solidFill>
            <a:srgbClr val="9FE6FF">
              <a:alpha val="26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32" name="Rectangle 4131">
            <a:extLst>
              <a:ext uri="{FF2B5EF4-FFF2-40B4-BE49-F238E27FC236}">
                <a16:creationId xmlns:a16="http://schemas.microsoft.com/office/drawing/2014/main" id="{00000000-0008-0000-0200-000024100000}"/>
              </a:ext>
            </a:extLst>
          </xdr:cNvPr>
          <xdr:cNvSpPr/>
        </xdr:nvSpPr>
        <xdr:spPr>
          <a:xfrm>
            <a:off x="8648700" y="4114800"/>
            <a:ext cx="1447800" cy="123825"/>
          </a:xfrm>
          <a:prstGeom prst="rect">
            <a:avLst/>
          </a:prstGeom>
          <a:solidFill>
            <a:srgbClr val="9FE6FF">
              <a:alpha val="26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33" name="Rectangle 4132">
            <a:extLst>
              <a:ext uri="{FF2B5EF4-FFF2-40B4-BE49-F238E27FC236}">
                <a16:creationId xmlns:a16="http://schemas.microsoft.com/office/drawing/2014/main" id="{00000000-0008-0000-0200-000025100000}"/>
              </a:ext>
            </a:extLst>
          </xdr:cNvPr>
          <xdr:cNvSpPr/>
        </xdr:nvSpPr>
        <xdr:spPr>
          <a:xfrm>
            <a:off x="8648700" y="4314825"/>
            <a:ext cx="1447800" cy="123825"/>
          </a:xfrm>
          <a:prstGeom prst="rect">
            <a:avLst/>
          </a:prstGeom>
          <a:solidFill>
            <a:srgbClr val="9FE6FF">
              <a:alpha val="26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34" name="Rectangle 4133">
            <a:extLst>
              <a:ext uri="{FF2B5EF4-FFF2-40B4-BE49-F238E27FC236}">
                <a16:creationId xmlns:a16="http://schemas.microsoft.com/office/drawing/2014/main" id="{00000000-0008-0000-0200-000026100000}"/>
              </a:ext>
            </a:extLst>
          </xdr:cNvPr>
          <xdr:cNvSpPr/>
        </xdr:nvSpPr>
        <xdr:spPr>
          <a:xfrm>
            <a:off x="8648700" y="4533900"/>
            <a:ext cx="1447800" cy="123825"/>
          </a:xfrm>
          <a:prstGeom prst="rect">
            <a:avLst/>
          </a:prstGeom>
          <a:solidFill>
            <a:srgbClr val="9FE6FF">
              <a:alpha val="26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35" name="Rectangle 4134">
            <a:extLst>
              <a:ext uri="{FF2B5EF4-FFF2-40B4-BE49-F238E27FC236}">
                <a16:creationId xmlns:a16="http://schemas.microsoft.com/office/drawing/2014/main" id="{00000000-0008-0000-0200-000027100000}"/>
              </a:ext>
            </a:extLst>
          </xdr:cNvPr>
          <xdr:cNvSpPr/>
        </xdr:nvSpPr>
        <xdr:spPr>
          <a:xfrm>
            <a:off x="8648700" y="4705350"/>
            <a:ext cx="1447800" cy="123825"/>
          </a:xfrm>
          <a:prstGeom prst="rect">
            <a:avLst/>
          </a:prstGeom>
          <a:solidFill>
            <a:srgbClr val="9FE6FF">
              <a:alpha val="26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36" name="Rectangle 4135">
            <a:extLst>
              <a:ext uri="{FF2B5EF4-FFF2-40B4-BE49-F238E27FC236}">
                <a16:creationId xmlns:a16="http://schemas.microsoft.com/office/drawing/2014/main" id="{00000000-0008-0000-0200-000028100000}"/>
              </a:ext>
            </a:extLst>
          </xdr:cNvPr>
          <xdr:cNvSpPr/>
        </xdr:nvSpPr>
        <xdr:spPr>
          <a:xfrm>
            <a:off x="8648700" y="4905375"/>
            <a:ext cx="1447800" cy="123825"/>
          </a:xfrm>
          <a:prstGeom prst="rect">
            <a:avLst/>
          </a:prstGeom>
          <a:solidFill>
            <a:srgbClr val="9FE6FF">
              <a:alpha val="26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37" name="Rectangle 4136">
            <a:extLst>
              <a:ext uri="{FF2B5EF4-FFF2-40B4-BE49-F238E27FC236}">
                <a16:creationId xmlns:a16="http://schemas.microsoft.com/office/drawing/2014/main" id="{00000000-0008-0000-0200-000029100000}"/>
              </a:ext>
            </a:extLst>
          </xdr:cNvPr>
          <xdr:cNvSpPr/>
        </xdr:nvSpPr>
        <xdr:spPr>
          <a:xfrm>
            <a:off x="8648700" y="5114925"/>
            <a:ext cx="1447800" cy="123825"/>
          </a:xfrm>
          <a:prstGeom prst="rect">
            <a:avLst/>
          </a:prstGeom>
          <a:solidFill>
            <a:srgbClr val="9FE6FF">
              <a:alpha val="26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38" name="Rectangle 4137">
            <a:extLst>
              <a:ext uri="{FF2B5EF4-FFF2-40B4-BE49-F238E27FC236}">
                <a16:creationId xmlns:a16="http://schemas.microsoft.com/office/drawing/2014/main" id="{00000000-0008-0000-0200-00002A100000}"/>
              </a:ext>
            </a:extLst>
          </xdr:cNvPr>
          <xdr:cNvSpPr/>
        </xdr:nvSpPr>
        <xdr:spPr>
          <a:xfrm>
            <a:off x="8648700" y="5295900"/>
            <a:ext cx="1447800" cy="123825"/>
          </a:xfrm>
          <a:prstGeom prst="rect">
            <a:avLst/>
          </a:prstGeom>
          <a:solidFill>
            <a:srgbClr val="9FE6FF">
              <a:alpha val="26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28574</xdr:colOff>
      <xdr:row>0</xdr:row>
      <xdr:rowOff>8125</xdr:rowOff>
    </xdr:from>
    <xdr:to>
      <xdr:col>5</xdr:col>
      <xdr:colOff>54429</xdr:colOff>
      <xdr:row>5</xdr:row>
      <xdr:rowOff>0</xdr:rowOff>
    </xdr:to>
    <xdr:sp macro="" textlink="">
      <xdr:nvSpPr>
        <xdr:cNvPr id="4115" name="TextBox 4114">
          <a:extLst>
            <a:ext uri="{FF2B5EF4-FFF2-40B4-BE49-F238E27FC236}">
              <a16:creationId xmlns:a16="http://schemas.microsoft.com/office/drawing/2014/main" id="{00000000-0008-0000-0200-000013100000}"/>
            </a:ext>
          </a:extLst>
        </xdr:cNvPr>
        <xdr:cNvSpPr txBox="1"/>
      </xdr:nvSpPr>
      <xdr:spPr>
        <a:xfrm>
          <a:off x="28574" y="8125"/>
          <a:ext cx="3087462" cy="400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i="0" u="none" strike="noStrike">
              <a:gradFill>
                <a:gsLst>
                  <a:gs pos="0">
                    <a:srgbClr val="00B0F0"/>
                  </a:gs>
                  <a:gs pos="100000">
                    <a:srgbClr val="333F50"/>
                  </a:gs>
                </a:gsLst>
                <a:lin ang="5400000" scaled="1"/>
              </a:gradFill>
              <a:latin typeface="Calibri"/>
              <a:cs typeface="Calibri"/>
            </a:rPr>
            <a:t>Kix</a:t>
          </a:r>
          <a:r>
            <a:rPr lang="en-US" sz="2000" b="0" i="0" u="none" strike="noStrike" baseline="0">
              <a:gradFill>
                <a:gsLst>
                  <a:gs pos="0">
                    <a:srgbClr val="00B0F0"/>
                  </a:gs>
                  <a:gs pos="100000">
                    <a:srgbClr val="333F50"/>
                  </a:gs>
                </a:gsLst>
                <a:lin ang="5400000" scaled="1"/>
              </a:gradFill>
              <a:latin typeface="Calibri"/>
              <a:cs typeface="Calibri"/>
            </a:rPr>
            <a:t> Business Dashboard</a:t>
          </a:r>
          <a:endParaRPr lang="en-US" sz="2000" b="0" i="0" u="none" strike="noStrike">
            <a:gradFill>
              <a:gsLst>
                <a:gs pos="0">
                  <a:srgbClr val="00B0F0"/>
                </a:gs>
                <a:gs pos="100000">
                  <a:srgbClr val="333F50"/>
                </a:gs>
              </a:gsLst>
              <a:lin ang="5400000" scaled="1"/>
            </a:gradFill>
            <a:latin typeface="Calibri"/>
            <a:cs typeface="Calibri"/>
          </a:endParaRPr>
        </a:p>
      </xdr:txBody>
    </xdr:sp>
    <xdr:clientData/>
  </xdr:twoCellAnchor>
  <xdr:twoCellAnchor editAs="absolute">
    <xdr:from>
      <xdr:col>5</xdr:col>
      <xdr:colOff>161925</xdr:colOff>
      <xdr:row>0</xdr:row>
      <xdr:rowOff>185738</xdr:rowOff>
    </xdr:from>
    <xdr:to>
      <xdr:col>6</xdr:col>
      <xdr:colOff>552450</xdr:colOff>
      <xdr:row>5</xdr:row>
      <xdr:rowOff>61913</xdr:rowOff>
    </xdr:to>
    <xdr:sp macro="" textlink="" fLocksText="0">
      <xdr:nvSpPr>
        <xdr:cNvPr id="4150" name="Rectangle: Diagonal Corners Rounded 4149">
          <a:hlinkClick xmlns:r="http://schemas.openxmlformats.org/officeDocument/2006/relationships" r:id="rId12"/>
          <a:extLst>
            <a:ext uri="{FF2B5EF4-FFF2-40B4-BE49-F238E27FC236}">
              <a16:creationId xmlns:a16="http://schemas.microsoft.com/office/drawing/2014/main" id="{00000000-0008-0000-0200-000036100000}"/>
            </a:ext>
          </a:extLst>
        </xdr:cNvPr>
        <xdr:cNvSpPr/>
      </xdr:nvSpPr>
      <xdr:spPr>
        <a:xfrm>
          <a:off x="3209925" y="185738"/>
          <a:ext cx="1000125" cy="276225"/>
        </a:xfrm>
        <a:prstGeom prst="round2DiagRect">
          <a:avLst/>
        </a:prstGeom>
        <a:solidFill>
          <a:srgbClr val="00539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a:solidFill>
                <a:schemeClr val="bg1"/>
              </a:solidFill>
              <a:latin typeface="+mn-lt"/>
              <a:ea typeface="+mn-ea"/>
              <a:cs typeface="+mn-cs"/>
            </a:rPr>
            <a:t>Time Frame</a:t>
          </a:r>
        </a:p>
      </xdr:txBody>
    </xdr:sp>
    <xdr:clientData fLocksWithSheet="0"/>
  </xdr:twoCellAnchor>
  <xdr:twoCellAnchor editAs="absolute">
    <xdr:from>
      <xdr:col>7</xdr:col>
      <xdr:colOff>57150</xdr:colOff>
      <xdr:row>0</xdr:row>
      <xdr:rowOff>185738</xdr:rowOff>
    </xdr:from>
    <xdr:to>
      <xdr:col>8</xdr:col>
      <xdr:colOff>447675</xdr:colOff>
      <xdr:row>5</xdr:row>
      <xdr:rowOff>61913</xdr:rowOff>
    </xdr:to>
    <xdr:sp macro="" textlink="" fLocksText="0">
      <xdr:nvSpPr>
        <xdr:cNvPr id="4151" name="Rectangle: Diagonal Corners Rounded 4150">
          <a:hlinkClick xmlns:r="http://schemas.openxmlformats.org/officeDocument/2006/relationships" r:id="rId13"/>
          <a:extLst>
            <a:ext uri="{FF2B5EF4-FFF2-40B4-BE49-F238E27FC236}">
              <a16:creationId xmlns:a16="http://schemas.microsoft.com/office/drawing/2014/main" id="{00000000-0008-0000-0200-000037100000}"/>
            </a:ext>
          </a:extLst>
        </xdr:cNvPr>
        <xdr:cNvSpPr/>
      </xdr:nvSpPr>
      <xdr:spPr>
        <a:xfrm>
          <a:off x="4324350" y="185738"/>
          <a:ext cx="1000125" cy="276225"/>
        </a:xfrm>
        <a:prstGeom prst="round2Diag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Store</a:t>
          </a:r>
        </a:p>
      </xdr:txBody>
    </xdr:sp>
    <xdr:clientData fLocksWithSheet="0"/>
  </xdr:twoCellAnchor>
  <xdr:twoCellAnchor editAs="absolute">
    <xdr:from>
      <xdr:col>8</xdr:col>
      <xdr:colOff>590550</xdr:colOff>
      <xdr:row>0</xdr:row>
      <xdr:rowOff>185738</xdr:rowOff>
    </xdr:from>
    <xdr:to>
      <xdr:col>10</xdr:col>
      <xdr:colOff>371475</xdr:colOff>
      <xdr:row>5</xdr:row>
      <xdr:rowOff>61913</xdr:rowOff>
    </xdr:to>
    <xdr:sp macro="" textlink="" fLocksText="0">
      <xdr:nvSpPr>
        <xdr:cNvPr id="4152" name="Rectangle: Diagonal Corners Rounded 4151">
          <a:extLst>
            <a:ext uri="{FF2B5EF4-FFF2-40B4-BE49-F238E27FC236}">
              <a16:creationId xmlns:a16="http://schemas.microsoft.com/office/drawing/2014/main" id="{00000000-0008-0000-0200-000038100000}"/>
            </a:ext>
          </a:extLst>
        </xdr:cNvPr>
        <xdr:cNvSpPr/>
      </xdr:nvSpPr>
      <xdr:spPr>
        <a:xfrm>
          <a:off x="5467350" y="185738"/>
          <a:ext cx="1000125" cy="276225"/>
        </a:xfrm>
        <a:prstGeom prst="round2DiagRect">
          <a:avLst/>
        </a:prstGeom>
        <a:solidFill>
          <a:srgbClr val="1F95B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Profit</a:t>
          </a:r>
          <a:r>
            <a:rPr lang="en-US" sz="1100" baseline="0">
              <a:solidFill>
                <a:schemeClr val="bg1"/>
              </a:solidFill>
            </a:rPr>
            <a:t> View</a:t>
          </a:r>
          <a:endParaRPr lang="en-US" sz="1100">
            <a:solidFill>
              <a:schemeClr val="bg1"/>
            </a:solidFill>
          </a:endParaRPr>
        </a:p>
      </xdr:txBody>
    </xdr:sp>
    <xdr:clientData fLocksWithSheet="0"/>
  </xdr:twoCellAnchor>
  <xdr:twoCellAnchor editAs="absolute">
    <xdr:from>
      <xdr:col>16</xdr:col>
      <xdr:colOff>571500</xdr:colOff>
      <xdr:row>0</xdr:row>
      <xdr:rowOff>81643</xdr:rowOff>
    </xdr:from>
    <xdr:to>
      <xdr:col>19</xdr:col>
      <xdr:colOff>36740</xdr:colOff>
      <xdr:row>5</xdr:row>
      <xdr:rowOff>21092</xdr:rowOff>
    </xdr:to>
    <xdr:sp macro="[0]!Hideshow3" textlink="" fLocksText="0">
      <xdr:nvSpPr>
        <xdr:cNvPr id="4164" name="Rectangle: Diagonal Corners Rounded 4163">
          <a:extLst>
            <a:ext uri="{FF2B5EF4-FFF2-40B4-BE49-F238E27FC236}">
              <a16:creationId xmlns:a16="http://schemas.microsoft.com/office/drawing/2014/main" id="{228DD60C-68DC-4BA8-A84D-B017195AB7A1}"/>
            </a:ext>
          </a:extLst>
        </xdr:cNvPr>
        <xdr:cNvSpPr/>
      </xdr:nvSpPr>
      <xdr:spPr>
        <a:xfrm>
          <a:off x="11266714" y="81643"/>
          <a:ext cx="1302205" cy="347663"/>
        </a:xfrm>
        <a:prstGeom prst="round2Diag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Open</a:t>
          </a:r>
          <a:r>
            <a:rPr lang="en-US" sz="1100" baseline="0">
              <a:solidFill>
                <a:schemeClr val="bg1"/>
              </a:solidFill>
            </a:rPr>
            <a:t> Filter</a:t>
          </a:r>
          <a:endParaRPr lang="en-US" sz="1100">
            <a:solidFill>
              <a:schemeClr val="bg1"/>
            </a:solidFill>
          </a:endParaRPr>
        </a:p>
      </xdr:txBody>
    </xdr:sp>
    <xdr:clientData fLocksWithSheet="0"/>
  </xdr:twoCellAnchor>
  <xdr:twoCellAnchor>
    <xdr:from>
      <xdr:col>16</xdr:col>
      <xdr:colOff>122465</xdr:colOff>
      <xdr:row>0</xdr:row>
      <xdr:rowOff>84364</xdr:rowOff>
    </xdr:from>
    <xdr:to>
      <xdr:col>20</xdr:col>
      <xdr:colOff>585107</xdr:colOff>
      <xdr:row>32</xdr:row>
      <xdr:rowOff>13607</xdr:rowOff>
    </xdr:to>
    <xdr:grpSp>
      <xdr:nvGrpSpPr>
        <xdr:cNvPr id="4168" name="Group 4167">
          <a:extLst>
            <a:ext uri="{FF2B5EF4-FFF2-40B4-BE49-F238E27FC236}">
              <a16:creationId xmlns:a16="http://schemas.microsoft.com/office/drawing/2014/main" id="{BC863B43-4B63-4A99-5432-56C4ADF13D65}"/>
            </a:ext>
          </a:extLst>
        </xdr:cNvPr>
        <xdr:cNvGrpSpPr/>
      </xdr:nvGrpSpPr>
      <xdr:grpSpPr>
        <a:xfrm>
          <a:off x="10817679" y="84364"/>
          <a:ext cx="2911928" cy="5480957"/>
          <a:chOff x="10817679" y="84364"/>
          <a:chExt cx="2911928" cy="5440136"/>
        </a:xfrm>
      </xdr:grpSpPr>
      <xdr:sp macro="" textlink="">
        <xdr:nvSpPr>
          <xdr:cNvPr id="4163" name="Rectangle: Rounded Corners 4162">
            <a:extLst>
              <a:ext uri="{FF2B5EF4-FFF2-40B4-BE49-F238E27FC236}">
                <a16:creationId xmlns:a16="http://schemas.microsoft.com/office/drawing/2014/main" id="{FFC9391E-85E5-42B1-34CF-B53CD486A2C8}"/>
              </a:ext>
            </a:extLst>
          </xdr:cNvPr>
          <xdr:cNvSpPr/>
        </xdr:nvSpPr>
        <xdr:spPr>
          <a:xfrm>
            <a:off x="10817679" y="435429"/>
            <a:ext cx="2911928" cy="5089071"/>
          </a:xfrm>
          <a:prstGeom prst="roundRect">
            <a:avLst>
              <a:gd name="adj" fmla="val 4050"/>
            </a:avLst>
          </a:prstGeom>
          <a:solidFill>
            <a:srgbClr val="333F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0]!Hideshow3" textlink="" fLocksText="0">
        <xdr:nvSpPr>
          <xdr:cNvPr id="4165" name="Rectangle: Diagonal Corners Rounded 4164">
            <a:extLst>
              <a:ext uri="{FF2B5EF4-FFF2-40B4-BE49-F238E27FC236}">
                <a16:creationId xmlns:a16="http://schemas.microsoft.com/office/drawing/2014/main" id="{603E108A-AC4F-46DC-919B-3258E297D2D6}"/>
              </a:ext>
            </a:extLst>
          </xdr:cNvPr>
          <xdr:cNvSpPr/>
        </xdr:nvSpPr>
        <xdr:spPr>
          <a:xfrm>
            <a:off x="11269435" y="84364"/>
            <a:ext cx="1302205" cy="347663"/>
          </a:xfrm>
          <a:prstGeom prst="round2Diag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Closed</a:t>
            </a:r>
            <a:r>
              <a:rPr lang="en-US" sz="1100" baseline="0">
                <a:solidFill>
                  <a:schemeClr val="bg1"/>
                </a:solidFill>
              </a:rPr>
              <a:t> Filter</a:t>
            </a:r>
            <a:endParaRPr lang="en-US" sz="1100">
              <a:solidFill>
                <a:schemeClr val="bg1"/>
              </a:solidFill>
            </a:endParaRPr>
          </a:p>
        </xdr:txBody>
      </xdr:sp>
      <mc:AlternateContent xmlns:mc="http://schemas.openxmlformats.org/markup-compatibility/2006">
        <mc:Choice xmlns:a14="http://schemas.microsoft.com/office/drawing/2010/main" Requires="a14">
          <xdr:graphicFrame macro="">
            <xdr:nvGraphicFramePr>
              <xdr:cNvPr id="4166" name="Category">
                <a:extLst>
                  <a:ext uri="{FF2B5EF4-FFF2-40B4-BE49-F238E27FC236}">
                    <a16:creationId xmlns:a16="http://schemas.microsoft.com/office/drawing/2014/main" id="{E6F8DC84-3D17-4793-8339-321722524F98}"/>
                  </a:ext>
                </a:extLst>
              </xdr:cNvPr>
              <xdr:cNvGraphicFramePr/>
            </xdr:nvGraphicFramePr>
            <xdr:xfrm>
              <a:off x="10858500" y="2937784"/>
              <a:ext cx="2381249" cy="2524125"/>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858500" y="2959195"/>
                <a:ext cx="2381249" cy="25430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167" name="Month 1">
                <a:extLst>
                  <a:ext uri="{FF2B5EF4-FFF2-40B4-BE49-F238E27FC236}">
                    <a16:creationId xmlns:a16="http://schemas.microsoft.com/office/drawing/2014/main" id="{7A9FA738-EF26-4E6B-A2F4-86A1AB0CC32F}"/>
                  </a:ext>
                </a:extLst>
              </xdr:cNvPr>
              <xdr:cNvGraphicFramePr/>
            </xdr:nvGraphicFramePr>
            <xdr:xfrm>
              <a:off x="10889797" y="503466"/>
              <a:ext cx="2336346" cy="2367641"/>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0889797" y="506611"/>
                <a:ext cx="2336346" cy="23854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LocksWithSheet="0"/>
  </xdr:twoCellAnchor>
</xdr:wsDr>
</file>

<file path=xl/drawings/drawing3.xml><?xml version="1.0" encoding="utf-8"?>
<xdr:wsDr xmlns:xdr="http://schemas.openxmlformats.org/drawingml/2006/spreadsheetDrawing" xmlns:a="http://schemas.openxmlformats.org/drawingml/2006/main">
  <xdr:twoCellAnchor editAs="absolute">
    <xdr:from>
      <xdr:col>14</xdr:col>
      <xdr:colOff>1200150</xdr:colOff>
      <xdr:row>0</xdr:row>
      <xdr:rowOff>133350</xdr:rowOff>
    </xdr:from>
    <xdr:to>
      <xdr:col>21</xdr:col>
      <xdr:colOff>554736</xdr:colOff>
      <xdr:row>41</xdr:row>
      <xdr:rowOff>161544</xdr:rowOff>
    </xdr:to>
    <xdr:sp macro="" textlink="">
      <xdr:nvSpPr>
        <xdr:cNvPr id="22" name="Moon 21">
          <a:extLst>
            <a:ext uri="{FF2B5EF4-FFF2-40B4-BE49-F238E27FC236}">
              <a16:creationId xmlns:a16="http://schemas.microsoft.com/office/drawing/2014/main" id="{00000000-0008-0000-0300-000016000000}"/>
            </a:ext>
          </a:extLst>
        </xdr:cNvPr>
        <xdr:cNvSpPr/>
      </xdr:nvSpPr>
      <xdr:spPr>
        <a:xfrm flipH="1">
          <a:off x="9734550" y="133350"/>
          <a:ext cx="4517136" cy="7286244"/>
        </a:xfrm>
        <a:prstGeom prst="moon">
          <a:avLst>
            <a:gd name="adj" fmla="val 52109"/>
          </a:avLst>
        </a:prstGeom>
        <a:solidFill>
          <a:schemeClr val="accent5">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123825</xdr:colOff>
      <xdr:row>6</xdr:row>
      <xdr:rowOff>114299</xdr:rowOff>
    </xdr:from>
    <xdr:to>
      <xdr:col>15</xdr:col>
      <xdr:colOff>438151</xdr:colOff>
      <xdr:row>32</xdr:row>
      <xdr:rowOff>114300</xdr:rowOff>
    </xdr:to>
    <xdr:sp macro="" textlink="">
      <xdr:nvSpPr>
        <xdr:cNvPr id="5" name="Round Diagonal Corner Rectangle 4">
          <a:extLst>
            <a:ext uri="{FF2B5EF4-FFF2-40B4-BE49-F238E27FC236}">
              <a16:creationId xmlns:a16="http://schemas.microsoft.com/office/drawing/2014/main" id="{00000000-0008-0000-0300-000005000000}"/>
            </a:ext>
          </a:extLst>
        </xdr:cNvPr>
        <xdr:cNvSpPr/>
      </xdr:nvSpPr>
      <xdr:spPr>
        <a:xfrm>
          <a:off x="123825" y="704849"/>
          <a:ext cx="10353676" cy="4953001"/>
        </a:xfrm>
        <a:prstGeom prst="round2DiagRect">
          <a:avLst>
            <a:gd name="adj1" fmla="val 4373"/>
            <a:gd name="adj2"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104775</xdr:rowOff>
    </xdr:from>
    <xdr:to>
      <xdr:col>3</xdr:col>
      <xdr:colOff>457200</xdr:colOff>
      <xdr:row>15</xdr:row>
      <xdr:rowOff>85725</xdr:rowOff>
    </xdr:to>
    <xdr:sp macro="" textlink="">
      <xdr:nvSpPr>
        <xdr:cNvPr id="7" name="Oval 6">
          <a:extLst>
            <a:ext uri="{FF2B5EF4-FFF2-40B4-BE49-F238E27FC236}">
              <a16:creationId xmlns:a16="http://schemas.microsoft.com/office/drawing/2014/main" id="{00000000-0008-0000-0300-000007000000}"/>
            </a:ext>
          </a:extLst>
        </xdr:cNvPr>
        <xdr:cNvSpPr/>
      </xdr:nvSpPr>
      <xdr:spPr>
        <a:xfrm>
          <a:off x="0" y="104775"/>
          <a:ext cx="2286000" cy="2286000"/>
        </a:xfrm>
        <a:prstGeom prst="ellipse">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1257300</xdr:colOff>
      <xdr:row>0</xdr:row>
      <xdr:rowOff>38100</xdr:rowOff>
    </xdr:from>
    <xdr:to>
      <xdr:col>22</xdr:col>
      <xdr:colOff>2286</xdr:colOff>
      <xdr:row>41</xdr:row>
      <xdr:rowOff>66294</xdr:rowOff>
    </xdr:to>
    <xdr:sp macro="" textlink="">
      <xdr:nvSpPr>
        <xdr:cNvPr id="3" name="Moon 2">
          <a:extLst>
            <a:ext uri="{FF2B5EF4-FFF2-40B4-BE49-F238E27FC236}">
              <a16:creationId xmlns:a16="http://schemas.microsoft.com/office/drawing/2014/main" id="{00000000-0008-0000-0300-000003000000}"/>
            </a:ext>
          </a:extLst>
        </xdr:cNvPr>
        <xdr:cNvSpPr/>
      </xdr:nvSpPr>
      <xdr:spPr>
        <a:xfrm flipH="1">
          <a:off x="9791700" y="38100"/>
          <a:ext cx="4517136" cy="7286244"/>
        </a:xfrm>
        <a:prstGeom prst="moon">
          <a:avLst>
            <a:gd name="adj" fmla="val 52109"/>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104776</xdr:colOff>
      <xdr:row>0</xdr:row>
      <xdr:rowOff>0</xdr:rowOff>
    </xdr:from>
    <xdr:to>
      <xdr:col>14</xdr:col>
      <xdr:colOff>1152526</xdr:colOff>
      <xdr:row>5</xdr:row>
      <xdr:rowOff>112014</xdr:rowOff>
    </xdr:to>
    <xdr:sp macro="" textlink="">
      <xdr:nvSpPr>
        <xdr:cNvPr id="4" name="Rectangle 3">
          <a:extLst>
            <a:ext uri="{FF2B5EF4-FFF2-40B4-BE49-F238E27FC236}">
              <a16:creationId xmlns:a16="http://schemas.microsoft.com/office/drawing/2014/main" id="{00000000-0008-0000-0300-000004000000}"/>
            </a:ext>
          </a:extLst>
        </xdr:cNvPr>
        <xdr:cNvSpPr/>
      </xdr:nvSpPr>
      <xdr:spPr>
        <a:xfrm>
          <a:off x="104776" y="0"/>
          <a:ext cx="9582150" cy="512064"/>
        </a:xfrm>
        <a:prstGeom prst="rect">
          <a:avLst/>
        </a:prstGeom>
        <a:gradFill>
          <a:gsLst>
            <a:gs pos="5000">
              <a:schemeClr val="bg1">
                <a:lumMod val="95000"/>
              </a:schemeClr>
            </a:gs>
            <a:gs pos="47000">
              <a:schemeClr val="bg1"/>
            </a:gs>
            <a:gs pos="100000">
              <a:schemeClr val="bg1">
                <a:lumMod val="95000"/>
              </a:scheme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9525</xdr:colOff>
      <xdr:row>7</xdr:row>
      <xdr:rowOff>161924</xdr:rowOff>
    </xdr:from>
    <xdr:to>
      <xdr:col>15</xdr:col>
      <xdr:colOff>152400</xdr:colOff>
      <xdr:row>31</xdr:row>
      <xdr:rowOff>142875</xdr:rowOff>
    </xdr:to>
    <xdr:sp macro="" textlink="">
      <xdr:nvSpPr>
        <xdr:cNvPr id="6" name="Round Diagonal Corner Rectangle 5">
          <a:extLst>
            <a:ext uri="{FF2B5EF4-FFF2-40B4-BE49-F238E27FC236}">
              <a16:creationId xmlns:a16="http://schemas.microsoft.com/office/drawing/2014/main" id="{00000000-0008-0000-0300-000006000000}"/>
            </a:ext>
          </a:extLst>
        </xdr:cNvPr>
        <xdr:cNvSpPr/>
      </xdr:nvSpPr>
      <xdr:spPr>
        <a:xfrm>
          <a:off x="619125" y="942974"/>
          <a:ext cx="9572625" cy="4552951"/>
        </a:xfrm>
        <a:prstGeom prst="round2DiagRect">
          <a:avLst>
            <a:gd name="adj1" fmla="val 4373"/>
            <a:gd name="adj2" fmla="val 0"/>
          </a:avLst>
        </a:prstGeom>
        <a:solidFill>
          <a:schemeClr val="bg1"/>
        </a:solidFill>
        <a:ln>
          <a:noFill/>
        </a:ln>
        <a:effectLst>
          <a:outerShdw blurRad="63500" sx="102000" sy="102000" algn="ctr" rotWithShape="0">
            <a:prstClr val="black">
              <a:alpha val="1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285750</xdr:colOff>
      <xdr:row>8</xdr:row>
      <xdr:rowOff>114300</xdr:rowOff>
    </xdr:from>
    <xdr:to>
      <xdr:col>14</xdr:col>
      <xdr:colOff>1457325</xdr:colOff>
      <xdr:row>31</xdr:row>
      <xdr:rowOff>0</xdr:rowOff>
    </xdr:to>
    <xdr:sp macro="" textlink="">
      <xdr:nvSpPr>
        <xdr:cNvPr id="8" name="Round Diagonal Corner Rectangle 7">
          <a:extLst>
            <a:ext uri="{FF2B5EF4-FFF2-40B4-BE49-F238E27FC236}">
              <a16:creationId xmlns:a16="http://schemas.microsoft.com/office/drawing/2014/main" id="{00000000-0008-0000-0300-000008000000}"/>
            </a:ext>
          </a:extLst>
        </xdr:cNvPr>
        <xdr:cNvSpPr/>
      </xdr:nvSpPr>
      <xdr:spPr>
        <a:xfrm>
          <a:off x="3333750" y="1085850"/>
          <a:ext cx="6657975" cy="4267200"/>
        </a:xfrm>
        <a:prstGeom prst="round2DiagRect">
          <a:avLst>
            <a:gd name="adj1" fmla="val 4373"/>
            <a:gd name="adj2" fmla="val 0"/>
          </a:avLst>
        </a:prstGeom>
        <a:solidFill>
          <a:schemeClr val="bg1"/>
        </a:solidFill>
        <a:ln>
          <a:noFill/>
        </a:ln>
        <a:effectLst>
          <a:outerShdw blurRad="63500" sx="102000" sy="102000" algn="ctr" rotWithShape="0">
            <a:prstClr val="black">
              <a:alpha val="1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457200</xdr:colOff>
      <xdr:row>10</xdr:row>
      <xdr:rowOff>47625</xdr:rowOff>
    </xdr:from>
    <xdr:to>
      <xdr:col>14</xdr:col>
      <xdr:colOff>1371600</xdr:colOff>
      <xdr:row>30</xdr:row>
      <xdr:rowOff>104775</xdr:rowOff>
    </xdr:to>
    <mc:AlternateContent xmlns:mc="http://schemas.openxmlformats.org/markup-compatibility/2006">
      <mc:Choice xmlns:we="http://schemas.microsoft.com/office/webextensions/webextension/2010/11" Requires="we">
        <xdr:graphicFrame macro="">
          <xdr:nvGraphicFramePr>
            <xdr:cNvPr id="11" name="Add-in 10">
              <a:extLst>
                <a:ext uri="{FF2B5EF4-FFF2-40B4-BE49-F238E27FC236}">
                  <a16:creationId xmlns:a16="http://schemas.microsoft.com/office/drawing/2014/main" id="{00000000-0008-0000-0300-00000B000000}"/>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11" name="Add-in 10">
              <a:extLst>
                <a:ext uri="{FF2B5EF4-FFF2-40B4-BE49-F238E27FC236}">
                  <a16:creationId xmlns:a16="http://schemas.microsoft.com/office/drawing/2014/main" id="{00000000-0008-0000-0300-00000B000000}"/>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twoCellAnchor editAs="absolute">
    <xdr:from>
      <xdr:col>5</xdr:col>
      <xdr:colOff>409575</xdr:colOff>
      <xdr:row>11</xdr:row>
      <xdr:rowOff>85725</xdr:rowOff>
    </xdr:from>
    <xdr:to>
      <xdr:col>6</xdr:col>
      <xdr:colOff>504825</xdr:colOff>
      <xdr:row>13</xdr:row>
      <xdr:rowOff>57150</xdr:rowOff>
    </xdr:to>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3457575" y="1628775"/>
          <a:ext cx="7048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Store</a:t>
          </a:r>
        </a:p>
      </xdr:txBody>
    </xdr:sp>
    <xdr:clientData/>
  </xdr:twoCellAnchor>
  <xdr:twoCellAnchor editAs="absolute">
    <xdr:from>
      <xdr:col>1</xdr:col>
      <xdr:colOff>28575</xdr:colOff>
      <xdr:row>12</xdr:row>
      <xdr:rowOff>38100</xdr:rowOff>
    </xdr:from>
    <xdr:to>
      <xdr:col>5</xdr:col>
      <xdr:colOff>95250</xdr:colOff>
      <xdr:row>22</xdr:row>
      <xdr:rowOff>95250</xdr:rowOff>
    </xdr:to>
    <mc:AlternateContent xmlns:mc="http://schemas.openxmlformats.org/markup-compatibility/2006" xmlns:a14="http://schemas.microsoft.com/office/drawing/2010/main">
      <mc:Choice Requires="a14">
        <xdr:graphicFrame macro="">
          <xdr:nvGraphicFramePr>
            <xdr:cNvPr id="14" name="Month">
              <a:extLst>
                <a:ext uri="{FF2B5EF4-FFF2-40B4-BE49-F238E27FC236}">
                  <a16:creationId xmlns:a16="http://schemas.microsoft.com/office/drawing/2014/main" id="{00000000-0008-0000-0300-00000E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33693" y="1775012"/>
              <a:ext cx="2487145"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57150</xdr:colOff>
      <xdr:row>23</xdr:row>
      <xdr:rowOff>114301</xdr:rowOff>
    </xdr:from>
    <xdr:to>
      <xdr:col>4</xdr:col>
      <xdr:colOff>571499</xdr:colOff>
      <xdr:row>25</xdr:row>
      <xdr:rowOff>95251</xdr:rowOff>
    </xdr:to>
    <xdr:sp macro="" textlink="">
      <xdr:nvSpPr>
        <xdr:cNvPr id="15" name="Round Diagonal Corner Rectangle 7">
          <a:extLst>
            <a:ext uri="{FF2B5EF4-FFF2-40B4-BE49-F238E27FC236}">
              <a16:creationId xmlns:a16="http://schemas.microsoft.com/office/drawing/2014/main" id="{00000000-0008-0000-0300-00000F000000}"/>
            </a:ext>
          </a:extLst>
        </xdr:cNvPr>
        <xdr:cNvSpPr/>
      </xdr:nvSpPr>
      <xdr:spPr>
        <a:xfrm>
          <a:off x="666750" y="3943351"/>
          <a:ext cx="2343149" cy="361950"/>
        </a:xfrm>
        <a:prstGeom prst="round2DiagRect">
          <a:avLst>
            <a:gd name="adj1" fmla="val 4373"/>
            <a:gd name="adj2" fmla="val 0"/>
          </a:avLst>
        </a:prstGeom>
        <a:solidFill>
          <a:schemeClr val="bg1">
            <a:lumMod val="85000"/>
          </a:schemeClr>
        </a:solidFill>
        <a:ln>
          <a:noFill/>
        </a:ln>
        <a:effectLst>
          <a:outerShdw blurRad="63500" sx="102000" sy="102000" algn="ctr" rotWithShape="0">
            <a:prstClr val="black">
              <a:alpha val="1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57150</xdr:colOff>
      <xdr:row>26</xdr:row>
      <xdr:rowOff>14288</xdr:rowOff>
    </xdr:from>
    <xdr:to>
      <xdr:col>4</xdr:col>
      <xdr:colOff>571499</xdr:colOff>
      <xdr:row>27</xdr:row>
      <xdr:rowOff>185738</xdr:rowOff>
    </xdr:to>
    <xdr:sp macro="" textlink="">
      <xdr:nvSpPr>
        <xdr:cNvPr id="16" name="Round Diagonal Corner Rectangle 7">
          <a:extLst>
            <a:ext uri="{FF2B5EF4-FFF2-40B4-BE49-F238E27FC236}">
              <a16:creationId xmlns:a16="http://schemas.microsoft.com/office/drawing/2014/main" id="{00000000-0008-0000-0300-000010000000}"/>
            </a:ext>
          </a:extLst>
        </xdr:cNvPr>
        <xdr:cNvSpPr/>
      </xdr:nvSpPr>
      <xdr:spPr>
        <a:xfrm>
          <a:off x="666750" y="4414838"/>
          <a:ext cx="2343149" cy="361950"/>
        </a:xfrm>
        <a:prstGeom prst="round2DiagRect">
          <a:avLst>
            <a:gd name="adj1" fmla="val 4373"/>
            <a:gd name="adj2" fmla="val 0"/>
          </a:avLst>
        </a:prstGeom>
        <a:solidFill>
          <a:schemeClr val="bg1">
            <a:lumMod val="85000"/>
          </a:schemeClr>
        </a:solidFill>
        <a:ln>
          <a:noFill/>
        </a:ln>
        <a:effectLst>
          <a:outerShdw blurRad="63500" sx="102000" sy="102000" algn="ctr" rotWithShape="0">
            <a:prstClr val="black">
              <a:alpha val="1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57150</xdr:colOff>
      <xdr:row>28</xdr:row>
      <xdr:rowOff>171449</xdr:rowOff>
    </xdr:from>
    <xdr:to>
      <xdr:col>4</xdr:col>
      <xdr:colOff>571499</xdr:colOff>
      <xdr:row>30</xdr:row>
      <xdr:rowOff>152399</xdr:rowOff>
    </xdr:to>
    <xdr:sp macro="" textlink="">
      <xdr:nvSpPr>
        <xdr:cNvPr id="17" name="Round Diagonal Corner Rectangle 7">
          <a:extLst>
            <a:ext uri="{FF2B5EF4-FFF2-40B4-BE49-F238E27FC236}">
              <a16:creationId xmlns:a16="http://schemas.microsoft.com/office/drawing/2014/main" id="{00000000-0008-0000-0300-000011000000}"/>
            </a:ext>
          </a:extLst>
        </xdr:cNvPr>
        <xdr:cNvSpPr/>
      </xdr:nvSpPr>
      <xdr:spPr>
        <a:xfrm>
          <a:off x="666750" y="4952999"/>
          <a:ext cx="2343149" cy="361950"/>
        </a:xfrm>
        <a:prstGeom prst="round2DiagRect">
          <a:avLst>
            <a:gd name="adj1" fmla="val 4373"/>
            <a:gd name="adj2" fmla="val 0"/>
          </a:avLst>
        </a:prstGeom>
        <a:solidFill>
          <a:schemeClr val="bg1">
            <a:lumMod val="85000"/>
          </a:schemeClr>
        </a:solidFill>
        <a:ln>
          <a:noFill/>
        </a:ln>
        <a:effectLst>
          <a:outerShdw blurRad="63500" sx="102000" sy="102000" algn="ctr" rotWithShape="0">
            <a:prstClr val="black">
              <a:alpha val="1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57150</xdr:colOff>
      <xdr:row>24</xdr:row>
      <xdr:rowOff>47625</xdr:rowOff>
    </xdr:from>
    <xdr:to>
      <xdr:col>1</xdr:col>
      <xdr:colOff>247650</xdr:colOff>
      <xdr:row>24</xdr:row>
      <xdr:rowOff>161925</xdr:rowOff>
    </xdr:to>
    <xdr:sp macro="" textlink="">
      <xdr:nvSpPr>
        <xdr:cNvPr id="2" name="Oval 1">
          <a:extLst>
            <a:ext uri="{FF2B5EF4-FFF2-40B4-BE49-F238E27FC236}">
              <a16:creationId xmlns:a16="http://schemas.microsoft.com/office/drawing/2014/main" id="{00000000-0008-0000-0300-000002000000}"/>
            </a:ext>
          </a:extLst>
        </xdr:cNvPr>
        <xdr:cNvSpPr/>
      </xdr:nvSpPr>
      <xdr:spPr>
        <a:xfrm>
          <a:off x="666750" y="4067175"/>
          <a:ext cx="190500" cy="114300"/>
        </a:xfrm>
        <a:prstGeom prst="ellipse">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57150</xdr:colOff>
      <xdr:row>26</xdr:row>
      <xdr:rowOff>185737</xdr:rowOff>
    </xdr:from>
    <xdr:to>
      <xdr:col>1</xdr:col>
      <xdr:colOff>247650</xdr:colOff>
      <xdr:row>27</xdr:row>
      <xdr:rowOff>109537</xdr:rowOff>
    </xdr:to>
    <xdr:sp macro="" textlink="">
      <xdr:nvSpPr>
        <xdr:cNvPr id="9" name="Oval 8">
          <a:extLst>
            <a:ext uri="{FF2B5EF4-FFF2-40B4-BE49-F238E27FC236}">
              <a16:creationId xmlns:a16="http://schemas.microsoft.com/office/drawing/2014/main" id="{00000000-0008-0000-0300-000009000000}"/>
            </a:ext>
          </a:extLst>
        </xdr:cNvPr>
        <xdr:cNvSpPr/>
      </xdr:nvSpPr>
      <xdr:spPr>
        <a:xfrm>
          <a:off x="666750" y="4586287"/>
          <a:ext cx="190500" cy="114300"/>
        </a:xfrm>
        <a:prstGeom prst="ellipse">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57150</xdr:colOff>
      <xdr:row>29</xdr:row>
      <xdr:rowOff>133349</xdr:rowOff>
    </xdr:from>
    <xdr:to>
      <xdr:col>1</xdr:col>
      <xdr:colOff>247650</xdr:colOff>
      <xdr:row>30</xdr:row>
      <xdr:rowOff>57149</xdr:rowOff>
    </xdr:to>
    <xdr:sp macro="" textlink="">
      <xdr:nvSpPr>
        <xdr:cNvPr id="10" name="Oval 9">
          <a:extLst>
            <a:ext uri="{FF2B5EF4-FFF2-40B4-BE49-F238E27FC236}">
              <a16:creationId xmlns:a16="http://schemas.microsoft.com/office/drawing/2014/main" id="{00000000-0008-0000-0300-00000A000000}"/>
            </a:ext>
          </a:extLst>
        </xdr:cNvPr>
        <xdr:cNvSpPr/>
      </xdr:nvSpPr>
      <xdr:spPr>
        <a:xfrm>
          <a:off x="666750" y="5105399"/>
          <a:ext cx="190500" cy="114300"/>
        </a:xfrm>
        <a:prstGeom prst="ellipse">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209550</xdr:colOff>
      <xdr:row>23</xdr:row>
      <xdr:rowOff>104774</xdr:rowOff>
    </xdr:from>
    <xdr:to>
      <xdr:col>3</xdr:col>
      <xdr:colOff>419100</xdr:colOff>
      <xdr:row>25</xdr:row>
      <xdr:rowOff>76199</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819150" y="3933824"/>
          <a:ext cx="14287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Total Revenue</a:t>
          </a:r>
        </a:p>
      </xdr:txBody>
    </xdr:sp>
    <xdr:clientData/>
  </xdr:twoCellAnchor>
  <xdr:twoCellAnchor editAs="absolute">
    <xdr:from>
      <xdr:col>1</xdr:col>
      <xdr:colOff>209550</xdr:colOff>
      <xdr:row>26</xdr:row>
      <xdr:rowOff>19049</xdr:rowOff>
    </xdr:from>
    <xdr:to>
      <xdr:col>3</xdr:col>
      <xdr:colOff>419100</xdr:colOff>
      <xdr:row>27</xdr:row>
      <xdr:rowOff>180974</xdr:rowOff>
    </xdr:to>
    <xdr:sp macro="" textlink="">
      <xdr:nvSpPr>
        <xdr:cNvPr id="18" name="TextBox 17">
          <a:extLst>
            <a:ext uri="{FF2B5EF4-FFF2-40B4-BE49-F238E27FC236}">
              <a16:creationId xmlns:a16="http://schemas.microsoft.com/office/drawing/2014/main" id="{00000000-0008-0000-0300-000012000000}"/>
            </a:ext>
          </a:extLst>
        </xdr:cNvPr>
        <xdr:cNvSpPr txBox="1"/>
      </xdr:nvSpPr>
      <xdr:spPr>
        <a:xfrm>
          <a:off x="819150" y="4419599"/>
          <a:ext cx="14287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Total Target</a:t>
          </a:r>
        </a:p>
      </xdr:txBody>
    </xdr:sp>
    <xdr:clientData/>
  </xdr:twoCellAnchor>
  <xdr:twoCellAnchor editAs="absolute">
    <xdr:from>
      <xdr:col>1</xdr:col>
      <xdr:colOff>209550</xdr:colOff>
      <xdr:row>28</xdr:row>
      <xdr:rowOff>152399</xdr:rowOff>
    </xdr:from>
    <xdr:to>
      <xdr:col>3</xdr:col>
      <xdr:colOff>419100</xdr:colOff>
      <xdr:row>30</xdr:row>
      <xdr:rowOff>123824</xdr:rowOff>
    </xdr:to>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819150" y="4933949"/>
          <a:ext cx="14287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Variance %</a:t>
          </a:r>
        </a:p>
      </xdr:txBody>
    </xdr:sp>
    <xdr:clientData/>
  </xdr:twoCellAnchor>
  <xdr:twoCellAnchor editAs="absolute">
    <xdr:from>
      <xdr:col>3</xdr:col>
      <xdr:colOff>333375</xdr:colOff>
      <xdr:row>23</xdr:row>
      <xdr:rowOff>133350</xdr:rowOff>
    </xdr:from>
    <xdr:to>
      <xdr:col>4</xdr:col>
      <xdr:colOff>523875</xdr:colOff>
      <xdr:row>25</xdr:row>
      <xdr:rowOff>85724</xdr:rowOff>
    </xdr:to>
    <xdr:sp macro="" textlink="Analysis!B4">
      <xdr:nvSpPr>
        <xdr:cNvPr id="20" name="TextBox 19">
          <a:extLst>
            <a:ext uri="{FF2B5EF4-FFF2-40B4-BE49-F238E27FC236}">
              <a16:creationId xmlns:a16="http://schemas.microsoft.com/office/drawing/2014/main" id="{00000000-0008-0000-0300-000014000000}"/>
            </a:ext>
          </a:extLst>
        </xdr:cNvPr>
        <xdr:cNvSpPr txBox="1"/>
      </xdr:nvSpPr>
      <xdr:spPr>
        <a:xfrm>
          <a:off x="2162175" y="3962400"/>
          <a:ext cx="800100"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02B64C-A610-473E-A5E4-C621AAABA6A5}" type="TxLink">
            <a:rPr lang="en-US" sz="1400" b="0" i="0" u="none" strike="noStrike">
              <a:solidFill>
                <a:srgbClr val="000000"/>
              </a:solidFill>
              <a:latin typeface="Calibri"/>
              <a:cs typeface="Calibri"/>
            </a:rPr>
            <a:pPr algn="ctr"/>
            <a:t>$5.4M</a:t>
          </a:fld>
          <a:endParaRPr lang="en-US" sz="1400"/>
        </a:p>
      </xdr:txBody>
    </xdr:sp>
    <xdr:clientData/>
  </xdr:twoCellAnchor>
  <xdr:twoCellAnchor editAs="absolute">
    <xdr:from>
      <xdr:col>3</xdr:col>
      <xdr:colOff>314325</xdr:colOff>
      <xdr:row>26</xdr:row>
      <xdr:rowOff>23813</xdr:rowOff>
    </xdr:from>
    <xdr:to>
      <xdr:col>4</xdr:col>
      <xdr:colOff>504825</xdr:colOff>
      <xdr:row>27</xdr:row>
      <xdr:rowOff>166687</xdr:rowOff>
    </xdr:to>
    <xdr:sp macro="" textlink="Analysis!L4">
      <xdr:nvSpPr>
        <xdr:cNvPr id="21" name="TextBox 20">
          <a:extLst>
            <a:ext uri="{FF2B5EF4-FFF2-40B4-BE49-F238E27FC236}">
              <a16:creationId xmlns:a16="http://schemas.microsoft.com/office/drawing/2014/main" id="{00000000-0008-0000-0300-000015000000}"/>
            </a:ext>
          </a:extLst>
        </xdr:cNvPr>
        <xdr:cNvSpPr txBox="1"/>
      </xdr:nvSpPr>
      <xdr:spPr>
        <a:xfrm>
          <a:off x="2143125" y="4424363"/>
          <a:ext cx="800100"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BBAF56-60CD-48EE-B802-94FEF6BF802C}" type="TxLink">
            <a:rPr lang="en-US" sz="1400" b="0" i="0" u="none" strike="noStrike">
              <a:solidFill>
                <a:srgbClr val="000000"/>
              </a:solidFill>
              <a:latin typeface="Calibri"/>
              <a:cs typeface="Calibri"/>
            </a:rPr>
            <a:pPr algn="ctr"/>
            <a:t>$5.3M</a:t>
          </a:fld>
          <a:endParaRPr lang="en-US" sz="1800"/>
        </a:p>
      </xdr:txBody>
    </xdr:sp>
    <xdr:clientData/>
  </xdr:twoCellAnchor>
  <mc:AlternateContent xmlns:mc="http://schemas.openxmlformats.org/markup-compatibility/2006">
    <mc:Choice xmlns:a14="http://schemas.microsoft.com/office/drawing/2010/main" Requires="a14">
      <xdr:twoCellAnchor editAs="absolute">
        <xdr:from>
          <xdr:col>3</xdr:col>
          <xdr:colOff>304800</xdr:colOff>
          <xdr:row>29</xdr:row>
          <xdr:rowOff>28575</xdr:rowOff>
        </xdr:from>
        <xdr:to>
          <xdr:col>4</xdr:col>
          <xdr:colOff>552450</xdr:colOff>
          <xdr:row>30</xdr:row>
          <xdr:rowOff>85725</xdr:rowOff>
        </xdr:to>
        <xdr:pic>
          <xdr:nvPicPr>
            <xdr:cNvPr id="28" name="Picture 27">
              <a:extLst>
                <a:ext uri="{FF2B5EF4-FFF2-40B4-BE49-F238E27FC236}">
                  <a16:creationId xmlns:a16="http://schemas.microsoft.com/office/drawing/2014/main" id="{00000000-0008-0000-0300-00001C000000}"/>
                </a:ext>
              </a:extLst>
            </xdr:cNvPr>
            <xdr:cNvPicPr>
              <a:picLocks noChangeAspect="1" noChangeArrowheads="1"/>
              <a:extLst>
                <a:ext uri="{84589F7E-364E-4C9E-8A38-B11213B215E9}">
                  <a14:cameraTool cellRange="Analysis!$D$16" spid="_x0000_s1146"/>
                </a:ext>
              </a:extLst>
            </xdr:cNvPicPr>
          </xdr:nvPicPr>
          <xdr:blipFill>
            <a:blip xmlns:r="http://schemas.openxmlformats.org/officeDocument/2006/relationships" r:embed="rId3"/>
            <a:srcRect/>
            <a:stretch>
              <a:fillRect/>
            </a:stretch>
          </xdr:blipFill>
          <xdr:spPr bwMode="auto">
            <a:xfrm>
              <a:off x="2133600" y="5000625"/>
              <a:ext cx="857250" cy="2476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absolute">
    <xdr:from>
      <xdr:col>6</xdr:col>
      <xdr:colOff>152401</xdr:colOff>
      <xdr:row>2</xdr:row>
      <xdr:rowOff>0</xdr:rowOff>
    </xdr:from>
    <xdr:to>
      <xdr:col>7</xdr:col>
      <xdr:colOff>542926</xdr:colOff>
      <xdr:row>5</xdr:row>
      <xdr:rowOff>76200</xdr:rowOff>
    </xdr:to>
    <xdr:sp macro="" textlink="" fLocksText="0">
      <xdr:nvSpPr>
        <xdr:cNvPr id="23" name="Rectangle: Diagonal Corners Rounded 22">
          <a:hlinkClick xmlns:r="http://schemas.openxmlformats.org/officeDocument/2006/relationships" r:id="rId4"/>
          <a:extLst>
            <a:ext uri="{FF2B5EF4-FFF2-40B4-BE49-F238E27FC236}">
              <a16:creationId xmlns:a16="http://schemas.microsoft.com/office/drawing/2014/main" id="{00000000-0008-0000-0300-000017000000}"/>
            </a:ext>
          </a:extLst>
        </xdr:cNvPr>
        <xdr:cNvSpPr/>
      </xdr:nvSpPr>
      <xdr:spPr>
        <a:xfrm>
          <a:off x="3810001" y="200025"/>
          <a:ext cx="1000125" cy="276225"/>
        </a:xfrm>
        <a:prstGeom prst="round2DiagRect">
          <a:avLst/>
        </a:prstGeom>
        <a:solidFill>
          <a:srgbClr val="00539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a:solidFill>
                <a:schemeClr val="bg1"/>
              </a:solidFill>
              <a:latin typeface="+mn-lt"/>
              <a:ea typeface="+mn-ea"/>
              <a:cs typeface="+mn-cs"/>
            </a:rPr>
            <a:t>Time Frame</a:t>
          </a:r>
        </a:p>
      </xdr:txBody>
    </xdr:sp>
    <xdr:clientData fLocksWithSheet="0"/>
  </xdr:twoCellAnchor>
  <xdr:twoCellAnchor editAs="absolute">
    <xdr:from>
      <xdr:col>8</xdr:col>
      <xdr:colOff>47626</xdr:colOff>
      <xdr:row>2</xdr:row>
      <xdr:rowOff>0</xdr:rowOff>
    </xdr:from>
    <xdr:to>
      <xdr:col>9</xdr:col>
      <xdr:colOff>438151</xdr:colOff>
      <xdr:row>5</xdr:row>
      <xdr:rowOff>76200</xdr:rowOff>
    </xdr:to>
    <xdr:sp macro="" textlink="" fLocksText="0">
      <xdr:nvSpPr>
        <xdr:cNvPr id="24" name="Rectangle: Diagonal Corners Rounded 23">
          <a:extLst>
            <a:ext uri="{FF2B5EF4-FFF2-40B4-BE49-F238E27FC236}">
              <a16:creationId xmlns:a16="http://schemas.microsoft.com/office/drawing/2014/main" id="{00000000-0008-0000-0300-000018000000}"/>
            </a:ext>
          </a:extLst>
        </xdr:cNvPr>
        <xdr:cNvSpPr/>
      </xdr:nvSpPr>
      <xdr:spPr>
        <a:xfrm>
          <a:off x="4924426" y="200025"/>
          <a:ext cx="1000125" cy="276225"/>
        </a:xfrm>
        <a:prstGeom prst="round2Diag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Store</a:t>
          </a:r>
        </a:p>
      </xdr:txBody>
    </xdr:sp>
    <xdr:clientData fLocksWithSheet="0"/>
  </xdr:twoCellAnchor>
  <xdr:twoCellAnchor editAs="absolute">
    <xdr:from>
      <xdr:col>9</xdr:col>
      <xdr:colOff>581026</xdr:colOff>
      <xdr:row>2</xdr:row>
      <xdr:rowOff>0</xdr:rowOff>
    </xdr:from>
    <xdr:to>
      <xdr:col>11</xdr:col>
      <xdr:colOff>361951</xdr:colOff>
      <xdr:row>5</xdr:row>
      <xdr:rowOff>76200</xdr:rowOff>
    </xdr:to>
    <xdr:sp macro="" textlink="" fLocksText="0">
      <xdr:nvSpPr>
        <xdr:cNvPr id="25" name="Rectangle: Diagonal Corners Rounded 24">
          <a:hlinkClick xmlns:r="http://schemas.openxmlformats.org/officeDocument/2006/relationships" r:id="rId5"/>
          <a:extLst>
            <a:ext uri="{FF2B5EF4-FFF2-40B4-BE49-F238E27FC236}">
              <a16:creationId xmlns:a16="http://schemas.microsoft.com/office/drawing/2014/main" id="{00000000-0008-0000-0300-000019000000}"/>
            </a:ext>
          </a:extLst>
        </xdr:cNvPr>
        <xdr:cNvSpPr/>
      </xdr:nvSpPr>
      <xdr:spPr>
        <a:xfrm>
          <a:off x="6067426" y="200025"/>
          <a:ext cx="1000125" cy="276225"/>
        </a:xfrm>
        <a:prstGeom prst="round2DiagRect">
          <a:avLst/>
        </a:prstGeom>
        <a:solidFill>
          <a:srgbClr val="1F95B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Profit</a:t>
          </a:r>
          <a:r>
            <a:rPr lang="en-US" sz="1100" baseline="0">
              <a:solidFill>
                <a:schemeClr val="bg1"/>
              </a:solidFill>
            </a:rPr>
            <a:t> View</a:t>
          </a:r>
          <a:endParaRPr lang="en-US" sz="1100">
            <a:solidFill>
              <a:schemeClr val="bg1"/>
            </a:solidFill>
          </a:endParaRPr>
        </a:p>
      </xdr:txBody>
    </xdr:sp>
    <xdr:clientData fLocksWithSheet="0"/>
  </xdr:twoCellAnchor>
  <xdr:twoCellAnchor editAs="absolute">
    <xdr:from>
      <xdr:col>0</xdr:col>
      <xdr:colOff>600076</xdr:colOff>
      <xdr:row>0</xdr:row>
      <xdr:rowOff>123825</xdr:rowOff>
    </xdr:from>
    <xdr:to>
      <xdr:col>6</xdr:col>
      <xdr:colOff>16331</xdr:colOff>
      <xdr:row>5</xdr:row>
      <xdr:rowOff>115700</xdr:rowOff>
    </xdr:to>
    <xdr:sp macro="" textlink="">
      <xdr:nvSpPr>
        <xdr:cNvPr id="26" name="TextBox 25">
          <a:extLst>
            <a:ext uri="{FF2B5EF4-FFF2-40B4-BE49-F238E27FC236}">
              <a16:creationId xmlns:a16="http://schemas.microsoft.com/office/drawing/2014/main" id="{00000000-0008-0000-0300-00001A000000}"/>
            </a:ext>
          </a:extLst>
        </xdr:cNvPr>
        <xdr:cNvSpPr txBox="1"/>
      </xdr:nvSpPr>
      <xdr:spPr>
        <a:xfrm>
          <a:off x="600076" y="123825"/>
          <a:ext cx="3073855" cy="39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i="0" u="none" strike="noStrike">
              <a:gradFill>
                <a:gsLst>
                  <a:gs pos="0">
                    <a:srgbClr val="00B0F0"/>
                  </a:gs>
                  <a:gs pos="100000">
                    <a:srgbClr val="333F50"/>
                  </a:gs>
                </a:gsLst>
                <a:lin ang="5400000" scaled="1"/>
              </a:gradFill>
              <a:latin typeface="Calibri"/>
              <a:cs typeface="Calibri"/>
            </a:rPr>
            <a:t>Kix</a:t>
          </a:r>
          <a:r>
            <a:rPr lang="en-US" sz="2000" b="0" i="0" u="none" strike="noStrike" baseline="0">
              <a:gradFill>
                <a:gsLst>
                  <a:gs pos="0">
                    <a:srgbClr val="00B0F0"/>
                  </a:gs>
                  <a:gs pos="100000">
                    <a:srgbClr val="333F50"/>
                  </a:gs>
                </a:gsLst>
                <a:lin ang="5400000" scaled="1"/>
              </a:gradFill>
              <a:latin typeface="Calibri"/>
              <a:cs typeface="Calibri"/>
            </a:rPr>
            <a:t> Business Dashboard</a:t>
          </a:r>
          <a:endParaRPr lang="en-US" sz="2000" b="0" i="0" u="none" strike="noStrike">
            <a:gradFill>
              <a:gsLst>
                <a:gs pos="0">
                  <a:srgbClr val="00B0F0"/>
                </a:gs>
                <a:gs pos="100000">
                  <a:srgbClr val="333F50"/>
                </a:gs>
              </a:gsLst>
              <a:lin ang="5400000" scaled="1"/>
            </a:gradFill>
            <a:latin typeface="Calibri"/>
            <a:cs typeface="Calibri"/>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504825</xdr:colOff>
      <xdr:row>19</xdr:row>
      <xdr:rowOff>57149</xdr:rowOff>
    </xdr:from>
    <xdr:to>
      <xdr:col>6</xdr:col>
      <xdr:colOff>190500</xdr:colOff>
      <xdr:row>31</xdr:row>
      <xdr:rowOff>147636</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xdr:colOff>
      <xdr:row>21</xdr:row>
      <xdr:rowOff>176212</xdr:rowOff>
    </xdr:from>
    <xdr:to>
      <xdr:col>14</xdr:col>
      <xdr:colOff>200025</xdr:colOff>
      <xdr:row>36</xdr:row>
      <xdr:rowOff>61912</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hish Karanth K" refreshedDate="45440.565701504631" createdVersion="5" refreshedVersion="8" minRefreshableVersion="3" recordCount="0" supportSubquery="1" supportAdvancedDrill="1" xr:uid="{00000000-000A-0000-FFFF-FFFF4C000000}">
  <cacheSource type="external" connectionId="8"/>
  <cacheFields count="12">
    <cacheField name="[Measures].[Total Revenue]" caption="Total Revenue" numFmtId="0" hierarchy="37" level="32767"/>
    <cacheField name="[Measures].[COGS]" caption="COGS" numFmtId="0" hierarchy="38" level="32767"/>
    <cacheField name="[Measures].[Profit Margin]" caption="Profit Margin" numFmtId="0" hierarchy="39" level="32767"/>
    <cacheField name="[Measures].[% Profit Margin]" caption="% Profit Margin" numFmtId="0" hierarchy="40" level="32767"/>
    <cacheField name="[Measures].[# Transactions]" caption="# Transactions" numFmtId="0" hierarchy="41" level="32767"/>
    <cacheField name="[Measures].[Total Refund]" caption="Total Refund" numFmtId="0" hierarchy="42" level="32767"/>
    <cacheField name="[Measures].[Refund Rate]" caption="Refund Rate" numFmtId="0" hierarchy="43" level="32767"/>
    <cacheField name="[Measures].[# Products]" caption="# Products" numFmtId="0" hierarchy="44" level="32767"/>
    <cacheField name="[Measures].[Qty Returned]" caption="Qty Returned" numFmtId="0" hierarchy="45" level="32767"/>
    <cacheField name="[Measures].[Total Qty]" caption="Total Qty" numFmtId="0" hierarchy="46" level="32767"/>
    <cacheField name="[Measures].[Total Target]" caption="Total Target" numFmtId="0" hierarchy="47" level="32767"/>
    <cacheField name="[products_table].[Category].[Category]" caption="Category" numFmtId="0" hierarchy="31" level="1">
      <sharedItems containsSemiMixedTypes="0" containsNonDate="0" containsString="0"/>
    </cacheField>
  </cacheFields>
  <cacheHierarchies count="59">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Merged]" caption="Merged" attribute="1" defaultMemberUniqueName="[Dim_SalesPerson].[Merged].[All]" allUniqueName="[Dim_SalesPerson].[Merged].[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11"/>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Customer Age Group]" caption="Count of Customer Age Group" measure="1" displayFolder="" measureGroup="Dim_Customer" count="0">
      <extLst>
        <ext xmlns:x15="http://schemas.microsoft.com/office/spreadsheetml/2010/11/main" uri="{B97F6D7D-B522-45F9-BDA1-12C45D357490}">
          <x15:cacheHierarchy aggregatedColumn="14"/>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oneField="1">
      <fieldsUsage count="1">
        <fieldUsage x="1"/>
      </fieldsUsage>
    </cacheHierarchy>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oneField="1">
      <fieldsUsage count="1">
        <fieldUsage x="3"/>
      </fieldsUsage>
    </cacheHierarchy>
    <cacheHierarchy uniqueName="[Measures].[# Transactions]" caption="# Transactions" measure="1" displayFolder="" measureGroup="Calculations" count="0" oneField="1">
      <fieldsUsage count="1">
        <fieldUsage x="4"/>
      </fieldsUsage>
    </cacheHierarchy>
    <cacheHierarchy uniqueName="[Measures].[Total Refund]" caption="Total Refund" measure="1" displayFolder="" measureGroup="Calculations" count="0" oneField="1">
      <fieldsUsage count="1">
        <fieldUsage x="5"/>
      </fieldsUsage>
    </cacheHierarchy>
    <cacheHierarchy uniqueName="[Measures].[Refund Rate]" caption="Refund Rate" measure="1" displayFolder="" measureGroup="Calculations" count="0" oneField="1">
      <fieldsUsage count="1">
        <fieldUsage x="6"/>
      </fieldsUsage>
    </cacheHierarchy>
    <cacheHierarchy uniqueName="[Measures].[# Products]" caption="# Products" measure="1" displayFolder="" measureGroup="Calculations" count="0" oneField="1">
      <fieldsUsage count="1">
        <fieldUsage x="7"/>
      </fieldsUsage>
    </cacheHierarchy>
    <cacheHierarchy uniqueName="[Measures].[Qty Returned]" caption="Qty Returned" measure="1" displayFolder="" measureGroup="Calculations" count="0" oneField="1">
      <fieldsUsage count="1">
        <fieldUsage x="8"/>
      </fieldsUsage>
    </cacheHierarchy>
    <cacheHierarchy uniqueName="[Measures].[Total Qty]" caption="Total Qty" measure="1" displayFolder="" measureGroup="Calculations" count="0" oneField="1">
      <fieldsUsage count="1">
        <fieldUsage x="9"/>
      </fieldsUsage>
    </cacheHierarchy>
    <cacheHierarchy uniqueName="[Measures].[Total Target]" caption="Total Target" measure="1" displayFolder="" measureGroup="Calculations" count="0" oneField="1">
      <fieldsUsage count="1">
        <fieldUsage x="10"/>
      </fieldsUsage>
    </cacheHierarchy>
    <cacheHierarchy uniqueName="[Measures].[# Customers]" caption="# Customers" measure="1" displayFolder="" measureGroup="Calculations" count="0"/>
    <cacheHierarchy uniqueName="[Measures].[# Locations]" caption="# Locations"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hish Karanth K" refreshedDate="45440.565731828705" createdVersion="5" refreshedVersion="8" minRefreshableVersion="3" recordCount="0" supportSubquery="1" supportAdvancedDrill="1" xr:uid="{00000000-000A-0000-FFFF-FFFF1A000000}">
  <cacheSource type="external" connectionId="8"/>
  <cacheFields count="5">
    <cacheField name="[Dim_Customer].[Location].[Location]" caption="Location" numFmtId="0" hierarchy="12" level="1">
      <sharedItems count="5">
        <s v="California"/>
        <s v="Michigan"/>
        <s v="Missouri"/>
        <s v="Virginia"/>
        <s v="Washington"/>
      </sharedItems>
    </cacheField>
    <cacheField name="[Measures].[Profit Margin]" caption="Profit Margin" numFmtId="0" hierarchy="39" level="32767"/>
    <cacheField name="[Dim_Customer].[Customer Age Group].[Customer Age Group]" caption="Customer Age Group" numFmtId="0" hierarchy="14" level="1">
      <sharedItems count="5">
        <s v="0-20"/>
        <s v="21-30"/>
        <s v="31-40"/>
        <s v="41-50"/>
        <s v="51 +"/>
      </sharedItems>
    </cacheField>
    <cacheField name="[Date].[Weekday].[Weekday]" caption="Weekday" numFmtId="0" hierarchy="5" level="1">
      <sharedItems count="7">
        <s v="Sun"/>
        <s v="Mon"/>
        <s v="Tue"/>
        <s v="Wed"/>
        <s v="Thu"/>
        <s v="Fri"/>
        <s v="Sat"/>
      </sharedItems>
    </cacheField>
    <cacheField name="[products_table].[Category].[Category]" caption="Category" numFmtId="0" hierarchy="31" level="1">
      <sharedItems containsSemiMixedTypes="0" containsNonDate="0" containsString="0"/>
    </cacheField>
  </cacheFields>
  <cacheHierarchies count="59">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2" memberValueDatatype="130" unbalanced="0">
      <fieldsUsage count="2">
        <fieldUsage x="-1"/>
        <fieldUsage x="3"/>
      </fieldsUsage>
    </cacheHierarchy>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0"/>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2" memberValueDatatype="130" unbalanced="0">
      <fieldsUsage count="2">
        <fieldUsage x="-1"/>
        <fieldUsage x="2"/>
      </fieldsUsage>
    </cacheHierarchy>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Merged]" caption="Merged" attribute="1" defaultMemberUniqueName="[Dim_SalesPerson].[Merged].[All]" allUniqueName="[Dim_SalesPerson].[Merged].[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4"/>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Customer Age Group]" caption="Count of Customer Age Group" measure="1" displayFolder="" measureGroup="Dim_Customer" count="0">
      <extLst>
        <ext xmlns:x15="http://schemas.microsoft.com/office/spreadsheetml/2010/11/main" uri="{B97F6D7D-B522-45F9-BDA1-12C45D357490}">
          <x15:cacheHierarchy aggregatedColumn="14"/>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 Profit Margin]" caption="% Profit Margin"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hish Karanth K" refreshedDate="45440.565734374999" createdVersion="5" refreshedVersion="8" minRefreshableVersion="3" recordCount="0" supportSubquery="1" supportAdvancedDrill="1" xr:uid="{00000000-000A-0000-FFFF-FFFF58000000}">
  <cacheSource type="external" connectionId="8"/>
  <cacheFields count="6">
    <cacheField name="[Dim_Customer].[Location].[Location]" caption="Location" numFmtId="0" hierarchy="12" level="1">
      <sharedItems count="5">
        <s v="California"/>
        <s v="Michigan"/>
        <s v="Missouri"/>
        <s v="Virginia"/>
        <s v="Washington"/>
      </sharedItems>
    </cacheField>
    <cacheField name="[Dim_Customer].[Customer Age Group].[Customer Age Group]" caption="Customer Age Group" numFmtId="0" hierarchy="14" level="1">
      <sharedItems count="5">
        <s v="0-20"/>
        <s v="21-30"/>
        <s v="31-40"/>
        <s v="41-50"/>
        <s v="51 +"/>
      </sharedItems>
    </cacheField>
    <cacheField name="[Measures].[# Products]" caption="# Products" numFmtId="0" hierarchy="44" level="32767"/>
    <cacheField name="[Measures].[Return Rate]" caption="Return Rate" numFmtId="0" hierarchy="50" level="32767"/>
    <cacheField name="[Measures].[Refund Rate]" caption="Refund Rate" numFmtId="0" hierarchy="43" level="32767"/>
    <cacheField name="[products_table].[Category].[Category]" caption="Category" numFmtId="0" hierarchy="31" level="1">
      <sharedItems containsSemiMixedTypes="0" containsNonDate="0" containsString="0"/>
    </cacheField>
  </cacheFields>
  <cacheHierarchies count="59">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0"/>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2" memberValueDatatype="130" unbalanced="0">
      <fieldsUsage count="2">
        <fieldUsage x="-1"/>
        <fieldUsage x="1"/>
      </fieldsUsage>
    </cacheHierarchy>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Merged]" caption="Merged" attribute="1" defaultMemberUniqueName="[Dim_SalesPerson].[Merged].[All]" allUniqueName="[Dim_SalesPerson].[Merged].[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5"/>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Customer Age Group]" caption="Count of Customer Age Group" measure="1" displayFolder="" measureGroup="Dim_Customer" count="0">
      <extLst>
        <ext xmlns:x15="http://schemas.microsoft.com/office/spreadsheetml/2010/11/main" uri="{B97F6D7D-B522-45F9-BDA1-12C45D357490}">
          <x15:cacheHierarchy aggregatedColumn="14"/>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oneField="1">
      <fieldsUsage count="1">
        <fieldUsage x="4"/>
      </fieldsUsage>
    </cacheHierarchy>
    <cacheHierarchy uniqueName="[Measures].[# Products]" caption="# Products" measure="1" displayFolder="" measureGroup="Calculations" count="0" oneField="1">
      <fieldsUsage count="1">
        <fieldUsage x="2"/>
      </fieldsUsage>
    </cacheHierarchy>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Return Rate]" caption="Return Rate" measure="1" displayFolder="" measureGroup="Calculations" count="0" oneField="1">
      <fieldsUsage count="1">
        <fieldUsage x="3"/>
      </fieldsUsage>
    </cacheHierarchy>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hish Karanth K" refreshedDate="45440.565738078702" createdVersion="5" refreshedVersion="8" minRefreshableVersion="3" recordCount="0" supportSubquery="1" supportAdvancedDrill="1" xr:uid="{6B43EEC3-C9F8-4344-92D4-88D9D13D8031}">
  <cacheSource type="external" connectionId="8"/>
  <cacheFields count="5">
    <cacheField name="[Dim_Customer].[Location].[Location]" caption="Location" numFmtId="0" hierarchy="12" level="1">
      <sharedItems count="5">
        <s v="California"/>
        <s v="Michigan"/>
        <s v="Missouri"/>
        <s v="Virginia"/>
        <s v="Washington"/>
      </sharedItems>
    </cacheField>
    <cacheField name="[Dim_Customer].[Customer Age Group].[Customer Age Group]" caption="Customer Age Group" numFmtId="0" hierarchy="14" level="1">
      <sharedItems count="5">
        <s v="0-20"/>
        <s v="21-30"/>
        <s v="31-40"/>
        <s v="41-50"/>
        <s v="51 +"/>
      </sharedItems>
    </cacheField>
    <cacheField name="[Measures].[Profit Margin]" caption="Profit Margin" numFmtId="0" hierarchy="39" level="32767"/>
    <cacheField name="[products_table].[Product Name].[Product Name]" caption="Product Name" numFmtId="0" hierarchy="30" level="1">
      <sharedItems count="5">
        <s v="Attorney Mist"/>
        <s v="Begin Brew"/>
        <s v="Common Splash"/>
        <s v="Eight Brew"/>
        <s v="Onto Dew"/>
      </sharedItems>
    </cacheField>
    <cacheField name="[products_table].[Category].[Category]" caption="Category" numFmtId="0" hierarchy="31" level="1">
      <sharedItems containsSemiMixedTypes="0" containsNonDate="0" containsString="0"/>
    </cacheField>
  </cacheFields>
  <cacheHierarchies count="59">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0"/>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2" memberValueDatatype="130" unbalanced="0">
      <fieldsUsage count="2">
        <fieldUsage x="-1"/>
        <fieldUsage x="1"/>
      </fieldsUsage>
    </cacheHierarchy>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Merged]" caption="Merged" attribute="1" defaultMemberUniqueName="[Dim_SalesPerson].[Merged].[All]" allUniqueName="[Dim_SalesPerson].[Merged].[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2" memberValueDatatype="130" unbalanced="0">
      <fieldsUsage count="2">
        <fieldUsage x="-1"/>
        <fieldUsage x="3"/>
      </fieldsUsage>
    </cacheHierarchy>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4"/>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Customer Age Group]" caption="Count of Customer Age Group" measure="1" displayFolder="" measureGroup="Dim_Customer" count="0">
      <extLst>
        <ext xmlns:x15="http://schemas.microsoft.com/office/spreadsheetml/2010/11/main" uri="{B97F6D7D-B522-45F9-BDA1-12C45D357490}">
          <x15:cacheHierarchy aggregatedColumn="14"/>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hish Karanth K" refreshedDate="45440.565742013889" createdVersion="5" refreshedVersion="8" minRefreshableVersion="3" recordCount="0" supportSubquery="1" supportAdvancedDrill="1" xr:uid="{F564EF64-C305-479A-9E48-E0B4D4A56320}">
  <cacheSource type="external" connectionId="8"/>
  <cacheFields count="6">
    <cacheField name="[Dim_Customer].[Location].[Location]" caption="Location" numFmtId="0" hierarchy="12" level="1">
      <sharedItems count="5">
        <s v="California"/>
        <s v="Michigan"/>
        <s v="Missouri"/>
        <s v="Virginia"/>
        <s v="Washington"/>
      </sharedItems>
    </cacheField>
    <cacheField name="[Dim_Customer].[Customer Age Group].[Customer Age Group]" caption="Customer Age Group" numFmtId="0" hierarchy="14" level="1">
      <sharedItems count="5">
        <s v="0-20"/>
        <s v="21-30"/>
        <s v="31-40"/>
        <s v="41-50"/>
        <s v="51 +"/>
      </sharedItems>
    </cacheField>
    <cacheField name="[Measures].[Profit Margin]" caption="Profit Margin" numFmtId="0" hierarchy="39" level="32767"/>
    <cacheField name="[products_table].[Product Name].[Product Name]" caption="Product Name" numFmtId="0" hierarchy="30" level="1">
      <sharedItems count="100">
        <s v="A Splash"/>
        <s v="Above Brew"/>
        <s v="Administration Fusion"/>
        <s v="Against Rush"/>
        <s v="Alone Splash"/>
        <s v="Animal Breeze"/>
        <s v="Any Brew"/>
        <s v="Assume Mist"/>
        <s v="Attorney Mist"/>
        <s v="Audience Fusion"/>
        <s v="Bar Drop"/>
        <s v="Begin Brew"/>
        <s v="Boy Splash"/>
        <s v="Build Brew"/>
        <s v="Center Mist"/>
        <s v="Century Dew"/>
        <s v="Choice Mist"/>
        <s v="Clearly Brew"/>
        <s v="Common Splash"/>
        <s v="Dark Brew"/>
        <s v="Debate Rush"/>
        <s v="Democrat Dew"/>
        <s v="Despite Rush"/>
        <s v="Develop Breeze"/>
        <s v="Different Dew"/>
        <s v="Discussion Fusion"/>
        <s v="Door Brew"/>
        <s v="Eight Brew"/>
        <s v="Few Dew"/>
        <s v="For Splash"/>
        <s v="Friend Splash"/>
        <s v="Ground Rush"/>
        <s v="Heavy Rush"/>
        <s v="Hold Brew"/>
        <s v="Hotel Splash"/>
        <s v="Husband Rush"/>
        <s v="Include Breeze"/>
        <s v="Indeed Splash"/>
        <s v="Into Mist"/>
        <s v="Its Dew"/>
        <s v="Itself Breeze"/>
        <s v="Large Fusion"/>
        <s v="Left Breeze"/>
        <s v="Leg Rush"/>
        <s v="Let Dew"/>
        <s v="Level Splash"/>
        <s v="Majority Rush"/>
        <s v="Management Drop"/>
        <s v="Method Mist"/>
        <s v="Might Mist"/>
        <s v="Mind Dew"/>
        <s v="Minute Rush"/>
        <s v="Name Rush"/>
        <s v="Nice Mist"/>
        <s v="Note Splash"/>
        <s v="Now Mist"/>
        <s v="Of Rush"/>
        <s v="Only Dew"/>
        <s v="Onto Dew"/>
        <s v="Over Splash"/>
        <s v="Own Drop"/>
        <s v="Pay Mist"/>
        <s v="Piece Dew"/>
        <s v="Pm Fusion"/>
        <s v="Point Splash"/>
        <s v="Poor Breeze"/>
        <s v="Property Mist"/>
        <s v="Protect Rush"/>
        <s v="Question Breeze"/>
        <s v="Race Rush"/>
        <s v="Recent Splash"/>
        <s v="Record Fusion"/>
        <s v="Relate Mist"/>
        <s v="Represent Drop"/>
        <s v="Result Splash"/>
        <s v="Return Mist"/>
        <s v="Reveal Rush"/>
        <s v="Sea Drop"/>
        <s v="Second Splash"/>
        <s v="Series Mist"/>
        <s v="Side Brew"/>
        <s v="Society Rush"/>
        <s v="Soldier Splash"/>
        <s v="Somebody Fusion"/>
        <s v="Sometimes Dew"/>
        <s v="Street Breeze"/>
        <s v="Threat Mist"/>
        <s v="Throughout Fusion"/>
        <s v="Too Splash"/>
        <s v="Training Mist"/>
        <s v="Tv Breeze"/>
        <s v="Two Breeze"/>
        <s v="Value Fusion"/>
        <s v="Wait Drop"/>
        <s v="Way Splash"/>
        <s v="West Rush"/>
        <s v="What Rush"/>
        <s v="Window Dew"/>
        <s v="Woman Dew"/>
        <s v="Would Rush"/>
      </sharedItems>
    </cacheField>
    <cacheField name="[Measures].[Total Qty]" caption="Total Qty" numFmtId="0" hierarchy="46" level="32767"/>
    <cacheField name="[products_table].[Category].[Category]" caption="Category" numFmtId="0" hierarchy="31" level="1">
      <sharedItems containsSemiMixedTypes="0" containsNonDate="0" containsString="0"/>
    </cacheField>
  </cacheFields>
  <cacheHierarchies count="59">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0"/>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2" memberValueDatatype="130" unbalanced="0">
      <fieldsUsage count="2">
        <fieldUsage x="-1"/>
        <fieldUsage x="1"/>
      </fieldsUsage>
    </cacheHierarchy>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Merged]" caption="Merged" attribute="1" defaultMemberUniqueName="[Dim_SalesPerson].[Merged].[All]" allUniqueName="[Dim_SalesPerson].[Merged].[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2" memberValueDatatype="130" unbalanced="0">
      <fieldsUsage count="2">
        <fieldUsage x="-1"/>
        <fieldUsage x="3"/>
      </fieldsUsage>
    </cacheHierarchy>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5"/>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Customer Age Group]" caption="Count of Customer Age Group" measure="1" displayFolder="" measureGroup="Dim_Customer" count="0">
      <extLst>
        <ext xmlns:x15="http://schemas.microsoft.com/office/spreadsheetml/2010/11/main" uri="{B97F6D7D-B522-45F9-BDA1-12C45D357490}">
          <x15:cacheHierarchy aggregatedColumn="14"/>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oneField="1">
      <fieldsUsage count="1">
        <fieldUsage x="4"/>
      </fieldsUsage>
    </cacheHierarchy>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hish Karanth K" refreshedDate="45440.565746990738" createdVersion="5" refreshedVersion="8" minRefreshableVersion="3" recordCount="0" supportSubquery="1" supportAdvancedDrill="1" xr:uid="{00000000-000A-0000-FFFF-FFFF3C000000}">
  <cacheSource type="external" connectionId="8"/>
  <cacheFields count="3">
    <cacheField name="[Measures].[Profit Margin]" caption="Profit Margin" numFmtId="0" hierarchy="39" level="32767"/>
    <cacheField name="[Dim_Customer].[Full Name].[Full Name]" caption="Full Name" numFmtId="0" hierarchy="10" level="1">
      <sharedItems count="5">
        <s v="Bobby Abbott"/>
        <s v="Christine Hawkins"/>
        <s v="Jeffery Powell"/>
        <s v="Lisa West"/>
        <s v="Travis Ewing"/>
      </sharedItems>
    </cacheField>
    <cacheField name="[products_table].[Category].[Category]" caption="Category" numFmtId="0" hierarchy="31" level="1">
      <sharedItems containsSemiMixedTypes="0" containsNonDate="0" containsString="0"/>
    </cacheField>
  </cacheFields>
  <cacheHierarchies count="59">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1"/>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Merged]" caption="Merged" attribute="1" defaultMemberUniqueName="[Dim_SalesPerson].[Merged].[All]" allUniqueName="[Dim_SalesPerson].[Merged].[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2"/>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Customer Age Group]" caption="Count of Customer Age Group" measure="1" displayFolder="" measureGroup="Dim_Customer" count="0">
      <extLst>
        <ext xmlns:x15="http://schemas.microsoft.com/office/spreadsheetml/2010/11/main" uri="{B97F6D7D-B522-45F9-BDA1-12C45D357490}">
          <x15:cacheHierarchy aggregatedColumn="14"/>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0"/>
      </fieldsUsage>
    </cacheHierarchy>
    <cacheHierarchy uniqueName="[Measures].[% Profit Margin]" caption="% Profit Margin"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hish Karanth K" refreshedDate="45440.565749189816" createdVersion="5" refreshedVersion="8" minRefreshableVersion="3" recordCount="0" supportSubquery="1" supportAdvancedDrill="1" xr:uid="{00000000-000A-0000-FFFF-FFFF42000000}">
  <cacheSource type="external" connectionId="8"/>
  <cacheFields count="3">
    <cacheField name="[Measures].[Profit Margin]" caption="Profit Margin" numFmtId="0" hierarchy="39" level="32767"/>
    <cacheField name="[Dim_Customer].[Location].[Location]" caption="Location" numFmtId="0" hierarchy="12" level="1">
      <sharedItems count="5">
        <s v="Florida"/>
        <s v="Indiana"/>
        <s v="Maryland"/>
        <s v="New York"/>
        <s v="Wisconsin"/>
      </sharedItems>
    </cacheField>
    <cacheField name="[products_table].[Category].[Category]" caption="Category" numFmtId="0" hierarchy="31" level="1">
      <sharedItems containsSemiMixedTypes="0" containsNonDate="0" containsString="0"/>
    </cacheField>
  </cacheFields>
  <cacheHierarchies count="59">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Merged]" caption="Merged" attribute="1" defaultMemberUniqueName="[Dim_SalesPerson].[Merged].[All]" allUniqueName="[Dim_SalesPerson].[Merged].[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2"/>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Customer Age Group]" caption="Count of Customer Age Group" measure="1" displayFolder="" measureGroup="Dim_Customer" count="0">
      <extLst>
        <ext xmlns:x15="http://schemas.microsoft.com/office/spreadsheetml/2010/11/main" uri="{B97F6D7D-B522-45F9-BDA1-12C45D357490}">
          <x15:cacheHierarchy aggregatedColumn="14"/>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0"/>
      </fieldsUsage>
    </cacheHierarchy>
    <cacheHierarchy uniqueName="[Measures].[% Profit Margin]" caption="% Profit Margin"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hish Karanth K" refreshedDate="45440.565752083334" createdVersion="5" refreshedVersion="8" minRefreshableVersion="3" recordCount="0" supportSubquery="1" supportAdvancedDrill="1" xr:uid="{00000000-000A-0000-FFFF-FFFF45000000}">
  <cacheSource type="external" connectionId="8"/>
  <cacheFields count="8">
    <cacheField name="[Dim_Customer].[Location].[Location]" caption="Location" numFmtId="0" hierarchy="12" level="1">
      <sharedItems count="5">
        <s v="Florida"/>
        <s v="Indiana"/>
        <s v="Maryland"/>
        <s v="New York"/>
        <s v="Wisconsin"/>
      </sharedItems>
    </cacheField>
    <cacheField name="[Measures].[# Customers]" caption="# Customers" numFmtId="0" hierarchy="48" level="32767"/>
    <cacheField name="[Measures].[# Locations]" caption="# Locations" numFmtId="0" hierarchy="49" level="32767"/>
    <cacheField name="[Measures].[COGS]" caption="COGS" numFmtId="0" hierarchy="38" level="32767"/>
    <cacheField name="[Measures].[Total Revenue]" caption="Total Revenue" numFmtId="0" hierarchy="37" level="32767"/>
    <cacheField name="[Measures].[Profit Margin]" caption="Profit Margin" numFmtId="0" hierarchy="39" level="32767"/>
    <cacheField name="[Measures].[% Profit Margin]" caption="% Profit Margin" numFmtId="0" hierarchy="40" level="32767"/>
    <cacheField name="[products_table].[Category].[Category]" caption="Category" numFmtId="0" hierarchy="31" level="1">
      <sharedItems containsSemiMixedTypes="0" containsNonDate="0" containsString="0"/>
    </cacheField>
  </cacheFields>
  <cacheHierarchies count="59">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0"/>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Merged]" caption="Merged" attribute="1" defaultMemberUniqueName="[Dim_SalesPerson].[Merged].[All]" allUniqueName="[Dim_SalesPerson].[Merged].[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7"/>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Customer Age Group]" caption="Count of Customer Age Group" measure="1" displayFolder="" measureGroup="Dim_Customer" count="0">
      <extLst>
        <ext xmlns:x15="http://schemas.microsoft.com/office/spreadsheetml/2010/11/main" uri="{B97F6D7D-B522-45F9-BDA1-12C45D357490}">
          <x15:cacheHierarchy aggregatedColumn="14"/>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4"/>
      </fieldsUsage>
    </cacheHierarchy>
    <cacheHierarchy uniqueName="[Measures].[COGS]" caption="COGS" measure="1" displayFolder="" measureGroup="Calculations" count="0" oneField="1">
      <fieldsUsage count="1">
        <fieldUsage x="3"/>
      </fieldsUsage>
    </cacheHierarchy>
    <cacheHierarchy uniqueName="[Measures].[Profit Margin]" caption="Profit Margin" measure="1" displayFolder="" measureGroup="Calculations" count="0" oneField="1">
      <fieldsUsage count="1">
        <fieldUsage x="5"/>
      </fieldsUsage>
    </cacheHierarchy>
    <cacheHierarchy uniqueName="[Measures].[% Profit Margin]" caption="% Profit Margin" measure="1" displayFolder="" measureGroup="Calculations" count="0" oneField="1">
      <fieldsUsage count="1">
        <fieldUsage x="6"/>
      </fieldsUsage>
    </cacheHierarchy>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oneField="1">
      <fieldsUsage count="1">
        <fieldUsage x="1"/>
      </fieldsUsage>
    </cacheHierarchy>
    <cacheHierarchy uniqueName="[Measures].[# Locations]" caption="# Locations" measure="1" displayFolder="" measureGroup="Calculations" count="0" oneField="1">
      <fieldsUsage count="1">
        <fieldUsage x="2"/>
      </fieldsUsage>
    </cacheHierarchy>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hish Karanth K" refreshedDate="45440.56575509259" createdVersion="5" refreshedVersion="8" minRefreshableVersion="3" recordCount="0" supportSubquery="1" supportAdvancedDrill="1" xr:uid="{00000000-000A-0000-FFFF-FFFF26000000}">
  <cacheSource type="external" connectionId="8"/>
  <cacheFields count="4">
    <cacheField name="[Dim_Customer].[Location].[Location]" caption="Location" numFmtId="0" hierarchy="12" level="1">
      <sharedItems count="5">
        <s v="California"/>
        <s v="Michigan"/>
        <s v="Missouri"/>
        <s v="Virginia"/>
        <s v="Washington"/>
      </sharedItems>
    </cacheField>
    <cacheField name="[Measures].[Profit Margin]" caption="Profit Margin" numFmtId="0" hierarchy="39" level="32767"/>
    <cacheField name="[Dim_Customer].[Customer Age Group].[Customer Age Group]" caption="Customer Age Group" numFmtId="0" hierarchy="14" level="1">
      <sharedItems count="5">
        <s v="0-20"/>
        <s v="21-30"/>
        <s v="31-40"/>
        <s v="41-50"/>
        <s v="51 +"/>
      </sharedItems>
    </cacheField>
    <cacheField name="[products_table].[Category].[Category]" caption="Category" numFmtId="0" hierarchy="31" level="1">
      <sharedItems containsSemiMixedTypes="0" containsNonDate="0" containsString="0"/>
    </cacheField>
  </cacheFields>
  <cacheHierarchies count="59">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0"/>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2" memberValueDatatype="130" unbalanced="0">
      <fieldsUsage count="2">
        <fieldUsage x="-1"/>
        <fieldUsage x="2"/>
      </fieldsUsage>
    </cacheHierarchy>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Merged]" caption="Merged" attribute="1" defaultMemberUniqueName="[Dim_SalesPerson].[Merged].[All]" allUniqueName="[Dim_SalesPerson].[Merged].[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3"/>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Customer Age Group]" caption="Count of Customer Age Group" measure="1" displayFolder="" measureGroup="Dim_Customer" count="0">
      <extLst>
        <ext xmlns:x15="http://schemas.microsoft.com/office/spreadsheetml/2010/11/main" uri="{B97F6D7D-B522-45F9-BDA1-12C45D357490}">
          <x15:cacheHierarchy aggregatedColumn="14"/>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 Profit Margin]" caption="% Profit Margin"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hish Karanth K" refreshedDate="45440.565757638891" createdVersion="5" refreshedVersion="8" minRefreshableVersion="3" recordCount="0" supportSubquery="1" supportAdvancedDrill="1" xr:uid="{00000000-000A-0000-FFFF-FFFF29000000}">
  <cacheSource type="external" connectionId="8"/>
  <cacheFields count="3">
    <cacheField name="[Dim_Customer].[Location].[Location]" caption="Location" numFmtId="0" hierarchy="12" level="1">
      <sharedItems count="5">
        <s v="California"/>
        <s v="Michigan"/>
        <s v="Missouri"/>
        <s v="Virginia"/>
        <s v="Washington"/>
      </sharedItems>
    </cacheField>
    <cacheField name="[Measures].[Average of Customer Age]" caption="Average of Customer Age" numFmtId="0" hierarchy="36" level="32767"/>
    <cacheField name="[products_table].[Category].[Category]" caption="Category" numFmtId="0" hierarchy="31" level="1">
      <sharedItems containsSemiMixedTypes="0" containsNonDate="0" containsString="0"/>
    </cacheField>
  </cacheFields>
  <cacheHierarchies count="59">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0"/>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Merged]" caption="Merged" attribute="1" defaultMemberUniqueName="[Dim_SalesPerson].[Merged].[All]" allUniqueName="[Dim_SalesPerson].[Merged].[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2"/>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Customer Age Group]" caption="Count of Customer Age Group" measure="1" displayFolder="" measureGroup="Dim_Customer" count="0">
      <extLst>
        <ext xmlns:x15="http://schemas.microsoft.com/office/spreadsheetml/2010/11/main" uri="{B97F6D7D-B522-45F9-BDA1-12C45D357490}">
          <x15:cacheHierarchy aggregatedColumn="14"/>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oneField="1">
      <fieldsUsage count="1">
        <fieldUsage x="1"/>
      </fieldsUsage>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hish Karanth K" refreshedDate="45440.565760185185" createdVersion="5" refreshedVersion="8" minRefreshableVersion="3" recordCount="0" supportSubquery="1" supportAdvancedDrill="1" xr:uid="{00000000-000A-0000-FFFF-FFFF23000000}">
  <cacheSource type="external" connectionId="8"/>
  <cacheFields count="5">
    <cacheField name="[Dim_Customer].[Location].[Location]" caption="Location" numFmtId="0" hierarchy="12" level="1">
      <sharedItems count="5">
        <s v="California"/>
        <s v="Michigan"/>
        <s v="Missouri"/>
        <s v="Virginia"/>
        <s v="Washington"/>
      </sharedItems>
    </cacheField>
    <cacheField name="[Measures].[Profit Margin]" caption="Profit Margin" numFmtId="0" hierarchy="39" level="32767"/>
    <cacheField name="[Dim_Customer].[Customer Age Group].[Customer Age Group]" caption="Customer Age Group" numFmtId="0" hierarchy="14" level="1">
      <sharedItems count="5">
        <s v="0-20"/>
        <s v="21-30"/>
        <s v="31-40"/>
        <s v="41-50"/>
        <s v="51 +"/>
      </sharedItems>
    </cacheField>
    <cacheField name="[Dim_Customer].[Gender].[Gender]" caption="Gender" numFmtId="0" hierarchy="11" level="1">
      <sharedItems count="2">
        <s v="Female"/>
        <s v="Male"/>
      </sharedItems>
    </cacheField>
    <cacheField name="[products_table].[Category].[Category]" caption="Category" numFmtId="0" hierarchy="31" level="1">
      <sharedItems containsSemiMixedTypes="0" containsNonDate="0" containsString="0"/>
    </cacheField>
  </cacheFields>
  <cacheHierarchies count="59">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2" memberValueDatatype="130" unbalanced="0">
      <fieldsUsage count="2">
        <fieldUsage x="-1"/>
        <fieldUsage x="3"/>
      </fieldsUsage>
    </cacheHierarchy>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0"/>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2" memberValueDatatype="130" unbalanced="0">
      <fieldsUsage count="2">
        <fieldUsage x="-1"/>
        <fieldUsage x="2"/>
      </fieldsUsage>
    </cacheHierarchy>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Merged]" caption="Merged" attribute="1" defaultMemberUniqueName="[Dim_SalesPerson].[Merged].[All]" allUniqueName="[Dim_SalesPerson].[Merged].[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4"/>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Customer Age Group]" caption="Count of Customer Age Group" measure="1" displayFolder="" measureGroup="Dim_Customer" count="0">
      <extLst>
        <ext xmlns:x15="http://schemas.microsoft.com/office/spreadsheetml/2010/11/main" uri="{B97F6D7D-B522-45F9-BDA1-12C45D357490}">
          <x15:cacheHierarchy aggregatedColumn="14"/>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 Profit Margin]" caption="% Profit Margin"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hish Karanth K" refreshedDate="45440.565704513887" createdVersion="5" refreshedVersion="8" minRefreshableVersion="3" recordCount="0" supportSubquery="1" supportAdvancedDrill="1" xr:uid="{00000000-000A-0000-FFFF-FFFF49000000}">
  <cacheSource type="external" connectionId="8"/>
  <cacheFields count="2">
    <cacheField name="[Date].[Month].[Month]" caption="Month" numFmtId="0" hierarchy="3" level="1">
      <sharedItems count="12">
        <s v="Jan"/>
        <s v="Feb"/>
        <s v="Mar"/>
        <s v="Apr"/>
        <s v="May"/>
        <s v="Jun"/>
        <s v="Jul"/>
        <s v="Aug"/>
        <s v="Sep"/>
        <s v="Oct"/>
        <s v="Nov"/>
        <s v="Dec"/>
      </sharedItems>
    </cacheField>
    <cacheField name="[products_table].[Category].[Category]" caption="Category" numFmtId="0" hierarchy="31" level="1">
      <sharedItems containsSemiMixedTypes="0" containsNonDate="0" containsString="0"/>
    </cacheField>
  </cacheFields>
  <cacheHierarchies count="59">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0"/>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Merged]" caption="Merged" attribute="1" defaultMemberUniqueName="[Dim_SalesPerson].[Merged].[All]" allUniqueName="[Dim_SalesPerson].[Merged].[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1"/>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Customer Age Group]" caption="Count of Customer Age Group" measure="1" displayFolder="" measureGroup="Dim_Customer" count="0">
      <extLst>
        <ext xmlns:x15="http://schemas.microsoft.com/office/spreadsheetml/2010/11/main" uri="{B97F6D7D-B522-45F9-BDA1-12C45D357490}">
          <x15:cacheHierarchy aggregatedColumn="14"/>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hish Karanth K" refreshedDate="45440.565766087966" createdVersion="5" refreshedVersion="8" minRefreshableVersion="3" recordCount="0" supportSubquery="1" supportAdvancedDrill="1" xr:uid="{00000000-000A-0000-FFFF-FFFF1D000000}">
  <cacheSource type="external" connectionId="8"/>
  <cacheFields count="5">
    <cacheField name="[Dim_Customer].[Location].[Location]" caption="Location" numFmtId="0" hierarchy="12" level="1">
      <sharedItems count="5">
        <s v="California"/>
        <s v="Michigan"/>
        <s v="Missouri"/>
        <s v="Virginia"/>
        <s v="Washington"/>
      </sharedItems>
    </cacheField>
    <cacheField name="[Measures].[Profit Margin]" caption="Profit Margin" numFmtId="0" hierarchy="39" level="32767"/>
    <cacheField name="[Dim_Customer].[Customer Age Group].[Customer Age Group]" caption="Customer Age Group" numFmtId="0" hierarchy="14" level="1">
      <sharedItems count="5">
        <s v="0-20"/>
        <s v="21-30"/>
        <s v="31-40"/>
        <s v="41-50"/>
        <s v="51 +"/>
      </sharedItems>
    </cacheField>
    <cacheField name="[Date].[Month].[Month]" caption="Month" numFmtId="0" hierarchy="3" level="1">
      <sharedItems count="12">
        <s v="Jan"/>
        <s v="Feb"/>
        <s v="Mar"/>
        <s v="Apr"/>
        <s v="May"/>
        <s v="Jun"/>
        <s v="Jul"/>
        <s v="Aug"/>
        <s v="Sep"/>
        <s v="Oct"/>
        <s v="Nov"/>
        <s v="Dec"/>
      </sharedItems>
    </cacheField>
    <cacheField name="[products_table].[Category].[Category]" caption="Category" numFmtId="0" hierarchy="31" level="1">
      <sharedItems containsSemiMixedTypes="0" containsNonDate="0" containsString="0"/>
    </cacheField>
  </cacheFields>
  <cacheHierarchies count="59">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0"/>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2" memberValueDatatype="130" unbalanced="0">
      <fieldsUsage count="2">
        <fieldUsage x="-1"/>
        <fieldUsage x="2"/>
      </fieldsUsage>
    </cacheHierarchy>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Merged]" caption="Merged" attribute="1" defaultMemberUniqueName="[Dim_SalesPerson].[Merged].[All]" allUniqueName="[Dim_SalesPerson].[Merged].[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4"/>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Customer Age Group]" caption="Count of Customer Age Group" measure="1" displayFolder="" measureGroup="Dim_Customer" count="0">
      <extLst>
        <ext xmlns:x15="http://schemas.microsoft.com/office/spreadsheetml/2010/11/main" uri="{B97F6D7D-B522-45F9-BDA1-12C45D357490}">
          <x15:cacheHierarchy aggregatedColumn="14"/>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 Profit Margin]" caption="% Profit Margin"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hish Karanth K" refreshedDate="45440.565744560183" createdVersion="5" refreshedVersion="8" minRefreshableVersion="3" recordCount="0" supportSubquery="1" supportAdvancedDrill="1" xr:uid="{44213F03-FEA3-4AB3-BEA0-B946316D45FF}">
  <cacheSource type="external" connectionId="8"/>
  <cacheFields count="5">
    <cacheField name="[Dim_Customer].[Location].[Location]" caption="Location" numFmtId="0" hierarchy="12" level="1">
      <sharedItems count="5">
        <s v="California"/>
        <s v="Michigan"/>
        <s v="Missouri"/>
        <s v="Virginia"/>
        <s v="Washington"/>
      </sharedItems>
    </cacheField>
    <cacheField name="[Dim_Customer].[Customer Age Group].[Customer Age Group]" caption="Customer Age Group" numFmtId="0" hierarchy="14" level="1">
      <sharedItems count="5">
        <s v="0-20"/>
        <s v="21-30"/>
        <s v="31-40"/>
        <s v="41-50"/>
        <s v="51 +"/>
      </sharedItems>
    </cacheField>
    <cacheField name="[Measures].[Profit Margin]" caption="Profit Margin" numFmtId="0" hierarchy="39" level="32767"/>
    <cacheField name="[products_table].[Product Name].[Product Name]" caption="Product Name" numFmtId="0" hierarchy="30" level="1">
      <sharedItems count="5">
        <s v="Attorney Mist"/>
        <s v="Begin Brew"/>
        <s v="Common Splash"/>
        <s v="Eight Brew"/>
        <s v="Onto Dew"/>
      </sharedItems>
    </cacheField>
    <cacheField name="[products_table].[Category].[Category]" caption="Category" numFmtId="0" hierarchy="31" level="1">
      <sharedItems count="8">
        <s v="Alcoholic Beverage"/>
        <s v="Coffee"/>
        <s v="Energy Drink"/>
        <s v="Juice"/>
        <s v="Soft Drink"/>
        <s v="Sports Drink"/>
        <s v="Tea"/>
        <s v="Water"/>
      </sharedItems>
    </cacheField>
  </cacheFields>
  <cacheHierarchies count="59">
    <cacheHierarchy uniqueName="[Calculations].[Measures]" caption="Measures" attribute="1" defaultMemberUniqueName="[Calculations].[Measures].[All]" allUniqueName="[Calculations].[Measures].[All]" dimensionUniqueName="[Calculations]" displayFolder="" count="2" memberValueDatatype="20" unbalanced="0"/>
    <cacheHierarchy uniqueName="[Date].[Order Date]" caption="Order Date" attribute="1" time="1" defaultMemberUniqueName="[Date].[Order Date].[All]" allUniqueName="[Date].[Order Date].[All]" dimensionUniqueName="[Date]" displayFolder="" count="2" memberValueDatatype="7" unbalanced="0"/>
    <cacheHierarchy uniqueName="[Date].[Year]" caption="Year" attribute="1" defaultMemberUniqueName="[Date].[Year].[All]" allUniqueName="[Date].[Year].[All]" dimensionUniqueName="[Date]" displayFolder="" count="2"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2" memberValueDatatype="20" unbalanced="0"/>
    <cacheHierarchy uniqueName="[Date].[Weekday]" caption="Weekday" attribute="1" defaultMemberUniqueName="[Date].[Weekday].[All]" allUniqueName="[Date].[Weekday].[All]" dimensionUniqueName="[Date]" displayFolder="" count="2" memberValueDatatype="130" unbalanced="0"/>
    <cacheHierarchy uniqueName="[Date].[WeekNum]" caption="WeekNum" attribute="1" defaultMemberUniqueName="[Date].[WeekNum].[All]" allUniqueName="[Date].[WeekNum].[All]" dimensionUniqueName="[Date]" displayFolder="" count="2" memberValueDatatype="20" unbalanced="0"/>
    <cacheHierarchy uniqueName="[Date].[WeekType]" caption="WeekType" attribute="1" defaultMemberUniqueName="[Date].[WeekType].[All]" allUniqueName="[Date].[WeekType].[All]" dimensionUniqueName="[Date]" displayFolder="" count="2" memberValueDatatype="130" unbalanced="0"/>
    <cacheHierarchy uniqueName="[Date].[Quarter]" caption="Quarter" attribute="1" defaultMemberUniqueName="[Date].[Quarter].[All]" allUniqueName="[Date].[Quarter].[All]" dimensionUniqueName="[Date]" displayFolder="" count="2" memberValueDatatype="130" unbalanced="0"/>
    <cacheHierarchy uniqueName="[Dim_Customer].[Customer ID]" caption="Customer ID" attribute="1" defaultMemberUniqueName="[Dim_Customer].[Customer ID].[All]" allUniqueName="[Dim_Customer].[Customer ID].[All]" dimensionUniqueName="[Dim_Customer]" displayFolder="" count="2"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cacheHierarchy uniqueName="[Dim_Customer].[Gender]" caption="Gender" attribute="1" defaultMemberUniqueName="[Dim_Customer].[Gender].[All]" allUniqueName="[Dim_Customer].[Gender].[All]" dimensionUniqueName="[Dim_Customer]" displayFolder="" count="2"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0"/>
      </fieldsUsage>
    </cacheHierarchy>
    <cacheHierarchy uniqueName="[Dim_Customer].[Customer Age]" caption="Customer Age" attribute="1" defaultMemberUniqueName="[Dim_Customer].[Customer Age].[All]" allUniqueName="[Dim_Customer].[Customer Age].[All]" dimensionUniqueName="[Dim_Customer]" displayFolder="" count="2"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2" memberValueDatatype="130" unbalanced="0">
      <fieldsUsage count="2">
        <fieldUsage x="-1"/>
        <fieldUsage x="1"/>
      </fieldsUsage>
    </cacheHierarchy>
    <cacheHierarchy uniqueName="[Dim_SalesPerson].[Sales Person ID]" caption="Sales Person ID" attribute="1" defaultMemberUniqueName="[Dim_SalesPerson].[Sales Person ID].[All]" allUniqueName="[Dim_SalesPerson].[Sales Person ID].[All]" dimensionUniqueName="[Dim_SalesPerson]" displayFolder="" count="2" memberValueDatatype="20" unbalanced="0"/>
    <cacheHierarchy uniqueName="[Dim_SalesPerson].[Merged]" caption="Merged" attribute="1" defaultMemberUniqueName="[Dim_SalesPerson].[Merged].[All]" allUniqueName="[Dim_SalesPerson].[Merged].[All]" dimensionUniqueName="[Dim_SalesPerson]" displayFolder="" count="2"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cacheHierarchy uniqueName="[Dim_SalesPerson].[Custom]" caption="Custom" attribute="1" defaultMemberUniqueName="[Dim_SalesPerson].[Custom].[All]" allUniqueName="[Dim_SalesPerson].[Custom].[All]" dimensionUniqueName="[Dim_SalesPerson]" displayFolder="" count="2" memberValueDatatype="20" unbalanced="0"/>
    <cacheHierarchy uniqueName="[fact_table].[Product ID]" caption="Product ID" attribute="1" defaultMemberUniqueName="[fact_table].[Product ID].[All]" allUniqueName="[fact_table].[Product ID].[All]" dimensionUniqueName="[fact_table]" displayFolder="" count="2" memberValueDatatype="20" unbalanced="0"/>
    <cacheHierarchy uniqueName="[fact_table].[Customer ID]" caption="Customer ID" attribute="1" defaultMemberUniqueName="[fact_table].[Customer ID].[All]" allUniqueName="[fact_table].[Customer ID].[All]" dimensionUniqueName="[fact_table]" displayFolder="" count="2" memberValueDatatype="20" unbalanced="0"/>
    <cacheHierarchy uniqueName="[fact_table].[Sales Person ID]" caption="Sales Person ID" attribute="1" defaultMemberUniqueName="[fact_table].[Sales Person ID].[All]" allUniqueName="[fact_table].[Sales Person ID].[All]" dimensionUniqueName="[fact_table]" displayFolder="" count="2" memberValueDatatype="20" unbalanced="0"/>
    <cacheHierarchy uniqueName="[fact_table].[Quantity Sold]" caption="Quantity Sold" attribute="1" defaultMemberUniqueName="[fact_table].[Quantity Sold].[All]" allUniqueName="[fact_table].[Quantity Sold].[All]" dimensionUniqueName="[fact_table]" displayFolder="" count="2"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2" memberValueDatatype="20" unbalanced="0"/>
    <cacheHierarchy uniqueName="[fact_table].[Order Date]" caption="Order Date" attribute="1" time="1" defaultMemberUniqueName="[fact_table].[Order Date].[All]" allUniqueName="[fact_table].[Order Date].[All]" dimensionUniqueName="[fact_table]" displayFolder="" count="2" memberValueDatatype="7" unbalanced="0"/>
    <cacheHierarchy uniqueName="[monthly_store_targets].[Store ID]" caption="Store ID" attribute="1" defaultMemberUniqueName="[monthly_store_targets].[Store ID].[All]" allUniqueName="[monthly_store_targets].[Store ID].[All]" dimensionUniqueName="[monthly_store_targets]" displayFolder="" count="2" memberValueDatatype="20" unbalanced="0"/>
    <cacheHierarchy uniqueName="[monthly_store_targets].[Date]" caption="Date" attribute="1" time="1" defaultMemberUniqueName="[monthly_store_targets].[Date].[All]" allUniqueName="[monthly_store_targets].[Date].[All]" dimensionUniqueName="[monthly_store_targets]" displayFolder="" count="2"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2" memberValueDatatype="20" unbalanced="0"/>
    <cacheHierarchy uniqueName="[products_table].[Product ID]" caption="Product ID" attribute="1" defaultMemberUniqueName="[products_table].[Product ID].[All]" allUniqueName="[products_table].[Product ID].[All]" dimensionUniqueName="[products_table]" displayFolder="" count="2" memberValueDatatype="20" unbalanced="0"/>
    <cacheHierarchy uniqueName="[products_table].[Product Name]" caption="Product Name" attribute="1" defaultMemberUniqueName="[products_table].[Product Name].[All]" allUniqueName="[products_table].[Product Name].[All]" dimensionUniqueName="[products_table]" displayFolder="" count="2" memberValueDatatype="130" unbalanced="0">
      <fieldsUsage count="2">
        <fieldUsage x="-1"/>
        <fieldUsage x="3"/>
      </fieldsUsage>
    </cacheHierarchy>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4"/>
      </fieldsUsage>
    </cacheHierarchy>
    <cacheHierarchy uniqueName="[products_table].[Sales Price]" caption="Sales Price" attribute="1" defaultMemberUniqueName="[products_table].[Sales Price].[All]" allUniqueName="[products_table].[Sales Price].[All]" dimensionUniqueName="[products_table]" displayFolder="" count="2" memberValueDatatype="5" unbalanced="0"/>
    <cacheHierarchy uniqueName="[products_table].[Cost Price]" caption="Cost Price" attribute="1" defaultMemberUniqueName="[products_table].[Cost Price].[All]" allUniqueName="[products_table].[Cost Price].[All]" dimensionUniqueName="[products_table]" displayFolder="" count="2" memberValueDatatype="5" unbalanced="0"/>
    <cacheHierarchy uniqueName="[Measures].[Count of Customer Age Group]" caption="Count of Customer Age Group" measure="1" displayFolder="" measureGroup="Dim_Customer" count="0">
      <extLst>
        <ext xmlns:x15="http://schemas.microsoft.com/office/spreadsheetml/2010/11/main" uri="{B97F6D7D-B522-45F9-BDA1-12C45D357490}">
          <x15:cacheHierarchy aggregatedColumn="14"/>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hish Karanth K" refreshedDate="45440.565769097222" createdVersion="5" refreshedVersion="8" minRefreshableVersion="3" recordCount="0" supportSubquery="1" supportAdvancedDrill="1" xr:uid="{00000000-000A-0000-FFFF-FFFF3F000000}">
  <cacheSource type="external" connectionId="8"/>
  <cacheFields count="3">
    <cacheField name="[Measures].[Profit Margin]" caption="Profit Margin" numFmtId="0" hierarchy="39" level="32767"/>
    <cacheField name="[Dim_Customer].[Location].[Location]" caption="Location" numFmtId="0" hierarchy="12" level="1">
      <sharedItems count="5">
        <s v="California"/>
        <s v="Michigan"/>
        <s v="Missouri"/>
        <s v="Virginia"/>
        <s v="Washington"/>
      </sharedItems>
    </cacheField>
    <cacheField name="[products_table].[Category].[Category]" caption="Category" numFmtId="0" hierarchy="31" level="1">
      <sharedItems containsSemiMixedTypes="0" containsNonDate="0" containsString="0"/>
    </cacheField>
  </cacheFields>
  <cacheHierarchies count="59">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Merged]" caption="Merged" attribute="1" defaultMemberUniqueName="[Dim_SalesPerson].[Merged].[All]" allUniqueName="[Dim_SalesPerson].[Merged].[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2"/>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Customer Age Group]" caption="Count of Customer Age Group" measure="1" displayFolder="" measureGroup="Dim_Customer" count="0">
      <extLst>
        <ext xmlns:x15="http://schemas.microsoft.com/office/spreadsheetml/2010/11/main" uri="{B97F6D7D-B522-45F9-BDA1-12C45D357490}">
          <x15:cacheHierarchy aggregatedColumn="14"/>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0"/>
      </fieldsUsage>
    </cacheHierarchy>
    <cacheHierarchy uniqueName="[Measures].[% Profit Margin]" caption="% Profit Margin"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hish Karanth K" refreshedDate="45438.525161805555" createdVersion="3" refreshedVersion="5" minRefreshableVersion="3" recordCount="0" supportSubquery="1" supportAdvancedDrill="1" xr:uid="{00000000-000A-0000-FFFF-FFFF2C000000}">
  <cacheSource type="external" connectionId="8">
    <extLst>
      <ext xmlns:x14="http://schemas.microsoft.com/office/spreadsheetml/2009/9/main" uri="{F057638F-6D5F-4e77-A914-E7F072B9BCA8}">
        <x14:sourceConnection name="ThisWorkbookDataModel"/>
      </ext>
    </extLst>
  </cacheSource>
  <cacheFields count="0"/>
  <cacheHierarchies count="59">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Merged]" caption="Merged" attribute="1" defaultMemberUniqueName="[Dim_SalesPerson].[Merged].[All]" allUniqueName="[Dim_SalesPerson].[Merged].[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Customer Age Group]" caption="Count of Customer Age Group" measure="1" displayFolder="" measureGroup="Dim_Customer" count="0">
      <extLst>
        <ext xmlns:x15="http://schemas.microsoft.com/office/spreadsheetml/2010/11/main" uri="{B97F6D7D-B522-45F9-BDA1-12C45D357490}">
          <x15:cacheHierarchy aggregatedColumn="14"/>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hish Karanth K" refreshedDate="45440.565706944442" createdVersion="5" refreshedVersion="8" minRefreshableVersion="3" recordCount="0" supportSubquery="1" supportAdvancedDrill="1" xr:uid="{00000000-000A-0000-FFFF-FFFF4F000000}">
  <cacheSource type="external" connectionId="8"/>
  <cacheFields count="4">
    <cacheField name="[Measures].[Total Revenue]" caption="Total Revenue" numFmtId="0" hierarchy="37" level="32767"/>
    <cacheField name="[Measures].[Total Target]" caption="Total Target" numFmtId="0" hierarchy="47" level="32767"/>
    <cacheField name="[Dim_SalesPerson].[Store Name].[Store Name]" caption="Store Name" numFmtId="0" hierarchy="17" level="1">
      <sharedItems count="10">
        <s v="Barron-Fleming"/>
        <s v="Berg-Trujillo"/>
        <s v="Lee-Myers"/>
        <s v="Lopez"/>
        <s v="Martinez"/>
        <s v="Miller"/>
        <s v="Myers-Lopez"/>
        <s v="Novak PLC"/>
        <s v="Thomas"/>
        <s v="Valdez"/>
      </sharedItems>
    </cacheField>
    <cacheField name="[products_table].[Category].[Category]" caption="Category" numFmtId="0" hierarchy="31" level="1">
      <sharedItems containsSemiMixedTypes="0" containsNonDate="0" containsString="0"/>
    </cacheField>
  </cacheFields>
  <cacheHierarchies count="59">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Merged]" caption="Merged" attribute="1" defaultMemberUniqueName="[Dim_SalesPerson].[Merged].[All]" allUniqueName="[Dim_SalesPerson].[Merged].[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2"/>
      </fieldsUsage>
    </cacheHierarchy>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3"/>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Customer Age Group]" caption="Count of Customer Age Group" measure="1" displayFolder="" measureGroup="Dim_Customer" count="0">
      <extLst>
        <ext xmlns:x15="http://schemas.microsoft.com/office/spreadsheetml/2010/11/main" uri="{B97F6D7D-B522-45F9-BDA1-12C45D357490}">
          <x15:cacheHierarchy aggregatedColumn="14"/>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oneField="1">
      <fieldsUsage count="1">
        <fieldUsage x="1"/>
      </fieldsUsage>
    </cacheHierarchy>
    <cacheHierarchy uniqueName="[Measures].[# Customers]" caption="# Customers" measure="1" displayFolder="" measureGroup="Calculations" count="0"/>
    <cacheHierarchy uniqueName="[Measures].[# Locations]" caption="# Locations"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hish Karanth K" refreshedDate="45440.565710648145" createdVersion="8" refreshedVersion="8" minRefreshableVersion="3" recordCount="0" supportSubquery="1" supportAdvancedDrill="1" xr:uid="{00000000-000A-0000-FFFF-FFFF2D000000}">
  <cacheSource type="external" connectionId="8"/>
  <cacheFields count="4">
    <cacheField name="[Date].[Month].[Month]" caption="Month" numFmtId="0" hierarchy="3" level="1">
      <sharedItems count="12">
        <s v="Jan"/>
        <s v="Feb"/>
        <s v="Mar"/>
        <s v="Apr"/>
        <s v="May"/>
        <s v="Jun"/>
        <s v="Jul"/>
        <s v="Aug"/>
        <s v="Sep"/>
        <s v="Oct"/>
        <s v="Nov"/>
        <s v="Dec"/>
      </sharedItems>
    </cacheField>
    <cacheField name="[Measures].[Total Revenue]" caption="Total Revenue" numFmtId="0" hierarchy="37" level="32767"/>
    <cacheField name="[Measures].[Total Target]" caption="Total Target" numFmtId="0" hierarchy="47" level="32767"/>
    <cacheField name="[products_table].[Category].[Category]" caption="Category" numFmtId="0" hierarchy="31" level="1">
      <sharedItems containsSemiMixedTypes="0" containsNonDate="0" containsString="0"/>
    </cacheField>
  </cacheFields>
  <cacheHierarchies count="59">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0"/>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Merged]" caption="Merged" attribute="1" defaultMemberUniqueName="[Dim_SalesPerson].[Merged].[All]" allUniqueName="[Dim_SalesPerson].[Merged].[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3"/>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Customer Age Group]" caption="Count of Customer Age Group" measure="1" displayFolder="" measureGroup="Dim_Customer" count="0">
      <extLst>
        <ext xmlns:x15="http://schemas.microsoft.com/office/spreadsheetml/2010/11/main" uri="{B97F6D7D-B522-45F9-BDA1-12C45D357490}">
          <x15:cacheHierarchy aggregatedColumn="14"/>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1"/>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oneField="1">
      <fieldsUsage count="1">
        <fieldUsage x="2"/>
      </fieldsUsage>
    </cacheHierarchy>
    <cacheHierarchy uniqueName="[Measures].[# Customers]" caption="# Customers" measure="1" displayFolder="" measureGroup="Calculations" count="0"/>
    <cacheHierarchy uniqueName="[Measures].[# Locations]" caption="# Locations"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hish Karanth K" refreshedDate="45440.56571412037" createdVersion="8" refreshedVersion="8" minRefreshableVersion="3" recordCount="0" supportSubquery="1" supportAdvancedDrill="1" xr:uid="{00000000-000A-0000-FFFF-FFFF36000000}">
  <cacheSource type="external" connectionId="8"/>
  <cacheFields count="3">
    <cacheField name="[Measures].[Total Revenue]" caption="Total Revenue" numFmtId="0" hierarchy="37" level="32767"/>
    <cacheField name="[Measures].[Total Target]" caption="Total Target" numFmtId="0" hierarchy="47" level="32767"/>
    <cacheField name="[products_table].[Category].[Category]" caption="Category" numFmtId="0" hierarchy="31" level="1">
      <sharedItems containsSemiMixedTypes="0" containsNonDate="0" containsString="0"/>
    </cacheField>
  </cacheFields>
  <cacheHierarchies count="59">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Merged]" caption="Merged" attribute="1" defaultMemberUniqueName="[Dim_SalesPerson].[Merged].[All]" allUniqueName="[Dim_SalesPerson].[Merged].[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2"/>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Customer Age Group]" caption="Count of Customer Age Group" measure="1" displayFolder="" measureGroup="Dim_Customer" count="0">
      <extLst>
        <ext xmlns:x15="http://schemas.microsoft.com/office/spreadsheetml/2010/11/main" uri="{B97F6D7D-B522-45F9-BDA1-12C45D357490}">
          <x15:cacheHierarchy aggregatedColumn="14"/>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oneField="1">
      <fieldsUsage count="1">
        <fieldUsage x="1"/>
      </fieldsUsage>
    </cacheHierarchy>
    <cacheHierarchy uniqueName="[Measures].[# Customers]" caption="# Customers" measure="1" displayFolder="" measureGroup="Calculations" count="0"/>
    <cacheHierarchy uniqueName="[Measures].[# Locations]" caption="# Locations"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hish Karanth K" refreshedDate="45440.565717476849" createdVersion="8" refreshedVersion="8" minRefreshableVersion="3" recordCount="0" supportSubquery="1" supportAdvancedDrill="1" xr:uid="{00000000-000A-0000-FFFF-FFFF30000000}">
  <cacheSource type="external" connectionId="8"/>
  <cacheFields count="4">
    <cacheField name="[Measures].[Total Revenue]" caption="Total Revenue" numFmtId="0" hierarchy="37" level="32767"/>
    <cacheField name="[Date].[WeekType].[WeekType]" caption="WeekType" numFmtId="0" hierarchy="7" level="1">
      <sharedItems count="2">
        <s v="Weekday"/>
        <s v="Weekend"/>
      </sharedItems>
    </cacheField>
    <cacheField name="[products_table].[Category].[Category]" caption="Category" numFmtId="0" hierarchy="31" level="1">
      <sharedItems containsSemiMixedTypes="0" containsNonDate="0" containsString="0"/>
    </cacheField>
    <cacheField name="Dummy0" numFmtId="0" hierarchy="59" level="32767">
      <extLst>
        <ext xmlns:x14="http://schemas.microsoft.com/office/spreadsheetml/2009/9/main" uri="{63CAB8AC-B538-458d-9737-405883B0398D}">
          <x14:cacheField ignore="1"/>
        </ext>
      </extLst>
    </cacheField>
  </cacheFields>
  <cacheHierarchies count="60">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2" memberValueDatatype="130" unbalanced="0">
      <fieldsUsage count="2">
        <fieldUsage x="-1"/>
        <fieldUsage x="1"/>
      </fieldsUsage>
    </cacheHierarchy>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Merged]" caption="Merged" attribute="1" defaultMemberUniqueName="[Dim_SalesPerson].[Merged].[All]" allUniqueName="[Dim_SalesPerson].[Merged].[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2"/>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Customer Age Group]" caption="Count of Customer Age Group" measure="1" displayFolder="" measureGroup="Dim_Customer" count="0">
      <extLst>
        <ext xmlns:x15="http://schemas.microsoft.com/office/spreadsheetml/2010/11/main" uri="{B97F6D7D-B522-45F9-BDA1-12C45D357490}">
          <x15:cacheHierarchy aggregatedColumn="14"/>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y uniqueName="Dummy0" caption="Measures" measure="1" count="0">
      <extLst>
        <ext xmlns:x14="http://schemas.microsoft.com/office/spreadsheetml/2009/9/main" uri="{8CF416AD-EC4C-4aba-99F5-12A058AE0983}">
          <x14:cacheHierarchy ignore="1"/>
        </ext>
      </extLst>
    </cacheHierarchy>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hish Karanth K" refreshedDate="45440.565722569445" createdVersion="8" refreshedVersion="8" minRefreshableVersion="3" recordCount="0" supportSubquery="1" supportAdvancedDrill="1" xr:uid="{00000000-000A-0000-FFFF-FFFF33000000}">
  <cacheSource type="external" connectionId="8"/>
  <cacheFields count="4">
    <cacheField name="[Measures].[Total Revenue]" caption="Total Revenue" numFmtId="0" hierarchy="37" level="32767"/>
    <cacheField name="[Date].[Quarter].[Quarter]" caption="Quarter" numFmtId="0" hierarchy="8" level="1">
      <sharedItems count="4">
        <s v="Q-1"/>
        <s v="Q-2"/>
        <s v="Q-3"/>
        <s v="Q-4"/>
      </sharedItems>
    </cacheField>
    <cacheField name="[products_table].[Category].[Category]" caption="Category" numFmtId="0" hierarchy="31" level="1">
      <sharedItems containsSemiMixedTypes="0" containsNonDate="0" containsString="0"/>
    </cacheField>
    <cacheField name="Dummy0" numFmtId="0" hierarchy="59" level="32767">
      <extLst>
        <ext xmlns:x14="http://schemas.microsoft.com/office/spreadsheetml/2009/9/main" uri="{63CAB8AC-B538-458d-9737-405883B0398D}">
          <x14:cacheField ignore="1"/>
        </ext>
      </extLst>
    </cacheField>
  </cacheFields>
  <cacheHierarchies count="60">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fieldsUsage count="2">
        <fieldUsage x="-1"/>
        <fieldUsage x="1"/>
      </fieldsUsage>
    </cacheHierarchy>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Merged]" caption="Merged" attribute="1" defaultMemberUniqueName="[Dim_SalesPerson].[Merged].[All]" allUniqueName="[Dim_SalesPerson].[Merged].[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2"/>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Customer Age Group]" caption="Count of Customer Age Group" measure="1" displayFolder="" measureGroup="Dim_Customer" count="0">
      <extLst>
        <ext xmlns:x15="http://schemas.microsoft.com/office/spreadsheetml/2010/11/main" uri="{B97F6D7D-B522-45F9-BDA1-12C45D357490}">
          <x15:cacheHierarchy aggregatedColumn="14"/>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y uniqueName="Dummy0" caption="Measures" measure="1" count="0">
      <extLst>
        <ext xmlns:x14="http://schemas.microsoft.com/office/spreadsheetml/2009/9/main" uri="{8CF416AD-EC4C-4aba-99F5-12A058AE0983}">
          <x14:cacheHierarchy ignore="1"/>
        </ext>
      </extLst>
    </cacheHierarchy>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hish Karanth K" refreshedDate="45440.565725578701" createdVersion="5" refreshedVersion="8" minRefreshableVersion="3" recordCount="0" supportSubquery="1" supportAdvancedDrill="1" xr:uid="{00000000-000A-0000-FFFF-FFFF39000000}">
  <cacheSource type="external" connectionId="8"/>
  <cacheFields count="3">
    <cacheField name="[Measures].[Profit Margin]" caption="Profit Margin" numFmtId="0" hierarchy="39" level="32767"/>
    <cacheField name="[Dim_Customer].[Full Name].[Full Name]" caption="Full Name" numFmtId="0" hierarchy="10" level="1">
      <sharedItems count="5">
        <s v="John Brown"/>
        <s v="Judith Simmons"/>
        <s v="Kristine Barrett"/>
        <s v="Laura Gross"/>
        <s v="Paul Noble"/>
      </sharedItems>
    </cacheField>
    <cacheField name="[products_table].[Category].[Category]" caption="Category" numFmtId="0" hierarchy="31" level="1">
      <sharedItems containsSemiMixedTypes="0" containsNonDate="0" containsString="0"/>
    </cacheField>
  </cacheFields>
  <cacheHierarchies count="59">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1"/>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Merged]" caption="Merged" attribute="1" defaultMemberUniqueName="[Dim_SalesPerson].[Merged].[All]" allUniqueName="[Dim_SalesPerson].[Merged].[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2"/>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Customer Age Group]" caption="Count of Customer Age Group" measure="1" displayFolder="" measureGroup="Dim_Customer" count="0">
      <extLst>
        <ext xmlns:x15="http://schemas.microsoft.com/office/spreadsheetml/2010/11/main" uri="{B97F6D7D-B522-45F9-BDA1-12C45D357490}">
          <x15:cacheHierarchy aggregatedColumn="14"/>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0"/>
      </fieldsUsage>
    </cacheHierarchy>
    <cacheHierarchy uniqueName="[Measures].[% Profit Margin]" caption="% Profit Margin"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hish Karanth K" refreshedDate="45440.56572835648" createdVersion="5" refreshedVersion="8" minRefreshableVersion="3" recordCount="0" supportSubquery="1" supportAdvancedDrill="1" xr:uid="{00000000-000A-0000-FFFF-FFFF20000000}">
  <cacheSource type="external" connectionId="8"/>
  <cacheFields count="5">
    <cacheField name="[Dim_Customer].[Location].[Location]" caption="Location" numFmtId="0" hierarchy="12" level="1">
      <sharedItems count="5">
        <s v="California"/>
        <s v="Michigan"/>
        <s v="Missouri"/>
        <s v="Virginia"/>
        <s v="Washington"/>
      </sharedItems>
    </cacheField>
    <cacheField name="[Measures].[Profit Margin]" caption="Profit Margin" numFmtId="0" hierarchy="39" level="32767"/>
    <cacheField name="[Dim_Customer].[Customer Age Group].[Customer Age Group]" caption="Customer Age Group" numFmtId="0" hierarchy="14" level="1">
      <sharedItems count="5">
        <s v="0-20"/>
        <s v="21-30"/>
        <s v="31-40"/>
        <s v="41-50"/>
        <s v="51 +"/>
      </sharedItems>
    </cacheField>
    <cacheField name="[Date].[Month].[Month]" caption="Month" numFmtId="0" hierarchy="3" level="1">
      <sharedItems count="12">
        <s v="Jan"/>
        <s v="Feb"/>
        <s v="Mar"/>
        <s v="Apr"/>
        <s v="May"/>
        <s v="Jun"/>
        <s v="Jul"/>
        <s v="Aug"/>
        <s v="Sep"/>
        <s v="Oct"/>
        <s v="Nov"/>
        <s v="Dec"/>
      </sharedItems>
    </cacheField>
    <cacheField name="[products_table].[Category].[Category]" caption="Category" numFmtId="0" hierarchy="31" level="1">
      <sharedItems containsSemiMixedTypes="0" containsNonDate="0" containsString="0"/>
    </cacheField>
  </cacheFields>
  <cacheHierarchies count="59">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0"/>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2" memberValueDatatype="130" unbalanced="0">
      <fieldsUsage count="2">
        <fieldUsage x="-1"/>
        <fieldUsage x="2"/>
      </fieldsUsage>
    </cacheHierarchy>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Merged]" caption="Merged" attribute="1" defaultMemberUniqueName="[Dim_SalesPerson].[Merged].[All]" allUniqueName="[Dim_SalesPerson].[Merged].[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4"/>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Customer Age Group]" caption="Count of Customer Age Group" measure="1" displayFolder="" measureGroup="Dim_Customer" count="0">
      <extLst>
        <ext xmlns:x15="http://schemas.microsoft.com/office/spreadsheetml/2010/11/main" uri="{B97F6D7D-B522-45F9-BDA1-12C45D357490}">
          <x15:cacheHierarchy aggregatedColumn="14"/>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 Profit Margin]" caption="% Profit Margin"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Store_Revenue Target" cacheId="169" applyNumberFormats="0" applyBorderFormats="0" applyFontFormats="0" applyPatternFormats="0" applyAlignmentFormats="0" applyWidthHeightFormats="1" dataCaption="Values" tag="2b1bd2c5-2c47-4f1b-8523-1f8fc89384ca" updatedVersion="8" minRefreshableVersion="3" useAutoFormatting="1" itemPrintTitles="1" createdVersion="5" indent="0" outline="1" outlineData="1" multipleFieldFilters="0">
  <location ref="O3:Q14" firstHeaderRow="0" firstDataRow="1" firstDataCol="1"/>
  <pivotFields count="4">
    <pivotField dataField="1" showAll="0"/>
    <pivotField dataField="1" showAll="0"/>
    <pivotField axis="axisRow" allDrilled="1" showAll="0" defaultAttributeDrillState="1">
      <items count="11">
        <item x="0"/>
        <item x="1"/>
        <item x="2"/>
        <item x="3"/>
        <item x="4"/>
        <item x="5"/>
        <item x="6"/>
        <item x="7"/>
        <item x="8"/>
        <item x="9"/>
        <item t="default"/>
      </items>
    </pivotField>
    <pivotField allDrilled="1" showAll="0" dataSourceSort="1" defaultAttributeDrillState="1"/>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name="Total Revenue" fld="0" subtotal="count" baseField="0" baseItem="0"/>
    <dataField name="Total Target" fld="1" subtotal="count" baseField="0" baseItem="0"/>
  </dataField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caption="Total Revenue"/>
    <pivotHierarchy dragToRow="0" dragToCol="0" dragToPage="0" dragToData="1" caption="COGS"/>
    <pivotHierarchy dragToRow="0" dragToCol="0" dragToPage="0" dragToData="1" caption="Profit Margin"/>
    <pivotHierarchy dragToRow="0" dragToCol="0" dragToPage="0" dragToData="1" caption="% Profit Margin"/>
    <pivotHierarchy dragToRow="0" dragToCol="0" dragToPage="0" dragToData="1" caption="# Transactions"/>
    <pivotHierarchy dragToRow="0" dragToCol="0" dragToPage="0" dragToData="1" caption="Total Refund"/>
    <pivotHierarchy dragToRow="0" dragToCol="0" dragToPage="0" dragToData="1" caption="Refund Rate"/>
    <pivotHierarchy dragToRow="0" dragToCol="0" dragToPage="0" dragToData="1" caption="# Products"/>
    <pivotHierarchy dragToRow="0" dragToCol="0" dragToPage="0" dragToData="1" caption="Qty Returned"/>
    <pivotHierarchy dragToRow="0" dragToCol="0" dragToPage="0" dragToData="1" caption="Total Qty"/>
    <pivotHierarchy dragToRow="0" dragToCol="0" dragToPage="0" dragToData="1" caption="Total Targe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alculations]"/>
        <x15:activeTabTopLevelEntity name="[Dim_SalesPerson]"/>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4" cacheId="196" applyNumberFormats="0" applyBorderFormats="0" applyFontFormats="0" applyPatternFormats="0" applyAlignmentFormats="0" applyWidthHeightFormats="1" dataCaption="Values" tag="a43ff921-93c0-4923-acb3-0ae79dcd0f29" updatedVersion="8" minRefreshableVersion="3" useAutoFormatting="1" rowGrandTotals="0" colGrandTotals="0" itemPrintTitles="1" createdVersion="5" indent="0" compact="0" compactData="0" multipleFieldFilters="0">
  <location ref="K9:L14" firstHeaderRow="1" firstDataRow="1" firstDataCol="1"/>
  <pivotFields count="3">
    <pivotField dataField="1" compact="0" outline="0" showAll="0"/>
    <pivotField axis="axisRow" compact="0" allDrilled="1" outline="0"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compact="0" allDrilled="1" outline="0" showAll="0" dataSourceSort="1" defaultAttributeDrillState="1"/>
  </pivotFields>
  <rowFields count="1">
    <field x="1"/>
  </rowFields>
  <rowItems count="5">
    <i>
      <x v="3"/>
    </i>
    <i>
      <x v="2"/>
    </i>
    <i>
      <x v="4"/>
    </i>
    <i>
      <x v="1"/>
    </i>
    <i>
      <x/>
    </i>
  </rowItems>
  <colItems count="1">
    <i/>
  </colItems>
  <dataFields count="1">
    <dataField fld="0" subtotal="count" baseField="0" baseItem="0"/>
  </dataField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4" iMeasureHier="39">
      <autoFilter ref="A1">
        <filterColumn colId="0">
          <top10 top="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300-00000E000000}" name="PivotTable10" cacheId="181" applyNumberFormats="0" applyBorderFormats="0" applyFontFormats="0" applyPatternFormats="0" applyAlignmentFormats="0" applyWidthHeightFormats="1" dataCaption="Values" tag="d70e7477-7008-4803-b907-610ce487df73" updatedVersion="8" minRefreshableVersion="3" useAutoFormatting="1" subtotalHiddenItems="1" rowGrandTotals="0" colGrandTotals="0" itemPrintTitles="1" createdVersion="5" indent="0" compact="0" compactData="0" multipleFieldFilters="0" chartFormat="8">
  <location ref="F40:G52" firstHeaderRow="1" firstDataRow="1" firstDataCol="1"/>
  <pivotFields count="5">
    <pivotField compact="0" allDrilled="1" outline="0" showAll="0" measureFilter="1" defaultAttributeDrillState="1">
      <items count="6">
        <item x="0"/>
        <item x="1"/>
        <item x="2"/>
        <item x="3"/>
        <item x="4"/>
        <item t="default"/>
      </items>
    </pivotField>
    <pivotField dataField="1" compact="0" outline="0" showAll="0"/>
    <pivotField compact="0" allDrilled="1" outline="0" showAll="0" sortType="ascending" defaultAttributeDrillState="1">
      <items count="6">
        <item x="0"/>
        <item x="1"/>
        <item x="2"/>
        <item x="3"/>
        <item x="4"/>
        <item t="default"/>
      </items>
    </pivotField>
    <pivotField axis="axisRow" compact="0" allDrilled="1" outline="0" showAll="0" dataSourceSort="1" defaultAttributeDrillState="1">
      <items count="13">
        <item x="0"/>
        <item x="1"/>
        <item x="2"/>
        <item x="3"/>
        <item x="4"/>
        <item x="5"/>
        <item x="6"/>
        <item x="7"/>
        <item x="8"/>
        <item x="9"/>
        <item x="10"/>
        <item x="11"/>
        <item t="default"/>
      </items>
    </pivotField>
    <pivotField compact="0" allDrilled="1" outline="0" showAll="0" dataSourceSort="1" defaultAttributeDrillState="1"/>
  </pivotFields>
  <rowFields count="1">
    <field x="3"/>
  </rowFields>
  <rowItems count="12">
    <i>
      <x/>
    </i>
    <i>
      <x v="1"/>
    </i>
    <i>
      <x v="2"/>
    </i>
    <i>
      <x v="3"/>
    </i>
    <i>
      <x v="4"/>
    </i>
    <i>
      <x v="5"/>
    </i>
    <i>
      <x v="6"/>
    </i>
    <i>
      <x v="7"/>
    </i>
    <i>
      <x v="8"/>
    </i>
    <i>
      <x v="9"/>
    </i>
    <i>
      <x v="10"/>
    </i>
    <i>
      <x v="11"/>
    </i>
  </rowItems>
  <colItems count="1">
    <i/>
  </colItems>
  <dataFields count="1">
    <dataField fld="1" subtotal="count" baseField="0" baseItem="0" numFmtId="164"/>
  </dataFields>
  <formats count="2">
    <format dxfId="46">
      <pivotArea outline="0" fieldPosition="0">
        <references count="1">
          <reference field="4294967294" count="1">
            <x v="0"/>
          </reference>
        </references>
      </pivotArea>
    </format>
    <format dxfId="45">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39">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im_Customer]"/>
        <x15:activeTabTopLevelEntity name="[Calculations]"/>
        <x15:activeTabTopLevelEntity name="[Date]"/>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300-00000C000000}" name="PivotTable3" cacheId="209" applyNumberFormats="0" applyBorderFormats="0" applyFontFormats="0" applyPatternFormats="0" applyAlignmentFormats="0" applyWidthHeightFormats="1" dataCaption="Values" tag="aeb736ad-5919-4989-9974-56e624265c35" updatedVersion="8" minRefreshableVersion="3" useAutoFormatting="1" rowGrandTotals="0" colGrandTotals="0" itemPrintTitles="1" createdVersion="5" indent="0" compact="0" compactData="0" multipleFieldFilters="0">
  <location ref="H9:I14" firstHeaderRow="1" firstDataRow="1" firstDataCol="1"/>
  <pivotFields count="3">
    <pivotField dataField="1" compact="0" outline="0" showAll="0"/>
    <pivotField axis="axisRow" compact="0" allDrilled="1" outline="0"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compact="0" allDrilled="1" outline="0" showAll="0" dataSourceSort="1" defaultAttributeDrillState="1"/>
  </pivotFields>
  <rowFields count="1">
    <field x="1"/>
  </rowFields>
  <rowItems count="5">
    <i>
      <x v="4"/>
    </i>
    <i>
      <x/>
    </i>
    <i>
      <x v="1"/>
    </i>
    <i>
      <x v="3"/>
    </i>
    <i>
      <x v="2"/>
    </i>
  </rowItems>
  <colItems count="1">
    <i/>
  </colItems>
  <dataFields count="1">
    <dataField fld="0" subtotal="count" baseField="0" baseItem="0"/>
  </dataField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3" iMeasureHier="39">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activeTabTopLevelEntity name="[Date]"/>
        <x15:activeTabTopLevelEntity name="[products_table]"/>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E33D8D2-2EF1-468B-B398-6B9D5D86D8BD}" name="PivotTable14" cacheId="189" applyNumberFormats="0" applyBorderFormats="0" applyFontFormats="0" applyPatternFormats="0" applyAlignmentFormats="0" applyWidthHeightFormats="1" dataCaption="Values" tag="8ae6c951-af42-416c-ae1f-46c12fd86668" updatedVersion="8" minRefreshableVersion="3" useAutoFormatting="1" subtotalHiddenItems="1" rowGrandTotals="0" colGrandTotals="0" itemPrintTitles="1" createdVersion="5" indent="0" compact="0" compactData="0" multipleFieldFilters="0" chartFormat="15">
  <location ref="B100:D200" firstHeaderRow="0" firstDataRow="1" firstDataCol="1"/>
  <pivotFields count="6">
    <pivotField compact="0" allDrilled="1" outline="0" showAll="0" measureFilter="1" defaultAttributeDrillState="1">
      <items count="6">
        <item x="0"/>
        <item x="1"/>
        <item x="2"/>
        <item x="3"/>
        <item x="4"/>
        <item t="default"/>
      </items>
    </pivotField>
    <pivotField compact="0" allDrilled="1" outline="0" showAll="0" sortType="ascending" defaultAttributeDrillState="1">
      <items count="6">
        <item x="0"/>
        <item x="1"/>
        <item x="2"/>
        <item x="3"/>
        <item x="4"/>
        <item t="default"/>
      </items>
    </pivotField>
    <pivotField dataField="1" compact="0" outline="0" showAll="0"/>
    <pivotField axis="axisRow" compact="0" allDrilled="1" outline="0" showAll="0" dataSourceSort="1" defaultAttributeDrillState="1">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dataField="1" compact="0" outline="0" showAll="0"/>
    <pivotField compact="0" allDrilled="1" outline="0" showAll="0" dataSourceSort="1" defaultAttributeDrillState="1"/>
  </pivotFields>
  <rowFields count="1">
    <field x="3"/>
  </rowFields>
  <row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rowItems>
  <colFields count="1">
    <field x="-2"/>
  </colFields>
  <colItems count="2">
    <i>
      <x/>
    </i>
    <i i="1">
      <x v="1"/>
    </i>
  </colItems>
  <dataFields count="2">
    <dataField fld="2" subtotal="count" baseField="0" baseItem="0"/>
    <dataField fld="4" subtotal="count" baseField="0" baseItem="0"/>
  </dataFields>
  <formats count="1">
    <format dxfId="47">
      <pivotArea outline="0" collapsedLevelsAreSubtotals="1" fieldPosition="0"/>
    </format>
  </format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Return Rat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39">
      <autoFilter ref="A1">
        <filterColumn colId="0">
          <top10 val="5" filterVal="5"/>
        </filterColumn>
      </autoFilter>
    </filter>
  </filters>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im_Customer]"/>
        <x15:activeTabTopLevelEntity name="[Calculations]"/>
        <x15:activeTabTopLevelEntity name="[Date]"/>
        <x15:activeTabTopLevelEntity name="[products_table]"/>
      </x15:pivotTableUISettings>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1A0C23E-83E3-4461-B548-015BA912E194}" name="PivotTable15" cacheId="192" applyNumberFormats="0" applyBorderFormats="0" applyFontFormats="0" applyPatternFormats="0" applyAlignmentFormats="0" applyWidthHeightFormats="1" dataCaption="Values" tag="8ae6c951-af42-416c-ae1f-46c12fd86668" updatedVersion="8" minRefreshableVersion="3" useAutoFormatting="1" subtotalHiddenItems="1" rowGrandTotals="0" colGrandTotals="0" itemPrintTitles="1" createdVersion="5" indent="0" compact="0" compactData="0" multipleFieldFilters="0" chartFormat="20">
  <location ref="G98:H106" firstHeaderRow="1" firstDataRow="1" firstDataCol="1"/>
  <pivotFields count="5">
    <pivotField compact="0" allDrilled="1" outline="0" showAll="0" measureFilter="1" defaultAttributeDrillState="1">
      <items count="6">
        <item x="0"/>
        <item x="1"/>
        <item x="2"/>
        <item x="3"/>
        <item x="4"/>
        <item t="default"/>
      </items>
    </pivotField>
    <pivotField compact="0" allDrilled="1" outline="0" showAll="0" sortType="ascending" defaultAttributeDrillState="1">
      <items count="6">
        <item x="0"/>
        <item x="1"/>
        <item x="2"/>
        <item x="3"/>
        <item x="4"/>
        <item t="default"/>
      </items>
    </pivotField>
    <pivotField dataField="1" compact="0" outline="0" showAll="0"/>
    <pivotField compact="0" allDrilled="1" outline="0"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xis="axisRow" compact="0" allDrilled="1" outline="0" showAll="0" sortType="de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s>
  <rowFields count="1">
    <field x="4"/>
  </rowFields>
  <rowItems count="8">
    <i>
      <x v="4"/>
    </i>
    <i>
      <x v="5"/>
    </i>
    <i>
      <x v="6"/>
    </i>
    <i>
      <x v="7"/>
    </i>
    <i>
      <x v="2"/>
    </i>
    <i>
      <x v="1"/>
    </i>
    <i>
      <x/>
    </i>
    <i>
      <x v="3"/>
    </i>
  </rowItems>
  <colItems count="1">
    <i/>
  </colItems>
  <dataFields count="1">
    <dataField fld="2" subtotal="count" baseField="0" baseItem="0"/>
  </dataFields>
  <formats count="1">
    <format dxfId="48">
      <pivotArea outline="0" collapsedLevelsAreSubtotals="1" fieldPosition="0"/>
    </format>
  </format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Return Rat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3" iMeasureHier="39">
      <autoFilter ref="A1">
        <filterColumn colId="0">
          <top10 val="5" filterVal="5"/>
        </filterColumn>
      </autoFilter>
    </filter>
    <filter fld="3" type="count" id="4" iMeasureHier="39">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activeTabTopLevelEntity name="[Date]"/>
        <x15:activeTabTopLevelEntity name="[products_table]"/>
      </x15:pivotTableUISettings>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8" cacheId="204" applyNumberFormats="0" applyBorderFormats="0" applyFontFormats="0" applyPatternFormats="0" applyAlignmentFormats="0" applyWidthHeightFormats="1" dataCaption="Values" tag="005b0a13-114b-4665-96d3-189f706a5138" updatedVersion="8" minRefreshableVersion="3" useAutoFormatting="1" subtotalHiddenItems="1" rowGrandTotals="0" colGrandTotals="0" itemPrintTitles="1" createdVersion="5" indent="0" compact="0" compactData="0" multipleFieldFilters="0" chartFormat="4">
  <location ref="C35:D37" firstHeaderRow="1" firstDataRow="1" firstDataCol="1"/>
  <pivotFields count="5">
    <pivotField compact="0" allDrilled="1" outline="0" showAll="0" measureFilter="1" defaultAttributeDrillState="1">
      <items count="6">
        <item x="0"/>
        <item x="1"/>
        <item x="2"/>
        <item x="3"/>
        <item x="4"/>
        <item t="default"/>
      </items>
    </pivotField>
    <pivotField dataField="1" compact="0" outline="0" showAll="0"/>
    <pivotField compact="0" allDrilled="1" outline="0" showAll="0" sortType="ascending" defaultAttributeDrillState="1">
      <items count="6">
        <item x="0"/>
        <item x="1"/>
        <item x="2"/>
        <item x="3"/>
        <item x="4"/>
        <item t="default"/>
      </items>
    </pivotField>
    <pivotField axis="axisRow" compact="0" allDrilled="1" outline="0" showAll="0" dataSourceSort="1" defaultAttributeDrillState="1">
      <items count="3">
        <item x="0"/>
        <item x="1"/>
        <item t="default"/>
      </items>
    </pivotField>
    <pivotField compact="0" allDrilled="1" outline="0" showAll="0" dataSourceSort="1" defaultAttributeDrillState="1"/>
  </pivotFields>
  <rowFields count="1">
    <field x="3"/>
  </rowFields>
  <rowItems count="2">
    <i>
      <x/>
    </i>
    <i>
      <x v="1"/>
    </i>
  </rowItems>
  <colItems count="1">
    <i/>
  </colItems>
  <dataFields count="1">
    <dataField fld="1" subtotal="count" showDataAs="percentOfTotal" baseField="0" baseItem="0" numFmtId="10"/>
  </dataFields>
  <formats count="2">
    <format dxfId="50">
      <pivotArea outline="0" collapsedLevelsAreSubtotals="1" fieldPosition="0"/>
    </format>
    <format dxfId="49">
      <pivotArea outline="0" fieldPosition="0">
        <references count="1">
          <reference field="4294967294" count="1">
            <x v="0"/>
          </reference>
        </references>
      </pivotArea>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39">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activeTabTopLevelEntity name="[Date]"/>
      </x15:pivotTableUISettings>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300-00000B000000}" name="PivotTable1" cacheId="179" applyNumberFormats="0" applyBorderFormats="0" applyFontFormats="0" applyPatternFormats="0" applyAlignmentFormats="0" applyWidthHeightFormats="1" dataCaption="Values" tag="643d329e-947f-4586-8134-b2435ddd25d4" updatedVersion="8" minRefreshableVersion="3" useAutoFormatting="1" rowGrandTotals="0" colGrandTotals="0" itemPrintTitles="1" createdVersion="5" indent="0" compact="0" compactData="0" multipleFieldFilters="0">
  <location ref="B9:C14" firstHeaderRow="1" firstDataRow="1" firstDataCol="1"/>
  <pivotFields count="3">
    <pivotField dataField="1" compact="0" outline="0" showAll="0"/>
    <pivotField axis="axisRow" compact="0" allDrilled="1" outline="0"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compact="0" allDrilled="1" outline="0" showAll="0" dataSourceSort="1" defaultAttributeDrillState="1"/>
  </pivotFields>
  <rowFields count="1">
    <field x="1"/>
  </rowFields>
  <rowItems count="5">
    <i>
      <x/>
    </i>
    <i>
      <x v="4"/>
    </i>
    <i>
      <x v="3"/>
    </i>
    <i>
      <x v="1"/>
    </i>
    <i>
      <x v="2"/>
    </i>
  </rowItems>
  <colItems count="1">
    <i/>
  </colItems>
  <dataFields count="1">
    <dataField fld="0" subtotal="count" baseField="0" baseItem="0"/>
  </dataField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9">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pivotTableUISettings>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14A7DC4-2BEC-47A8-8DA4-BC3F2025C494}" name="PivotTable13" cacheId="187" applyNumberFormats="0" applyBorderFormats="0" applyFontFormats="0" applyPatternFormats="0" applyAlignmentFormats="0" applyWidthHeightFormats="1" dataCaption="Values" tag="8ae6c951-af42-416c-ae1f-46c12fd86668" updatedVersion="8" minRefreshableVersion="3" useAutoFormatting="1" subtotalHiddenItems="1" rowGrandTotals="0" colGrandTotals="0" itemPrintTitles="1" createdVersion="5" indent="0" compact="0" compactData="0" multipleFieldFilters="0" chartFormat="15">
  <location ref="B88:C93" firstHeaderRow="1" firstDataRow="1" firstDataCol="1"/>
  <pivotFields count="5">
    <pivotField compact="0" allDrilled="1" outline="0" showAll="0" measureFilter="1" defaultAttributeDrillState="1">
      <items count="6">
        <item x="0"/>
        <item x="1"/>
        <item x="2"/>
        <item x="3"/>
        <item x="4"/>
        <item t="default"/>
      </items>
    </pivotField>
    <pivotField compact="0" allDrilled="1" outline="0" showAll="0" sortType="ascending" defaultAttributeDrillState="1">
      <items count="6">
        <item x="0"/>
        <item x="1"/>
        <item x="2"/>
        <item x="3"/>
        <item x="4"/>
        <item t="default"/>
      </items>
    </pivotField>
    <pivotField dataField="1" compact="0" outline="0" showAll="0"/>
    <pivotField axis="axisRow" compact="0" allDrilled="1" outline="0"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compact="0" allDrilled="1" outline="0" showAll="0" dataSourceSort="1" defaultAttributeDrillState="1"/>
  </pivotFields>
  <rowFields count="1">
    <field x="3"/>
  </rowFields>
  <rowItems count="5">
    <i>
      <x v="1"/>
    </i>
    <i>
      <x v="2"/>
    </i>
    <i>
      <x v="4"/>
    </i>
    <i>
      <x v="3"/>
    </i>
    <i>
      <x/>
    </i>
  </rowItems>
  <colItems count="1">
    <i/>
  </colItems>
  <dataFields count="1">
    <dataField fld="2" subtotal="count" baseField="0" baseItem="0"/>
  </dataFields>
  <formats count="1">
    <format dxfId="51">
      <pivotArea outline="0" collapsedLevelsAreSubtotals="1" fieldPosition="0"/>
    </format>
  </format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Return Rat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3" iMeasureHier="39">
      <autoFilter ref="A1">
        <filterColumn colId="0">
          <top10 val="5" filterVal="5"/>
        </filterColumn>
      </autoFilter>
    </filter>
    <filter fld="3" type="count" id="4" iMeasureHier="39">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activeTabTopLevelEntity name="[Date]"/>
        <x15:activeTabTopLevelEntity name="[products_table]"/>
      </x15:pivotTableUISettings>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7" cacheId="202" applyNumberFormats="0" applyBorderFormats="0" applyFontFormats="0" applyPatternFormats="0" applyAlignmentFormats="0" applyWidthHeightFormats="1" dataCaption="Values" tag="1db88839-f02a-4f9d-8598-192d165e8054" updatedVersion="8" minRefreshableVersion="3" useAutoFormatting="1" rowGrandTotals="0" colGrandTotals="0" itemPrintTitles="1" createdVersion="5" indent="0" compact="0" compactData="0" multipleFieldFilters="0">
  <location ref="F27:F28" firstHeaderRow="1" firstDataRow="1" firstDataCol="0"/>
  <pivotFields count="3">
    <pivotField compact="0" allDrilled="1" outline="0" showAll="0" measureFilter="1" defaultAttributeDrillState="1">
      <items count="6">
        <item x="0"/>
        <item x="1"/>
        <item x="2"/>
        <item x="3"/>
        <item x="4"/>
        <item t="default"/>
      </items>
    </pivotField>
    <pivotField dataField="1" compact="0" outline="0" showAll="0"/>
    <pivotField compact="0" allDrilled="1" outline="0" showAll="0" dataSourceSort="1" defaultAttributeDrillState="1"/>
  </pivotFields>
  <rowItems count="1">
    <i/>
  </rowItems>
  <colItems count="1">
    <i/>
  </colItems>
  <dataFields count="1">
    <dataField name="Average of Customer Age" fld="1" subtotal="average" baseField="0" baseItem="0" numFmtId="1"/>
  </dataFields>
  <formats count="1">
    <format dxfId="52">
      <pivotArea outline="0" collapsedLevelsAreSubtotals="1" fieldPosition="0"/>
    </format>
  </format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39">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pivotTableUISettings>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600-00000F000000}" name="PivotTable3" cacheId="17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2">
  <location ref="F46:H48" firstHeaderRow="0" firstDataRow="1" firstDataCol="1"/>
  <pivotFields count="4">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2">
    <i>
      <x/>
    </i>
    <i>
      <x v="1"/>
    </i>
  </rowItems>
  <colFields count="1">
    <field x="-2"/>
  </colFields>
  <colItems count="2">
    <i>
      <x/>
    </i>
    <i i="1">
      <x v="1"/>
    </i>
  </colItems>
  <dataFields count="2">
    <dataField fld="0" subtotal="count" baseField="0" baseItem="0" numFmtId="167"/>
    <dataField name="Total Revenue2" fld="3" subtotal="count" showDataAs="percentOfTotal" baseField="0" baseItem="0" numFmtId="10">
      <extLst>
        <ext xmlns:x14="http://schemas.microsoft.com/office/spreadsheetml/2009/9/main" uri="{E15A36E0-9728-4e99-A89B-3F7291B0FE68}">
          <x14:dataField sourceField="0" uniqueName="[__Xl2].[Measures].[Total Revenue]"/>
        </ext>
      </extLst>
    </dataField>
  </dataFields>
  <formats count="6">
    <format dxfId="15">
      <pivotArea type="all" dataOnly="0" outline="0" fieldPosition="0"/>
    </format>
    <format dxfId="14">
      <pivotArea outline="0" collapsedLevelsAreSubtotals="1" fieldPosition="0"/>
    </format>
    <format dxfId="13">
      <pivotArea dataOnly="0" labelOnly="1" outline="0" fieldPosition="0">
        <references count="1">
          <reference field="4294967294" count="1">
            <x v="0"/>
          </reference>
        </references>
      </pivotArea>
    </format>
    <format dxfId="12">
      <pivotArea outline="0" collapsedLevelsAreSubtotals="1" fieldPosition="0"/>
    </format>
    <format dxfId="11">
      <pivotArea outline="0" fieldPosition="0">
        <references count="1">
          <reference field="4294967294" count="1" selected="0">
            <x v="0"/>
          </reference>
        </references>
      </pivotArea>
    </format>
    <format dxfId="10">
      <pivotArea outline="0" fieldPosition="0">
        <references count="1">
          <reference field="4294967294" count="1">
            <x v="1"/>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alculations]"/>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 cacheId="167" applyNumberFormats="0" applyBorderFormats="0" applyFontFormats="0" applyPatternFormats="0" applyAlignmentFormats="0" applyWidthHeightFormats="1" dataCaption="Values" tag="7942019f-cbb4-47b7-bc00-76d8897447d5" updatedVersion="8" minRefreshableVersion="3" useAutoFormatting="1" itemPrintTitles="1" createdVersion="5" indent="0" outline="1" outlineData="1" multipleFieldFilters="0">
  <location ref="O17:O30" firstHeaderRow="1" firstDataRow="1" firstDataCol="1"/>
  <pivotFields count="2">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s>
  <rowFields count="1">
    <field x="0"/>
  </rowFields>
  <rowItems count="13">
    <i>
      <x/>
    </i>
    <i>
      <x v="1"/>
    </i>
    <i>
      <x v="2"/>
    </i>
    <i>
      <x v="3"/>
    </i>
    <i>
      <x v="4"/>
    </i>
    <i>
      <x v="5"/>
    </i>
    <i>
      <x v="6"/>
    </i>
    <i>
      <x v="7"/>
    </i>
    <i>
      <x v="8"/>
    </i>
    <i>
      <x v="9"/>
    </i>
    <i>
      <x v="10"/>
    </i>
    <i>
      <x v="11"/>
    </i>
    <i t="grand">
      <x/>
    </i>
  </rowItem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caption="Total Revenue"/>
    <pivotHierarchy dragToRow="0" dragToCol="0" dragToPage="0" dragToData="1" caption="COGS"/>
    <pivotHierarchy dragToRow="0" dragToCol="0" dragToPage="0" dragToData="1" caption="Profit Margin"/>
    <pivotHierarchy dragToRow="0" dragToCol="0" dragToPage="0" dragToData="1" caption="% Profit Margin"/>
    <pivotHierarchy dragToRow="0" dragToCol="0" dragToPage="0" dragToData="1" caption="# Transactions"/>
    <pivotHierarchy dragToRow="0" dragToCol="0" dragToPage="0" dragToData="1" caption="Total Refund"/>
    <pivotHierarchy dragToRow="0" dragToCol="0" dragToPage="0" dragToData="1" caption="Refund Rate"/>
    <pivotHierarchy dragToRow="0" dragToCol="0" dragToPage="0" dragToData="1" caption="# Products"/>
    <pivotHierarchy dragToRow="0" dragToCol="0" dragToPage="0" dragToData="1" caption="Qty Returned"/>
    <pivotHierarchy dragToRow="0" dragToCol="0" dragToPage="0" dragToData="1" caption="Total Qty"/>
    <pivotHierarchy dragToRow="0" dragToCol="0" dragToPage="0" dragToData="1" caption="Total Targe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SalesPerson]"/>
        <x15:activeTabTopLevelEntity name="[Date]"/>
      </x15:pivotTableUISettings>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600-000012000000}" name="PivotTable2" cacheId="17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2">
  <location ref="H41:I42" firstHeaderRow="0" firstDataRow="1" firstDataCol="0"/>
  <pivotFields count="3">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2">
    <i>
      <x/>
    </i>
    <i i="1">
      <x v="1"/>
    </i>
  </colItems>
  <dataFields count="2">
    <dataField fld="0" subtotal="count" baseField="0" baseItem="0" numFmtId="167"/>
    <dataField fld="1" subtotal="count" baseField="0" baseItem="0"/>
  </dataFields>
  <formats count="5">
    <format dxfId="20">
      <pivotArea type="all" dataOnly="0" outline="0" fieldPosition="0"/>
    </format>
    <format dxfId="19">
      <pivotArea outline="0" collapsedLevelsAreSubtotals="1" fieldPosition="0"/>
    </format>
    <format dxfId="18">
      <pivotArea dataOnly="0" labelOnly="1" outline="0" fieldPosition="0">
        <references count="1">
          <reference field="4294967294" count="2">
            <x v="0"/>
            <x v="1"/>
          </reference>
        </references>
      </pivotArea>
    </format>
    <format dxfId="17">
      <pivotArea outline="0" collapsedLevelsAreSubtotals="1" fieldPosition="0"/>
    </format>
    <format dxfId="16">
      <pivotArea outline="0"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alculations]"/>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600-000011000000}" name="PivotTable1" cacheId="17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B5:D17" firstHeaderRow="0" firstDataRow="1" firstDataCol="1"/>
  <pivotFields count="4">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fld="1" subtotal="count" baseField="0" baseItem="0"/>
    <dataField fld="2" subtotal="count" baseField="0" baseItem="0"/>
  </dataFields>
  <formats count="6">
    <format dxfId="26">
      <pivotArea type="all" dataOnly="0" outline="0" fieldPosition="0"/>
    </format>
    <format dxfId="25">
      <pivotArea outline="0" collapsedLevelsAreSubtotals="1" fieldPosition="0"/>
    </format>
    <format dxfId="24">
      <pivotArea field="0" type="button" dataOnly="0" labelOnly="1" outline="0" axis="axisRow" fieldPosition="0"/>
    </format>
    <format dxfId="23">
      <pivotArea dataOnly="0" labelOnly="1" outline="0" fieldPosition="0">
        <references count="1">
          <reference field="0" count="0"/>
        </references>
      </pivotArea>
    </format>
    <format dxfId="22">
      <pivotArea dataOnly="0" labelOnly="1" outline="0" fieldPosition="0">
        <references count="1">
          <reference field="4294967294" count="2">
            <x v="0"/>
            <x v="1"/>
          </reference>
        </references>
      </pivotArea>
    </format>
    <format dxfId="2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alculations]"/>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600-000010000000}" name="PivotTable4" cacheId="17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2">
  <location ref="F54:H58" firstHeaderRow="0" firstDataRow="1" firstDataCol="1"/>
  <pivotFields count="4">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4">
    <i>
      <x/>
    </i>
    <i>
      <x v="1"/>
    </i>
    <i>
      <x v="2"/>
    </i>
    <i>
      <x v="3"/>
    </i>
  </rowItems>
  <colFields count="1">
    <field x="-2"/>
  </colFields>
  <colItems count="2">
    <i>
      <x/>
    </i>
    <i i="1">
      <x v="1"/>
    </i>
  </colItems>
  <dataFields count="2">
    <dataField fld="0" subtotal="count" baseField="0" baseItem="0" numFmtId="167"/>
    <dataField name="Total Revenue2" fld="3" subtotal="count" showDataAs="percentDiff" baseField="1" baseItem="1048828" numFmtId="169">
      <extLst>
        <ext xmlns:x14="http://schemas.microsoft.com/office/spreadsheetml/2009/9/main" uri="{E15A36E0-9728-4e99-A89B-3F7291B0FE68}">
          <x14:dataField sourceField="0" uniqueName="[__Xl2].[Measures].[Total Revenue]"/>
        </ext>
      </extLst>
    </dataField>
  </dataFields>
  <formats count="7">
    <format dxfId="33">
      <pivotArea type="all" dataOnly="0" outline="0" fieldPosition="0"/>
    </format>
    <format dxfId="32">
      <pivotArea outline="0" collapsedLevelsAreSubtotals="1" fieldPosition="0"/>
    </format>
    <format dxfId="31">
      <pivotArea dataOnly="0" labelOnly="1" outline="0" fieldPosition="0">
        <references count="1">
          <reference field="4294967294" count="1">
            <x v="0"/>
          </reference>
        </references>
      </pivotArea>
    </format>
    <format dxfId="30">
      <pivotArea outline="0" collapsedLevelsAreSubtotals="1" fieldPosition="0"/>
    </format>
    <format dxfId="29">
      <pivotArea outline="0" fieldPosition="0">
        <references count="1">
          <reference field="4294967294" count="1" selected="0">
            <x v="0"/>
          </reference>
        </references>
      </pivotArea>
    </format>
    <format dxfId="28">
      <pivotArea outline="0" fieldPosition="0">
        <references count="1">
          <reference field="4294967294" count="1">
            <x v="1"/>
          </reference>
        </references>
      </pivotArea>
    </format>
    <format dxfId="27">
      <pivotArea outline="0" fieldPosition="0">
        <references count="1">
          <reference field="4294967294" count="1" selected="0">
            <x v="1"/>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alculations]"/>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KPI" cacheId="165" applyNumberFormats="0" applyBorderFormats="0" applyFontFormats="0" applyPatternFormats="0" applyAlignmentFormats="0" applyWidthHeightFormats="1" dataCaption="Values" tag="c096dca5-2b73-41b4-aea5-a6b43e068ec3" updatedVersion="8" minRefreshableVersion="3" useAutoFormatting="1" itemPrintTitles="1" createdVersion="5" indent="0" outline="1" outlineData="1" multipleFieldFilters="0">
  <location ref="B3:L4" firstHeaderRow="0" firstDataRow="1" firstDataCol="0"/>
  <pivotFields count="12">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11">
    <i>
      <x/>
    </i>
    <i i="1">
      <x v="1"/>
    </i>
    <i i="2">
      <x v="2"/>
    </i>
    <i i="3">
      <x v="3"/>
    </i>
    <i i="4">
      <x v="4"/>
    </i>
    <i i="5">
      <x v="5"/>
    </i>
    <i i="6">
      <x v="6"/>
    </i>
    <i i="7">
      <x v="7"/>
    </i>
    <i i="8">
      <x v="8"/>
    </i>
    <i i="9">
      <x v="9"/>
    </i>
    <i i="10">
      <x v="10"/>
    </i>
  </colItems>
  <dataFields count="11">
    <dataField name="Total Revenue" fld="0" subtotal="count" baseField="0" baseItem="0" numFmtId="166"/>
    <dataField name="COGS" fld="1" subtotal="count" baseField="0" baseItem="0" numFmtId="166"/>
    <dataField name="Profit Margin" fld="2" subtotal="count" baseField="0" baseItem="0" numFmtId="166"/>
    <dataField name="% Profit Margin" fld="3" subtotal="count" baseField="0" baseItem="0"/>
    <dataField name="# Transactions" fld="4" subtotal="count" baseField="0" baseItem="0" numFmtId="168"/>
    <dataField name="Total Refund" fld="5" subtotal="count" baseField="0" baseItem="0" numFmtId="167"/>
    <dataField name="Refund Rate" fld="6" subtotal="count" baseField="0" baseItem="0"/>
    <dataField name="# Products" fld="7" subtotal="count" baseField="0" baseItem="0" numFmtId="168"/>
    <dataField name="Qty Returned" fld="8" subtotal="count" baseField="0" baseItem="0" numFmtId="168"/>
    <dataField name="Total Qty" fld="9" subtotal="count" baseField="0" baseItem="0" numFmtId="168"/>
    <dataField name="Total Target" fld="10" subtotal="count" baseField="0" baseItem="0" numFmtId="166"/>
  </dataFields>
  <formats count="8">
    <format dxfId="60">
      <pivotArea outline="0" collapsedLevelsAreSubtotals="1" fieldPosition="0">
        <references count="1">
          <reference field="4294967294" count="1" selected="0">
            <x v="0"/>
          </reference>
        </references>
      </pivotArea>
    </format>
    <format dxfId="59">
      <pivotArea outline="0" collapsedLevelsAreSubtotals="1" fieldPosition="0">
        <references count="1">
          <reference field="4294967294" count="2" selected="0">
            <x v="1"/>
            <x v="2"/>
          </reference>
        </references>
      </pivotArea>
    </format>
    <format dxfId="58">
      <pivotArea outline="0" collapsedLevelsAreSubtotals="1" fieldPosition="0">
        <references count="1">
          <reference field="4294967294" count="1" selected="0">
            <x v="10"/>
          </reference>
        </references>
      </pivotArea>
    </format>
    <format dxfId="57">
      <pivotArea outline="0" collapsedLevelsAreSubtotals="1" fieldPosition="0">
        <references count="1">
          <reference field="4294967294" count="1" selected="0">
            <x v="5"/>
          </reference>
        </references>
      </pivotArea>
    </format>
    <format dxfId="56">
      <pivotArea outline="0" collapsedLevelsAreSubtotals="1" fieldPosition="0">
        <references count="1">
          <reference field="4294967294" count="1" selected="0">
            <x v="9"/>
          </reference>
        </references>
      </pivotArea>
    </format>
    <format dxfId="55">
      <pivotArea outline="0" collapsedLevelsAreSubtotals="1" fieldPosition="0">
        <references count="1">
          <reference field="4294967294" count="1" selected="0">
            <x v="8"/>
          </reference>
        </references>
      </pivotArea>
    </format>
    <format dxfId="54">
      <pivotArea outline="0" collapsedLevelsAreSubtotals="1" fieldPosition="0">
        <references count="1">
          <reference field="4294967294" count="1" selected="0">
            <x v="7"/>
          </reference>
        </references>
      </pivotArea>
    </format>
    <format dxfId="53">
      <pivotArea outline="0" collapsedLevelsAreSubtotals="1" fieldPosition="0">
        <references count="1">
          <reference field="4294967294" count="1" selected="0">
            <x v="4"/>
          </reference>
        </references>
      </pivotArea>
    </format>
  </format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caption="Total Revenue"/>
    <pivotHierarchy dragToRow="0" dragToCol="0" dragToPage="0" dragToData="1" caption="COGS"/>
    <pivotHierarchy dragToRow="0" dragToCol="0" dragToPage="0" dragToData="1" caption="Profit Margin"/>
    <pivotHierarchy dragToRow="0" dragToCol="0" dragToPage="0" dragToData="1" caption="% Profit Margin"/>
    <pivotHierarchy dragToRow="0" dragToCol="0" dragToPage="0" dragToData="1" caption="# Transactions"/>
    <pivotHierarchy dragToRow="0" dragToCol="0" dragToPage="0" dragToData="1" caption="Total Refund"/>
    <pivotHierarchy dragToRow="0" dragToCol="0" dragToPage="0" dragToData="1" caption="Refund Rate"/>
    <pivotHierarchy dragToRow="0" dragToCol="0" dragToPage="0" dragToData="1" caption="# Products"/>
    <pivotHierarchy dragToRow="0" dragToCol="0" dragToPage="0" dragToData="1" caption="Qty Returned"/>
    <pivotHierarchy dragToRow="0" dragToCol="0" dragToPage="0" dragToData="1" caption="Total Qty"/>
    <pivotHierarchy dragToRow="0" dragToCol="0" dragToPage="0" dragToData="1" caption="Total Targe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alculations]"/>
        <x15:activeTabTopLevelEntity name="[Dat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2" cacheId="194" applyNumberFormats="0" applyBorderFormats="0" applyFontFormats="0" applyPatternFormats="0" applyAlignmentFormats="0" applyWidthHeightFormats="1" dataCaption="Values" tag="c733034f-2afb-4e9a-adf3-9a302f669c75" updatedVersion="8" minRefreshableVersion="3" useAutoFormatting="1" subtotalHiddenItems="1" rowGrandTotals="0" colGrandTotals="0" itemPrintTitles="1" createdVersion="5" indent="0" compact="0" compactData="0" multipleFieldFilters="0">
  <location ref="E9:F14" firstHeaderRow="1" firstDataRow="1" firstDataCol="1"/>
  <pivotFields count="3">
    <pivotField dataField="1" compact="0" outline="0" showAll="0"/>
    <pivotField axis="axisRow" compact="0" allDrilled="1" outline="0"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compact="0" allDrilled="1" outline="0" showAll="0" dataSourceSort="1" defaultAttributeDrillState="1"/>
  </pivotFields>
  <rowFields count="1">
    <field x="1"/>
  </rowFields>
  <rowItems count="5">
    <i>
      <x v="4"/>
    </i>
    <i>
      <x v="3"/>
    </i>
    <i>
      <x/>
    </i>
    <i>
      <x v="1"/>
    </i>
    <i>
      <x v="2"/>
    </i>
  </rowItems>
  <colItems count="1">
    <i/>
  </colItems>
  <dataFields count="1">
    <dataField fld="0" subtotal="count" baseField="0" baseItem="0"/>
  </dataField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9">
      <autoFilter ref="A1">
        <filterColumn colId="0">
          <top10 top="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6" cacheId="200" applyNumberFormats="0" applyBorderFormats="0" applyFontFormats="0" applyPatternFormats="0" applyAlignmentFormats="0" applyWidthHeightFormats="1" dataCaption="Values" tag="fd96de38-5940-4b1b-bae8-65778c3f2da3" updatedVersion="8" minRefreshableVersion="3" useAutoFormatting="1" rowGrandTotals="0" colGrandTotals="0" itemPrintTitles="1" createdVersion="5" indent="0" compact="0" compactData="0" multipleFieldFilters="0" chartFormat="4">
  <location ref="C27:D32" firstHeaderRow="1" firstDataRow="1" firstDataCol="1"/>
  <pivotFields count="4">
    <pivotField compact="0" allDrilled="1" outline="0" showAll="0" measureFilter="1" defaultAttributeDrillState="1">
      <items count="6">
        <item x="0"/>
        <item x="1"/>
        <item x="2"/>
        <item x="3"/>
        <item x="4"/>
        <item t="default"/>
      </items>
    </pivotField>
    <pivotField dataField="1" compact="0" outline="0" showAll="0"/>
    <pivotField axis="axisRow" compact="0" allDrilled="1" outline="0" showAll="0" sortType="ascending" defaultAttributeDrillState="1">
      <items count="6">
        <item x="0"/>
        <item x="1"/>
        <item x="2"/>
        <item x="3"/>
        <item x="4"/>
        <item t="default"/>
      </items>
    </pivotField>
    <pivotField compact="0" allDrilled="1" outline="0" showAll="0" dataSourceSort="1" defaultAttributeDrillState="1"/>
  </pivotFields>
  <rowFields count="1">
    <field x="2"/>
  </rowFields>
  <rowItems count="5">
    <i>
      <x/>
    </i>
    <i>
      <x v="1"/>
    </i>
    <i>
      <x v="2"/>
    </i>
    <i>
      <x v="3"/>
    </i>
    <i>
      <x v="4"/>
    </i>
  </rowItems>
  <colItems count="1">
    <i/>
  </colItems>
  <dataFields count="1">
    <dataField fld="1" subtotal="count" baseField="0" baseItem="0" numFmtId="170"/>
  </dataFields>
  <formats count="1">
    <format dxfId="34">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39">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5" cacheId="198" applyNumberFormats="0" applyBorderFormats="0" applyFontFormats="0" applyPatternFormats="0" applyAlignmentFormats="0" applyWidthHeightFormats="1" dataCaption="Values" tag="fd248195-3d6e-41cb-8df2-842612de8f48" updatedVersion="8" minRefreshableVersion="3" useAutoFormatting="1" rowGrandTotals="0" colGrandTotals="0" itemPrintTitles="1" createdVersion="5" indent="0" compact="0" compactData="0" multipleFieldFilters="0">
  <location ref="N9:S10" firstHeaderRow="0" firstDataRow="1" firstDataCol="0"/>
  <pivotFields count="8">
    <pivotField compact="0" allDrilled="1" outline="0" showAll="0" measureFilter="1" defaultAttributeDrillState="1">
      <items count="6">
        <item x="0"/>
        <item x="1"/>
        <item x="2"/>
        <item x="3"/>
        <item x="4"/>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allDrilled="1" outline="0" showAll="0" dataSourceSort="1" defaultAttributeDrillState="1"/>
  </pivotFields>
  <rowItems count="1">
    <i/>
  </rowItems>
  <colFields count="1">
    <field x="-2"/>
  </colFields>
  <colItems count="6">
    <i>
      <x/>
    </i>
    <i i="1">
      <x v="1"/>
    </i>
    <i i="2">
      <x v="2"/>
    </i>
    <i i="3">
      <x v="3"/>
    </i>
    <i i="4">
      <x v="4"/>
    </i>
    <i i="5">
      <x v="5"/>
    </i>
  </colItems>
  <dataFields count="6">
    <dataField name="# Customers" fld="1" subtotal="count" baseField="0" baseItem="0"/>
    <dataField name="# Locations" fld="2" subtotal="count" baseField="0" baseItem="0"/>
    <dataField fld="3" subtotal="count" baseField="0" baseItem="0" numFmtId="173"/>
    <dataField fld="4" subtotal="count" baseField="0" baseItem="0" numFmtId="173"/>
    <dataField fld="5" subtotal="count" baseField="0" baseItem="0" numFmtId="173"/>
    <dataField fld="6" subtotal="count" baseField="0" baseItem="0"/>
  </dataFields>
  <formats count="1">
    <format dxfId="35">
      <pivotArea outline="0" fieldPosition="0">
        <references count="1">
          <reference field="4294967294" count="3" selected="0">
            <x v="2"/>
            <x v="3"/>
            <x v="4"/>
          </reference>
        </references>
      </pivotArea>
    </format>
  </format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 Customers"/>
    <pivotHierarchy dragToRow="0" dragToCol="0" dragToPage="0" dragToData="1" caption="# Location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4" iMeasureHier="39">
      <autoFilter ref="A1">
        <filterColumn colId="0">
          <top10 top="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9000000}" name="PivotTable9" cacheId="206" applyNumberFormats="0" applyBorderFormats="0" applyFontFormats="0" applyPatternFormats="0" applyAlignmentFormats="0" applyWidthHeightFormats="1" dataCaption="Values" tag="e1c624a0-7ae8-4c92-a266-f6e69ebd7997" updatedVersion="8" minRefreshableVersion="3" useAutoFormatting="1" subtotalHiddenItems="1" rowGrandTotals="0" colGrandTotals="0" itemPrintTitles="1" createdVersion="5" indent="0" compact="0" compactData="0" multipleFieldFilters="0" chartFormat="4">
  <location ref="C40:D52" firstHeaderRow="1" firstDataRow="1" firstDataCol="1"/>
  <pivotFields count="5">
    <pivotField compact="0" allDrilled="1" outline="0" showAll="0" measureFilter="1" defaultAttributeDrillState="1">
      <items count="6">
        <item x="0"/>
        <item x="1"/>
        <item x="2"/>
        <item x="3"/>
        <item x="4"/>
        <item t="default"/>
      </items>
    </pivotField>
    <pivotField dataField="1" compact="0" outline="0" showAll="0"/>
    <pivotField compact="0" allDrilled="1" outline="0" showAll="0" sortType="ascending" defaultAttributeDrillState="1">
      <items count="6">
        <item x="0"/>
        <item x="1"/>
        <item x="2"/>
        <item x="3"/>
        <item x="4"/>
        <item t="default"/>
      </items>
    </pivotField>
    <pivotField axis="axisRow" compact="0" allDrilled="1" outline="0" showAll="0" dataSourceSort="1" defaultAttributeDrillState="1">
      <items count="13">
        <item x="0"/>
        <item x="1"/>
        <item x="2"/>
        <item x="3"/>
        <item x="4"/>
        <item x="5"/>
        <item x="6"/>
        <item x="7"/>
        <item x="8"/>
        <item x="9"/>
        <item x="10"/>
        <item x="11"/>
        <item t="default"/>
      </items>
    </pivotField>
    <pivotField compact="0" allDrilled="1" outline="0" showAll="0" dataSourceSort="1" defaultAttributeDrillState="1"/>
  </pivotFields>
  <rowFields count="1">
    <field x="3"/>
  </rowFields>
  <rowItems count="12">
    <i>
      <x/>
    </i>
    <i>
      <x v="1"/>
    </i>
    <i>
      <x v="2"/>
    </i>
    <i>
      <x v="3"/>
    </i>
    <i>
      <x v="4"/>
    </i>
    <i>
      <x v="5"/>
    </i>
    <i>
      <x v="6"/>
    </i>
    <i>
      <x v="7"/>
    </i>
    <i>
      <x v="8"/>
    </i>
    <i>
      <x v="9"/>
    </i>
    <i>
      <x v="10"/>
    </i>
    <i>
      <x v="11"/>
    </i>
  </rowItems>
  <colItems count="1">
    <i/>
  </colItems>
  <dataFields count="1">
    <dataField fld="1" subtotal="count" showDataAs="percentDiff" baseField="3" baseItem="1048828" numFmtId="10"/>
  </dataFields>
  <formats count="3">
    <format dxfId="38">
      <pivotArea outline="0" collapsedLevelsAreSubtotals="1" fieldPosition="0"/>
    </format>
    <format dxfId="37">
      <pivotArea outline="0" fieldPosition="0">
        <references count="1">
          <reference field="4294967294" count="1">
            <x v="0"/>
          </reference>
        </references>
      </pivotArea>
    </format>
    <format dxfId="36">
      <pivotArea outline="0" fieldPosition="0">
        <references count="1">
          <reference field="3" count="11" selected="0">
            <x v="0"/>
            <x v="1"/>
            <x v="2"/>
            <x v="3"/>
            <x v="4"/>
            <x v="5"/>
            <x v="6"/>
            <x v="7"/>
            <x v="8"/>
            <x v="9"/>
            <x v="10"/>
          </reference>
        </references>
      </pivotArea>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39">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im_Customer]"/>
        <x15:activeTabTopLevelEntity name="[Calculations]"/>
        <x15:activeTabTopLevelEntity name="[Dat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D000000}" name="PivotTable12" cacheId="185" applyNumberFormats="0" applyBorderFormats="0" applyFontFormats="0" applyPatternFormats="0" applyAlignmentFormats="0" applyWidthHeightFormats="1" dataCaption="Values" tag="8ae6c951-af42-416c-ae1f-46c12fd86668" updatedVersion="8" minRefreshableVersion="3" useAutoFormatting="1" subtotalHiddenItems="1" rowGrandTotals="0" colGrandTotals="0" itemPrintTitles="1" createdVersion="5" indent="0" compact="0" compactData="0" multipleFieldFilters="0" chartFormat="15">
  <location ref="C84:E85" firstHeaderRow="0" firstDataRow="1" firstDataCol="0"/>
  <pivotFields count="6">
    <pivotField compact="0" allDrilled="1" outline="0" showAll="0" measureFilter="1" defaultAttributeDrillState="1">
      <items count="6">
        <item x="0"/>
        <item x="1"/>
        <item x="2"/>
        <item x="3"/>
        <item x="4"/>
        <item t="default"/>
      </items>
    </pivotField>
    <pivotField compact="0" allDrilled="1" outline="0" showAll="0" sortType="ascending" defaultAttributeDrillState="1">
      <items count="6">
        <item x="0"/>
        <item x="1"/>
        <item x="2"/>
        <item x="3"/>
        <item x="4"/>
        <item t="default"/>
      </items>
    </pivotField>
    <pivotField dataField="1" compact="0" outline="0" showAll="0"/>
    <pivotField dataField="1" compact="0" outline="0" showAll="0"/>
    <pivotField dataField="1" compact="0" outline="0" showAll="0"/>
    <pivotField compact="0" allDrilled="1" outline="0" showAll="0" dataSourceSort="1" defaultAttributeDrillState="1"/>
  </pivotFields>
  <rowItems count="1">
    <i/>
  </rowItems>
  <colFields count="1">
    <field x="-2"/>
  </colFields>
  <colItems count="3">
    <i>
      <x/>
    </i>
    <i i="1">
      <x v="1"/>
    </i>
    <i i="2">
      <x v="2"/>
    </i>
  </colItems>
  <dataFields count="3">
    <dataField fld="2" subtotal="count" baseField="0" baseItem="0" numFmtId="170"/>
    <dataField name="Return Rate" fld="3" subtotal="count" baseField="0" baseItem="0" numFmtId="10"/>
    <dataField fld="4" subtotal="count" baseField="0" baseItem="0" numFmtId="10"/>
  </dataFields>
  <formats count="4">
    <format dxfId="42">
      <pivotArea outline="0" collapsedLevelsAreSubtotals="1" fieldPosition="0"/>
    </format>
    <format dxfId="41">
      <pivotArea outline="0" collapsedLevelsAreSubtotals="1" fieldPosition="0">
        <references count="1">
          <reference field="4294967294" count="1" selected="0">
            <x v="1"/>
          </reference>
        </references>
      </pivotArea>
    </format>
    <format dxfId="40">
      <pivotArea outline="0" collapsedLevelsAreSubtotals="1" fieldPosition="0">
        <references count="1">
          <reference field="4294967294" count="1" selected="0">
            <x v="2"/>
          </reference>
        </references>
      </pivotArea>
    </format>
    <format dxfId="39">
      <pivotArea outline="0" fieldPosition="0">
        <references count="1">
          <reference field="4294967294" count="1" selected="0">
            <x v="0"/>
          </reference>
        </references>
      </pivotArea>
    </format>
  </format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Return Rat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39">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activeTabTopLevelEntity name="[Dat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A000000}" name="PivotTable11" cacheId="183" applyNumberFormats="0" applyBorderFormats="0" applyFontFormats="0" applyPatternFormats="0" applyAlignmentFormats="0" applyWidthHeightFormats="1" dataCaption="Values" tag="2325341c-c9db-496f-a0b4-feb8dbdab3e3" updatedVersion="8" minRefreshableVersion="3" useAutoFormatting="1" subtotalHiddenItems="1" rowGrandTotals="0" colGrandTotals="0" itemPrintTitles="1" createdVersion="5" indent="0" compact="0" compactData="0" multipleFieldFilters="0" chartFormat="15">
  <location ref="B70:C77" firstHeaderRow="1" firstDataRow="1" firstDataCol="1"/>
  <pivotFields count="5">
    <pivotField compact="0" allDrilled="1" outline="0" showAll="0" measureFilter="1" defaultAttributeDrillState="1">
      <items count="6">
        <item x="0"/>
        <item x="1"/>
        <item x="2"/>
        <item x="3"/>
        <item x="4"/>
        <item t="default"/>
      </items>
    </pivotField>
    <pivotField dataField="1" compact="0" outline="0" showAll="0"/>
    <pivotField compact="0" allDrilled="1" outline="0" showAll="0" sortType="ascending" defaultAttributeDrillState="1">
      <items count="6">
        <item x="0"/>
        <item x="1"/>
        <item x="2"/>
        <item x="3"/>
        <item x="4"/>
        <item t="default"/>
      </items>
    </pivotField>
    <pivotField axis="axisRow" compact="0" allDrilled="1" outline="0" showAll="0" dataSourceSort="1" defaultAttributeDrillState="1">
      <items count="8">
        <item x="0"/>
        <item x="1"/>
        <item x="2"/>
        <item x="3"/>
        <item x="4"/>
        <item x="5"/>
        <item x="6"/>
        <item t="default"/>
      </items>
    </pivotField>
    <pivotField compact="0" allDrilled="1" outline="0" showAll="0" dataSourceSort="1" defaultAttributeDrillState="1"/>
  </pivotFields>
  <rowFields count="1">
    <field x="3"/>
  </rowFields>
  <rowItems count="7">
    <i>
      <x/>
    </i>
    <i>
      <x v="1"/>
    </i>
    <i>
      <x v="2"/>
    </i>
    <i>
      <x v="3"/>
    </i>
    <i>
      <x v="4"/>
    </i>
    <i>
      <x v="5"/>
    </i>
    <i>
      <x v="6"/>
    </i>
  </rowItems>
  <colItems count="1">
    <i/>
  </colItems>
  <dataFields count="1">
    <dataField fld="1" subtotal="count" baseField="0" baseItem="0" numFmtId="173"/>
  </dataFields>
  <formats count="2">
    <format dxfId="44">
      <pivotArea outline="0" fieldPosition="0">
        <references count="1">
          <reference field="4294967294" count="1">
            <x v="0"/>
          </reference>
        </references>
      </pivotArea>
    </format>
    <format dxfId="43">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39">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activeTabTopLevelEntity name="[Dat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00000000-0013-0000-FFFF-FFFF02000000}" sourceName="[Dim_SalesPerson].[Store Name]">
  <pivotTables>
    <pivotTable tabId="1" name="PivotTable1"/>
    <pivotTable tabId="1" name="PivotTable2"/>
    <pivotTable tabId="1" name="PivotTable3"/>
    <pivotTable tabId="1" name="PivotTable4"/>
  </pivotTables>
  <data>
    <olap pivotCacheId="12">
      <levels count="2">
        <level uniqueName="[Dim_SalesPerson].[Store Name].[(All)]" sourceCaption="(All)" count="0"/>
        <level uniqueName="[Dim_SalesPerson].[Store Name].[Store Name]" sourceCaption="Store Name" count="10">
          <ranges>
            <range startItem="0">
              <i n="[Dim_SalesPerson].[Store Name].&amp;[Barron-Fleming]" c="Barron-Fleming"/>
              <i n="[Dim_SalesPerson].[Store Name].&amp;[Berg-Trujillo]" c="Berg-Trujillo"/>
              <i n="[Dim_SalesPerson].[Store Name].&amp;[Lee-Myers]" c="Lee-Myers"/>
              <i n="[Dim_SalesPerson].[Store Name].&amp;[Lopez]" c="Lopez"/>
              <i n="[Dim_SalesPerson].[Store Name].&amp;[Martinez]" c="Martinez"/>
              <i n="[Dim_SalesPerson].[Store Name].&amp;[Miller]" c="Miller"/>
              <i n="[Dim_SalesPerson].[Store Name].&amp;[Myers-Lopez]" c="Myers-Lopez"/>
              <i n="[Dim_SalesPerson].[Store Name].&amp;[Novak PLC]" c="Novak PLC"/>
              <i n="[Dim_SalesPerson].[Store Name].&amp;[Thomas]" c="Thomas"/>
              <i n="[Dim_SalesPerson].[Store Name].&amp;[Valdez]" c="Valdez"/>
            </range>
          </ranges>
        </level>
      </levels>
      <selections count="1">
        <selection n="[Dim_SalesPerson].[Store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80B4B17E-4DD7-429C-94BA-95CDFD9D7A2B}" sourceName="[Date].[Month]">
  <pivotTables>
    <pivotTable tabId="8" name="PivotTable15"/>
    <pivotTable tabId="2" name="Store_Revenue Target"/>
    <pivotTable tabId="2" name="KPI"/>
    <pivotTable tabId="2" name="PivotTable1"/>
    <pivotTable tabId="1" name="PivotTable1"/>
    <pivotTable tabId="1" name="PivotTable2"/>
    <pivotTable tabId="1" name="PivotTable3"/>
    <pivotTable tabId="1" name="PivotTable4"/>
    <pivotTable tabId="8" name="PivotTable1"/>
    <pivotTable tabId="8" name="PivotTable10"/>
    <pivotTable tabId="8" name="PivotTable11"/>
    <pivotTable tabId="8" name="PivotTable12"/>
    <pivotTable tabId="8" name="PivotTable13"/>
    <pivotTable tabId="8" name="PivotTable14"/>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s>
  <data>
    <olap pivotCacheId="12">
      <levels count="2">
        <level uniqueName="[Date].[Month].[(All)]" sourceCaption="(All)" count="0"/>
        <level uniqueName="[Date].[Month].[Month]" sourceCaption="Month" count="12">
          <ranges>
            <range startItem="0">
              <i n="[Date].[Month].&amp;[Jan]" c="Jan"/>
              <i n="[Date].[Month].&amp;[Feb]" c="Feb"/>
              <i n="[Date].[Month].&amp;[Mar]" c="Mar"/>
              <i n="[Date].[Month].&amp;[Apr]" c="Apr"/>
              <i n="[Date].[Month].&amp;[May]" c="May"/>
              <i n="[Date].[Month].&amp;[Jun]" c="Jun"/>
              <i n="[Date].[Month].&amp;[Jul]" c="Jul"/>
              <i n="[Date].[Month].&amp;[Aug]" c="Aug"/>
              <i n="[Date].[Month].&amp;[Sep]" c="Sep"/>
              <i n="[Date].[Month].&amp;[Oct]" c="Oct"/>
              <i n="[Date].[Month].&amp;[Nov]" c="Nov"/>
              <i n="[Date].[Month].&amp;[Dec]" c="Dec"/>
            </range>
          </ranges>
        </level>
      </levels>
      <selections count="1">
        <selection n="[Date].[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49115C5-F063-4144-A794-F3DE4F5E4480}" sourceName="[products_table].[Category]">
  <pivotTables>
    <pivotTable tabId="8" name="PivotTable3"/>
    <pivotTable tabId="2" name="KPI"/>
    <pivotTable tabId="2" name="PivotTable1"/>
    <pivotTable tabId="2" name="Store_Revenue Target"/>
    <pivotTable tabId="1" name="PivotTable1"/>
    <pivotTable tabId="1" name="PivotTable2"/>
    <pivotTable tabId="1" name="PivotTable3"/>
    <pivotTable tabId="1" name="PivotTable4"/>
    <pivotTable tabId="8" name="PivotTable1"/>
    <pivotTable tabId="8" name="PivotTable10"/>
    <pivotTable tabId="8" name="PivotTable11"/>
    <pivotTable tabId="8" name="PivotTable12"/>
    <pivotTable tabId="8" name="PivotTable13"/>
    <pivotTable tabId="8" name="PivotTable14"/>
    <pivotTable tabId="8" name="PivotTable15"/>
    <pivotTable tabId="8" name="PivotTable2"/>
    <pivotTable tabId="8" name="PivotTable4"/>
    <pivotTable tabId="8" name="PivotTable5"/>
    <pivotTable tabId="8" name="PivotTable6"/>
    <pivotTable tabId="8" name="PivotTable7"/>
    <pivotTable tabId="8" name="PivotTable8"/>
    <pivotTable tabId="8" name="PivotTable9"/>
  </pivotTables>
  <data>
    <olap pivotCacheId="12">
      <levels count="2">
        <level uniqueName="[products_table].[Category].[(All)]" sourceCaption="(All)" count="0"/>
        <level uniqueName="[products_table].[Category].[Category]" sourceCaption="Category" count="8">
          <ranges>
            <range startItem="0">
              <i n="[products_table].[Category].&amp;[Alcoholic Beverage]" c="Alcoholic Beverage"/>
              <i n="[products_table].[Category].&amp;[Coffee]" c="Coffee"/>
              <i n="[products_table].[Category].&amp;[Energy Drink]" c="Energy Drink"/>
              <i n="[products_table].[Category].&amp;[Juice]" c="Juice"/>
              <i n="[products_table].[Category].&amp;[Soft Drink]" c="Soft Drink"/>
              <i n="[products_table].[Category].&amp;[Sports Drink]" c="Sports Drink"/>
              <i n="[products_table].[Category].&amp;[Tea]" c="Tea"/>
              <i n="[products_table].[Category].&amp;[Water]" c="Water"/>
            </range>
          </ranges>
        </level>
      </levels>
      <selections count="1">
        <selection n="[products_table].[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Name" xr10:uid="{00000000-0014-0000-FFFF-FFFF01000000}" cache="Slicer_Store_Name" caption="Store Name" level="1" style="SlicerStyleLight1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88DC1F3F-178F-49FF-9970-AC8BD8989A45}" cache="Slicer_Month1" caption="Month" level="1" style="SlicerStyleLight1 2 2" rowHeight="241300"/>
  <slicer name="Category" xr10:uid="{CED70FC0-6856-4D7E-8922-3F32BDF729FF}" cache="Slicer_Category" caption="Category" level="1" style="SlicerStyleLight1 2 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2000000}" cache="Slicer_Month1" caption="Filter by Month" columnCount="3" level="1" style="SlicerStyleLight1 2"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3.png"/></Relationships>
</file>

<file path=xl/webextensions/webextension1.xml><?xml version="1.0" encoding="utf-8"?>
<we:webextension xmlns:we="http://schemas.microsoft.com/office/webextensions/webextension/2010/11" id="{00000000-0008-0000-0300-00000B000000}">
  <we:reference id="wa200004689" version="1.0.0.0" store="en-US" storeType="OMEX"/>
  <we:alternateReferences>
    <we:reference id="wa200004689" version="1.0.0.0" store="wa200004689" storeType="OMEX"/>
  </we:alternateReferences>
  <we:properties>
    <we:property name="SourceData" value="{&quot;pivotTable&quot;:&quot;Store_Revenue Target&quot;,&quot;worksheetId&quot;:&quot;{00000000-0001-0000-0000-000000000000}&quot;}"/>
    <we:property name="ZBILicenseSettings" value="{&quot;userInfo&quot;:{&quot;name&quot;:&quot;sathish karanth&quot;,&quot;email&quot;:&quot;sathishkaranth007@gmail.com&quot;,&quot;userId&quot;:&quot;00000000-0000-0000-af4e-26bffe198c7d&quot;,&quot;organizationId&quot;:&quot;9188040d-6c67-4c5b-b112-36a304b66dad&quot;,&quot;isViewer&quot;:false,&quot;lastDisplayedOverlay&quot;:&quot;Wed, 22 May 2024 09:17:47 GMT&quot;}}"/>
    <we:property name="ZBITablesSettings" value="{&quot;proFeaturesEnabled&quot;:true,&quot;proFeaturesUnlocked&quot;:true,&quot;proFeaturesDisabledByUser&quot;:false,&quot;invert&quot;:false,&quot;suppressZeros&quot;:true,&quot;suppressNulls&quot;:true,&quot;suppressAbsoluteVariances&quot;:false,&quot;suppressEmptyColumns&quot;:false,&quot;showAsTable&quot;:false,&quot;showAdSlide&quot;:false,&quot;chartType&quot;:&quot;Actual / Absolute / Relative&quot;,&quot;groupsInColumns&quot;:false,&quot;showGridlines&quot;:true,&quot;showMajorGridlines&quot;:true,&quot;gridlineDensity&quot;:5,&quot;showGridlinesTable&quot;:true,&quot;gridlineDensityTable&quot;:1,&quot;fontSize&quot;:10,&quot;showTotals&quot;:0,&quot;showColumnTotals&quot;:false,&quot;columnTotalLabels&quot;:{},&quot;showRowGrandTotal&quot;:false,&quot;showColumnGrandTotal&quot;:false,&quot;freezeGrandTotal&quot;:true,&quot;grandTotalGap&quot;:false,&quot;rowGrandTotalLabel&quot;:&quot;Total&quot;,&quot;columnGrandTotalLabel&quot;:&quot;Total&quot;,&quot;absoluteChart&quot;:0,&quot;valueChart&quot;:0,&quot;valueChartIntegrated&quot;:false,&quot;onlyOneColumn&quot;:false,&quot;limitOutliers&quot;:false,&quot;minOutlierValue&quot;:null,&quot;maxOutlierValue&quot;:null,&quot;gapBetweenColumnsPercent&quot;:30,&quot;showPrefixes&quot;:true,&quot;columnSettings&quot;:{},&quot;categoryFormatSettings&quot;:{},&quot;columnTotalEmphasize&quot;:{},&quot;columnTotalEmphasizeTable&quot;:{},&quot;suppressLargeRelativeVariance&quot;:false,&quot;suppressLargeRelativeVarianceValue&quot;:100,&quot;valueHeader&quot;:null,&quot;referenceHeader&quot;:null,&quot;absoluteDifferenceHeader&quot;:null,&quot;relativeDifferenceHeader&quot;:null,&quot;secondReferenceHeader&quot;:null,&quot;secondAbsoluteDifferenceHeader&quot;:null,&quot;secondRelativeDifferenceHeader&quot;:null,&quot;thirdReferenceHeader&quot;:null,&quot;thirdAbsoluteDifferenceHeader&quot;:null,&quot;thirdRelativeDifferenceHeader&quot;:null,&quot;fourthReferenceHeader&quot;:null,&quot;fourthAbsoluteDifferenceHeader&quot;:null,&quot;fourthRelativeDifferenceHeader&quot;:null,&quot;fifthReferenceHeader&quot;:null,&quot;fifthAbsoluteDifferenceHeader&quot;:null,&quot;fifthRelativeDifferenceHeader&quot;:null,&quot;sixthReferenceHeader&quot;:null,&quot;sixthAbsoluteDifferenceHeader&quot;:null,&quot;sixthRelativeDifferenceHeader&quot;:null,&quot;seventhReferenceHeader&quot;:null,&quot;seventhAbsoluteDifferenceHeader&quot;:null,&quot;seventhRelativeDifferenceHeader&quot;:null,&quot;additionalMeasure1Header&quot;:null,&quot;additionalMeasure2Header&quot;:null,&quot;additionalMeasure3Header&quot;:null,&quot;additionalMeasure4Header&quot;:null,&quot;additionalMeasure5Header&quot;:null,&quot;additionalMeasure6Header&quot;:null,&quot;additionalMeasure7Header&quot;:null,&quot;additionalMeasure8Header&quot;:null,&quot;additionalMeasure9Header&quot;:null,&quot;additionalMeasure10Header&quot;:null,&quot;additionalMeasure11Header&quot;:null,&quot;additionalMeasure12Header&quot;:null,&quot;additionalMeasure13Header&quot;:null,&quot;additionalMeasure14Header&quot;:null,&quot;additionalMeasure15Header&quot;:null,&quot;additionalMeasure16Header&quot;:null,&quot;additionalMeasure17Header&quot;:null,&quot;additionalMeasure18Header&quot;:null,&quot;additionalMeasure19Header&quot;:null,&quot;additionalMeasure20Header&quot;:null,&quot;previousYear&quot;:&quot;Target&quot;,&quot;actual&quot;:&quot;Total Revenue&quot;,&quot;forecast&quot;:null,&quot;plan&quot;:null,&quot;plan2&quot;:null,&quot;plan3&quot;:null,&quot;forecast2&quot;:null,&quot;forecast3&quot;:null,&quot;actual-previousYear&quot;:&quot;Variance&quot;,&quot;actual-previousYear-percent&quot;:&quot;Variance %&quot;,&quot;previousYear-actual&quot;:null,&quot;previousYear-actual-percent&quot;:null,&quot;actual-forecast&quot;:null,&quot;actual-forecast-percent&quot;:null,&quot;forecast-actual&quot;:null,&quot;forecast-actual-percent&quot;:null,&quot;actual-plan&quot;:null,&quot;actual-plan-percent&quot;:null,&quot;plan-actual&quot;:null,&quot;plan-actual-percent&quot;:null,&quot;previousYear-forecast&quot;:null,&quot;previousYear-forecast-percent&quot;:null,&quot;forecast-previousYear&quot;:null,&quot;forecast-previousYear-percent&quot;:null,&quot;previousYear-plan&quot;:null,&quot;previousYear-plan-percent&quot;:null,&quot;plan-previousYear&quot;:null,&quot;plan-previousYear-percent&quot;:null,&quot;forecast-plan&quot;:null,&quot;forecast-plan-percent&quot;:null,&quot;plan-forecast&quot;:null,&quot;plan-forecast-percent&quot;:null,&quot;actual-plan2&quot;:null,&quot;actual-plan2-percent&quot;:null,&quot;actual-plan3&quot;:null,&quot;actual-plan3-percent&quot;:null,&quot;actual-forecast2&quot;:null,&quot;actual-forecast2-percent&quot;:null,&quot;actual-forecast3&quot;:null,&quot;actual-forecast3-percent&quot;:null,&quot;plan2-actual&quot;:null,&quot;plan2-actual-percent&quot;:null,&quot;plan3-actual&quot;:null,&quot;plan3-actual-percent&quot;:null,&quot;forecast2-actual&quot;:null,&quot;forecast2-actual-percent&quot;:null,&quot;forecast3-actual&quot;:null,&quot;forecast3-actual-percent&quot;:null,&quot;plan2-previousYear&quot;:null,&quot;plan2-previousYear-percent&quot;:null,&quot;plan3-previousYear&quot;:null,&quot;plan3-previousYear-percent&quot;:null,&quot;forecast2-previousYear&quot;:null,&quot;forecast2-previousYear-percent&quot;:null,&quot;forecast3-previousYear&quot;:null,&quot;forecast3-previousYear-percent&quot;:null,&quot;previousYear-plan2&quot;:null,&quot;previousYear-plan2-percent&quot;:null,&quot;previousYear-plan3&quot;:null,&quot;previousYear-plan3-percent&quot;:null,&quot;previousYear-forecast2&quot;:null,&quot;previousYear-forecast2-percent&quot;:null,&quot;previousYear-forecast3&quot;:null,&quot;previousYear-forecast3-percent&quot;:null,&quot;forecast-plan2&quot;:null,&quot;forecast-plan2-percent&quot;:null,&quot;forecast-plan3&quot;:null,&quot;forecast-plan3-percent&quot;:null,&quot;forecast2-plan&quot;:null,&quot;forecast2-plan-percent&quot;:null,&quot;forecast2-plan2&quot;:null,&quot;forecast2-plan2-percent&quot;:null,&quot;forecast2-plan3&quot;:null,&quot;forecast2-plan3-percent&quot;:null,&quot;forecast3-plan&quot;:null,&quot;forecast3-plan-percent&quot;:null,&quot;forecast3-plan2&quot;:null,&quot;forecast3-plan2-percent&quot;:null,&quot;forecast3-plan3&quot;:null,&quot;forecast3-plan3-percent&quot;:null,&quot;plan-forecast2&quot;:null,&quot;plan-forecast2-percent&quot;:null,&quot;plan-forecast3&quot;:null,&quot;plan-forecast3-percent&quot;:null,&quot;plan2-forecast&quot;:null,&quot;plan2-forecast-percent&quot;:null,&quot;plan2-forecast2&quot;:null,&quot;plan2-forecast2-percent&quot;:null,&quot;plan2-forecast3&quot;:null,&quot;plan2-forecast3-percent&quot;:null,&quot;plan3-forecast&quot;:null,&quot;plan3-forecast-percent&quot;:null,&quot;plan3-forecast2&quot;:null,&quot;plan3-forecast2-percent&quot;:null,&quot;plan3-forecast3&quot;:null,&quot;plan3-forecast3-percent&quot;:null,&quot;forecast-forecast2&quot;:null,&quot;forecast-forecast2-percent&quot;:null,&quot;forecast-forecast3&quot;:null,&quot;forecast-forecast3-percent&quot;:null,&quot;forecast2-forecast&quot;:null,&quot;forecast2-forecast-percent&quot;:null,&quot;forecast2-forecast3&quot;:null,&quot;forecast2-forecast3-percent&quot;:null,&quot;forecast3-forecast&quot;:null,&quot;forecast3-forecast-percent&quot;:null,&quot;forecast3-forecast2&quot;:null,&quot;forecast3-forecast2-percent&quot;:null,&quot;plan-plan2&quot;:null,&quot;plan-plan2-percent&quot;:null,&quot;plan-plan3&quot;:null,&quot;plan-plan3-percent&quot;:null,&quot;plan2-plan&quot;:null,&quot;plan2-plan-percent&quot;:null,&quot;plan2-plan3&quot;:null,&quot;plan2-plan3-percent&quot;:null,&quot;plan3-plan&quot;:null,&quot;plan3-plan-percent&quot;:null,&quot;plan3-plan2&quot;:null,&quot;plan3-plan2-percent&quot;:null,&quot;freezeHeaders&quot;:true,&quot;firstTimeShowingColumnAdder&quot;:true,&quot;showTitle&quot;:true,&quot;titleWrap&quot;:true,&quot;titleAlignment&quot;:&quot;left&quot;,&quot;titleFontSize&quot;:14,&quot;titleFontColor&quot;:&quot;#070962&quot;,&quot;titleText&quot;:&quot;Total Revenue Vs Total Target by Store &quot;,&quot;titleFontFamily&quot;:&quot;Calibri, helvetica, arial, sans-serif&quot;,&quot;freezeTitle&quot;:true,&quot;groupTitleAlignment&quot;:&quot;left&quot;,&quot;groupTitleFontSize&quot;:12,&quot;groupTitleFontColor&quot;:&quot;#000&quot;,&quot;groupTitleFontFamily&quot;:&quot;Calibri, helvetica, arial, sans-serif&quot;,&quot;groupTitleDisplayOptions&quot;:0,&quot;groupTitleWidth&quot;:50,&quot;showCategories&quot;:true,&quot;categoriesDisplayOptions&quot;:0,&quot;categoriesWidth&quot;:100,&quot;categoriesRowHeight&quot;:0,&quot;categoriesHeight&quot;:20,&quot;categoriesIndent&quot;:16,&quot;topNType&quot;:0,&quot;topNDataProperty&quot;:0,&quot;plottedDataProperties&quot;:[&quot;1&quot;,&quot;0&quot;,&quot;2&quot;,&quot;3&quot;],&quot;topNCategoriesToKeep&quot;:5,&quot;topNSettings&quot;:[],&quot;topNOtherLabel&quot;:&quot;Others&quot;,&quot;topNOtherShown&quot;:false,&quot;freezeCategories&quot;:true,&quot;showTopNForm&quot;:false,&quot;colorScheme&quot;:{&quot;positiveColor&quot;:&quot;#7aca00&quot;,&quot;negativeColor&quot;:&quot;#ff0000&quot;,&quot;neutralColor&quot;:&quot;#404040&quot;,&quot;markerColor&quot;:&quot;#000&quot;,&quot;lineColor&quot;:&quot;#404040&quot;,&quot;axisColor&quot;:&quot;#000&quot;,&quot;gridlineColor&quot;:&quot;#ccc&quot;,&quot;majorGridlineColor&quot;:&quot;#999&quot;,&quot;dotChartColor&quot;:&quot;#4080FF&quot;,&quot;useCustomScenarioColors&quot;:false,&quot;highlightColor&quot;:&quot;#0070C0&quot;},&quot;chartStyle&quot;:0,&quot;lightenOverlapped&quot;:true,&quot;varianceDisplayType&quot;:0,&quot;showDataLabels&quot;:true,&quot;labelFontColor&quot;:&quot;#000&quot;,&quot;displayUnits&quot;:&quot;Auto&quot;,&quot;showUnits&quot;:0,&quot;decimalPlaces&quot;:1,&quot;decimalPlacesPercentage&quot;:1,&quot;suppressSmallValues&quot;:true,&quot;labelFontSize&quot;:10,&quot;labelFontFamily&quot;:&quot;Calibri, helvetica, arial, sans-serif&quot;,&quot;integratedDifferenceLabel&quot;:1,&quot;labelPercentagePointUnit&quot;:&quot;pp&quot;,&quot;labelBackgroundTransparency&quot;:20,&quot;negativeValuesFormat&quot;:0,&quot;rightAlignNumbers&quot;:false,&quot;rightAlignParenthesisOffsetNormal&quot;:0,&quot;rightAlignParenthesisOffsetBold&quot;:0,&quot;showPercentageInLabel&quot;:false,&quot;sortColumnName&quot;:&quot;actual&quot;,&quot;chartSort&quot;:1,&quot;categorySort&quot;:1,&quot;sortReferenceChart&quot;:null,&quot;company&quot;:&quot;Free version&quot;,&quot;expiryDate&quot;:null,&quot;disabledInViewMode&quot;:false,&quot;licenseKey&quot;:&quot;&quot;,&quot;lastLicenseCheck&quot;:&quot;&quot;,&quot;resultCategories&quot;:[],&quot;skippedCategories&quot;:[],&quot;flatResultCategories&quot;:[],&quot;invertedCategories&quot;:[],&quot;userOverrideCategories&quot;:[],&quot;highlightedCategories&quot;:[],&quot;highlightedCategoriesCustomColors&quot;:[],&quot;hasAutoResults&quot;:false,&quot;hasAutoInverts&quot;:false,&quot;userChangedExpandCollapse&quot;:false,&quot;invertedGroups&quot;:[],&quot;groupNames&quot;:{},&quot;groupNamesString&quot;:&quot;&quot;,&quot;allowInteractions&quot;:true,&quot;allowChartChange&quot;:true,&quot;allowSliderChange&quot;:true,&quot;allowVarianceCalculationChange&quot;:true,&quot;allowSortChange&quot;:true,&quot;allowExpandCollapseChange&quot;:true,&quot;allowExpandCollapseRowsChange&quot;:true,&quot;allowExpandCollapseColumnsChange&quot;:true,&quot;allowColumnOrderChange&quot;:true,&quot;focusModeFontZoomPercentage&quot;:150,&quot;enableMeasureDrillThrough&quot;:false,&quot;allowInteractiveCommentBox&quot;:true,&quot;analyticsDataProperty&quot;:0,&quot;showAverageLine&quot;:false,&quot;averageLineStyle&quot;:&quot;8,4&quot;,&quot;averageLineTransparency&quot;:0,&quot;averageLabelShow&quot;:true,&quot;averageLabelHorizontalPosition&quot;:1,&quot;averageLabelVerticalPosition&quot;:1,&quot;averageLabelUnits&quot;:&quot;Auto&quot;,&quot;averageLabelDecimalPlaces&quot;:1,&quot;averageLabelTextOption&quot;:0,&quot;averageLabelText&quot;:&quot;Avg.&quot;,&quot;showConstantLine&quot;:false,&quot;constantLineStyle&quot;:&quot;&quot;,&quot;constantLineValue&quot;:0,&quot;constantLineTransparency&quot;:0,&quot;constantLabelShow&quot;:true,&quot;constantLabelHorizontalPosition&quot;:1,&quot;constantLabelVerticalPosition&quot;:1,&quot;constantLabelUnits&quot;:&quot;Auto&quot;,&quot;constantLabelDecimalPlaces&quot;:1,&quot;constantLabelTextOption&quot;:0,&quot;constantLabelText&quot;:&quot;Const.&quot;,&quot;showMedianLine&quot;:false,&quot;medianLineStyle&quot;:&quot;8,4&quot;,&quot;medianLineTransparency&quot;:0,&quot;medianLabelShow&quot;:true,&quot;medianLabelHorizontalPosition&quot;:1,&quot;medianLabelVerticalPosition&quot;:1,&quot;medianLabelUnits&quot;:&quot;Auto&quot;,&quot;medianLabelDecimalPlaces&quot;:1,&quot;medianLabelTextOption&quot;:0,&quot;medianLabelText&quot;:&quot;Med.&quot;,&quot;showPercentileLine&quot;:false,&quot;percentileLineStyle&quot;:&quot;2,4&quot;,&quot;percentileLinePercent&quot;:90,&quot;percentileLineTransparency&quot;:0,&quot;percentileLabelShow&quot;:true,&quot;percentileLabelHorizontalPosition&quot;:1,&quot;percentileLabelVerticalPosition&quot;:1,&quot;percentileLabelUnits&quot;:&quot;Auto&quot;,&quot;percentileLabelDecimalPlaces&quot;:1,&quot;percentileLabelTextOption&quot;:0,&quot;percentileLabelText&quot;:&quot;Perc.&quot;,&quot;formulaCalculation&quot;:{&quot;formulas&quot;:[],&quot;expressionMappings&quot;:{},&quot;expressionElements&quot;:{},&quot;identityDataPoints&quot;:{}},&quot;showCommentBox&quot;:false,&quot;commentBoxCustomTitleStyle&quot;:false,&quot;commentBoxTitle&quot;:3,&quot;commentBoxTitleFontColor&quot;:&quot;#000&quot;,&quot;commentBoxTitleFontFamily&quot;:&quot;Calibri, helvetica, arial, sans-serif&quot;,&quot;commentBoxTitleFontSize&quot;:18,&quot;commentBoxCustomTextStyle&quot;:false,&quot;commentBoxTextFontColor&quot;:&quot;#000&quot;,&quot;commentBoxTextFontFamily&quot;:&quot;Calibri, helvetica, arial, sans-serif&quot;,&quot;commentBoxTextFontSize&quot;:16,&quot;columnSettingsString&quot;:&quot;&quot;,&quot;categoryFormatSettingsString&quot;:&quot;&quot;,&quot;invertedTotalCategories&quot;:[],&quot;collapsedCategories&quot;:[],&quot;calculationsString&quot;:&quot;&quot;,&quot;minChartWidth&quot;:140,&quot;measure1Role&quot;:&quot;Values&quot;,&quot;measure2Role&quot;:&quot;PreviousYear&quot;,&quot;measure3Role&quot;:&quot;Plan&quot;,&quot;measure4Role&quot;:&quot;Forecast&quot;,&quot;measure5Role&quot;:&quot;Comments&quot;,&quot;measureRoles&quot;:[&quot;Values&quot;,&quot;PreviousYear&quot;],&quot;enableFiltering&quot;:true,&quot;viewMode&quot;:1,&quot;commentBoxPlacement&quot;:0,&quot;commentBoxSize&quot;:&quot;0.66&quot;,&quot;commentBoxPadding&quot;:10,&quot;commentBoxListHorizontal&quot;:false,&quot;commentBoxItemsMargin&quot;:10,&quot;commentBoxBorderWidth&quot;:0,&quot;commentBoxBorderColor&quot;:&quot;#808080&quot;,&quot;commentBoxBorderRadius&quot;:0,&quot;commentBoxShadow&quot;:false,&quot;commentBoxBackgroundColor&quot;:&quot;#ffffff00&quot;,&quot;commentBoxVarianceIcon&quot;:2,&quot;commentBoxShowVariance&quot;:1,&quot;showCrossTables&quot;:false,&quot;commentMarkersDataProperties&quot;:{},&quot;usedMeasuresCount&quot;:2,&quot;valueScenario&quot;:0,&quot;secondValueScenario&quot;:0,&quot;thirdValueScenario&quot;:0,&quot;fourthValueScenario&quot;:0,&quot;fifthValueScenario&quot;:0,&quot;sixthValueScenario&quot;:0,&quot;seventhValueScenario&quot;:0,&quot;valuePosition&quot;:0,&quot;secondValuePosition&quot;:0,&quot;thirdValuePosition&quot;:0,&quot;fourthValuePosition&quot;:0,&quot;fifthValuePosition&quot;:0,&quot;sixthValuePosition&quot;:0,&quot;seventhValuePosition&quot;:0,&quot;referenceScenario&quot;:1,&quot;secondReferenceScenario&quot;:1,&quot;thirdReferenceScenario&quot;:1,&quot;fourthReferenceScenario&quot;:1,&quot;fifthReferenceScenario&quot;:1,&quot;sixthReferenceScenario&quot;:1,&quot;seventhReferenceScenario&quot;:1,&quot;referencePosition&quot;:null,&quot;secondReferencePosition&quot;:null,&quot;thirdReferencePosition&quot;:null,&quot;fourthReferencePosition&quot;:null,&quot;fifthReferencePosition&quot;:null,&quot;sixthReferencePosition&quot;:null,&quot;seventhReferencePosition&quot;:null,&quot;calculations&quot;:[],&quot;scenarioOptions&quot;:{&quot;value&quot;:{&quot;index&quot;:0,&quot;scenario&quot;:0,&quot;fieldName&quot;:&quot;Total Revenue&quot;,&quot;position&quot;:null},&quot;reference&quot;:{&quot;index&quot;:1,&quot;scenario&quot;:1,&quot;fieldName&quot;:&quot;Total Target&quot;,&quot;position&quot;:null},&quot;secondReference&quot;:{&quot;index&quot;:null,&quot;scenario&quot;:null,&quot;fieldName&quot;:&quot;&quot;,&quot;position&quot;:null},&quot;thirdReference&quot;:{&quot;index&quot;:null,&quot;scenario&quot;:null,&quot;fieldName&quot;:&quot;&quot;,&quot;position&quot;:null},&quot;fourthReference&quot;:{&quot;index&quot;:null,&quot;scenario&quot;:null,&quot;fieldName&quot;:&quot;&quot;,&quot;position&quot;:null},&quot;fifthReference&quot;:{&quot;index&quot;:null,&quot;scenario&quot;:null,&quot;fieldName&quot;:&quot;&quot;,&quot;position&quot;:null},&quot;sixthReference&quot;:{&quot;index&quot;:null,&quot;scenario&quot;:null,&quot;fieldName&quot;:&quot;&quot;,&quot;position&quot;:null},&quot;seventhReference&quot;:{&quot;index&quot;:null,&quot;scenario&quot;:null,&quot;fieldName&quot;:&quot;&quot;,&quot;position&quot;:null},&quot;additionalMeasures&quot;:[],&quot;tooltips&quot;:[],&quot;comments&quot;:[]},&quot;dragStarted&quot;:false}"/>
  </we:properties>
  <we:bindings>
    <we:binding id="tablesPivotTableDataChangeEvent" type="matrix" appref="{EB788D8B-4EC0-451A-9E72-5DB94952E19B}"/>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microsoft.com/office/2007/relationships/slicer" Target="../slicers/slicer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1.xml"/><Relationship Id="rId13" Type="http://schemas.openxmlformats.org/officeDocument/2006/relationships/pivotTable" Target="../pivotTables/pivotTable16.xml"/><Relationship Id="rId3" Type="http://schemas.openxmlformats.org/officeDocument/2006/relationships/pivotTable" Target="../pivotTables/pivotTable6.xml"/><Relationship Id="rId7" Type="http://schemas.openxmlformats.org/officeDocument/2006/relationships/pivotTable" Target="../pivotTables/pivotTable10.xml"/><Relationship Id="rId12" Type="http://schemas.openxmlformats.org/officeDocument/2006/relationships/pivotTable" Target="../pivotTables/pivotTable15.xml"/><Relationship Id="rId2" Type="http://schemas.openxmlformats.org/officeDocument/2006/relationships/pivotTable" Target="../pivotTables/pivotTable5.xml"/><Relationship Id="rId16" Type="http://schemas.openxmlformats.org/officeDocument/2006/relationships/printerSettings" Target="../printerSettings/printerSettings4.bin"/><Relationship Id="rId1" Type="http://schemas.openxmlformats.org/officeDocument/2006/relationships/pivotTable" Target="../pivotTables/pivotTable4.xml"/><Relationship Id="rId6" Type="http://schemas.openxmlformats.org/officeDocument/2006/relationships/pivotTable" Target="../pivotTables/pivotTable9.xml"/><Relationship Id="rId11" Type="http://schemas.openxmlformats.org/officeDocument/2006/relationships/pivotTable" Target="../pivotTables/pivotTable14.xml"/><Relationship Id="rId5" Type="http://schemas.openxmlformats.org/officeDocument/2006/relationships/pivotTable" Target="../pivotTables/pivotTable8.xml"/><Relationship Id="rId15" Type="http://schemas.openxmlformats.org/officeDocument/2006/relationships/pivotTable" Target="../pivotTables/pivotTable18.xml"/><Relationship Id="rId10" Type="http://schemas.openxmlformats.org/officeDocument/2006/relationships/pivotTable" Target="../pivotTables/pivotTable13.xml"/><Relationship Id="rId4" Type="http://schemas.openxmlformats.org/officeDocument/2006/relationships/pivotTable" Target="../pivotTables/pivotTable7.xml"/><Relationship Id="rId9" Type="http://schemas.openxmlformats.org/officeDocument/2006/relationships/pivotTable" Target="../pivotTables/pivotTable12.xml"/><Relationship Id="rId14" Type="http://schemas.openxmlformats.org/officeDocument/2006/relationships/pivotTable" Target="../pivotTables/pivotTable17.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5" Type="http://schemas.openxmlformats.org/officeDocument/2006/relationships/drawing" Target="../drawings/drawing4.xml"/><Relationship Id="rId4" Type="http://schemas.openxmlformats.org/officeDocument/2006/relationships/pivotTable" Target="../pivotTables/pivotTable2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3:Q30"/>
  <sheetViews>
    <sheetView showGridLines="0" workbookViewId="0">
      <selection activeCell="D16" sqref="D16"/>
    </sheetView>
  </sheetViews>
  <sheetFormatPr defaultRowHeight="15" x14ac:dyDescent="0.25"/>
  <cols>
    <col min="2" max="2" width="13.85546875" bestFit="1" customWidth="1"/>
    <col min="3" max="3" width="6.28515625" bestFit="1" customWidth="1"/>
    <col min="4" max="4" width="12.7109375" customWidth="1"/>
    <col min="5" max="5" width="14.85546875" bestFit="1" customWidth="1"/>
    <col min="6" max="6" width="13.5703125" bestFit="1" customWidth="1"/>
    <col min="7" max="7" width="12.28515625" bestFit="1" customWidth="1"/>
    <col min="8" max="8" width="11.85546875" bestFit="1" customWidth="1"/>
    <col min="9" max="9" width="10.140625" bestFit="1" customWidth="1"/>
    <col min="10" max="10" width="12.85546875" bestFit="1" customWidth="1"/>
    <col min="11" max="11" width="9" bestFit="1" customWidth="1"/>
    <col min="12" max="12" width="11.42578125" bestFit="1" customWidth="1"/>
    <col min="15" max="15" width="14.85546875" bestFit="1" customWidth="1"/>
    <col min="16" max="16" width="13.85546875" customWidth="1"/>
    <col min="17" max="24" width="11.42578125" bestFit="1" customWidth="1"/>
  </cols>
  <sheetData>
    <row r="3" spans="2:17" x14ac:dyDescent="0.25">
      <c r="B3" t="s">
        <v>0</v>
      </c>
      <c r="C3" t="s">
        <v>1</v>
      </c>
      <c r="D3" t="s">
        <v>2</v>
      </c>
      <c r="E3" t="s">
        <v>3</v>
      </c>
      <c r="F3" t="s">
        <v>4</v>
      </c>
      <c r="G3" t="s">
        <v>5</v>
      </c>
      <c r="H3" t="s">
        <v>6</v>
      </c>
      <c r="I3" t="s">
        <v>7</v>
      </c>
      <c r="J3" t="s">
        <v>8</v>
      </c>
      <c r="K3" t="s">
        <v>9</v>
      </c>
      <c r="L3" t="s">
        <v>10</v>
      </c>
      <c r="O3" s="5" t="s">
        <v>11</v>
      </c>
      <c r="P3" t="s">
        <v>0</v>
      </c>
      <c r="Q3" t="s">
        <v>10</v>
      </c>
    </row>
    <row r="4" spans="2:17" x14ac:dyDescent="0.25">
      <c r="B4" s="9">
        <v>5446809.4700000202</v>
      </c>
      <c r="C4" s="9">
        <v>3149297.4099999927</v>
      </c>
      <c r="D4" s="9">
        <v>2297512.0600000275</v>
      </c>
      <c r="E4" s="2">
        <v>0.42180878047126164</v>
      </c>
      <c r="F4" s="11">
        <v>20000</v>
      </c>
      <c r="G4" s="10">
        <v>438297.51000000123</v>
      </c>
      <c r="H4" s="2">
        <v>8.0468669303389667E-2</v>
      </c>
      <c r="I4" s="11">
        <v>100</v>
      </c>
      <c r="J4" s="11">
        <v>48662</v>
      </c>
      <c r="K4" s="11">
        <v>606148</v>
      </c>
      <c r="L4" s="9">
        <v>5254990</v>
      </c>
      <c r="O4" s="6" t="s">
        <v>12</v>
      </c>
      <c r="P4" s="1">
        <v>546574.63</v>
      </c>
      <c r="Q4" s="1">
        <v>422011</v>
      </c>
    </row>
    <row r="5" spans="2:17" x14ac:dyDescent="0.25">
      <c r="O5" s="6" t="s">
        <v>13</v>
      </c>
      <c r="P5" s="1">
        <v>526187</v>
      </c>
      <c r="Q5" s="1">
        <v>600510</v>
      </c>
    </row>
    <row r="6" spans="2:17" x14ac:dyDescent="0.25">
      <c r="O6" s="6" t="s">
        <v>14</v>
      </c>
      <c r="P6" s="1">
        <v>548423.81999999995</v>
      </c>
      <c r="Q6" s="1">
        <v>418186</v>
      </c>
    </row>
    <row r="7" spans="2:17" x14ac:dyDescent="0.25">
      <c r="O7" s="6" t="s">
        <v>15</v>
      </c>
      <c r="P7" s="1">
        <v>545095.25999999989</v>
      </c>
      <c r="Q7" s="1">
        <v>419431</v>
      </c>
    </row>
    <row r="8" spans="2:17" x14ac:dyDescent="0.25">
      <c r="O8" s="6" t="s">
        <v>16</v>
      </c>
      <c r="P8" s="1">
        <v>536475.9</v>
      </c>
      <c r="Q8" s="1">
        <v>601307</v>
      </c>
    </row>
    <row r="9" spans="2:17" x14ac:dyDescent="0.25">
      <c r="E9" t="s">
        <v>37</v>
      </c>
      <c r="F9" t="s">
        <v>38</v>
      </c>
      <c r="O9" s="6" t="s">
        <v>17</v>
      </c>
      <c r="P9" s="1">
        <v>547475.30000000005</v>
      </c>
      <c r="Q9" s="1">
        <v>646080</v>
      </c>
    </row>
    <row r="10" spans="2:17" x14ac:dyDescent="0.25">
      <c r="E10" s="9">
        <f>B4</f>
        <v>5446809.4700000202</v>
      </c>
      <c r="F10" s="9">
        <f>L4</f>
        <v>5254990</v>
      </c>
      <c r="O10" s="6" t="s">
        <v>18</v>
      </c>
      <c r="P10" s="1">
        <v>565168.15000000014</v>
      </c>
      <c r="Q10" s="1">
        <v>445958</v>
      </c>
    </row>
    <row r="11" spans="2:17" x14ac:dyDescent="0.25">
      <c r="O11" s="6" t="s">
        <v>19</v>
      </c>
      <c r="P11" s="1">
        <v>536180.92999999993</v>
      </c>
      <c r="Q11" s="1">
        <v>711271</v>
      </c>
    </row>
    <row r="12" spans="2:17" x14ac:dyDescent="0.25">
      <c r="G12" t="b">
        <f>D16&gt;0</f>
        <v>1</v>
      </c>
      <c r="H12" s="12"/>
      <c r="O12" s="6" t="s">
        <v>20</v>
      </c>
      <c r="P12" s="1">
        <v>537047.05999999982</v>
      </c>
      <c r="Q12" s="1">
        <v>485684</v>
      </c>
    </row>
    <row r="13" spans="2:17" x14ac:dyDescent="0.25">
      <c r="G13" t="b">
        <f>D16&lt;0</f>
        <v>0</v>
      </c>
      <c r="H13" s="13"/>
      <c r="O13" s="6" t="s">
        <v>21</v>
      </c>
      <c r="P13" s="1">
        <v>558181.42000000004</v>
      </c>
      <c r="Q13" s="1">
        <v>504552</v>
      </c>
    </row>
    <row r="14" spans="2:17" x14ac:dyDescent="0.25">
      <c r="O14" s="6" t="s">
        <v>22</v>
      </c>
      <c r="P14" s="1">
        <v>5446809.4700000202</v>
      </c>
      <c r="Q14" s="1">
        <v>5254990</v>
      </c>
    </row>
    <row r="15" spans="2:17" x14ac:dyDescent="0.25">
      <c r="D15" t="s">
        <v>39</v>
      </c>
    </row>
    <row r="16" spans="2:17" ht="18.75" x14ac:dyDescent="0.25">
      <c r="D16" s="14" t="str">
        <f>IF((E10-F10)/F10&gt;0,"▲"&amp;TEXT((E10-F10)/F10,"+0.0%;-0.0%"),"▼"&amp;TEXT((E10-F10)/F10,"+0.0%;-0.0%"))</f>
        <v>▲+3.7%</v>
      </c>
    </row>
    <row r="17" spans="15:15" x14ac:dyDescent="0.25">
      <c r="O17" s="5" t="s">
        <v>11</v>
      </c>
    </row>
    <row r="18" spans="15:15" x14ac:dyDescent="0.25">
      <c r="O18" s="6" t="s">
        <v>27</v>
      </c>
    </row>
    <row r="19" spans="15:15" x14ac:dyDescent="0.25">
      <c r="O19" s="6" t="s">
        <v>26</v>
      </c>
    </row>
    <row r="20" spans="15:15" x14ac:dyDescent="0.25">
      <c r="O20" s="6" t="s">
        <v>30</v>
      </c>
    </row>
    <row r="21" spans="15:15" x14ac:dyDescent="0.25">
      <c r="O21" s="6" t="s">
        <v>23</v>
      </c>
    </row>
    <row r="22" spans="15:15" x14ac:dyDescent="0.25">
      <c r="O22" s="6" t="s">
        <v>31</v>
      </c>
    </row>
    <row r="23" spans="15:15" x14ac:dyDescent="0.25">
      <c r="O23" s="6" t="s">
        <v>29</v>
      </c>
    </row>
    <row r="24" spans="15:15" x14ac:dyDescent="0.25">
      <c r="O24" s="6" t="s">
        <v>28</v>
      </c>
    </row>
    <row r="25" spans="15:15" x14ac:dyDescent="0.25">
      <c r="O25" s="6" t="s">
        <v>24</v>
      </c>
    </row>
    <row r="26" spans="15:15" x14ac:dyDescent="0.25">
      <c r="O26" s="6" t="s">
        <v>34</v>
      </c>
    </row>
    <row r="27" spans="15:15" x14ac:dyDescent="0.25">
      <c r="O27" s="6" t="s">
        <v>33</v>
      </c>
    </row>
    <row r="28" spans="15:15" x14ac:dyDescent="0.25">
      <c r="O28" s="6" t="s">
        <v>32</v>
      </c>
    </row>
    <row r="29" spans="15:15" x14ac:dyDescent="0.25">
      <c r="O29" s="6" t="s">
        <v>25</v>
      </c>
    </row>
    <row r="30" spans="15:15" x14ac:dyDescent="0.25">
      <c r="O30" s="6" t="s">
        <v>22</v>
      </c>
    </row>
  </sheetData>
  <conditionalFormatting sqref="D16">
    <cfRule type="expression" dxfId="9" priority="3">
      <formula>$D$16&gt;0</formula>
    </cfRule>
    <cfRule type="expression" dxfId="8" priority="4">
      <formula>$D$16&lt;0</formula>
    </cfRule>
  </conditionalFormatting>
  <pageMargins left="0.7" right="0.7" top="0.75" bottom="0.75" header="0.3" footer="0.3"/>
  <extLst>
    <ext xmlns:x15="http://schemas.microsoft.com/office/spreadsheetml/2010/11/main" uri="{F7C9EE02-42E1-4005-9D12-6889AFFD525C}">
      <x15:webExtensions xmlns:xm="http://schemas.microsoft.com/office/excel/2006/main">
        <x15:webExtension appRef="{EB788D8B-4EC0-451A-9E72-5DB94952E19B}">
          <xm:f>Analysis!$O$3:$Q$14</xm:f>
        </x15:webExtension>
      </x15:webExtens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O1:V11"/>
  <sheetViews>
    <sheetView showGridLines="0" zoomScale="85" zoomScaleNormal="85" workbookViewId="0">
      <selection activeCell="P10" sqref="P10"/>
    </sheetView>
  </sheetViews>
  <sheetFormatPr defaultRowHeight="15" x14ac:dyDescent="0.25"/>
  <cols>
    <col min="1" max="14" width="9.140625" style="3"/>
    <col min="15" max="15" width="22.5703125" style="3" customWidth="1"/>
    <col min="16" max="16" width="9.140625" style="3" customWidth="1"/>
    <col min="17" max="16384" width="9.140625" style="3"/>
  </cols>
  <sheetData>
    <row r="1" spans="15:22" x14ac:dyDescent="0.25">
      <c r="P1" s="4"/>
      <c r="Q1" s="4"/>
      <c r="R1" s="4"/>
      <c r="S1" s="4"/>
      <c r="T1" s="4"/>
      <c r="U1" s="4"/>
      <c r="V1" s="4"/>
    </row>
    <row r="2" spans="15:22" ht="0.75" customHeight="1" x14ac:dyDescent="0.25">
      <c r="P2" s="4"/>
      <c r="Q2" s="4"/>
      <c r="R2" s="4"/>
      <c r="S2" s="4"/>
      <c r="T2" s="4"/>
      <c r="U2" s="4"/>
      <c r="V2" s="4"/>
    </row>
    <row r="3" spans="15:22" ht="0.75" customHeight="1" x14ac:dyDescent="0.25">
      <c r="P3" s="4"/>
      <c r="Q3" s="4"/>
      <c r="R3" s="4"/>
      <c r="S3" s="4"/>
      <c r="T3" s="4"/>
      <c r="U3" s="4"/>
      <c r="V3" s="4"/>
    </row>
    <row r="4" spans="15:22" hidden="1" x14ac:dyDescent="0.25">
      <c r="P4" s="4"/>
      <c r="Q4" s="4"/>
      <c r="R4" s="4"/>
      <c r="S4" s="4"/>
      <c r="T4" s="4"/>
      <c r="U4" s="4"/>
      <c r="V4" s="4"/>
    </row>
    <row r="9" spans="15:22" x14ac:dyDescent="0.25">
      <c r="O9"/>
    </row>
    <row r="10" spans="15:22" x14ac:dyDescent="0.25">
      <c r="O10" s="7" t="s">
        <v>35</v>
      </c>
    </row>
    <row r="11" spans="15:22" x14ac:dyDescent="0.25">
      <c r="O11" s="8" t="s">
        <v>36</v>
      </c>
    </row>
  </sheetData>
  <sheetProtection algorithmName="SHA-512" hashValue="/mHhqc5VWrUMsfbU/+awfwbrZWcp2ERiqzMpNjzIOHPos1XLZFNoqgdUgKuwUPw6khOecTP+cIuo194dSlhh7Q==" saltValue="xhSsQWz2MwhN3C0j3+Ra5g==" spinCount="100000" sheet="1" objects="1" scenarios="1"/>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P1:V4"/>
  <sheetViews>
    <sheetView showGridLines="0" zoomScale="70" zoomScaleNormal="70" workbookViewId="0">
      <selection activeCell="AA23" sqref="AA23"/>
    </sheetView>
  </sheetViews>
  <sheetFormatPr defaultRowHeight="15" x14ac:dyDescent="0.25"/>
  <cols>
    <col min="1" max="14" width="9.140625" style="3"/>
    <col min="15" max="15" width="22.5703125" style="3" customWidth="1"/>
    <col min="16" max="16" width="9.140625" style="3" customWidth="1"/>
    <col min="17" max="16384" width="9.140625" style="3"/>
  </cols>
  <sheetData>
    <row r="1" spans="16:22" x14ac:dyDescent="0.25">
      <c r="P1" s="4"/>
      <c r="Q1" s="4"/>
      <c r="R1" s="4"/>
      <c r="S1" s="4"/>
      <c r="T1" s="4"/>
      <c r="U1" s="4"/>
      <c r="V1" s="4"/>
    </row>
    <row r="2" spans="16:22" ht="0.75" customHeight="1" x14ac:dyDescent="0.25">
      <c r="P2" s="4"/>
      <c r="Q2" s="4"/>
      <c r="R2" s="4"/>
      <c r="S2" s="4"/>
      <c r="T2" s="4"/>
      <c r="U2" s="4"/>
      <c r="V2" s="4"/>
    </row>
    <row r="3" spans="16:22" ht="0.75" customHeight="1" x14ac:dyDescent="0.25">
      <c r="P3" s="4"/>
      <c r="Q3" s="4"/>
      <c r="R3" s="4"/>
      <c r="S3" s="4"/>
      <c r="T3" s="4"/>
      <c r="U3" s="4"/>
      <c r="V3" s="4"/>
    </row>
    <row r="4" spans="16:22" hidden="1" x14ac:dyDescent="0.25">
      <c r="P4" s="4"/>
      <c r="Q4" s="4"/>
      <c r="R4" s="4"/>
      <c r="S4" s="4"/>
      <c r="T4" s="4"/>
      <c r="U4" s="4"/>
      <c r="V4" s="4"/>
    </row>
  </sheetData>
  <sheetProtection algorithmName="SHA-512" hashValue="V1+cDhWCZn7UO+cPppU343APxg8UTc9au/q5eUzgqgVxMYrWPSFYk9ocWhHVZuXLgwZRbu52NRfB75GKaE50vw==" saltValue="YGlS+nKwDzqZR/oUSw86Hw==" spinCount="100000" sheet="1" objects="1" scenarios="1"/>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Option Button 1">
              <controlPr defaultSize="0" autoFill="0" autoLine="0" autoPict="0">
                <anchor>
                  <from>
                    <xdr:col>10</xdr:col>
                    <xdr:colOff>276225</xdr:colOff>
                    <xdr:row>11</xdr:row>
                    <xdr:rowOff>0</xdr:rowOff>
                  </from>
                  <to>
                    <xdr:col>10</xdr:col>
                    <xdr:colOff>523875</xdr:colOff>
                    <xdr:row>12</xdr:row>
                    <xdr:rowOff>47625</xdr:rowOff>
                  </to>
                </anchor>
              </controlPr>
            </control>
          </mc:Choice>
        </mc:AlternateContent>
        <mc:AlternateContent xmlns:mc="http://schemas.openxmlformats.org/markup-compatibility/2006">
          <mc:Choice Requires="x14">
            <control shapeId="4099" r:id="rId5" name="Drop Down 3">
              <controlPr defaultSize="0" autoLine="0" autoPict="0">
                <anchor>
                  <from>
                    <xdr:col>11</xdr:col>
                    <xdr:colOff>342900</xdr:colOff>
                    <xdr:row>11</xdr:row>
                    <xdr:rowOff>9525</xdr:rowOff>
                  </from>
                  <to>
                    <xdr:col>13</xdr:col>
                    <xdr:colOff>161925</xdr:colOff>
                    <xdr:row>12</xdr:row>
                    <xdr:rowOff>0</xdr:rowOff>
                  </to>
                </anchor>
              </controlPr>
            </control>
          </mc:Choice>
        </mc:AlternateContent>
        <mc:AlternateContent xmlns:mc="http://schemas.openxmlformats.org/markup-compatibility/2006">
          <mc:Choice Requires="x14">
            <control shapeId="4101" r:id="rId6" name="Option Button 5">
              <controlPr defaultSize="0" autoFill="0" autoLine="0" autoPict="0">
                <anchor>
                  <from>
                    <xdr:col>8</xdr:col>
                    <xdr:colOff>200025</xdr:colOff>
                    <xdr:row>11</xdr:row>
                    <xdr:rowOff>28575</xdr:rowOff>
                  </from>
                  <to>
                    <xdr:col>8</xdr:col>
                    <xdr:colOff>409575</xdr:colOff>
                    <xdr:row>12</xdr:row>
                    <xdr:rowOff>19050</xdr:rowOff>
                  </to>
                </anchor>
              </controlPr>
            </control>
          </mc:Choice>
        </mc:AlternateContent>
        <mc:AlternateContent xmlns:mc="http://schemas.openxmlformats.org/markup-compatibility/2006">
          <mc:Choice Requires="x14">
            <control shapeId="4120" r:id="rId7" name="Option Button 24">
              <controlPr defaultSize="0" autoFill="0" autoLine="0" autoPict="0">
                <anchor>
                  <from>
                    <xdr:col>14</xdr:col>
                    <xdr:colOff>504825</xdr:colOff>
                    <xdr:row>11</xdr:row>
                    <xdr:rowOff>38100</xdr:rowOff>
                  </from>
                  <to>
                    <xdr:col>14</xdr:col>
                    <xdr:colOff>704850</xdr:colOff>
                    <xdr:row>12</xdr:row>
                    <xdr:rowOff>95250</xdr:rowOff>
                  </to>
                </anchor>
              </controlPr>
            </control>
          </mc:Choice>
        </mc:AlternateContent>
        <mc:AlternateContent xmlns:mc="http://schemas.openxmlformats.org/markup-compatibility/2006">
          <mc:Choice Requires="x14">
            <control shapeId="4121" r:id="rId8" name="Option Button 25">
              <controlPr defaultSize="0" autoFill="0" autoLine="0" autoPict="0">
                <anchor>
                  <from>
                    <xdr:col>16</xdr:col>
                    <xdr:colOff>9525</xdr:colOff>
                    <xdr:row>11</xdr:row>
                    <xdr:rowOff>38100</xdr:rowOff>
                  </from>
                  <to>
                    <xdr:col>16</xdr:col>
                    <xdr:colOff>219075</xdr:colOff>
                    <xdr:row>12</xdr:row>
                    <xdr:rowOff>95250</xdr:rowOff>
                  </to>
                </anchor>
              </controlPr>
            </control>
          </mc:Choice>
        </mc:AlternateContent>
        <mc:AlternateContent xmlns:mc="http://schemas.openxmlformats.org/markup-compatibility/2006">
          <mc:Choice Requires="x14">
            <control shapeId="4124" r:id="rId9" name="Group Box 28">
              <controlPr defaultSize="0" autoFill="0" autoPict="0">
                <anchor>
                  <from>
                    <xdr:col>13</xdr:col>
                    <xdr:colOff>600075</xdr:colOff>
                    <xdr:row>10</xdr:row>
                    <xdr:rowOff>180975</xdr:rowOff>
                  </from>
                  <to>
                    <xdr:col>16</xdr:col>
                    <xdr:colOff>400050</xdr:colOff>
                    <xdr:row>13</xdr:row>
                    <xdr:rowOff>28575</xdr:rowOff>
                  </to>
                </anchor>
              </controlPr>
            </control>
          </mc:Choice>
        </mc:AlternateContent>
      </controls>
    </mc:Choice>
  </mc:AlternateContent>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O1:V11"/>
  <sheetViews>
    <sheetView showGridLines="0" tabSelected="1" zoomScale="70" zoomScaleNormal="70" workbookViewId="0">
      <selection activeCell="Z13" sqref="Z13"/>
    </sheetView>
  </sheetViews>
  <sheetFormatPr defaultRowHeight="15" x14ac:dyDescent="0.25"/>
  <cols>
    <col min="1" max="14" width="9.140625" style="3"/>
    <col min="15" max="15" width="22.5703125" style="3" customWidth="1"/>
    <col min="16" max="16" width="9.140625" style="3" customWidth="1"/>
    <col min="17" max="16384" width="9.140625" style="3"/>
  </cols>
  <sheetData>
    <row r="1" spans="15:22" x14ac:dyDescent="0.25">
      <c r="P1" s="4"/>
      <c r="Q1" s="4"/>
      <c r="R1" s="4"/>
      <c r="S1" s="4"/>
      <c r="T1" s="4"/>
      <c r="U1" s="4"/>
      <c r="V1" s="4"/>
    </row>
    <row r="2" spans="15:22" ht="0.75" customHeight="1" x14ac:dyDescent="0.25">
      <c r="P2" s="4"/>
      <c r="Q2" s="4"/>
      <c r="R2" s="4"/>
      <c r="S2" s="4"/>
      <c r="T2" s="4"/>
      <c r="U2" s="4"/>
      <c r="V2" s="4"/>
    </row>
    <row r="3" spans="15:22" ht="0.75" customHeight="1" x14ac:dyDescent="0.25">
      <c r="P3" s="4"/>
      <c r="Q3" s="4"/>
      <c r="R3" s="4"/>
      <c r="S3" s="4"/>
      <c r="T3" s="4"/>
      <c r="U3" s="4"/>
      <c r="V3" s="4"/>
    </row>
    <row r="4" spans="15:22" hidden="1" x14ac:dyDescent="0.25">
      <c r="P4" s="4"/>
      <c r="Q4" s="4"/>
      <c r="R4" s="4"/>
      <c r="S4" s="4"/>
      <c r="T4" s="4"/>
      <c r="U4" s="4"/>
      <c r="V4" s="4"/>
    </row>
    <row r="9" spans="15:22" x14ac:dyDescent="0.25">
      <c r="O9"/>
    </row>
    <row r="10" spans="15:22" x14ac:dyDescent="0.25">
      <c r="O10" s="7" t="s">
        <v>35</v>
      </c>
    </row>
    <row r="11" spans="15:22" x14ac:dyDescent="0.25">
      <c r="O11" s="8" t="s">
        <v>36</v>
      </c>
    </row>
  </sheetData>
  <sheetProtection algorithmName="SHA-512" hashValue="dAhALoCT4ts3XvZfVo2OvF8/W7/1WBlc4IOUBO4kQb7BK7eXJehg3hvO2D5VVz7zpHWwxdNAuO6bQxpenC+XXw==" saltValue="NWdluigHeqDiu9MPvkwURg==" spinCount="100000" sheet="1" objects="1" scenarios="1"/>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S200"/>
  <sheetViews>
    <sheetView topLeftCell="C7" workbookViewId="0">
      <selection activeCell="I11" sqref="I11"/>
    </sheetView>
  </sheetViews>
  <sheetFormatPr defaultRowHeight="15" x14ac:dyDescent="0.25"/>
  <cols>
    <col min="2" max="2" width="20.85546875" bestFit="1" customWidth="1"/>
    <col min="3" max="3" width="9.28515625" bestFit="1" customWidth="1"/>
    <col min="4" max="4" width="12.7109375" bestFit="1" customWidth="1"/>
    <col min="5" max="5" width="17" bestFit="1" customWidth="1"/>
    <col min="6" max="6" width="23.85546875" bestFit="1" customWidth="1"/>
    <col min="7" max="7" width="18.140625" bestFit="1" customWidth="1"/>
    <col min="8" max="8" width="11.5703125" bestFit="1" customWidth="1"/>
    <col min="9" max="9" width="12.7109375" bestFit="1" customWidth="1"/>
    <col min="11" max="11" width="10.7109375" bestFit="1" customWidth="1"/>
    <col min="12" max="12" width="12.7109375" bestFit="1" customWidth="1"/>
    <col min="14" max="14" width="11.85546875" customWidth="1"/>
    <col min="15" max="15" width="10.7109375" bestFit="1" customWidth="1"/>
    <col min="16" max="16" width="6.28515625" bestFit="1" customWidth="1"/>
    <col min="17" max="17" width="13.85546875" bestFit="1" customWidth="1"/>
    <col min="18" max="18" width="12.7109375" bestFit="1" customWidth="1"/>
    <col min="19" max="19" width="14.85546875" bestFit="1" customWidth="1"/>
  </cols>
  <sheetData>
    <row r="2" spans="2:19" x14ac:dyDescent="0.25">
      <c r="I2" t="s">
        <v>56</v>
      </c>
      <c r="J2" s="35">
        <v>2</v>
      </c>
      <c r="L2" s="36" t="s">
        <v>58</v>
      </c>
    </row>
    <row r="3" spans="2:19" x14ac:dyDescent="0.25">
      <c r="I3" t="s">
        <v>57</v>
      </c>
      <c r="J3" s="35">
        <v>1</v>
      </c>
      <c r="L3" s="36" t="s">
        <v>59</v>
      </c>
    </row>
    <row r="8" spans="2:19" x14ac:dyDescent="0.25">
      <c r="B8" t="s">
        <v>60</v>
      </c>
      <c r="E8" t="s">
        <v>61</v>
      </c>
      <c r="H8" t="s">
        <v>62</v>
      </c>
      <c r="K8" t="s">
        <v>74</v>
      </c>
    </row>
    <row r="9" spans="2:19" x14ac:dyDescent="0.25">
      <c r="B9" s="5" t="s">
        <v>77</v>
      </c>
      <c r="C9" t="s">
        <v>2</v>
      </c>
      <c r="E9" s="5" t="s">
        <v>77</v>
      </c>
      <c r="F9" t="s">
        <v>2</v>
      </c>
      <c r="H9" s="5" t="s">
        <v>63</v>
      </c>
      <c r="I9" t="s">
        <v>2</v>
      </c>
      <c r="K9" s="5" t="s">
        <v>63</v>
      </c>
      <c r="L9" t="s">
        <v>2</v>
      </c>
      <c r="N9" t="s">
        <v>89</v>
      </c>
      <c r="O9" t="s">
        <v>90</v>
      </c>
      <c r="P9" t="s">
        <v>1</v>
      </c>
      <c r="Q9" t="s">
        <v>0</v>
      </c>
      <c r="R9" t="s">
        <v>2</v>
      </c>
      <c r="S9" t="s">
        <v>3</v>
      </c>
    </row>
    <row r="10" spans="2:19" x14ac:dyDescent="0.25">
      <c r="B10" t="s">
        <v>81</v>
      </c>
      <c r="C10" s="1">
        <v>8477.4799999999977</v>
      </c>
      <c r="E10" t="s">
        <v>87</v>
      </c>
      <c r="F10" s="1">
        <v>130.20000000000073</v>
      </c>
      <c r="H10" t="s">
        <v>72</v>
      </c>
      <c r="I10" s="1">
        <v>134907.56</v>
      </c>
      <c r="K10" t="s">
        <v>70</v>
      </c>
      <c r="L10" s="1">
        <v>86589.619999999952</v>
      </c>
      <c r="N10" s="39">
        <v>600</v>
      </c>
      <c r="O10" s="39">
        <v>20</v>
      </c>
      <c r="P10" s="40">
        <v>3149297.4099999927</v>
      </c>
      <c r="Q10" s="40">
        <v>5446809.4700000202</v>
      </c>
      <c r="R10" s="40">
        <v>2297512.0600000275</v>
      </c>
      <c r="S10" s="2">
        <v>0.42180878047126164</v>
      </c>
    </row>
    <row r="11" spans="2:19" x14ac:dyDescent="0.25">
      <c r="B11" t="s">
        <v>86</v>
      </c>
      <c r="C11" s="1">
        <v>7569.0199999999959</v>
      </c>
      <c r="E11" t="s">
        <v>85</v>
      </c>
      <c r="F11" s="1">
        <v>912.82000000000062</v>
      </c>
      <c r="H11" t="s">
        <v>64</v>
      </c>
      <c r="I11" s="1">
        <v>132555.79000000024</v>
      </c>
      <c r="K11" t="s">
        <v>67</v>
      </c>
      <c r="L11" s="1">
        <v>91811.079999999856</v>
      </c>
    </row>
    <row r="12" spans="2:19" x14ac:dyDescent="0.25">
      <c r="B12" t="s">
        <v>84</v>
      </c>
      <c r="C12" s="1">
        <v>7236.9200000000019</v>
      </c>
      <c r="E12" t="s">
        <v>78</v>
      </c>
      <c r="F12" s="1">
        <v>992.27999999999975</v>
      </c>
      <c r="H12" t="s">
        <v>68</v>
      </c>
      <c r="I12" s="1">
        <v>132061.01999999973</v>
      </c>
      <c r="K12" t="s">
        <v>73</v>
      </c>
      <c r="L12" s="1">
        <v>96221.15</v>
      </c>
    </row>
    <row r="13" spans="2:19" x14ac:dyDescent="0.25">
      <c r="B13" t="s">
        <v>82</v>
      </c>
      <c r="C13" s="1">
        <v>7191.9699999999975</v>
      </c>
      <c r="E13" t="s">
        <v>79</v>
      </c>
      <c r="F13" s="1">
        <v>1362.7800000000007</v>
      </c>
      <c r="H13" t="s">
        <v>71</v>
      </c>
      <c r="I13" s="1">
        <v>131335.97000000015</v>
      </c>
      <c r="K13" t="s">
        <v>66</v>
      </c>
      <c r="L13" s="1">
        <v>101212.63000000015</v>
      </c>
    </row>
    <row r="14" spans="2:19" x14ac:dyDescent="0.25">
      <c r="B14" t="s">
        <v>83</v>
      </c>
      <c r="C14" s="1">
        <v>6966.5800000000008</v>
      </c>
      <c r="E14" t="s">
        <v>80</v>
      </c>
      <c r="F14" s="1">
        <v>1387.2399999999998</v>
      </c>
      <c r="H14" t="s">
        <v>69</v>
      </c>
      <c r="I14" s="1">
        <v>128176.22000000032</v>
      </c>
      <c r="K14" t="s">
        <v>65</v>
      </c>
      <c r="L14" s="1">
        <v>104453.84999999986</v>
      </c>
    </row>
    <row r="17" spans="3:13" x14ac:dyDescent="0.25">
      <c r="D17" s="37" t="s">
        <v>75</v>
      </c>
      <c r="G17" s="37" t="s">
        <v>76</v>
      </c>
      <c r="J17" s="37" t="s">
        <v>88</v>
      </c>
      <c r="M17" s="37" t="s">
        <v>91</v>
      </c>
    </row>
    <row r="18" spans="3:13" x14ac:dyDescent="0.25">
      <c r="M18" t="str">
        <f>_xlfn.TEXTJOIN(" ",,IF(J2=1,"Top-5 Profitable","Less-5 Profitable"),IF(J3=1,"Customer","Location"))</f>
        <v>Less-5 Profitable Customer</v>
      </c>
    </row>
    <row r="19" spans="3:13" x14ac:dyDescent="0.25">
      <c r="D19" t="str">
        <f>IF($J$2=1,B9,E9)</f>
        <v>Full Name</v>
      </c>
      <c r="E19" t="str">
        <f>IF(K2=1,C9,F9)</f>
        <v>Profit Margin</v>
      </c>
      <c r="G19" t="str">
        <f t="shared" ref="G19:H24" si="0">IF($J$2=1,H9,K9)</f>
        <v>Location</v>
      </c>
      <c r="H19" t="str">
        <f t="shared" si="0"/>
        <v>Profit Margin</v>
      </c>
      <c r="J19" t="str">
        <f>IF($J$3=1,D19,G19)</f>
        <v>Full Name</v>
      </c>
      <c r="K19" t="str">
        <f>IF($J$3=1,E19,H19)</f>
        <v>Profit Margin</v>
      </c>
      <c r="M19" t="str">
        <f>_xlfn.TEXTJOIN(" ",,IF(J3=1,"Customer Overtime","Total Sales Locations"))</f>
        <v>Customer Overtime</v>
      </c>
    </row>
    <row r="20" spans="3:13" x14ac:dyDescent="0.25">
      <c r="D20" t="str">
        <f t="shared" ref="D20:E24" si="1">IF(J3=1,B10,E10)</f>
        <v>John Brown</v>
      </c>
      <c r="E20" s="1">
        <f t="shared" si="1"/>
        <v>130.20000000000073</v>
      </c>
      <c r="G20" t="str">
        <f t="shared" si="0"/>
        <v>New York</v>
      </c>
      <c r="H20" s="1">
        <f t="shared" si="0"/>
        <v>86589.619999999952</v>
      </c>
      <c r="J20" t="str">
        <f t="shared" ref="J20:K24" si="2">IF($J$3=1,D20,G20)</f>
        <v>John Brown</v>
      </c>
      <c r="K20" s="38">
        <f t="shared" si="2"/>
        <v>130.20000000000073</v>
      </c>
      <c r="M20">
        <f>IF(J3=1,N10,O10)</f>
        <v>600</v>
      </c>
    </row>
    <row r="21" spans="3:13" x14ac:dyDescent="0.25">
      <c r="D21" t="str">
        <f t="shared" si="1"/>
        <v>Lisa West</v>
      </c>
      <c r="E21" s="1">
        <f t="shared" si="1"/>
        <v>912.82000000000062</v>
      </c>
      <c r="G21" t="str">
        <f t="shared" si="0"/>
        <v>Maryland</v>
      </c>
      <c r="H21" s="1">
        <f t="shared" si="0"/>
        <v>91811.079999999856</v>
      </c>
      <c r="J21" t="str">
        <f t="shared" si="2"/>
        <v>Lisa West</v>
      </c>
      <c r="K21" s="38">
        <f t="shared" si="2"/>
        <v>912.82000000000062</v>
      </c>
    </row>
    <row r="22" spans="3:13" x14ac:dyDescent="0.25">
      <c r="D22" t="str">
        <f t="shared" si="1"/>
        <v>Bobby Abbott</v>
      </c>
      <c r="E22" s="1">
        <f t="shared" si="1"/>
        <v>992.27999999999975</v>
      </c>
      <c r="G22" t="str">
        <f t="shared" si="0"/>
        <v>Wisconsin</v>
      </c>
      <c r="H22" s="1">
        <f t="shared" si="0"/>
        <v>96221.15</v>
      </c>
      <c r="J22" t="str">
        <f t="shared" si="2"/>
        <v>Bobby Abbott</v>
      </c>
      <c r="K22" s="38">
        <f t="shared" si="2"/>
        <v>992.27999999999975</v>
      </c>
    </row>
    <row r="23" spans="3:13" x14ac:dyDescent="0.25">
      <c r="D23" t="str">
        <f t="shared" si="1"/>
        <v>Christine Hawkins</v>
      </c>
      <c r="E23" s="1">
        <f t="shared" si="1"/>
        <v>1362.7800000000007</v>
      </c>
      <c r="G23" t="str">
        <f t="shared" si="0"/>
        <v>Indiana</v>
      </c>
      <c r="H23" s="1">
        <f t="shared" si="0"/>
        <v>101212.63000000015</v>
      </c>
      <c r="J23" t="str">
        <f t="shared" si="2"/>
        <v>Christine Hawkins</v>
      </c>
      <c r="K23" s="38">
        <f t="shared" si="2"/>
        <v>1362.7800000000007</v>
      </c>
    </row>
    <row r="24" spans="3:13" x14ac:dyDescent="0.25">
      <c r="D24" t="str">
        <f t="shared" si="1"/>
        <v>Jeffery Powell</v>
      </c>
      <c r="E24" s="1">
        <f t="shared" si="1"/>
        <v>1387.2399999999998</v>
      </c>
      <c r="G24" t="str">
        <f t="shared" si="0"/>
        <v>Florida</v>
      </c>
      <c r="H24" s="1">
        <f t="shared" si="0"/>
        <v>104453.84999999986</v>
      </c>
      <c r="J24" t="str">
        <f t="shared" si="2"/>
        <v>Jeffery Powell</v>
      </c>
      <c r="K24" s="38">
        <f t="shared" si="2"/>
        <v>1387.2399999999998</v>
      </c>
    </row>
    <row r="27" spans="3:13" x14ac:dyDescent="0.25">
      <c r="C27" s="5" t="s">
        <v>92</v>
      </c>
      <c r="D27" t="s">
        <v>2</v>
      </c>
      <c r="F27" t="s">
        <v>98</v>
      </c>
    </row>
    <row r="28" spans="3:13" x14ac:dyDescent="0.25">
      <c r="C28" t="s">
        <v>93</v>
      </c>
      <c r="D28" s="38">
        <v>81110.129999999859</v>
      </c>
      <c r="F28" s="41">
        <v>45.283333333333331</v>
      </c>
    </row>
    <row r="29" spans="3:13" x14ac:dyDescent="0.25">
      <c r="C29" t="s">
        <v>94</v>
      </c>
      <c r="D29" s="38">
        <v>401331.28999999946</v>
      </c>
    </row>
    <row r="30" spans="3:13" x14ac:dyDescent="0.25">
      <c r="C30" t="s">
        <v>95</v>
      </c>
      <c r="D30" s="38">
        <v>429027.98999999859</v>
      </c>
    </row>
    <row r="31" spans="3:13" x14ac:dyDescent="0.25">
      <c r="C31" t="s">
        <v>96</v>
      </c>
      <c r="D31" s="38">
        <v>486342.10000000207</v>
      </c>
    </row>
    <row r="32" spans="3:13" x14ac:dyDescent="0.25">
      <c r="C32" t="s">
        <v>97</v>
      </c>
      <c r="D32" s="38">
        <v>899700.54999999912</v>
      </c>
    </row>
    <row r="35" spans="3:7" x14ac:dyDescent="0.25">
      <c r="C35" s="5" t="s">
        <v>99</v>
      </c>
      <c r="D35" t="s">
        <v>2</v>
      </c>
    </row>
    <row r="36" spans="3:7" x14ac:dyDescent="0.25">
      <c r="C36" t="s">
        <v>100</v>
      </c>
      <c r="D36" s="20">
        <v>0.48527656041986861</v>
      </c>
    </row>
    <row r="37" spans="3:7" x14ac:dyDescent="0.25">
      <c r="C37" t="s">
        <v>101</v>
      </c>
      <c r="D37" s="20">
        <v>0.51472343958010647</v>
      </c>
    </row>
    <row r="40" spans="3:7" x14ac:dyDescent="0.25">
      <c r="C40" s="5" t="s">
        <v>40</v>
      </c>
      <c r="D40" t="s">
        <v>2</v>
      </c>
      <c r="F40" s="5" t="s">
        <v>40</v>
      </c>
      <c r="G40" t="s">
        <v>2</v>
      </c>
    </row>
    <row r="41" spans="3:7" x14ac:dyDescent="0.25">
      <c r="C41" t="s">
        <v>27</v>
      </c>
      <c r="D41" s="44"/>
      <c r="F41" t="s">
        <v>27</v>
      </c>
      <c r="G41" s="1">
        <v>177715.38000000006</v>
      </c>
    </row>
    <row r="42" spans="3:7" x14ac:dyDescent="0.25">
      <c r="C42" t="s">
        <v>26</v>
      </c>
      <c r="D42" s="44">
        <v>2.3177510016281769E-4</v>
      </c>
      <c r="F42" t="s">
        <v>26</v>
      </c>
      <c r="G42" s="1">
        <v>177756.57000000004</v>
      </c>
    </row>
    <row r="43" spans="3:7" x14ac:dyDescent="0.25">
      <c r="C43" t="s">
        <v>30</v>
      </c>
      <c r="D43" s="44">
        <v>0.1505390208643167</v>
      </c>
      <c r="F43" t="s">
        <v>30</v>
      </c>
      <c r="G43" s="1">
        <v>204515.86999999941</v>
      </c>
    </row>
    <row r="44" spans="3:7" x14ac:dyDescent="0.25">
      <c r="C44" t="s">
        <v>23</v>
      </c>
      <c r="D44" s="44">
        <v>-5.6420218147370485E-2</v>
      </c>
      <c r="F44" t="s">
        <v>23</v>
      </c>
      <c r="G44" s="1">
        <v>192977.04000000018</v>
      </c>
    </row>
    <row r="45" spans="3:7" x14ac:dyDescent="0.25">
      <c r="C45" t="s">
        <v>31</v>
      </c>
      <c r="D45" s="44">
        <v>6.5633766586948014E-2</v>
      </c>
      <c r="F45" t="s">
        <v>31</v>
      </c>
      <c r="G45" s="1">
        <v>205642.85000000033</v>
      </c>
    </row>
    <row r="46" spans="3:7" x14ac:dyDescent="0.25">
      <c r="C46" t="s">
        <v>29</v>
      </c>
      <c r="D46" s="44">
        <v>-4.9371519603039399E-2</v>
      </c>
      <c r="F46" t="s">
        <v>29</v>
      </c>
      <c r="G46" s="1">
        <v>195489.95000000042</v>
      </c>
    </row>
    <row r="47" spans="3:7" x14ac:dyDescent="0.25">
      <c r="C47" t="s">
        <v>28</v>
      </c>
      <c r="D47" s="44">
        <v>-6.5234862457123372E-2</v>
      </c>
      <c r="F47" t="s">
        <v>28</v>
      </c>
      <c r="G47" s="1">
        <v>182737.19000000047</v>
      </c>
    </row>
    <row r="48" spans="3:7" x14ac:dyDescent="0.25">
      <c r="C48" t="s">
        <v>24</v>
      </c>
      <c r="D48" s="44">
        <v>0.14152658251995559</v>
      </c>
      <c r="F48" t="s">
        <v>24</v>
      </c>
      <c r="G48" s="1">
        <v>208599.36000000034</v>
      </c>
    </row>
    <row r="49" spans="3:8" x14ac:dyDescent="0.25">
      <c r="C49" t="s">
        <v>34</v>
      </c>
      <c r="D49" s="44">
        <v>-8.8756456395647235E-2</v>
      </c>
      <c r="F49" t="s">
        <v>34</v>
      </c>
      <c r="G49" s="1">
        <v>190084.82000000039</v>
      </c>
    </row>
    <row r="50" spans="3:8" x14ac:dyDescent="0.25">
      <c r="C50" t="s">
        <v>33</v>
      </c>
      <c r="D50" s="44">
        <v>1.5750863219866535E-3</v>
      </c>
      <c r="F50" t="s">
        <v>33</v>
      </c>
      <c r="G50" s="1">
        <v>190384.21999999968</v>
      </c>
    </row>
    <row r="51" spans="3:8" x14ac:dyDescent="0.25">
      <c r="C51" t="s">
        <v>32</v>
      </c>
      <c r="D51" s="44">
        <v>9.8171476606608472E-3</v>
      </c>
      <c r="F51" t="s">
        <v>32</v>
      </c>
      <c r="G51" s="1">
        <v>192253.24999999942</v>
      </c>
    </row>
    <row r="52" spans="3:8" x14ac:dyDescent="0.25">
      <c r="C52" t="s">
        <v>25</v>
      </c>
      <c r="D52" s="20">
        <v>-6.7086980324126341E-2</v>
      </c>
      <c r="F52" t="s">
        <v>25</v>
      </c>
      <c r="G52" s="1">
        <v>179355.56000000011</v>
      </c>
    </row>
    <row r="56" spans="3:8" x14ac:dyDescent="0.25">
      <c r="F56" t="str">
        <f>F40</f>
        <v>Month</v>
      </c>
      <c r="G56" t="str">
        <f>G40</f>
        <v>Profit Margin</v>
      </c>
      <c r="H56" t="s">
        <v>105</v>
      </c>
    </row>
    <row r="57" spans="3:8" x14ac:dyDescent="0.25">
      <c r="F57" t="str">
        <f t="shared" ref="F57:G57" si="3">F41</f>
        <v>Jan</v>
      </c>
      <c r="G57" s="40">
        <f t="shared" si="3"/>
        <v>177715.38000000006</v>
      </c>
      <c r="H57" s="40">
        <f t="shared" ref="H57:H68" si="4">G57</f>
        <v>177715.38000000006</v>
      </c>
    </row>
    <row r="58" spans="3:8" x14ac:dyDescent="0.25">
      <c r="F58" t="str">
        <f t="shared" ref="F58:G58" si="5">F42</f>
        <v>Feb</v>
      </c>
      <c r="G58" s="40">
        <f t="shared" si="5"/>
        <v>177756.57000000004</v>
      </c>
      <c r="H58" s="40">
        <f t="shared" si="4"/>
        <v>177756.57000000004</v>
      </c>
    </row>
    <row r="59" spans="3:8" x14ac:dyDescent="0.25">
      <c r="F59" t="str">
        <f t="shared" ref="F59:G59" si="6">F43</f>
        <v>Mar</v>
      </c>
      <c r="G59" s="40">
        <f t="shared" si="6"/>
        <v>204515.86999999941</v>
      </c>
      <c r="H59" s="40">
        <f t="shared" si="4"/>
        <v>204515.86999999941</v>
      </c>
    </row>
    <row r="60" spans="3:8" x14ac:dyDescent="0.25">
      <c r="F60" t="str">
        <f t="shared" ref="F60:G60" si="7">F44</f>
        <v>Apr</v>
      </c>
      <c r="G60" s="40">
        <f t="shared" si="7"/>
        <v>192977.04000000018</v>
      </c>
      <c r="H60" s="40">
        <f t="shared" si="4"/>
        <v>192977.04000000018</v>
      </c>
    </row>
    <row r="61" spans="3:8" x14ac:dyDescent="0.25">
      <c r="F61" t="str">
        <f t="shared" ref="F61:G61" si="8">F45</f>
        <v>May</v>
      </c>
      <c r="G61" s="40">
        <f t="shared" si="8"/>
        <v>205642.85000000033</v>
      </c>
      <c r="H61" s="40">
        <f t="shared" si="4"/>
        <v>205642.85000000033</v>
      </c>
    </row>
    <row r="62" spans="3:8" x14ac:dyDescent="0.25">
      <c r="F62" t="str">
        <f t="shared" ref="F62:G62" si="9">F46</f>
        <v>Jun</v>
      </c>
      <c r="G62" s="40">
        <f t="shared" si="9"/>
        <v>195489.95000000042</v>
      </c>
      <c r="H62" s="40">
        <f t="shared" si="4"/>
        <v>195489.95000000042</v>
      </c>
    </row>
    <row r="63" spans="3:8" x14ac:dyDescent="0.25">
      <c r="F63" t="str">
        <f t="shared" ref="F63:G63" si="10">F47</f>
        <v>Jul</v>
      </c>
      <c r="G63" s="40">
        <f t="shared" si="10"/>
        <v>182737.19000000047</v>
      </c>
      <c r="H63" s="40">
        <f t="shared" si="4"/>
        <v>182737.19000000047</v>
      </c>
    </row>
    <row r="64" spans="3:8" x14ac:dyDescent="0.25">
      <c r="F64" t="str">
        <f t="shared" ref="F64:G64" si="11">F48</f>
        <v>Aug</v>
      </c>
      <c r="G64" s="40">
        <f t="shared" si="11"/>
        <v>208599.36000000034</v>
      </c>
      <c r="H64" s="40">
        <f t="shared" si="4"/>
        <v>208599.36000000034</v>
      </c>
    </row>
    <row r="65" spans="2:8" x14ac:dyDescent="0.25">
      <c r="F65" t="str">
        <f t="shared" ref="F65:G65" si="12">F49</f>
        <v>Sep</v>
      </c>
      <c r="G65" s="40">
        <f t="shared" si="12"/>
        <v>190084.82000000039</v>
      </c>
      <c r="H65" s="40">
        <f t="shared" si="4"/>
        <v>190084.82000000039</v>
      </c>
    </row>
    <row r="66" spans="2:8" x14ac:dyDescent="0.25">
      <c r="F66" t="str">
        <f t="shared" ref="F66:G66" si="13">F50</f>
        <v>Oct</v>
      </c>
      <c r="G66" s="40">
        <f t="shared" si="13"/>
        <v>190384.21999999968</v>
      </c>
      <c r="H66" s="40">
        <f t="shared" si="4"/>
        <v>190384.21999999968</v>
      </c>
    </row>
    <row r="67" spans="2:8" x14ac:dyDescent="0.25">
      <c r="F67" t="str">
        <f t="shared" ref="F67:G67" si="14">F51</f>
        <v>Nov</v>
      </c>
      <c r="G67" s="40">
        <f t="shared" si="14"/>
        <v>192253.24999999942</v>
      </c>
      <c r="H67" s="40">
        <f t="shared" si="4"/>
        <v>192253.24999999942</v>
      </c>
    </row>
    <row r="68" spans="2:8" x14ac:dyDescent="0.25">
      <c r="F68" t="str">
        <f t="shared" ref="F68:G68" si="15">F52</f>
        <v>Dec</v>
      </c>
      <c r="G68" s="40">
        <f t="shared" si="15"/>
        <v>179355.56000000011</v>
      </c>
      <c r="H68" s="40">
        <f t="shared" si="4"/>
        <v>179355.56000000011</v>
      </c>
    </row>
    <row r="70" spans="2:8" x14ac:dyDescent="0.25">
      <c r="B70" s="5" t="s">
        <v>45</v>
      </c>
      <c r="C70" t="s">
        <v>2</v>
      </c>
    </row>
    <row r="71" spans="2:8" x14ac:dyDescent="0.25">
      <c r="B71" t="s">
        <v>106</v>
      </c>
      <c r="C71" s="40">
        <v>313403.34999999951</v>
      </c>
    </row>
    <row r="72" spans="2:8" x14ac:dyDescent="0.25">
      <c r="B72" t="s">
        <v>107</v>
      </c>
      <c r="C72" s="40">
        <v>342889.85000000324</v>
      </c>
    </row>
    <row r="73" spans="2:8" x14ac:dyDescent="0.25">
      <c r="B73" t="s">
        <v>108</v>
      </c>
      <c r="C73" s="40">
        <v>324340.81999999884</v>
      </c>
    </row>
    <row r="74" spans="2:8" x14ac:dyDescent="0.25">
      <c r="B74" t="s">
        <v>109</v>
      </c>
      <c r="C74" s="40">
        <v>324189.0599999979</v>
      </c>
    </row>
    <row r="75" spans="2:8" x14ac:dyDescent="0.25">
      <c r="B75" t="s">
        <v>110</v>
      </c>
      <c r="C75" s="40">
        <v>340665.27999999869</v>
      </c>
    </row>
    <row r="76" spans="2:8" x14ac:dyDescent="0.25">
      <c r="B76" t="s">
        <v>111</v>
      </c>
      <c r="C76" s="40">
        <v>319564.96000000124</v>
      </c>
    </row>
    <row r="77" spans="2:8" x14ac:dyDescent="0.25">
      <c r="B77" t="s">
        <v>112</v>
      </c>
      <c r="C77" s="40">
        <v>332458.74000000069</v>
      </c>
    </row>
    <row r="80" spans="2:8" x14ac:dyDescent="0.25">
      <c r="F80" s="37" t="s">
        <v>113</v>
      </c>
    </row>
    <row r="81" spans="1:8" x14ac:dyDescent="0.25">
      <c r="F81" s="37" t="s">
        <v>6</v>
      </c>
    </row>
    <row r="84" spans="1:8" x14ac:dyDescent="0.25">
      <c r="C84" t="s">
        <v>7</v>
      </c>
      <c r="D84" t="s">
        <v>113</v>
      </c>
      <c r="E84" t="s">
        <v>6</v>
      </c>
    </row>
    <row r="85" spans="1:8" x14ac:dyDescent="0.25">
      <c r="C85" s="38">
        <v>100</v>
      </c>
      <c r="D85" s="20">
        <v>8.0280723519668459E-2</v>
      </c>
      <c r="E85" s="20">
        <v>8.0468669303389667E-2</v>
      </c>
    </row>
    <row r="87" spans="1:8" x14ac:dyDescent="0.25">
      <c r="A87" s="45" t="s">
        <v>216</v>
      </c>
      <c r="B87" s="13">
        <v>1</v>
      </c>
      <c r="E87" t="str">
        <f>_xlfn.TEXTJOIN(" ",,IF(B87=1,"Top- Profitability Products","Quantity contributing  to Profit"))</f>
        <v>Top- Profitability Products</v>
      </c>
    </row>
    <row r="88" spans="1:8" x14ac:dyDescent="0.25">
      <c r="B88" s="5" t="s">
        <v>114</v>
      </c>
      <c r="C88" t="s">
        <v>2</v>
      </c>
      <c r="D88" t="s">
        <v>215</v>
      </c>
      <c r="G88" s="37" t="str">
        <f>B88</f>
        <v>Product Name</v>
      </c>
      <c r="H88" t="str">
        <f>IF($B$87=1,C88,D88)</f>
        <v>Profit Margin</v>
      </c>
    </row>
    <row r="89" spans="1:8" x14ac:dyDescent="0.25">
      <c r="B89" t="s">
        <v>126</v>
      </c>
      <c r="C89" s="40">
        <v>95024.850000000035</v>
      </c>
      <c r="D89">
        <f>VLOOKUP(B89,B101:D200,3,TRUE)</f>
        <v>6861</v>
      </c>
      <c r="G89" t="str">
        <f t="shared" ref="G89:G93" si="16">B89</f>
        <v>Begin Brew</v>
      </c>
      <c r="H89" s="38">
        <f t="shared" ref="H89:H93" si="17">IF($B$87=1,C89,D89)</f>
        <v>95024.850000000035</v>
      </c>
    </row>
    <row r="90" spans="1:8" x14ac:dyDescent="0.25">
      <c r="B90" t="s">
        <v>133</v>
      </c>
      <c r="C90" s="40">
        <v>84506.489999999932</v>
      </c>
      <c r="D90">
        <f t="shared" ref="D90:D93" si="18">VLOOKUP(B90,B102:D201,3,TRUE)</f>
        <v>6137</v>
      </c>
      <c r="G90" t="str">
        <f t="shared" si="16"/>
        <v>Common Splash</v>
      </c>
      <c r="H90" s="38">
        <f t="shared" si="17"/>
        <v>84506.489999999932</v>
      </c>
    </row>
    <row r="91" spans="1:8" x14ac:dyDescent="0.25">
      <c r="B91" t="s">
        <v>173</v>
      </c>
      <c r="C91" s="40">
        <v>83284.599999999977</v>
      </c>
      <c r="D91">
        <f t="shared" si="18"/>
        <v>6262</v>
      </c>
      <c r="G91" t="str">
        <f t="shared" si="16"/>
        <v>Onto Dew</v>
      </c>
      <c r="H91" s="38">
        <f t="shared" si="17"/>
        <v>83284.599999999977</v>
      </c>
    </row>
    <row r="92" spans="1:8" x14ac:dyDescent="0.25">
      <c r="B92" t="s">
        <v>142</v>
      </c>
      <c r="C92" s="40">
        <v>82987.239999999991</v>
      </c>
      <c r="D92">
        <f t="shared" si="18"/>
        <v>6671</v>
      </c>
      <c r="G92" t="str">
        <f t="shared" si="16"/>
        <v>Eight Brew</v>
      </c>
      <c r="H92" s="38">
        <f t="shared" si="17"/>
        <v>82987.239999999991</v>
      </c>
    </row>
    <row r="93" spans="1:8" x14ac:dyDescent="0.25">
      <c r="B93" t="s">
        <v>123</v>
      </c>
      <c r="C93" s="40">
        <v>78081.849999999962</v>
      </c>
      <c r="D93">
        <f t="shared" si="18"/>
        <v>6545</v>
      </c>
      <c r="G93" t="str">
        <f t="shared" si="16"/>
        <v>Attorney Mist</v>
      </c>
      <c r="H93" s="38">
        <f t="shared" si="17"/>
        <v>78081.849999999962</v>
      </c>
    </row>
    <row r="98" spans="2:8" x14ac:dyDescent="0.25">
      <c r="G98" s="5" t="s">
        <v>217</v>
      </c>
      <c r="H98" t="s">
        <v>2</v>
      </c>
    </row>
    <row r="99" spans="2:8" x14ac:dyDescent="0.25">
      <c r="G99" t="s">
        <v>222</v>
      </c>
      <c r="H99" s="40">
        <v>718216.26999999932</v>
      </c>
    </row>
    <row r="100" spans="2:8" x14ac:dyDescent="0.25">
      <c r="B100" s="5" t="s">
        <v>114</v>
      </c>
      <c r="C100" t="s">
        <v>2</v>
      </c>
      <c r="D100" t="s">
        <v>9</v>
      </c>
      <c r="G100" t="s">
        <v>223</v>
      </c>
      <c r="H100" s="40">
        <v>417457.830000002</v>
      </c>
    </row>
    <row r="101" spans="2:8" x14ac:dyDescent="0.25">
      <c r="B101" t="s">
        <v>115</v>
      </c>
      <c r="C101" s="40">
        <v>32486.640000000032</v>
      </c>
      <c r="D101" s="40">
        <v>5352</v>
      </c>
      <c r="G101" t="s">
        <v>224</v>
      </c>
      <c r="H101" s="40">
        <v>367414.25000000041</v>
      </c>
    </row>
    <row r="102" spans="2:8" x14ac:dyDescent="0.25">
      <c r="B102" t="s">
        <v>116</v>
      </c>
      <c r="C102" s="40">
        <v>45964.799999999974</v>
      </c>
      <c r="D102" s="40">
        <v>6080</v>
      </c>
      <c r="G102" t="s">
        <v>225</v>
      </c>
      <c r="H102" s="40">
        <v>339210.4900000029</v>
      </c>
    </row>
    <row r="103" spans="2:8" x14ac:dyDescent="0.25">
      <c r="B103" t="s">
        <v>117</v>
      </c>
      <c r="C103" s="40">
        <v>48243.930000000008</v>
      </c>
      <c r="D103" s="40">
        <v>6209</v>
      </c>
      <c r="G103" t="s">
        <v>220</v>
      </c>
      <c r="H103" s="40">
        <v>174072.76000000042</v>
      </c>
    </row>
    <row r="104" spans="2:8" x14ac:dyDescent="0.25">
      <c r="B104" t="s">
        <v>118</v>
      </c>
      <c r="C104" s="40">
        <v>51917.31</v>
      </c>
      <c r="D104" s="40">
        <v>5529</v>
      </c>
      <c r="G104" t="s">
        <v>219</v>
      </c>
      <c r="H104" s="40">
        <v>142236.05999999901</v>
      </c>
    </row>
    <row r="105" spans="2:8" x14ac:dyDescent="0.25">
      <c r="B105" t="s">
        <v>119</v>
      </c>
      <c r="C105" s="40">
        <v>4089.289999999979</v>
      </c>
      <c r="D105" s="40">
        <v>6931</v>
      </c>
      <c r="G105" t="s">
        <v>218</v>
      </c>
      <c r="H105" s="40">
        <v>86449.160000000033</v>
      </c>
    </row>
    <row r="106" spans="2:8" x14ac:dyDescent="0.25">
      <c r="B106" t="s">
        <v>120</v>
      </c>
      <c r="C106" s="40">
        <v>18856.529999999948</v>
      </c>
      <c r="D106" s="40">
        <v>6349</v>
      </c>
      <c r="G106" t="s">
        <v>221</v>
      </c>
      <c r="H106" s="40">
        <v>52455.239999999467</v>
      </c>
    </row>
    <row r="107" spans="2:8" x14ac:dyDescent="0.25">
      <c r="B107" t="s">
        <v>121</v>
      </c>
      <c r="C107" s="40">
        <v>53319.199999999997</v>
      </c>
      <c r="D107" s="40">
        <v>5840</v>
      </c>
    </row>
    <row r="108" spans="2:8" x14ac:dyDescent="0.25">
      <c r="B108" t="s">
        <v>122</v>
      </c>
      <c r="C108" s="40">
        <v>11872.29999999993</v>
      </c>
      <c r="D108" s="40">
        <v>5522</v>
      </c>
    </row>
    <row r="109" spans="2:8" x14ac:dyDescent="0.25">
      <c r="B109" t="s">
        <v>123</v>
      </c>
      <c r="C109" s="40">
        <v>78081.849999999962</v>
      </c>
      <c r="D109" s="40">
        <v>6545</v>
      </c>
    </row>
    <row r="110" spans="2:8" x14ac:dyDescent="0.25">
      <c r="B110" t="s">
        <v>124</v>
      </c>
      <c r="C110" s="40">
        <v>2366.7600000000239</v>
      </c>
      <c r="D110" s="40">
        <v>5379</v>
      </c>
    </row>
    <row r="111" spans="2:8" x14ac:dyDescent="0.25">
      <c r="B111" t="s">
        <v>125</v>
      </c>
      <c r="C111" s="40">
        <v>-10037.319999999978</v>
      </c>
      <c r="D111" s="40">
        <v>5339</v>
      </c>
    </row>
    <row r="112" spans="2:8" x14ac:dyDescent="0.25">
      <c r="B112" t="s">
        <v>126</v>
      </c>
      <c r="C112" s="40">
        <v>95024.850000000035</v>
      </c>
      <c r="D112" s="40">
        <v>6861</v>
      </c>
    </row>
    <row r="113" spans="2:4" x14ac:dyDescent="0.25">
      <c r="B113" t="s">
        <v>127</v>
      </c>
      <c r="C113" s="40">
        <v>38203.169999999984</v>
      </c>
      <c r="D113" s="40">
        <v>6621</v>
      </c>
    </row>
    <row r="114" spans="2:4" x14ac:dyDescent="0.25">
      <c r="B114" t="s">
        <v>128</v>
      </c>
      <c r="C114" s="40">
        <v>53613.000000000022</v>
      </c>
      <c r="D114" s="40">
        <v>6475</v>
      </c>
    </row>
    <row r="115" spans="2:4" x14ac:dyDescent="0.25">
      <c r="B115" t="s">
        <v>129</v>
      </c>
      <c r="C115" s="40">
        <v>-29069.040000000001</v>
      </c>
      <c r="D115" s="40">
        <v>6776</v>
      </c>
    </row>
    <row r="116" spans="2:4" x14ac:dyDescent="0.25">
      <c r="B116" t="s">
        <v>130</v>
      </c>
      <c r="C116" s="40">
        <v>44743.859999999971</v>
      </c>
      <c r="D116" s="40">
        <v>5586</v>
      </c>
    </row>
    <row r="117" spans="2:4" x14ac:dyDescent="0.25">
      <c r="B117" t="s">
        <v>131</v>
      </c>
      <c r="C117" s="40">
        <v>-9326.5600000000122</v>
      </c>
      <c r="D117" s="40">
        <v>6568</v>
      </c>
    </row>
    <row r="118" spans="2:4" x14ac:dyDescent="0.25">
      <c r="B118" t="s">
        <v>132</v>
      </c>
      <c r="C118" s="40">
        <v>-2557.7999999999956</v>
      </c>
      <c r="D118" s="40">
        <v>5220</v>
      </c>
    </row>
    <row r="119" spans="2:4" x14ac:dyDescent="0.25">
      <c r="B119" t="s">
        <v>133</v>
      </c>
      <c r="C119" s="40">
        <v>84506.489999999932</v>
      </c>
      <c r="D119" s="40">
        <v>6137</v>
      </c>
    </row>
    <row r="120" spans="2:4" x14ac:dyDescent="0.25">
      <c r="B120" t="s">
        <v>134</v>
      </c>
      <c r="C120" s="40">
        <v>5787.580000000009</v>
      </c>
      <c r="D120" s="40">
        <v>6157</v>
      </c>
    </row>
    <row r="121" spans="2:4" x14ac:dyDescent="0.25">
      <c r="B121" t="s">
        <v>135</v>
      </c>
      <c r="C121" s="40">
        <v>-14038.900000000009</v>
      </c>
      <c r="D121" s="40">
        <v>6815</v>
      </c>
    </row>
    <row r="122" spans="2:4" x14ac:dyDescent="0.25">
      <c r="B122" t="s">
        <v>136</v>
      </c>
      <c r="C122" s="40">
        <v>18729.619999999988</v>
      </c>
      <c r="D122" s="40">
        <v>6526</v>
      </c>
    </row>
    <row r="123" spans="2:4" x14ac:dyDescent="0.25">
      <c r="B123" t="s">
        <v>137</v>
      </c>
      <c r="C123" s="40">
        <v>31367.100000000009</v>
      </c>
      <c r="D123" s="40">
        <v>5503</v>
      </c>
    </row>
    <row r="124" spans="2:4" x14ac:dyDescent="0.25">
      <c r="B124" t="s">
        <v>138</v>
      </c>
      <c r="C124" s="40">
        <v>13233.920000000009</v>
      </c>
      <c r="D124" s="40">
        <v>5908</v>
      </c>
    </row>
    <row r="125" spans="2:4" x14ac:dyDescent="0.25">
      <c r="B125" t="s">
        <v>139</v>
      </c>
      <c r="C125" s="40">
        <v>34303.500000000022</v>
      </c>
      <c r="D125" s="40">
        <v>5775</v>
      </c>
    </row>
    <row r="126" spans="2:4" x14ac:dyDescent="0.25">
      <c r="B126" t="s">
        <v>140</v>
      </c>
      <c r="C126" s="40">
        <v>31380.58</v>
      </c>
      <c r="D126" s="40">
        <v>5822</v>
      </c>
    </row>
    <row r="127" spans="2:4" x14ac:dyDescent="0.25">
      <c r="B127" t="s">
        <v>141</v>
      </c>
      <c r="C127" s="40">
        <v>-1947.5200000000059</v>
      </c>
      <c r="D127" s="40">
        <v>5728</v>
      </c>
    </row>
    <row r="128" spans="2:4" x14ac:dyDescent="0.25">
      <c r="B128" t="s">
        <v>142</v>
      </c>
      <c r="C128" s="40">
        <v>82987.239999999991</v>
      </c>
      <c r="D128" s="40">
        <v>6671</v>
      </c>
    </row>
    <row r="129" spans="2:4" x14ac:dyDescent="0.25">
      <c r="B129" t="s">
        <v>143</v>
      </c>
      <c r="C129" s="40">
        <v>39498.199999999997</v>
      </c>
      <c r="D129" s="40">
        <v>6230</v>
      </c>
    </row>
    <row r="130" spans="2:4" x14ac:dyDescent="0.25">
      <c r="B130" t="s">
        <v>144</v>
      </c>
      <c r="C130" s="40">
        <v>50200.709999999963</v>
      </c>
      <c r="D130" s="40">
        <v>5817</v>
      </c>
    </row>
    <row r="131" spans="2:4" x14ac:dyDescent="0.25">
      <c r="B131" t="s">
        <v>145</v>
      </c>
      <c r="C131" s="40">
        <v>43165.919999999984</v>
      </c>
      <c r="D131" s="40">
        <v>6202</v>
      </c>
    </row>
    <row r="132" spans="2:4" x14ac:dyDescent="0.25">
      <c r="B132" t="s">
        <v>146</v>
      </c>
      <c r="C132" s="40">
        <v>13602.679999999986</v>
      </c>
      <c r="D132" s="40">
        <v>5252</v>
      </c>
    </row>
    <row r="133" spans="2:4" x14ac:dyDescent="0.25">
      <c r="B133" t="s">
        <v>147</v>
      </c>
      <c r="C133" s="40">
        <v>2004.299999999952</v>
      </c>
      <c r="D133" s="40">
        <v>6681</v>
      </c>
    </row>
    <row r="134" spans="2:4" x14ac:dyDescent="0.25">
      <c r="B134" t="s">
        <v>148</v>
      </c>
      <c r="C134" s="40">
        <v>13022.850000000009</v>
      </c>
      <c r="D134" s="40">
        <v>5107</v>
      </c>
    </row>
    <row r="135" spans="2:4" x14ac:dyDescent="0.25">
      <c r="B135" t="s">
        <v>149</v>
      </c>
      <c r="C135" s="40">
        <v>16381.75</v>
      </c>
      <c r="D135" s="40">
        <v>6325</v>
      </c>
    </row>
    <row r="136" spans="2:4" x14ac:dyDescent="0.25">
      <c r="B136" t="s">
        <v>150</v>
      </c>
      <c r="C136" s="40">
        <v>43903.63</v>
      </c>
      <c r="D136" s="40">
        <v>6263</v>
      </c>
    </row>
    <row r="137" spans="2:4" x14ac:dyDescent="0.25">
      <c r="B137" t="s">
        <v>151</v>
      </c>
      <c r="C137" s="40">
        <v>10907.520000000008</v>
      </c>
      <c r="D137" s="40">
        <v>6992</v>
      </c>
    </row>
    <row r="138" spans="2:4" x14ac:dyDescent="0.25">
      <c r="B138" t="s">
        <v>152</v>
      </c>
      <c r="C138" s="40">
        <v>28777.41</v>
      </c>
      <c r="D138" s="40">
        <v>6033</v>
      </c>
    </row>
    <row r="139" spans="2:4" x14ac:dyDescent="0.25">
      <c r="B139" t="s">
        <v>153</v>
      </c>
      <c r="C139" s="40">
        <v>-1571.1300000000556</v>
      </c>
      <c r="D139" s="40">
        <v>5819</v>
      </c>
    </row>
    <row r="140" spans="2:4" x14ac:dyDescent="0.25">
      <c r="B140" t="s">
        <v>154</v>
      </c>
      <c r="C140" s="40">
        <v>-21740.939999999981</v>
      </c>
      <c r="D140" s="40">
        <v>6194</v>
      </c>
    </row>
    <row r="141" spans="2:4" x14ac:dyDescent="0.25">
      <c r="B141" t="s">
        <v>155</v>
      </c>
      <c r="C141" s="40">
        <v>6318.1299999999919</v>
      </c>
      <c r="D141" s="40">
        <v>6943</v>
      </c>
    </row>
    <row r="142" spans="2:4" x14ac:dyDescent="0.25">
      <c r="B142" t="s">
        <v>156</v>
      </c>
      <c r="C142" s="40">
        <v>-13781.949999999986</v>
      </c>
      <c r="D142" s="40">
        <v>5915</v>
      </c>
    </row>
    <row r="143" spans="2:4" x14ac:dyDescent="0.25">
      <c r="B143" t="s">
        <v>157</v>
      </c>
      <c r="C143" s="40">
        <v>-8467.2000000000335</v>
      </c>
      <c r="D143" s="40">
        <v>5760</v>
      </c>
    </row>
    <row r="144" spans="2:4" x14ac:dyDescent="0.25">
      <c r="B144" t="s">
        <v>158</v>
      </c>
      <c r="C144" s="40">
        <v>24069.160000000011</v>
      </c>
      <c r="D144" s="40">
        <v>6761</v>
      </c>
    </row>
    <row r="145" spans="2:4" x14ac:dyDescent="0.25">
      <c r="B145" t="s">
        <v>159</v>
      </c>
      <c r="C145" s="40">
        <v>15387.719999999994</v>
      </c>
      <c r="D145" s="40">
        <v>6749</v>
      </c>
    </row>
    <row r="146" spans="2:4" x14ac:dyDescent="0.25">
      <c r="B146" t="s">
        <v>160</v>
      </c>
      <c r="C146" s="40">
        <v>11575.520000000019</v>
      </c>
      <c r="D146" s="40">
        <v>6577</v>
      </c>
    </row>
    <row r="147" spans="2:4" x14ac:dyDescent="0.25">
      <c r="B147" t="s">
        <v>161</v>
      </c>
      <c r="C147" s="40">
        <v>12376.54</v>
      </c>
      <c r="D147" s="40">
        <v>6127</v>
      </c>
    </row>
    <row r="148" spans="2:4" x14ac:dyDescent="0.25">
      <c r="B148" t="s">
        <v>162</v>
      </c>
      <c r="C148" s="40">
        <v>2761.2499999999782</v>
      </c>
      <c r="D148" s="40">
        <v>5875</v>
      </c>
    </row>
    <row r="149" spans="2:4" x14ac:dyDescent="0.25">
      <c r="B149" t="s">
        <v>163</v>
      </c>
      <c r="C149" s="40">
        <v>63904.020000000055</v>
      </c>
      <c r="D149" s="40">
        <v>6063</v>
      </c>
    </row>
    <row r="150" spans="2:4" x14ac:dyDescent="0.25">
      <c r="B150" t="s">
        <v>164</v>
      </c>
      <c r="C150" s="40">
        <v>43574.720000000016</v>
      </c>
      <c r="D150" s="40">
        <v>5558</v>
      </c>
    </row>
    <row r="151" spans="2:4" x14ac:dyDescent="0.25">
      <c r="B151" t="s">
        <v>165</v>
      </c>
      <c r="C151" s="40">
        <v>31736.320000000058</v>
      </c>
      <c r="D151" s="40">
        <v>5888</v>
      </c>
    </row>
    <row r="152" spans="2:4" x14ac:dyDescent="0.25">
      <c r="B152" t="s">
        <v>166</v>
      </c>
      <c r="C152" s="40">
        <v>-1112.8299999999945</v>
      </c>
      <c r="D152" s="40">
        <v>5857</v>
      </c>
    </row>
    <row r="153" spans="2:4" x14ac:dyDescent="0.25">
      <c r="B153" t="s">
        <v>167</v>
      </c>
      <c r="C153" s="40">
        <v>36733.600000000057</v>
      </c>
      <c r="D153" s="40">
        <v>6290</v>
      </c>
    </row>
    <row r="154" spans="2:4" x14ac:dyDescent="0.25">
      <c r="B154" t="s">
        <v>168</v>
      </c>
      <c r="C154" s="40">
        <v>-18969.600000000046</v>
      </c>
      <c r="D154" s="40">
        <v>5928</v>
      </c>
    </row>
    <row r="155" spans="2:4" x14ac:dyDescent="0.25">
      <c r="B155" t="s">
        <v>169</v>
      </c>
      <c r="C155" s="40">
        <v>42187.60000000002</v>
      </c>
      <c r="D155" s="40">
        <v>5795</v>
      </c>
    </row>
    <row r="156" spans="2:4" x14ac:dyDescent="0.25">
      <c r="B156" t="s">
        <v>170</v>
      </c>
      <c r="C156" s="40">
        <v>11787.310000000005</v>
      </c>
      <c r="D156" s="40">
        <v>4891</v>
      </c>
    </row>
    <row r="157" spans="2:4" x14ac:dyDescent="0.25">
      <c r="B157" t="s">
        <v>171</v>
      </c>
      <c r="C157" s="40">
        <v>26067.999999999978</v>
      </c>
      <c r="D157" s="40">
        <v>6860</v>
      </c>
    </row>
    <row r="158" spans="2:4" x14ac:dyDescent="0.25">
      <c r="B158" t="s">
        <v>172</v>
      </c>
      <c r="C158" s="40">
        <v>8106.2399999999907</v>
      </c>
      <c r="D158" s="40">
        <v>6333</v>
      </c>
    </row>
    <row r="159" spans="2:4" x14ac:dyDescent="0.25">
      <c r="B159" t="s">
        <v>173</v>
      </c>
      <c r="C159" s="40">
        <v>83284.599999999977</v>
      </c>
      <c r="D159" s="40">
        <v>6262</v>
      </c>
    </row>
    <row r="160" spans="2:4" x14ac:dyDescent="0.25">
      <c r="B160" t="s">
        <v>174</v>
      </c>
      <c r="C160" s="40">
        <v>51479.960000000043</v>
      </c>
      <c r="D160" s="40">
        <v>6938</v>
      </c>
    </row>
    <row r="161" spans="2:4" x14ac:dyDescent="0.25">
      <c r="B161" t="s">
        <v>175</v>
      </c>
      <c r="C161" s="40">
        <v>10467.999999999993</v>
      </c>
      <c r="D161" s="40">
        <v>5234</v>
      </c>
    </row>
    <row r="162" spans="2:4" x14ac:dyDescent="0.25">
      <c r="B162" t="s">
        <v>176</v>
      </c>
      <c r="C162" s="40">
        <v>25255.650000000016</v>
      </c>
      <c r="D162" s="40">
        <v>5385</v>
      </c>
    </row>
    <row r="163" spans="2:4" x14ac:dyDescent="0.25">
      <c r="B163" t="s">
        <v>177</v>
      </c>
      <c r="C163" s="40">
        <v>9939.5999999999913</v>
      </c>
      <c r="D163" s="40">
        <v>6024</v>
      </c>
    </row>
    <row r="164" spans="2:4" x14ac:dyDescent="0.25">
      <c r="B164" t="s">
        <v>178</v>
      </c>
      <c r="C164" s="40">
        <v>38978.390000000021</v>
      </c>
      <c r="D164" s="40">
        <v>5809</v>
      </c>
    </row>
    <row r="165" spans="2:4" x14ac:dyDescent="0.25">
      <c r="B165" t="s">
        <v>179</v>
      </c>
      <c r="C165" s="40">
        <v>-7303.8000000000393</v>
      </c>
      <c r="D165" s="40">
        <v>5180</v>
      </c>
    </row>
    <row r="166" spans="2:4" x14ac:dyDescent="0.25">
      <c r="B166" t="s">
        <v>180</v>
      </c>
      <c r="C166" s="40">
        <v>26923.569999999989</v>
      </c>
      <c r="D166" s="40">
        <v>6161</v>
      </c>
    </row>
    <row r="167" spans="2:4" x14ac:dyDescent="0.25">
      <c r="B167" t="s">
        <v>181</v>
      </c>
      <c r="C167" s="40">
        <v>28375.229999999974</v>
      </c>
      <c r="D167" s="40">
        <v>7041</v>
      </c>
    </row>
    <row r="168" spans="2:4" x14ac:dyDescent="0.25">
      <c r="B168" t="s">
        <v>182</v>
      </c>
      <c r="C168" s="40">
        <v>24412.700000000026</v>
      </c>
      <c r="D168" s="40">
        <v>5486</v>
      </c>
    </row>
    <row r="169" spans="2:4" x14ac:dyDescent="0.25">
      <c r="B169" t="s">
        <v>183</v>
      </c>
      <c r="C169" s="40">
        <v>4272.7199999999975</v>
      </c>
      <c r="D169" s="40">
        <v>5622</v>
      </c>
    </row>
    <row r="170" spans="2:4" x14ac:dyDescent="0.25">
      <c r="B170" t="s">
        <v>184</v>
      </c>
      <c r="C170" s="40">
        <v>-16258.440000000002</v>
      </c>
      <c r="D170" s="40">
        <v>7458</v>
      </c>
    </row>
    <row r="171" spans="2:4" x14ac:dyDescent="0.25">
      <c r="B171" t="s">
        <v>185</v>
      </c>
      <c r="C171" s="40">
        <v>8442.900000000016</v>
      </c>
      <c r="D171" s="40">
        <v>5310</v>
      </c>
    </row>
    <row r="172" spans="2:4" x14ac:dyDescent="0.25">
      <c r="B172" t="s">
        <v>186</v>
      </c>
      <c r="C172" s="40">
        <v>23774.260000000002</v>
      </c>
      <c r="D172" s="40">
        <v>6478</v>
      </c>
    </row>
    <row r="173" spans="2:4" x14ac:dyDescent="0.25">
      <c r="B173" t="s">
        <v>187</v>
      </c>
      <c r="C173" s="40">
        <v>58611.329999999973</v>
      </c>
      <c r="D173" s="40">
        <v>5867</v>
      </c>
    </row>
    <row r="174" spans="2:4" x14ac:dyDescent="0.25">
      <c r="B174" t="s">
        <v>188</v>
      </c>
      <c r="C174" s="40">
        <v>-1094.7799999999843</v>
      </c>
      <c r="D174" s="40">
        <v>5762</v>
      </c>
    </row>
    <row r="175" spans="2:4" x14ac:dyDescent="0.25">
      <c r="B175" t="s">
        <v>189</v>
      </c>
      <c r="C175" s="40">
        <v>18444.999999999993</v>
      </c>
      <c r="D175" s="40">
        <v>5950</v>
      </c>
    </row>
    <row r="176" spans="2:4" x14ac:dyDescent="0.25">
      <c r="B176" t="s">
        <v>190</v>
      </c>
      <c r="C176" s="40">
        <v>63091.859999999986</v>
      </c>
      <c r="D176" s="40">
        <v>5163</v>
      </c>
    </row>
    <row r="177" spans="2:4" x14ac:dyDescent="0.25">
      <c r="B177" t="s">
        <v>191</v>
      </c>
      <c r="C177" s="40">
        <v>29725.620000000014</v>
      </c>
      <c r="D177" s="40">
        <v>5969</v>
      </c>
    </row>
    <row r="178" spans="2:4" x14ac:dyDescent="0.25">
      <c r="B178" t="s">
        <v>192</v>
      </c>
      <c r="C178" s="40">
        <v>47952.000000000015</v>
      </c>
      <c r="D178" s="40">
        <v>5400</v>
      </c>
    </row>
    <row r="179" spans="2:4" x14ac:dyDescent="0.25">
      <c r="B179" t="s">
        <v>193</v>
      </c>
      <c r="C179" s="40">
        <v>56300.05</v>
      </c>
      <c r="D179" s="40">
        <v>6221</v>
      </c>
    </row>
    <row r="180" spans="2:4" x14ac:dyDescent="0.25">
      <c r="B180" t="s">
        <v>194</v>
      </c>
      <c r="C180" s="40">
        <v>22807.919999999976</v>
      </c>
      <c r="D180" s="40">
        <v>6554</v>
      </c>
    </row>
    <row r="181" spans="2:4" x14ac:dyDescent="0.25">
      <c r="B181" t="s">
        <v>195</v>
      </c>
      <c r="C181" s="40">
        <v>56525.640000000014</v>
      </c>
      <c r="D181" s="40">
        <v>6438</v>
      </c>
    </row>
    <row r="182" spans="2:4" x14ac:dyDescent="0.25">
      <c r="B182" t="s">
        <v>196</v>
      </c>
      <c r="C182" s="40">
        <v>32065.139999999952</v>
      </c>
      <c r="D182" s="40">
        <v>5862</v>
      </c>
    </row>
    <row r="183" spans="2:4" x14ac:dyDescent="0.25">
      <c r="B183" t="s">
        <v>197</v>
      </c>
      <c r="C183" s="40">
        <v>685.07999999998719</v>
      </c>
      <c r="D183" s="40">
        <v>5709</v>
      </c>
    </row>
    <row r="184" spans="2:4" x14ac:dyDescent="0.25">
      <c r="B184" t="s">
        <v>198</v>
      </c>
      <c r="C184" s="40">
        <v>-50135.640000000021</v>
      </c>
      <c r="D184" s="40">
        <v>7666</v>
      </c>
    </row>
    <row r="185" spans="2:4" x14ac:dyDescent="0.25">
      <c r="B185" t="s">
        <v>199</v>
      </c>
      <c r="C185" s="40">
        <v>-25109.370000000024</v>
      </c>
      <c r="D185" s="40">
        <v>5853</v>
      </c>
    </row>
    <row r="186" spans="2:4" x14ac:dyDescent="0.25">
      <c r="B186" t="s">
        <v>200</v>
      </c>
      <c r="C186" s="40">
        <v>2791.3200000000033</v>
      </c>
      <c r="D186" s="40">
        <v>6646</v>
      </c>
    </row>
    <row r="187" spans="2:4" x14ac:dyDescent="0.25">
      <c r="B187" t="s">
        <v>201</v>
      </c>
      <c r="C187" s="40">
        <v>-39515.370000000003</v>
      </c>
      <c r="D187" s="40">
        <v>5637</v>
      </c>
    </row>
    <row r="188" spans="2:4" x14ac:dyDescent="0.25">
      <c r="B188" t="s">
        <v>202</v>
      </c>
      <c r="C188" s="40">
        <v>27251.010000000009</v>
      </c>
      <c r="D188" s="40">
        <v>5713</v>
      </c>
    </row>
    <row r="189" spans="2:4" x14ac:dyDescent="0.25">
      <c r="B189" t="s">
        <v>203</v>
      </c>
      <c r="C189" s="40">
        <v>21262.580000000013</v>
      </c>
      <c r="D189" s="40">
        <v>5438</v>
      </c>
    </row>
    <row r="190" spans="2:4" x14ac:dyDescent="0.25">
      <c r="B190" t="s">
        <v>204</v>
      </c>
      <c r="C190" s="40">
        <v>16798.080000000002</v>
      </c>
      <c r="D190" s="40">
        <v>5384</v>
      </c>
    </row>
    <row r="191" spans="2:4" x14ac:dyDescent="0.25">
      <c r="B191" t="s">
        <v>205</v>
      </c>
      <c r="C191" s="40">
        <v>74447.250000000029</v>
      </c>
      <c r="D191" s="40">
        <v>5839</v>
      </c>
    </row>
    <row r="192" spans="2:4" x14ac:dyDescent="0.25">
      <c r="B192" t="s">
        <v>206</v>
      </c>
      <c r="C192" s="40">
        <v>74371.949999999953</v>
      </c>
      <c r="D192" s="40">
        <v>6255</v>
      </c>
    </row>
    <row r="193" spans="2:4" x14ac:dyDescent="0.25">
      <c r="B193" t="s">
        <v>207</v>
      </c>
      <c r="C193" s="40">
        <v>-60.990000000012515</v>
      </c>
      <c r="D193" s="40">
        <v>6099</v>
      </c>
    </row>
    <row r="194" spans="2:4" x14ac:dyDescent="0.25">
      <c r="B194" t="s">
        <v>208</v>
      </c>
      <c r="C194" s="40">
        <v>26684.99999999996</v>
      </c>
      <c r="D194" s="40">
        <v>5930</v>
      </c>
    </row>
    <row r="195" spans="2:4" x14ac:dyDescent="0.25">
      <c r="B195" t="s">
        <v>209</v>
      </c>
      <c r="C195" s="40">
        <v>46112.94</v>
      </c>
      <c r="D195" s="40">
        <v>6378</v>
      </c>
    </row>
    <row r="196" spans="2:4" x14ac:dyDescent="0.25">
      <c r="B196" t="s">
        <v>210</v>
      </c>
      <c r="C196" s="40">
        <v>-1748.7000000000335</v>
      </c>
      <c r="D196" s="40">
        <v>6030</v>
      </c>
    </row>
    <row r="197" spans="2:4" x14ac:dyDescent="0.25">
      <c r="B197" t="s">
        <v>211</v>
      </c>
      <c r="C197" s="40">
        <v>-4890.8900000000067</v>
      </c>
      <c r="D197" s="40">
        <v>6191</v>
      </c>
    </row>
    <row r="198" spans="2:4" x14ac:dyDescent="0.25">
      <c r="B198" t="s">
        <v>212</v>
      </c>
      <c r="C198" s="40">
        <v>54830.159999999974</v>
      </c>
      <c r="D198" s="40">
        <v>5934</v>
      </c>
    </row>
    <row r="199" spans="2:4" x14ac:dyDescent="0.25">
      <c r="B199" t="s">
        <v>213</v>
      </c>
      <c r="C199" s="40">
        <v>21655.43999999993</v>
      </c>
      <c r="D199" s="40">
        <v>6332</v>
      </c>
    </row>
    <row r="200" spans="2:4" x14ac:dyDescent="0.25">
      <c r="B200" t="s">
        <v>214</v>
      </c>
      <c r="C200" s="40">
        <v>9097.2600000000093</v>
      </c>
      <c r="D200" s="40">
        <v>6231</v>
      </c>
    </row>
  </sheetData>
  <pageMargins left="0.7" right="0.7" top="0.75" bottom="0.75" header="0.3" footer="0.3"/>
  <pageSetup orientation="portrait" r:id="rId1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B5:K70"/>
  <sheetViews>
    <sheetView showGridLines="0" topLeftCell="A49" zoomScale="85" zoomScaleNormal="85" workbookViewId="0">
      <selection activeCell="F70" sqref="F70"/>
    </sheetView>
  </sheetViews>
  <sheetFormatPr defaultRowHeight="15" x14ac:dyDescent="0.25"/>
  <cols>
    <col min="2" max="2" width="9.28515625" bestFit="1" customWidth="1"/>
    <col min="3" max="3" width="13.85546875" bestFit="1" customWidth="1"/>
    <col min="4" max="4" width="11.42578125" bestFit="1" customWidth="1"/>
    <col min="6" max="6" width="10.28515625" bestFit="1" customWidth="1"/>
    <col min="7" max="7" width="13.85546875" bestFit="1" customWidth="1"/>
    <col min="8" max="8" width="14.85546875" bestFit="1" customWidth="1"/>
    <col min="9" max="10" width="11.42578125" bestFit="1" customWidth="1"/>
  </cols>
  <sheetData>
    <row r="5" spans="2:11" x14ac:dyDescent="0.25">
      <c r="B5" s="15" t="s">
        <v>40</v>
      </c>
      <c r="C5" s="16" t="s">
        <v>0</v>
      </c>
      <c r="D5" s="16" t="s">
        <v>10</v>
      </c>
      <c r="H5" s="16" t="str">
        <f>B5</f>
        <v>Month</v>
      </c>
      <c r="I5" s="16" t="str">
        <f>C5</f>
        <v>Total Revenue</v>
      </c>
      <c r="J5" s="16" t="str">
        <f>D5</f>
        <v>Total Target</v>
      </c>
      <c r="K5" s="16" t="s">
        <v>41</v>
      </c>
    </row>
    <row r="6" spans="2:11" x14ac:dyDescent="0.25">
      <c r="B6" s="16" t="s">
        <v>27</v>
      </c>
      <c r="C6" s="17">
        <v>444162.52000000014</v>
      </c>
      <c r="D6" s="17">
        <v>439042</v>
      </c>
      <c r="H6" s="16" t="str">
        <f t="shared" ref="H6:H17" si="0">B6</f>
        <v>Jan</v>
      </c>
      <c r="I6" s="17">
        <f t="shared" ref="I6:I17" si="1">C6</f>
        <v>444162.52000000014</v>
      </c>
      <c r="J6" s="17">
        <f t="shared" ref="J6:J17" si="2">D6</f>
        <v>439042</v>
      </c>
      <c r="K6" s="17" t="str">
        <f t="shared" ref="K6:K17" si="3">IF(I6=Large_1,I6,IF(I6=Large_2,I6,""))</f>
        <v/>
      </c>
    </row>
    <row r="7" spans="2:11" x14ac:dyDescent="0.25">
      <c r="B7" s="16" t="s">
        <v>26</v>
      </c>
      <c r="C7" s="17">
        <v>423741.52000000037</v>
      </c>
      <c r="D7" s="17">
        <v>431279</v>
      </c>
      <c r="H7" s="16" t="str">
        <f t="shared" si="0"/>
        <v>Feb</v>
      </c>
      <c r="I7" s="17">
        <f t="shared" si="1"/>
        <v>423741.52000000037</v>
      </c>
      <c r="J7" s="17">
        <f t="shared" si="2"/>
        <v>431279</v>
      </c>
      <c r="K7" s="17" t="str">
        <f t="shared" si="3"/>
        <v/>
      </c>
    </row>
    <row r="8" spans="2:11" x14ac:dyDescent="0.25">
      <c r="B8" s="16" t="s">
        <v>30</v>
      </c>
      <c r="C8" s="17">
        <v>468344.26999999949</v>
      </c>
      <c r="D8" s="17">
        <v>445591</v>
      </c>
      <c r="H8" s="16" t="str">
        <f t="shared" si="0"/>
        <v>Mar</v>
      </c>
      <c r="I8" s="17">
        <f t="shared" si="1"/>
        <v>468344.26999999949</v>
      </c>
      <c r="J8" s="17">
        <f t="shared" si="2"/>
        <v>445591</v>
      </c>
      <c r="K8" s="17" t="str">
        <f t="shared" si="3"/>
        <v/>
      </c>
    </row>
    <row r="9" spans="2:11" x14ac:dyDescent="0.25">
      <c r="B9" s="16" t="s">
        <v>23</v>
      </c>
      <c r="C9" s="17">
        <v>448652.76000000007</v>
      </c>
      <c r="D9" s="17">
        <v>453071</v>
      </c>
      <c r="H9" s="16" t="str">
        <f t="shared" si="0"/>
        <v>Apr</v>
      </c>
      <c r="I9" s="17">
        <f t="shared" si="1"/>
        <v>448652.76000000007</v>
      </c>
      <c r="J9" s="17">
        <f t="shared" si="2"/>
        <v>453071</v>
      </c>
      <c r="K9" s="17" t="str">
        <f t="shared" si="3"/>
        <v/>
      </c>
    </row>
    <row r="10" spans="2:11" x14ac:dyDescent="0.25">
      <c r="B10" s="16" t="s">
        <v>31</v>
      </c>
      <c r="C10" s="17">
        <v>480720.64000000001</v>
      </c>
      <c r="D10" s="17">
        <v>444167</v>
      </c>
      <c r="H10" s="16" t="str">
        <f t="shared" si="0"/>
        <v>May</v>
      </c>
      <c r="I10" s="17">
        <f t="shared" si="1"/>
        <v>480720.64000000001</v>
      </c>
      <c r="J10" s="17">
        <f t="shared" si="2"/>
        <v>444167</v>
      </c>
      <c r="K10" s="17">
        <f t="shared" si="3"/>
        <v>480720.64000000001</v>
      </c>
    </row>
    <row r="11" spans="2:11" x14ac:dyDescent="0.25">
      <c r="B11" s="16" t="s">
        <v>29</v>
      </c>
      <c r="C11" s="17">
        <v>455501.13999999996</v>
      </c>
      <c r="D11" s="17">
        <v>421979</v>
      </c>
      <c r="H11" s="16" t="str">
        <f t="shared" si="0"/>
        <v>Jun</v>
      </c>
      <c r="I11" s="17">
        <f t="shared" si="1"/>
        <v>455501.13999999996</v>
      </c>
      <c r="J11" s="17">
        <f t="shared" si="2"/>
        <v>421979</v>
      </c>
      <c r="K11" s="17" t="str">
        <f t="shared" si="3"/>
        <v/>
      </c>
    </row>
    <row r="12" spans="2:11" x14ac:dyDescent="0.25">
      <c r="B12" s="16" t="s">
        <v>28</v>
      </c>
      <c r="C12" s="17">
        <v>433725.86000000045</v>
      </c>
      <c r="D12" s="17">
        <v>456718</v>
      </c>
      <c r="H12" s="16" t="str">
        <f t="shared" si="0"/>
        <v>Jul</v>
      </c>
      <c r="I12" s="17">
        <f t="shared" si="1"/>
        <v>433725.86000000045</v>
      </c>
      <c r="J12" s="17">
        <f t="shared" si="2"/>
        <v>456718</v>
      </c>
      <c r="K12" s="17" t="str">
        <f t="shared" si="3"/>
        <v/>
      </c>
    </row>
    <row r="13" spans="2:11" x14ac:dyDescent="0.25">
      <c r="B13" s="16" t="s">
        <v>24</v>
      </c>
      <c r="C13" s="17">
        <v>485766.24999999977</v>
      </c>
      <c r="D13" s="17">
        <v>431727</v>
      </c>
      <c r="H13" s="16" t="str">
        <f t="shared" si="0"/>
        <v>Aug</v>
      </c>
      <c r="I13" s="17">
        <f t="shared" si="1"/>
        <v>485766.24999999977</v>
      </c>
      <c r="J13" s="17">
        <f t="shared" si="2"/>
        <v>431727</v>
      </c>
      <c r="K13" s="17">
        <f t="shared" si="3"/>
        <v>485766.24999999977</v>
      </c>
    </row>
    <row r="14" spans="2:11" x14ac:dyDescent="0.25">
      <c r="B14" s="16" t="s">
        <v>34</v>
      </c>
      <c r="C14" s="17">
        <v>443447.4300000004</v>
      </c>
      <c r="D14" s="17">
        <v>446912</v>
      </c>
      <c r="H14" s="16" t="str">
        <f t="shared" si="0"/>
        <v>Sep</v>
      </c>
      <c r="I14" s="17">
        <f t="shared" si="1"/>
        <v>443447.4300000004</v>
      </c>
      <c r="J14" s="17">
        <f t="shared" si="2"/>
        <v>446912</v>
      </c>
      <c r="K14" s="17" t="str">
        <f t="shared" si="3"/>
        <v/>
      </c>
    </row>
    <row r="15" spans="2:11" x14ac:dyDescent="0.25">
      <c r="B15" s="16" t="s">
        <v>33</v>
      </c>
      <c r="C15" s="17">
        <v>458984.37999999971</v>
      </c>
      <c r="D15" s="17">
        <v>414360</v>
      </c>
      <c r="H15" s="16" t="str">
        <f t="shared" si="0"/>
        <v>Oct</v>
      </c>
      <c r="I15" s="17">
        <f t="shared" si="1"/>
        <v>458984.37999999971</v>
      </c>
      <c r="J15" s="17">
        <f t="shared" si="2"/>
        <v>414360</v>
      </c>
      <c r="K15" s="17" t="str">
        <f t="shared" si="3"/>
        <v/>
      </c>
    </row>
    <row r="16" spans="2:11" x14ac:dyDescent="0.25">
      <c r="B16" s="16" t="s">
        <v>32</v>
      </c>
      <c r="C16" s="17">
        <v>462537.40999999939</v>
      </c>
      <c r="D16" s="17">
        <v>413371</v>
      </c>
      <c r="H16" s="16" t="str">
        <f t="shared" si="0"/>
        <v>Nov</v>
      </c>
      <c r="I16" s="17">
        <f t="shared" si="1"/>
        <v>462537.40999999939</v>
      </c>
      <c r="J16" s="17">
        <f t="shared" si="2"/>
        <v>413371</v>
      </c>
      <c r="K16" s="17" t="str">
        <f t="shared" si="3"/>
        <v/>
      </c>
    </row>
    <row r="17" spans="2:11" x14ac:dyDescent="0.25">
      <c r="B17" s="16" t="s">
        <v>25</v>
      </c>
      <c r="C17" s="17">
        <v>441225.2900000001</v>
      </c>
      <c r="D17" s="17">
        <v>456773</v>
      </c>
      <c r="H17" s="16" t="str">
        <f t="shared" si="0"/>
        <v>Dec</v>
      </c>
      <c r="I17" s="17">
        <f t="shared" si="1"/>
        <v>441225.2900000001</v>
      </c>
      <c r="J17" s="17">
        <f t="shared" si="2"/>
        <v>456773</v>
      </c>
      <c r="K17" s="17" t="str">
        <f t="shared" si="3"/>
        <v/>
      </c>
    </row>
    <row r="20" spans="2:11" x14ac:dyDescent="0.25">
      <c r="H20">
        <v>1</v>
      </c>
      <c r="I20" s="17">
        <f>LARGE($I$6:$I$17,H20)</f>
        <v>485766.24999999977</v>
      </c>
      <c r="J20" t="s">
        <v>42</v>
      </c>
    </row>
    <row r="21" spans="2:11" x14ac:dyDescent="0.25">
      <c r="H21">
        <v>2</v>
      </c>
      <c r="I21" s="17">
        <f>LARGE($I$6:$I$17,H21)</f>
        <v>480720.64000000001</v>
      </c>
      <c r="J21" t="s">
        <v>43</v>
      </c>
    </row>
    <row r="37" spans="2:10" x14ac:dyDescent="0.25">
      <c r="C37" t="s">
        <v>44</v>
      </c>
    </row>
    <row r="39" spans="2:10" x14ac:dyDescent="0.25">
      <c r="B39" s="18" t="str">
        <f>H5</f>
        <v>Month</v>
      </c>
      <c r="C39" s="18" t="s">
        <v>39</v>
      </c>
    </row>
    <row r="40" spans="2:10" x14ac:dyDescent="0.25">
      <c r="B40" s="16" t="str">
        <f t="shared" ref="B40:B50" si="4">H6</f>
        <v>Jan</v>
      </c>
      <c r="C40" s="19">
        <f>(I6-J6)/J6</f>
        <v>1.1662938853230749E-2</v>
      </c>
    </row>
    <row r="41" spans="2:10" x14ac:dyDescent="0.25">
      <c r="B41" s="16" t="str">
        <f t="shared" si="4"/>
        <v>Feb</v>
      </c>
      <c r="C41" s="19">
        <f t="shared" ref="C41:C51" si="5">(I7-J7)/J7</f>
        <v>-1.7477039225187483E-2</v>
      </c>
      <c r="H41" s="16" t="s">
        <v>0</v>
      </c>
      <c r="I41" s="16" t="s">
        <v>10</v>
      </c>
      <c r="J41" t="s">
        <v>39</v>
      </c>
    </row>
    <row r="42" spans="2:10" x14ac:dyDescent="0.25">
      <c r="B42" s="16" t="str">
        <f t="shared" si="4"/>
        <v>Mar</v>
      </c>
      <c r="C42" s="19">
        <f t="shared" si="5"/>
        <v>5.1063127397096203E-2</v>
      </c>
      <c r="H42" s="21">
        <v>5446809.4700000202</v>
      </c>
      <c r="I42" s="17">
        <v>5254990</v>
      </c>
      <c r="J42" s="20">
        <f>(H42-I42)/I42</f>
        <v>3.6502347292767488E-2</v>
      </c>
    </row>
    <row r="43" spans="2:10" x14ac:dyDescent="0.25">
      <c r="B43" s="16" t="str">
        <f t="shared" si="4"/>
        <v>Apr</v>
      </c>
      <c r="C43" s="19">
        <f t="shared" si="5"/>
        <v>-9.7517607615581932E-3</v>
      </c>
    </row>
    <row r="44" spans="2:10" ht="21" x14ac:dyDescent="0.35">
      <c r="B44" s="16" t="str">
        <f t="shared" si="4"/>
        <v>May</v>
      </c>
      <c r="C44" s="19">
        <f t="shared" si="5"/>
        <v>8.2297063942165932E-2</v>
      </c>
      <c r="J44" s="22" t="str">
        <f>IF((H42-I42)/I42&gt;0,"▲"&amp;TEXT((H42-I42)/I42,"+0.0%;-0.0%"),"▼"&amp;TEXT((H42-I42)/I42,"+0.0%;-0.0%"))</f>
        <v>▲+3.7%</v>
      </c>
    </row>
    <row r="45" spans="2:10" x14ac:dyDescent="0.25">
      <c r="B45" s="16" t="str">
        <f t="shared" si="4"/>
        <v>Jun</v>
      </c>
      <c r="C45" s="19">
        <f t="shared" si="5"/>
        <v>7.9440303901378878E-2</v>
      </c>
    </row>
    <row r="46" spans="2:10" x14ac:dyDescent="0.25">
      <c r="B46" s="16" t="str">
        <f t="shared" si="4"/>
        <v>Jul</v>
      </c>
      <c r="C46" s="19">
        <f t="shared" si="5"/>
        <v>-5.0342092932618265E-2</v>
      </c>
      <c r="F46" s="15" t="s">
        <v>46</v>
      </c>
      <c r="G46" s="16" t="s">
        <v>0</v>
      </c>
      <c r="H46" s="16" t="s">
        <v>48</v>
      </c>
    </row>
    <row r="47" spans="2:10" x14ac:dyDescent="0.25">
      <c r="B47" s="16" t="str">
        <f t="shared" si="4"/>
        <v>Aug</v>
      </c>
      <c r="C47" s="19">
        <f t="shared" si="5"/>
        <v>0.12516995694038077</v>
      </c>
      <c r="F47" s="16" t="s">
        <v>45</v>
      </c>
      <c r="G47" s="21">
        <v>3894278.1300000134</v>
      </c>
      <c r="H47" s="23">
        <v>0.7149649995008911</v>
      </c>
    </row>
    <row r="48" spans="2:10" x14ac:dyDescent="0.25">
      <c r="B48" s="16" t="str">
        <f t="shared" si="4"/>
        <v>Sep</v>
      </c>
      <c r="C48" s="19">
        <f t="shared" si="5"/>
        <v>-7.7522420521256973E-3</v>
      </c>
      <c r="F48" s="16" t="s">
        <v>47</v>
      </c>
      <c r="G48" s="21">
        <v>1552531.3400000015</v>
      </c>
      <c r="H48" s="23">
        <v>0.2850350004991079</v>
      </c>
    </row>
    <row r="49" spans="2:9" x14ac:dyDescent="0.25">
      <c r="B49" s="16" t="str">
        <f t="shared" si="4"/>
        <v>Oct</v>
      </c>
      <c r="C49" s="19">
        <f t="shared" si="5"/>
        <v>0.10769470991408368</v>
      </c>
    </row>
    <row r="50" spans="2:9" x14ac:dyDescent="0.25">
      <c r="B50" s="16" t="str">
        <f t="shared" si="4"/>
        <v>Nov</v>
      </c>
      <c r="C50" s="19">
        <f t="shared" si="5"/>
        <v>0.11894015303443975</v>
      </c>
    </row>
    <row r="51" spans="2:9" x14ac:dyDescent="0.25">
      <c r="B51" s="16" t="str">
        <f>H17</f>
        <v>Dec</v>
      </c>
      <c r="C51" s="19">
        <f t="shared" si="5"/>
        <v>-3.4038154619471607E-2</v>
      </c>
    </row>
    <row r="54" spans="2:9" x14ac:dyDescent="0.25">
      <c r="F54" s="15" t="s">
        <v>49</v>
      </c>
      <c r="G54" s="16" t="s">
        <v>0</v>
      </c>
      <c r="H54" s="16" t="s">
        <v>48</v>
      </c>
    </row>
    <row r="55" spans="2:9" x14ac:dyDescent="0.25">
      <c r="F55" s="16" t="s">
        <v>50</v>
      </c>
      <c r="G55" s="21">
        <v>1336248.3099999984</v>
      </c>
      <c r="H55" s="34"/>
    </row>
    <row r="56" spans="2:9" x14ac:dyDescent="0.25">
      <c r="F56" s="16" t="s">
        <v>51</v>
      </c>
      <c r="G56" s="21">
        <v>1384874.5400000024</v>
      </c>
      <c r="H56" s="34">
        <v>3.6390115247370451E-2</v>
      </c>
    </row>
    <row r="57" spans="2:9" x14ac:dyDescent="0.25">
      <c r="F57" s="16" t="s">
        <v>52</v>
      </c>
      <c r="G57" s="21">
        <v>1362939.5400000014</v>
      </c>
      <c r="H57" s="34">
        <v>-1.5838979897775357E-2</v>
      </c>
    </row>
    <row r="58" spans="2:9" x14ac:dyDescent="0.25">
      <c r="F58" s="16" t="s">
        <v>53</v>
      </c>
      <c r="G58" s="21">
        <v>1362747.0800000008</v>
      </c>
      <c r="H58" s="34">
        <v>-1.4120949194904202E-4</v>
      </c>
    </row>
    <row r="61" spans="2:9" x14ac:dyDescent="0.25">
      <c r="F61" s="16" t="str">
        <f>F54</f>
        <v>Quarter</v>
      </c>
      <c r="G61" s="16" t="str">
        <f>G54</f>
        <v>Total Revenue</v>
      </c>
      <c r="H61" s="16" t="s">
        <v>41</v>
      </c>
      <c r="I61" s="16" t="s">
        <v>54</v>
      </c>
    </row>
    <row r="62" spans="2:9" x14ac:dyDescent="0.25">
      <c r="F62" s="16" t="str">
        <f t="shared" ref="F62:G62" si="6">F55</f>
        <v>Q-1</v>
      </c>
      <c r="G62" s="21">
        <f t="shared" si="6"/>
        <v>1336248.3099999984</v>
      </c>
      <c r="H62" s="16" t="str">
        <f>IF(G62&gt;I62,G62,"")</f>
        <v/>
      </c>
      <c r="I62" s="21">
        <f>AVERAGE($G$62:$G$65)</f>
        <v>1361702.3675000006</v>
      </c>
    </row>
    <row r="63" spans="2:9" x14ac:dyDescent="0.25">
      <c r="F63" s="16" t="str">
        <f t="shared" ref="F63:G63" si="7">F56</f>
        <v>Q-2</v>
      </c>
      <c r="G63" s="21">
        <f t="shared" si="7"/>
        <v>1384874.5400000024</v>
      </c>
      <c r="H63" s="16">
        <f t="shared" ref="H63:H65" si="8">IF(G63&gt;I63,G63,"")</f>
        <v>1384874.5400000024</v>
      </c>
      <c r="I63" s="21">
        <f t="shared" ref="I63:I65" si="9">AVERAGE($G$62:$G$65)</f>
        <v>1361702.3675000006</v>
      </c>
    </row>
    <row r="64" spans="2:9" x14ac:dyDescent="0.25">
      <c r="F64" s="16" t="str">
        <f t="shared" ref="F64:G64" si="10">F57</f>
        <v>Q-3</v>
      </c>
      <c r="G64" s="21">
        <f t="shared" si="10"/>
        <v>1362939.5400000014</v>
      </c>
      <c r="H64" s="16">
        <f t="shared" si="8"/>
        <v>1362939.5400000014</v>
      </c>
      <c r="I64" s="21">
        <f t="shared" si="9"/>
        <v>1361702.3675000006</v>
      </c>
    </row>
    <row r="65" spans="6:9" x14ac:dyDescent="0.25">
      <c r="F65" s="16" t="str">
        <f t="shared" ref="F65:G65" si="11">F58</f>
        <v>Q-4</v>
      </c>
      <c r="G65" s="21">
        <f t="shared" si="11"/>
        <v>1362747.0800000008</v>
      </c>
      <c r="H65" s="16">
        <f t="shared" si="8"/>
        <v>1362747.0800000008</v>
      </c>
      <c r="I65" s="21">
        <f t="shared" si="9"/>
        <v>1361702.3675000006</v>
      </c>
    </row>
    <row r="68" spans="6:9" x14ac:dyDescent="0.25">
      <c r="F68" t="s">
        <v>55</v>
      </c>
    </row>
    <row r="70" spans="6:9" x14ac:dyDescent="0.25">
      <c r="F70" t="str">
        <f>_xlfn.TEXTJOIN(" ",,"The line in the chart indicates",TEXT(I62,"$#,#"),"average Revenue")</f>
        <v>The line in the chart indicates $1,361,702 average Revenue</v>
      </c>
    </row>
  </sheetData>
  <conditionalFormatting sqref="J44">
    <cfRule type="expression" dxfId="7" priority="1">
      <formula>$J$42&lt;0</formula>
    </cfRule>
    <cfRule type="expression" dxfId="6" priority="2">
      <formula>$J$42&gt;0</formula>
    </cfRule>
  </conditionalFormatting>
  <pageMargins left="0.7" right="0.7" top="0.75" bottom="0.75" header="0.3" footer="0.3"/>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E5:S35"/>
  <sheetViews>
    <sheetView showGridLines="0" workbookViewId="0">
      <selection activeCell="R10" sqref="R10"/>
    </sheetView>
  </sheetViews>
  <sheetFormatPr defaultRowHeight="15" x14ac:dyDescent="0.25"/>
  <cols>
    <col min="5" max="14" width="2" customWidth="1"/>
    <col min="19" max="19" width="9.7109375" bestFit="1" customWidth="1"/>
  </cols>
  <sheetData>
    <row r="5" spans="5:19" ht="18.75" x14ac:dyDescent="0.3">
      <c r="R5" s="37" t="s">
        <v>101</v>
      </c>
      <c r="S5" s="42">
        <f>Analysis3!D37</f>
        <v>0.51472343958010647</v>
      </c>
    </row>
    <row r="6" spans="5:19" x14ac:dyDescent="0.25">
      <c r="R6" s="37" t="s">
        <v>100</v>
      </c>
      <c r="S6" s="20">
        <f>Analysis3!D36</f>
        <v>0.48527656041986861</v>
      </c>
    </row>
    <row r="8" spans="5:19" x14ac:dyDescent="0.25">
      <c r="R8" s="37" t="s">
        <v>102</v>
      </c>
    </row>
    <row r="9" spans="5:19" x14ac:dyDescent="0.25">
      <c r="R9" t="s">
        <v>103</v>
      </c>
    </row>
    <row r="10" spans="5:19" x14ac:dyDescent="0.25">
      <c r="R10" t="s">
        <v>104</v>
      </c>
    </row>
    <row r="14" spans="5:19" x14ac:dyDescent="0.25">
      <c r="E14" s="33" t="str">
        <f>IF(91%&gt;S5,R9,R10)</f>
        <v>■</v>
      </c>
      <c r="F14" s="33" t="str">
        <f>IF(92%&gt;S5,R9,R10)</f>
        <v>■</v>
      </c>
      <c r="G14" s="33" t="str">
        <f>IF(93%&gt;S5,R9,R10)</f>
        <v>■</v>
      </c>
      <c r="H14" s="33" t="str">
        <f>IF(94%&gt;S5,R9,R10)</f>
        <v>■</v>
      </c>
      <c r="I14" s="33" t="str">
        <f>IF(95%&gt;S5,R9,R10)</f>
        <v>■</v>
      </c>
      <c r="J14" s="33" t="str">
        <f>IF(96%&gt;S5,R9,R10)</f>
        <v>■</v>
      </c>
      <c r="K14" s="33" t="str">
        <f>IF(97%&gt;S5,R9,R10)</f>
        <v>■</v>
      </c>
      <c r="L14" s="33" t="str">
        <f>IF(98%&gt;S5,R9,R10)</f>
        <v>■</v>
      </c>
      <c r="M14" s="33" t="str">
        <f>IF(99%&gt;S5,R9,R10)</f>
        <v>■</v>
      </c>
      <c r="N14" s="33" t="str">
        <f>IF(100%&gt;S5,R9,R10)</f>
        <v>■</v>
      </c>
    </row>
    <row r="15" spans="5:19" x14ac:dyDescent="0.25">
      <c r="E15" s="33" t="str">
        <f>IF(81%&gt;S5,R9,R10)</f>
        <v>■</v>
      </c>
      <c r="F15" s="33" t="str">
        <f>IF(82%&gt;S5,R9,R10)</f>
        <v>■</v>
      </c>
      <c r="G15" s="33" t="str">
        <f>IF(83%&gt;S5,R9,R10)</f>
        <v>■</v>
      </c>
      <c r="H15" s="33" t="str">
        <f>IF(84%&gt;S5,R9,R10)</f>
        <v>■</v>
      </c>
      <c r="I15" s="33" t="str">
        <f>IF(85%&gt;S5,R9,R10)</f>
        <v>■</v>
      </c>
      <c r="J15" s="33" t="str">
        <f>IF(86%&gt;S5,R9,R10)</f>
        <v>■</v>
      </c>
      <c r="K15" s="33" t="str">
        <f>IF(87%&gt;S5,R9,R10)</f>
        <v>■</v>
      </c>
      <c r="L15" s="33" t="str">
        <f>IF(88%&gt;S5,R9,R10)</f>
        <v>■</v>
      </c>
      <c r="M15" s="33" t="str">
        <f>IF(89%&gt;S5,R9,R10)</f>
        <v>■</v>
      </c>
      <c r="N15" s="33" t="str">
        <f>IF(90%&gt;S5,R9,R10)</f>
        <v>■</v>
      </c>
    </row>
    <row r="16" spans="5:19" x14ac:dyDescent="0.25">
      <c r="E16" s="33" t="str">
        <f>IF(71%&gt;S5,R9,R10)</f>
        <v>■</v>
      </c>
      <c r="F16" s="33" t="str">
        <f>IF(72%&gt;S5,R9,R10)</f>
        <v>■</v>
      </c>
      <c r="G16" s="33" t="str">
        <f>IF(73%&gt;S5,R9,R10)</f>
        <v>■</v>
      </c>
      <c r="H16" s="33" t="str">
        <f>IF(74%&gt;S5,R9,R10)</f>
        <v>■</v>
      </c>
      <c r="I16" s="33" t="str">
        <f>IF(75%&gt;S5,R9,R10)</f>
        <v>■</v>
      </c>
      <c r="J16" s="33" t="str">
        <f>IF(76%&gt;S5,R9,R10)</f>
        <v>■</v>
      </c>
      <c r="K16" s="33" t="str">
        <f>IF(77%&gt;S5,R9,R10)</f>
        <v>■</v>
      </c>
      <c r="L16" s="33" t="str">
        <f>IF(78%&gt;S5,R9,R10)</f>
        <v>■</v>
      </c>
      <c r="M16" s="33" t="str">
        <f>IF(79%&gt;S5,R9,R10)</f>
        <v>■</v>
      </c>
      <c r="N16" s="33" t="str">
        <f>IF(80%&gt;S5,R9,R10)</f>
        <v>■</v>
      </c>
    </row>
    <row r="17" spans="5:14" x14ac:dyDescent="0.25">
      <c r="E17" s="33">
        <v>0.61</v>
      </c>
      <c r="F17" s="33">
        <v>0.62</v>
      </c>
      <c r="G17" s="33">
        <v>0.63</v>
      </c>
      <c r="H17" s="33">
        <v>0.64</v>
      </c>
      <c r="I17" s="33">
        <v>0.65</v>
      </c>
      <c r="J17" s="33">
        <v>0.66</v>
      </c>
      <c r="K17" s="33">
        <v>0.67</v>
      </c>
      <c r="L17" s="33">
        <v>0.68</v>
      </c>
      <c r="M17" s="33">
        <v>0.69</v>
      </c>
      <c r="N17" s="33">
        <v>0.7</v>
      </c>
    </row>
    <row r="18" spans="5:14" x14ac:dyDescent="0.25">
      <c r="E18" s="33">
        <v>0.51</v>
      </c>
      <c r="F18" s="33">
        <v>0.52</v>
      </c>
      <c r="G18" s="33">
        <v>0.53</v>
      </c>
      <c r="H18" s="33">
        <v>0.54</v>
      </c>
      <c r="I18" s="33">
        <v>0.55000000000000004</v>
      </c>
      <c r="J18" s="33">
        <v>0.56000000000000005</v>
      </c>
      <c r="K18" s="33">
        <v>0.56999999999999995</v>
      </c>
      <c r="L18" s="33">
        <v>0.57999999999999996</v>
      </c>
      <c r="M18" s="33">
        <v>0.59</v>
      </c>
      <c r="N18" s="33">
        <v>0.6</v>
      </c>
    </row>
    <row r="19" spans="5:14" x14ac:dyDescent="0.25">
      <c r="E19" s="33">
        <v>0.41</v>
      </c>
      <c r="F19" s="33">
        <v>0.42</v>
      </c>
      <c r="G19" s="33">
        <v>0.43</v>
      </c>
      <c r="H19" s="33">
        <v>0.44</v>
      </c>
      <c r="I19" s="33">
        <v>0.45</v>
      </c>
      <c r="J19" s="33">
        <v>0.46</v>
      </c>
      <c r="K19" s="33">
        <v>0.47</v>
      </c>
      <c r="L19" s="33">
        <v>0.48</v>
      </c>
      <c r="M19" s="33">
        <v>0.49</v>
      </c>
      <c r="N19" s="33">
        <v>0.5</v>
      </c>
    </row>
    <row r="20" spans="5:14" ht="10.5" customHeight="1" x14ac:dyDescent="0.25">
      <c r="E20" s="33">
        <v>0.31</v>
      </c>
      <c r="F20" s="33">
        <v>0.32</v>
      </c>
      <c r="G20" s="33">
        <v>0.33</v>
      </c>
      <c r="H20" s="33">
        <v>0.34</v>
      </c>
      <c r="I20" s="33">
        <v>0.35</v>
      </c>
      <c r="J20" s="33">
        <v>0.36</v>
      </c>
      <c r="K20" s="33">
        <v>0.37</v>
      </c>
      <c r="L20" s="33">
        <v>0.38</v>
      </c>
      <c r="M20" s="33">
        <v>0.39</v>
      </c>
      <c r="N20" s="33">
        <v>0.4</v>
      </c>
    </row>
    <row r="21" spans="5:14" x14ac:dyDescent="0.25">
      <c r="E21" s="33">
        <v>0.21</v>
      </c>
      <c r="F21" s="33">
        <v>0.22</v>
      </c>
      <c r="G21" s="33">
        <v>0.23</v>
      </c>
      <c r="H21" s="33">
        <v>0.24</v>
      </c>
      <c r="I21" s="33">
        <v>0.25</v>
      </c>
      <c r="J21" s="33">
        <v>0.26</v>
      </c>
      <c r="K21" s="33">
        <v>0.27</v>
      </c>
      <c r="L21" s="33">
        <v>0.28000000000000003</v>
      </c>
      <c r="M21" s="33">
        <v>0.28999999999999998</v>
      </c>
      <c r="N21" s="33">
        <v>0.3</v>
      </c>
    </row>
    <row r="22" spans="5:14" x14ac:dyDescent="0.25">
      <c r="E22" s="33">
        <v>0.11</v>
      </c>
      <c r="F22" s="33">
        <v>0.12</v>
      </c>
      <c r="G22" s="33">
        <v>0.13</v>
      </c>
      <c r="H22" s="33">
        <v>0.14000000000000001</v>
      </c>
      <c r="I22" s="33">
        <v>0.15</v>
      </c>
      <c r="J22" s="33">
        <v>0.16</v>
      </c>
      <c r="K22" s="33">
        <v>0.17</v>
      </c>
      <c r="L22" s="33">
        <v>0.18</v>
      </c>
      <c r="M22" s="33">
        <v>0.19</v>
      </c>
      <c r="N22" s="33">
        <v>0.2</v>
      </c>
    </row>
    <row r="23" spans="5:14" x14ac:dyDescent="0.25">
      <c r="E23" s="33">
        <v>0.01</v>
      </c>
      <c r="F23" s="33">
        <v>0.02</v>
      </c>
      <c r="G23" s="33">
        <v>0.03</v>
      </c>
      <c r="H23" s="33">
        <v>0.04</v>
      </c>
      <c r="I23" s="33">
        <v>0.05</v>
      </c>
      <c r="J23" s="33">
        <v>0.06</v>
      </c>
      <c r="K23" s="33">
        <v>7.0000000000000007E-2</v>
      </c>
      <c r="L23" s="33">
        <v>0.08</v>
      </c>
      <c r="M23" s="33">
        <v>0.09</v>
      </c>
      <c r="N23" s="33">
        <v>0.1</v>
      </c>
    </row>
    <row r="26" spans="5:14" ht="10.5" customHeight="1" x14ac:dyDescent="0.25">
      <c r="E26" s="43" t="str">
        <f>IF($E14&gt;$S$5,$R$9,$R$10)</f>
        <v>■</v>
      </c>
      <c r="F26" s="43" t="str">
        <f>IF($F14&gt;$S$5,$R$9,$R$10)</f>
        <v>■</v>
      </c>
      <c r="G26" s="43" t="str">
        <f>IF($G14&gt;$S$5,$R$9,$R$10)</f>
        <v>■</v>
      </c>
      <c r="H26" s="43" t="str">
        <f>IF($H14&gt;$S$5,$R$9,$R$10)</f>
        <v>■</v>
      </c>
      <c r="I26" s="43" t="str">
        <f>IF($I14&gt;$S$5,$R$9,$R$10)</f>
        <v>■</v>
      </c>
      <c r="J26" s="43" t="str">
        <f>IF($J14&gt;$S$5,$R$9,$R$10)</f>
        <v>■</v>
      </c>
      <c r="K26" s="43" t="str">
        <f>IF($K14&gt;$S$5,$R$9,$R$10)</f>
        <v>■</v>
      </c>
      <c r="L26" s="43" t="str">
        <f>IF($L14&gt;$S$5,$R$9,$R$10)</f>
        <v>■</v>
      </c>
      <c r="M26" s="43" t="str">
        <f>IF($M14&gt;$S$5,$R$9,$R$10)</f>
        <v>■</v>
      </c>
      <c r="N26" s="43" t="str">
        <f>IF($N14&gt;$S$5,$R$9,$R$10)</f>
        <v>■</v>
      </c>
    </row>
    <row r="27" spans="5:14" ht="10.5" customHeight="1" x14ac:dyDescent="0.25">
      <c r="E27" s="43" t="str">
        <f t="shared" ref="E27:E34" si="0">IF($E15&gt;$S$5,$R$9,$R$10)</f>
        <v>■</v>
      </c>
      <c r="F27" s="43" t="str">
        <f t="shared" ref="F27:F35" si="1">IF($F15&gt;$S$5,$R$9,$R$10)</f>
        <v>■</v>
      </c>
      <c r="G27" s="43" t="str">
        <f t="shared" ref="G27:G35" si="2">IF($G15&gt;$S$5,$R$9,$R$10)</f>
        <v>■</v>
      </c>
      <c r="H27" s="43" t="str">
        <f t="shared" ref="H27:H35" si="3">IF($H15&gt;$S$5,$R$9,$R$10)</f>
        <v>■</v>
      </c>
      <c r="I27" s="43" t="str">
        <f t="shared" ref="I27:I35" si="4">IF($I15&gt;$S$5,$R$9,$R$10)</f>
        <v>■</v>
      </c>
      <c r="J27" s="43" t="str">
        <f t="shared" ref="J27:J35" si="5">IF($J15&gt;$S$5,$R$9,$R$10)</f>
        <v>■</v>
      </c>
      <c r="K27" s="43" t="str">
        <f t="shared" ref="K27:K35" si="6">IF($K15&gt;$S$5,$R$9,$R$10)</f>
        <v>■</v>
      </c>
      <c r="L27" s="43" t="str">
        <f t="shared" ref="L27:L35" si="7">IF($L15&gt;$S$5,$R$9,$R$10)</f>
        <v>■</v>
      </c>
      <c r="M27" s="43" t="str">
        <f t="shared" ref="M27:M35" si="8">IF($M15&gt;$S$5,$R$9,$R$10)</f>
        <v>■</v>
      </c>
      <c r="N27" s="43" t="str">
        <f t="shared" ref="N27:N35" si="9">IF($N15&gt;$S$5,$R$9,$R$10)</f>
        <v>■</v>
      </c>
    </row>
    <row r="28" spans="5:14" ht="10.5" customHeight="1" x14ac:dyDescent="0.25">
      <c r="E28" s="43" t="str">
        <f t="shared" si="0"/>
        <v>■</v>
      </c>
      <c r="F28" s="43" t="str">
        <f t="shared" si="1"/>
        <v>■</v>
      </c>
      <c r="G28" s="43" t="str">
        <f t="shared" si="2"/>
        <v>■</v>
      </c>
      <c r="H28" s="43" t="str">
        <f t="shared" si="3"/>
        <v>■</v>
      </c>
      <c r="I28" s="43" t="str">
        <f t="shared" si="4"/>
        <v>■</v>
      </c>
      <c r="J28" s="43" t="str">
        <f t="shared" si="5"/>
        <v>■</v>
      </c>
      <c r="K28" s="43" t="str">
        <f t="shared" si="6"/>
        <v>■</v>
      </c>
      <c r="L28" s="43" t="str">
        <f t="shared" si="7"/>
        <v>■</v>
      </c>
      <c r="M28" s="43" t="str">
        <f t="shared" si="8"/>
        <v>■</v>
      </c>
      <c r="N28" s="43" t="str">
        <f t="shared" si="9"/>
        <v>■</v>
      </c>
    </row>
    <row r="29" spans="5:14" ht="10.5" customHeight="1" x14ac:dyDescent="0.25">
      <c r="E29" s="43" t="str">
        <f t="shared" si="0"/>
        <v>■</v>
      </c>
      <c r="F29" s="43" t="str">
        <f t="shared" si="1"/>
        <v>■</v>
      </c>
      <c r="G29" s="43" t="str">
        <f t="shared" si="2"/>
        <v>■</v>
      </c>
      <c r="H29" s="43" t="str">
        <f t="shared" si="3"/>
        <v>■</v>
      </c>
      <c r="I29" s="43" t="str">
        <f t="shared" si="4"/>
        <v>■</v>
      </c>
      <c r="J29" s="43" t="str">
        <f t="shared" si="5"/>
        <v>■</v>
      </c>
      <c r="K29" s="43" t="str">
        <f t="shared" si="6"/>
        <v>■</v>
      </c>
      <c r="L29" s="43" t="str">
        <f t="shared" si="7"/>
        <v>■</v>
      </c>
      <c r="M29" s="43" t="str">
        <f t="shared" si="8"/>
        <v>■</v>
      </c>
      <c r="N29" s="43" t="str">
        <f t="shared" si="9"/>
        <v>■</v>
      </c>
    </row>
    <row r="30" spans="5:14" ht="10.5" customHeight="1" x14ac:dyDescent="0.25">
      <c r="E30" s="43" t="str">
        <f t="shared" si="0"/>
        <v>●</v>
      </c>
      <c r="F30" s="43" t="str">
        <f t="shared" si="1"/>
        <v>■</v>
      </c>
      <c r="G30" s="43" t="str">
        <f t="shared" si="2"/>
        <v>■</v>
      </c>
      <c r="H30" s="43" t="str">
        <f t="shared" si="3"/>
        <v>■</v>
      </c>
      <c r="I30" s="43" t="str">
        <f t="shared" si="4"/>
        <v>■</v>
      </c>
      <c r="J30" s="43" t="str">
        <f t="shared" si="5"/>
        <v>■</v>
      </c>
      <c r="K30" s="43" t="str">
        <f t="shared" si="6"/>
        <v>■</v>
      </c>
      <c r="L30" s="43" t="str">
        <f t="shared" si="7"/>
        <v>■</v>
      </c>
      <c r="M30" s="43" t="str">
        <f t="shared" si="8"/>
        <v>■</v>
      </c>
      <c r="N30" s="43" t="str">
        <f t="shared" si="9"/>
        <v>■</v>
      </c>
    </row>
    <row r="31" spans="5:14" ht="10.5" customHeight="1" x14ac:dyDescent="0.25">
      <c r="E31" s="43" t="str">
        <f t="shared" si="0"/>
        <v>●</v>
      </c>
      <c r="F31" s="43" t="str">
        <f t="shared" si="1"/>
        <v>●</v>
      </c>
      <c r="G31" s="43" t="str">
        <f t="shared" si="2"/>
        <v>●</v>
      </c>
      <c r="H31" s="43" t="str">
        <f t="shared" si="3"/>
        <v>●</v>
      </c>
      <c r="I31" s="43" t="str">
        <f t="shared" si="4"/>
        <v>●</v>
      </c>
      <c r="J31" s="43" t="str">
        <f t="shared" si="5"/>
        <v>●</v>
      </c>
      <c r="K31" s="43" t="str">
        <f t="shared" si="6"/>
        <v>●</v>
      </c>
      <c r="L31" s="43" t="str">
        <f t="shared" si="7"/>
        <v>●</v>
      </c>
      <c r="M31" s="43" t="str">
        <f t="shared" si="8"/>
        <v>●</v>
      </c>
      <c r="N31" s="43" t="str">
        <f t="shared" si="9"/>
        <v>●</v>
      </c>
    </row>
    <row r="32" spans="5:14" ht="10.5" customHeight="1" x14ac:dyDescent="0.25">
      <c r="E32" s="43" t="str">
        <f t="shared" si="0"/>
        <v>●</v>
      </c>
      <c r="F32" s="43" t="str">
        <f t="shared" si="1"/>
        <v>●</v>
      </c>
      <c r="G32" s="43" t="str">
        <f t="shared" si="2"/>
        <v>●</v>
      </c>
      <c r="H32" s="43" t="str">
        <f t="shared" si="3"/>
        <v>●</v>
      </c>
      <c r="I32" s="43" t="str">
        <f t="shared" si="4"/>
        <v>●</v>
      </c>
      <c r="J32" s="43" t="str">
        <f t="shared" si="5"/>
        <v>●</v>
      </c>
      <c r="K32" s="43" t="str">
        <f t="shared" si="6"/>
        <v>●</v>
      </c>
      <c r="L32" s="43" t="str">
        <f t="shared" si="7"/>
        <v>●</v>
      </c>
      <c r="M32" s="43" t="str">
        <f t="shared" si="8"/>
        <v>●</v>
      </c>
      <c r="N32" s="43" t="str">
        <f t="shared" si="9"/>
        <v>●</v>
      </c>
    </row>
    <row r="33" spans="5:14" ht="10.5" customHeight="1" x14ac:dyDescent="0.25">
      <c r="E33" s="43" t="str">
        <f>IF($E21&gt;$S$5,$R$9,$R$10)</f>
        <v>●</v>
      </c>
      <c r="F33" s="43" t="str">
        <f t="shared" si="1"/>
        <v>●</v>
      </c>
      <c r="G33" s="43" t="str">
        <f t="shared" si="2"/>
        <v>●</v>
      </c>
      <c r="H33" s="43" t="str">
        <f t="shared" si="3"/>
        <v>●</v>
      </c>
      <c r="I33" s="43" t="str">
        <f t="shared" si="4"/>
        <v>●</v>
      </c>
      <c r="J33" s="43" t="str">
        <f t="shared" si="5"/>
        <v>●</v>
      </c>
      <c r="K33" s="43" t="str">
        <f t="shared" si="6"/>
        <v>●</v>
      </c>
      <c r="L33" s="43" t="str">
        <f t="shared" si="7"/>
        <v>●</v>
      </c>
      <c r="M33" s="43" t="str">
        <f t="shared" si="8"/>
        <v>●</v>
      </c>
      <c r="N33" s="43" t="str">
        <f t="shared" si="9"/>
        <v>●</v>
      </c>
    </row>
    <row r="34" spans="5:14" ht="10.5" customHeight="1" x14ac:dyDescent="0.25">
      <c r="E34" s="43" t="str">
        <f t="shared" si="0"/>
        <v>●</v>
      </c>
      <c r="F34" s="43" t="str">
        <f t="shared" si="1"/>
        <v>●</v>
      </c>
      <c r="G34" s="43" t="str">
        <f t="shared" si="2"/>
        <v>●</v>
      </c>
      <c r="H34" s="43" t="str">
        <f t="shared" si="3"/>
        <v>●</v>
      </c>
      <c r="I34" s="43" t="str">
        <f t="shared" si="4"/>
        <v>●</v>
      </c>
      <c r="J34" s="43" t="str">
        <f t="shared" si="5"/>
        <v>●</v>
      </c>
      <c r="K34" s="43" t="str">
        <f t="shared" si="6"/>
        <v>●</v>
      </c>
      <c r="L34" s="43" t="str">
        <f t="shared" si="7"/>
        <v>●</v>
      </c>
      <c r="M34" s="43" t="str">
        <f t="shared" si="8"/>
        <v>●</v>
      </c>
      <c r="N34" s="43" t="str">
        <f t="shared" si="9"/>
        <v>●</v>
      </c>
    </row>
    <row r="35" spans="5:14" ht="10.5" customHeight="1" x14ac:dyDescent="0.25">
      <c r="E35" s="43" t="str">
        <f>IF($E23&gt;$S$5,$R$9,$R$10)</f>
        <v>●</v>
      </c>
      <c r="F35" s="43" t="str">
        <f t="shared" si="1"/>
        <v>●</v>
      </c>
      <c r="G35" s="43" t="str">
        <f t="shared" si="2"/>
        <v>●</v>
      </c>
      <c r="H35" s="43" t="str">
        <f t="shared" si="3"/>
        <v>●</v>
      </c>
      <c r="I35" s="43" t="str">
        <f t="shared" si="4"/>
        <v>●</v>
      </c>
      <c r="J35" s="43" t="str">
        <f t="shared" si="5"/>
        <v>●</v>
      </c>
      <c r="K35" s="43" t="str">
        <f t="shared" si="6"/>
        <v>●</v>
      </c>
      <c r="L35" s="43" t="str">
        <f t="shared" si="7"/>
        <v>●</v>
      </c>
      <c r="M35" s="43" t="str">
        <f t="shared" si="8"/>
        <v>●</v>
      </c>
      <c r="N35" s="43" t="str">
        <f t="shared" si="9"/>
        <v>●</v>
      </c>
    </row>
  </sheetData>
  <conditionalFormatting sqref="E26:N35">
    <cfRule type="expression" dxfId="5" priority="1">
      <formula>E26&lt;&gt;$R$10</formula>
    </cfRule>
    <cfRule type="expression" dxfId="4" priority="2">
      <formula>E26&lt;&gt;$R$9</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B3:O32"/>
  <sheetViews>
    <sheetView showGridLines="0" workbookViewId="0">
      <selection activeCell="C4" sqref="C4"/>
    </sheetView>
  </sheetViews>
  <sheetFormatPr defaultRowHeight="15" x14ac:dyDescent="0.25"/>
  <cols>
    <col min="6" max="15" width="1.5703125" customWidth="1"/>
  </cols>
  <sheetData>
    <row r="3" spans="2:15" x14ac:dyDescent="0.25">
      <c r="B3" t="s">
        <v>45</v>
      </c>
      <c r="C3" s="33">
        <f>'Analysis 2'!H47</f>
        <v>0.7149649995008911</v>
      </c>
    </row>
    <row r="4" spans="2:15" x14ac:dyDescent="0.25">
      <c r="B4" t="s">
        <v>47</v>
      </c>
      <c r="C4" s="33">
        <f>'Analysis 2'!H48</f>
        <v>0.2850350004991079</v>
      </c>
    </row>
    <row r="10" spans="2:15" x14ac:dyDescent="0.25">
      <c r="C10" t="s">
        <v>47</v>
      </c>
    </row>
    <row r="11" spans="2:15" ht="7.5" customHeight="1" thickBot="1" x14ac:dyDescent="0.3">
      <c r="F11" s="24">
        <f t="shared" ref="F11:F18" si="0">F12+10</f>
        <v>91</v>
      </c>
      <c r="G11" s="25">
        <f t="shared" ref="G11:G18" si="1">G12+10</f>
        <v>92</v>
      </c>
      <c r="H11" s="25">
        <f t="shared" ref="H11:H18" si="2">H12+10</f>
        <v>93</v>
      </c>
      <c r="I11" s="25">
        <f t="shared" ref="I11:I18" si="3">I12+10</f>
        <v>94</v>
      </c>
      <c r="J11" s="25">
        <f t="shared" ref="J11:J18" si="4">J12+10</f>
        <v>95</v>
      </c>
      <c r="K11" s="25">
        <f t="shared" ref="K11:K18" si="5">K12+10</f>
        <v>96</v>
      </c>
      <c r="L11" s="25">
        <f t="shared" ref="L11:L18" si="6">L12+10</f>
        <v>97</v>
      </c>
      <c r="M11" s="25">
        <f t="shared" ref="M11:M18" si="7">M12+10</f>
        <v>98</v>
      </c>
      <c r="N11" s="25">
        <f t="shared" ref="N11:N18" si="8">N12+10</f>
        <v>99</v>
      </c>
      <c r="O11" s="26">
        <f t="shared" ref="O11:O18" si="9">O12+10</f>
        <v>100</v>
      </c>
    </row>
    <row r="12" spans="2:15" ht="7.5" customHeight="1" thickBot="1" x14ac:dyDescent="0.3">
      <c r="F12" s="27">
        <f t="shared" si="0"/>
        <v>81</v>
      </c>
      <c r="G12" s="28">
        <f t="shared" si="1"/>
        <v>82</v>
      </c>
      <c r="H12" s="28">
        <f t="shared" si="2"/>
        <v>83</v>
      </c>
      <c r="I12" s="28">
        <f t="shared" si="3"/>
        <v>84</v>
      </c>
      <c r="J12" s="28">
        <f t="shared" si="4"/>
        <v>85</v>
      </c>
      <c r="K12" s="28">
        <f t="shared" si="5"/>
        <v>86</v>
      </c>
      <c r="L12" s="28">
        <f t="shared" si="6"/>
        <v>87</v>
      </c>
      <c r="M12" s="28">
        <f t="shared" si="7"/>
        <v>88</v>
      </c>
      <c r="N12" s="28">
        <f t="shared" si="8"/>
        <v>89</v>
      </c>
      <c r="O12" s="29">
        <f t="shared" si="9"/>
        <v>90</v>
      </c>
    </row>
    <row r="13" spans="2:15" ht="7.5" customHeight="1" thickBot="1" x14ac:dyDescent="0.3">
      <c r="F13" s="27">
        <f t="shared" si="0"/>
        <v>71</v>
      </c>
      <c r="G13" s="28">
        <f t="shared" si="1"/>
        <v>72</v>
      </c>
      <c r="H13" s="28">
        <f t="shared" si="2"/>
        <v>73</v>
      </c>
      <c r="I13" s="28">
        <f t="shared" si="3"/>
        <v>74</v>
      </c>
      <c r="J13" s="28">
        <f t="shared" si="4"/>
        <v>75</v>
      </c>
      <c r="K13" s="28">
        <f t="shared" si="5"/>
        <v>76</v>
      </c>
      <c r="L13" s="28">
        <f t="shared" si="6"/>
        <v>77</v>
      </c>
      <c r="M13" s="28">
        <f t="shared" si="7"/>
        <v>78</v>
      </c>
      <c r="N13" s="28">
        <f t="shared" si="8"/>
        <v>79</v>
      </c>
      <c r="O13" s="29">
        <f t="shared" si="9"/>
        <v>80</v>
      </c>
    </row>
    <row r="14" spans="2:15" ht="7.5" customHeight="1" thickBot="1" x14ac:dyDescent="0.3">
      <c r="F14" s="27">
        <f t="shared" si="0"/>
        <v>61</v>
      </c>
      <c r="G14" s="28">
        <f t="shared" si="1"/>
        <v>62</v>
      </c>
      <c r="H14" s="28">
        <f t="shared" si="2"/>
        <v>63</v>
      </c>
      <c r="I14" s="28">
        <f t="shared" si="3"/>
        <v>64</v>
      </c>
      <c r="J14" s="28">
        <f t="shared" si="4"/>
        <v>65</v>
      </c>
      <c r="K14" s="28">
        <f t="shared" si="5"/>
        <v>66</v>
      </c>
      <c r="L14" s="28">
        <f t="shared" si="6"/>
        <v>67</v>
      </c>
      <c r="M14" s="28">
        <f t="shared" si="7"/>
        <v>68</v>
      </c>
      <c r="N14" s="28">
        <f t="shared" si="8"/>
        <v>69</v>
      </c>
      <c r="O14" s="29">
        <f t="shared" si="9"/>
        <v>70</v>
      </c>
    </row>
    <row r="15" spans="2:15" ht="7.5" customHeight="1" thickBot="1" x14ac:dyDescent="0.3">
      <c r="F15" s="27">
        <f t="shared" si="0"/>
        <v>51</v>
      </c>
      <c r="G15" s="28">
        <f t="shared" si="1"/>
        <v>52</v>
      </c>
      <c r="H15" s="28">
        <f t="shared" si="2"/>
        <v>53</v>
      </c>
      <c r="I15" s="28">
        <f t="shared" si="3"/>
        <v>54</v>
      </c>
      <c r="J15" s="28">
        <f t="shared" si="4"/>
        <v>55</v>
      </c>
      <c r="K15" s="28">
        <f t="shared" si="5"/>
        <v>56</v>
      </c>
      <c r="L15" s="28">
        <f t="shared" si="6"/>
        <v>57</v>
      </c>
      <c r="M15" s="28">
        <f t="shared" si="7"/>
        <v>58</v>
      </c>
      <c r="N15" s="28">
        <f t="shared" si="8"/>
        <v>59</v>
      </c>
      <c r="O15" s="29">
        <f t="shared" si="9"/>
        <v>60</v>
      </c>
    </row>
    <row r="16" spans="2:15" ht="7.5" customHeight="1" thickBot="1" x14ac:dyDescent="0.3">
      <c r="F16" s="27">
        <f t="shared" si="0"/>
        <v>41</v>
      </c>
      <c r="G16" s="28">
        <f t="shared" si="1"/>
        <v>42</v>
      </c>
      <c r="H16" s="28">
        <f t="shared" si="2"/>
        <v>43</v>
      </c>
      <c r="I16" s="28">
        <f t="shared" si="3"/>
        <v>44</v>
      </c>
      <c r="J16" s="28">
        <f t="shared" si="4"/>
        <v>45</v>
      </c>
      <c r="K16" s="28">
        <f t="shared" si="5"/>
        <v>46</v>
      </c>
      <c r="L16" s="28">
        <f t="shared" si="6"/>
        <v>47</v>
      </c>
      <c r="M16" s="28">
        <f t="shared" si="7"/>
        <v>48</v>
      </c>
      <c r="N16" s="28">
        <f t="shared" si="8"/>
        <v>49</v>
      </c>
      <c r="O16" s="29">
        <f t="shared" si="9"/>
        <v>50</v>
      </c>
    </row>
    <row r="17" spans="3:15" ht="7.5" customHeight="1" thickBot="1" x14ac:dyDescent="0.3">
      <c r="F17" s="27">
        <f t="shared" si="0"/>
        <v>31</v>
      </c>
      <c r="G17" s="28">
        <f t="shared" si="1"/>
        <v>32</v>
      </c>
      <c r="H17" s="28">
        <f t="shared" si="2"/>
        <v>33</v>
      </c>
      <c r="I17" s="28">
        <f t="shared" si="3"/>
        <v>34</v>
      </c>
      <c r="J17" s="28">
        <f t="shared" si="4"/>
        <v>35</v>
      </c>
      <c r="K17" s="28">
        <f t="shared" si="5"/>
        <v>36</v>
      </c>
      <c r="L17" s="28">
        <f t="shared" si="6"/>
        <v>37</v>
      </c>
      <c r="M17" s="28">
        <f t="shared" si="7"/>
        <v>38</v>
      </c>
      <c r="N17" s="28">
        <f t="shared" si="8"/>
        <v>39</v>
      </c>
      <c r="O17" s="29">
        <f t="shared" si="9"/>
        <v>40</v>
      </c>
    </row>
    <row r="18" spans="3:15" ht="7.5" customHeight="1" thickBot="1" x14ac:dyDescent="0.3">
      <c r="F18" s="27">
        <f t="shared" si="0"/>
        <v>21</v>
      </c>
      <c r="G18" s="28">
        <f t="shared" si="1"/>
        <v>22</v>
      </c>
      <c r="H18" s="28">
        <f t="shared" si="2"/>
        <v>23</v>
      </c>
      <c r="I18" s="28">
        <f t="shared" si="3"/>
        <v>24</v>
      </c>
      <c r="J18" s="28">
        <f t="shared" si="4"/>
        <v>25</v>
      </c>
      <c r="K18" s="28">
        <f t="shared" si="5"/>
        <v>26</v>
      </c>
      <c r="L18" s="28">
        <f t="shared" si="6"/>
        <v>27</v>
      </c>
      <c r="M18" s="28">
        <f t="shared" si="7"/>
        <v>28</v>
      </c>
      <c r="N18" s="28">
        <f t="shared" si="8"/>
        <v>29</v>
      </c>
      <c r="O18" s="29">
        <f t="shared" si="9"/>
        <v>30</v>
      </c>
    </row>
    <row r="19" spans="3:15" ht="7.5" customHeight="1" thickBot="1" x14ac:dyDescent="0.3">
      <c r="F19" s="27">
        <f>F20+10</f>
        <v>11</v>
      </c>
      <c r="G19" s="28">
        <f t="shared" ref="G19:O19" si="10">G20+10</f>
        <v>12</v>
      </c>
      <c r="H19" s="28">
        <f t="shared" si="10"/>
        <v>13</v>
      </c>
      <c r="I19" s="28">
        <f t="shared" si="10"/>
        <v>14</v>
      </c>
      <c r="J19" s="28">
        <f t="shared" si="10"/>
        <v>15</v>
      </c>
      <c r="K19" s="28">
        <f t="shared" si="10"/>
        <v>16</v>
      </c>
      <c r="L19" s="28">
        <f t="shared" si="10"/>
        <v>17</v>
      </c>
      <c r="M19" s="28">
        <f t="shared" si="10"/>
        <v>18</v>
      </c>
      <c r="N19" s="28">
        <f t="shared" si="10"/>
        <v>19</v>
      </c>
      <c r="O19" s="29">
        <f t="shared" si="10"/>
        <v>20</v>
      </c>
    </row>
    <row r="20" spans="3:15" ht="7.5" customHeight="1" x14ac:dyDescent="0.25">
      <c r="F20" s="30">
        <v>1</v>
      </c>
      <c r="G20" s="31">
        <v>2</v>
      </c>
      <c r="H20" s="31">
        <v>3</v>
      </c>
      <c r="I20" s="31">
        <v>4</v>
      </c>
      <c r="J20" s="31">
        <v>5</v>
      </c>
      <c r="K20" s="31">
        <v>6</v>
      </c>
      <c r="L20" s="31">
        <v>7</v>
      </c>
      <c r="M20" s="31">
        <v>8</v>
      </c>
      <c r="N20" s="31">
        <v>9</v>
      </c>
      <c r="O20" s="32">
        <v>10</v>
      </c>
    </row>
    <row r="22" spans="3:15" x14ac:dyDescent="0.25">
      <c r="C22" t="s">
        <v>45</v>
      </c>
    </row>
    <row r="23" spans="3:15" ht="7.5" customHeight="1" thickBot="1" x14ac:dyDescent="0.3">
      <c r="F23" s="24">
        <f t="shared" ref="F23:F30" si="11">F24+10</f>
        <v>91</v>
      </c>
      <c r="G23" s="25">
        <f t="shared" ref="G23:G31" si="12">G24+10</f>
        <v>92</v>
      </c>
      <c r="H23" s="25">
        <f t="shared" ref="H23:H31" si="13">H24+10</f>
        <v>93</v>
      </c>
      <c r="I23" s="25">
        <f t="shared" ref="I23:I31" si="14">I24+10</f>
        <v>94</v>
      </c>
      <c r="J23" s="25">
        <f t="shared" ref="J23:J31" si="15">J24+10</f>
        <v>95</v>
      </c>
      <c r="K23" s="25">
        <f t="shared" ref="K23:K31" si="16">K24+10</f>
        <v>96</v>
      </c>
      <c r="L23" s="25">
        <f t="shared" ref="L23:L31" si="17">L24+10</f>
        <v>97</v>
      </c>
      <c r="M23" s="25">
        <f t="shared" ref="M23:M31" si="18">M24+10</f>
        <v>98</v>
      </c>
      <c r="N23" s="25">
        <f t="shared" ref="N23:N31" si="19">N24+10</f>
        <v>99</v>
      </c>
      <c r="O23" s="26">
        <f t="shared" ref="O23:O31" si="20">O24+10</f>
        <v>100</v>
      </c>
    </row>
    <row r="24" spans="3:15" ht="7.5" customHeight="1" thickBot="1" x14ac:dyDescent="0.3">
      <c r="F24" s="27">
        <f t="shared" si="11"/>
        <v>81</v>
      </c>
      <c r="G24" s="28">
        <f t="shared" si="12"/>
        <v>82</v>
      </c>
      <c r="H24" s="28">
        <f t="shared" si="13"/>
        <v>83</v>
      </c>
      <c r="I24" s="28">
        <f t="shared" si="14"/>
        <v>84</v>
      </c>
      <c r="J24" s="28">
        <f t="shared" si="15"/>
        <v>85</v>
      </c>
      <c r="K24" s="28">
        <f t="shared" si="16"/>
        <v>86</v>
      </c>
      <c r="L24" s="28">
        <f t="shared" si="17"/>
        <v>87</v>
      </c>
      <c r="M24" s="28">
        <f t="shared" si="18"/>
        <v>88</v>
      </c>
      <c r="N24" s="28">
        <f t="shared" si="19"/>
        <v>89</v>
      </c>
      <c r="O24" s="29">
        <f t="shared" si="20"/>
        <v>90</v>
      </c>
    </row>
    <row r="25" spans="3:15" ht="7.5" customHeight="1" thickBot="1" x14ac:dyDescent="0.3">
      <c r="F25" s="27">
        <f t="shared" si="11"/>
        <v>71</v>
      </c>
      <c r="G25" s="28">
        <f t="shared" si="12"/>
        <v>72</v>
      </c>
      <c r="H25" s="28">
        <f t="shared" si="13"/>
        <v>73</v>
      </c>
      <c r="I25" s="28">
        <f t="shared" si="14"/>
        <v>74</v>
      </c>
      <c r="J25" s="28">
        <f t="shared" si="15"/>
        <v>75</v>
      </c>
      <c r="K25" s="28">
        <f t="shared" si="16"/>
        <v>76</v>
      </c>
      <c r="L25" s="28">
        <f t="shared" si="17"/>
        <v>77</v>
      </c>
      <c r="M25" s="28">
        <f t="shared" si="18"/>
        <v>78</v>
      </c>
      <c r="N25" s="28">
        <f t="shared" si="19"/>
        <v>79</v>
      </c>
      <c r="O25" s="29">
        <f t="shared" si="20"/>
        <v>80</v>
      </c>
    </row>
    <row r="26" spans="3:15" ht="7.5" customHeight="1" thickBot="1" x14ac:dyDescent="0.3">
      <c r="F26" s="27">
        <f t="shared" si="11"/>
        <v>61</v>
      </c>
      <c r="G26" s="28">
        <f t="shared" si="12"/>
        <v>62</v>
      </c>
      <c r="H26" s="28">
        <f t="shared" si="13"/>
        <v>63</v>
      </c>
      <c r="I26" s="28">
        <f t="shared" si="14"/>
        <v>64</v>
      </c>
      <c r="J26" s="28">
        <f t="shared" si="15"/>
        <v>65</v>
      </c>
      <c r="K26" s="28">
        <f t="shared" si="16"/>
        <v>66</v>
      </c>
      <c r="L26" s="28">
        <f t="shared" si="17"/>
        <v>67</v>
      </c>
      <c r="M26" s="28">
        <f t="shared" si="18"/>
        <v>68</v>
      </c>
      <c r="N26" s="28">
        <f t="shared" si="19"/>
        <v>69</v>
      </c>
      <c r="O26" s="29">
        <f t="shared" si="20"/>
        <v>70</v>
      </c>
    </row>
    <row r="27" spans="3:15" ht="7.5" customHeight="1" thickBot="1" x14ac:dyDescent="0.3">
      <c r="F27" s="27">
        <f t="shared" si="11"/>
        <v>51</v>
      </c>
      <c r="G27" s="28">
        <f t="shared" si="12"/>
        <v>52</v>
      </c>
      <c r="H27" s="28">
        <f t="shared" si="13"/>
        <v>53</v>
      </c>
      <c r="I27" s="28">
        <f t="shared" si="14"/>
        <v>54</v>
      </c>
      <c r="J27" s="28">
        <f t="shared" si="15"/>
        <v>55</v>
      </c>
      <c r="K27" s="28">
        <f t="shared" si="16"/>
        <v>56</v>
      </c>
      <c r="L27" s="28">
        <f t="shared" si="17"/>
        <v>57</v>
      </c>
      <c r="M27" s="28">
        <f t="shared" si="18"/>
        <v>58</v>
      </c>
      <c r="N27" s="28">
        <f t="shared" si="19"/>
        <v>59</v>
      </c>
      <c r="O27" s="29">
        <f t="shared" si="20"/>
        <v>60</v>
      </c>
    </row>
    <row r="28" spans="3:15" ht="7.5" customHeight="1" thickBot="1" x14ac:dyDescent="0.3">
      <c r="F28" s="27">
        <f t="shared" si="11"/>
        <v>41</v>
      </c>
      <c r="G28" s="28">
        <f t="shared" si="12"/>
        <v>42</v>
      </c>
      <c r="H28" s="28">
        <f t="shared" si="13"/>
        <v>43</v>
      </c>
      <c r="I28" s="28">
        <f t="shared" si="14"/>
        <v>44</v>
      </c>
      <c r="J28" s="28">
        <f t="shared" si="15"/>
        <v>45</v>
      </c>
      <c r="K28" s="28">
        <f t="shared" si="16"/>
        <v>46</v>
      </c>
      <c r="L28" s="28">
        <f t="shared" si="17"/>
        <v>47</v>
      </c>
      <c r="M28" s="28">
        <f t="shared" si="18"/>
        <v>48</v>
      </c>
      <c r="N28" s="28">
        <f t="shared" si="19"/>
        <v>49</v>
      </c>
      <c r="O28" s="29">
        <f t="shared" si="20"/>
        <v>50</v>
      </c>
    </row>
    <row r="29" spans="3:15" ht="7.5" customHeight="1" thickBot="1" x14ac:dyDescent="0.3">
      <c r="F29" s="27">
        <f t="shared" si="11"/>
        <v>31</v>
      </c>
      <c r="G29" s="28">
        <f t="shared" si="12"/>
        <v>32</v>
      </c>
      <c r="H29" s="28">
        <f t="shared" si="13"/>
        <v>33</v>
      </c>
      <c r="I29" s="28">
        <f t="shared" si="14"/>
        <v>34</v>
      </c>
      <c r="J29" s="28">
        <f t="shared" si="15"/>
        <v>35</v>
      </c>
      <c r="K29" s="28">
        <f t="shared" si="16"/>
        <v>36</v>
      </c>
      <c r="L29" s="28">
        <f t="shared" si="17"/>
        <v>37</v>
      </c>
      <c r="M29" s="28">
        <f t="shared" si="18"/>
        <v>38</v>
      </c>
      <c r="N29" s="28">
        <f t="shared" si="19"/>
        <v>39</v>
      </c>
      <c r="O29" s="29">
        <f t="shared" si="20"/>
        <v>40</v>
      </c>
    </row>
    <row r="30" spans="3:15" ht="7.5" customHeight="1" thickBot="1" x14ac:dyDescent="0.3">
      <c r="F30" s="27">
        <f t="shared" si="11"/>
        <v>21</v>
      </c>
      <c r="G30" s="28">
        <f t="shared" si="12"/>
        <v>22</v>
      </c>
      <c r="H30" s="28">
        <f t="shared" si="13"/>
        <v>23</v>
      </c>
      <c r="I30" s="28">
        <f t="shared" si="14"/>
        <v>24</v>
      </c>
      <c r="J30" s="28">
        <f t="shared" si="15"/>
        <v>25</v>
      </c>
      <c r="K30" s="28">
        <f t="shared" si="16"/>
        <v>26</v>
      </c>
      <c r="L30" s="28">
        <f t="shared" si="17"/>
        <v>27</v>
      </c>
      <c r="M30" s="28">
        <f t="shared" si="18"/>
        <v>28</v>
      </c>
      <c r="N30" s="28">
        <f t="shared" si="19"/>
        <v>29</v>
      </c>
      <c r="O30" s="29">
        <f t="shared" si="20"/>
        <v>30</v>
      </c>
    </row>
    <row r="31" spans="3:15" ht="7.5" customHeight="1" thickBot="1" x14ac:dyDescent="0.3">
      <c r="F31" s="27">
        <f>F32+10</f>
        <v>11</v>
      </c>
      <c r="G31" s="28">
        <f t="shared" si="12"/>
        <v>12</v>
      </c>
      <c r="H31" s="28">
        <f t="shared" si="13"/>
        <v>13</v>
      </c>
      <c r="I31" s="28">
        <f t="shared" si="14"/>
        <v>14</v>
      </c>
      <c r="J31" s="28">
        <f t="shared" si="15"/>
        <v>15</v>
      </c>
      <c r="K31" s="28">
        <f t="shared" si="16"/>
        <v>16</v>
      </c>
      <c r="L31" s="28">
        <f t="shared" si="17"/>
        <v>17</v>
      </c>
      <c r="M31" s="28">
        <f t="shared" si="18"/>
        <v>18</v>
      </c>
      <c r="N31" s="28">
        <f t="shared" si="19"/>
        <v>19</v>
      </c>
      <c r="O31" s="29">
        <f t="shared" si="20"/>
        <v>20</v>
      </c>
    </row>
    <row r="32" spans="3:15" ht="7.5" customHeight="1" x14ac:dyDescent="0.25">
      <c r="F32" s="30">
        <v>1</v>
      </c>
      <c r="G32" s="31">
        <v>2</v>
      </c>
      <c r="H32" s="31">
        <v>3</v>
      </c>
      <c r="I32" s="31">
        <v>4</v>
      </c>
      <c r="J32" s="31">
        <v>5</v>
      </c>
      <c r="K32" s="31">
        <v>6</v>
      </c>
      <c r="L32" s="31">
        <v>7</v>
      </c>
      <c r="M32" s="31">
        <v>8</v>
      </c>
      <c r="N32" s="31">
        <v>9</v>
      </c>
      <c r="O32" s="32">
        <v>10</v>
      </c>
    </row>
  </sheetData>
  <conditionalFormatting sqref="F11:O20">
    <cfRule type="cellIs" dxfId="3" priority="7" operator="lessThanOrEqual">
      <formula>$C$4*100</formula>
    </cfRule>
    <cfRule type="cellIs" dxfId="2" priority="8" operator="lessThanOrEqual">
      <formula>$C$4*100</formula>
    </cfRule>
  </conditionalFormatting>
  <conditionalFormatting sqref="F23:O32">
    <cfRule type="cellIs" dxfId="1" priority="1" operator="lessThanOrEqual">
      <formula>$C$3*100</formula>
    </cfRule>
    <cfRule type="cellIs" dxfId="0" priority="2" operator="lessThanOrEqual">
      <formula>$C$4*100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d 2 4 8 1 9 5 - 3 d 6 e - 4 1 c b - 8 d f 2 - 8 4 2 6 1 2 d e 8 f 4 8 " > < 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  C u s t o m e r s < / M e a s u r e N a m e > < D i s p l a y N a m e > #   C u s t o m e r s < / D i s p l a y N a m e > < V i s i b l e > T r u e < / V i s i b l e > < / i t e m > < i t e m > < M e a s u r e N a m e > #   L o c a t i o n s < / M e a s u r e N a m e > < D i s p l a y N a m e > #   L o c a t i o n s < / D i s p l a y N a m e > < V i s i b l e > T r u e < / V i s i b l e > < / i t e m > < / C a l c u l a t e d F i e l d s > < H S l i c e r s S h a p e > 0 ; 0 ; 0 ; 0 < / H S l i c e r s S h a p e > < V S l i c e r s S h a p e > 0 ; 0 ; 0 ; 0 < / V S l i c e r s S h a p e > < S l i c e r S h e e t N a m e > A n a l y s i s 3 < / S l i c e r S h e e t N a m e > < S A H o s t H a s h > 7 5 6 5 2 7 4 0 < / S A H o s t H a s h > < G e m i n i F i e l d L i s t V i s i b l e > T r u e < / G e m i n i F i e l d L i s t V i s i b l e > < / S e t t i n g s > ] ] > < / C u s t o m C o n t e n t > < / G e m i n i > 
</file>

<file path=customXml/item10.xml>��< ? x m l   v e r s i o n = " 1 . 0 "   e n c o d i n g = " U T F - 1 6 " ? > < G e m i n i   x m l n s = " h t t p : / / g e m i n i / p i v o t c u s t o m i z a t i o n / c 7 3 3 0 3 4 f - 2 a f b - 4 e 9 a - a d f 3 - 9 a 3 0 2 f 6 6 9 c 7 5 " > < 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C a l c u l a t e d F i e l d s > < H S l i c e r s S h a p e > 0 ; 0 ; 0 ; 0 < / H S l i c e r s S h a p e > < V S l i c e r s S h a p e > 0 ; 0 ; 0 ; 0 < / V S l i c e r s S h a p e > < S l i c e r S h e e t N a m e > A n a l y s i s 3 < / S l i c e r S h e e t N a m e > < S A H o s t H a s h > 7 2 6 6 9 3 0 6 0 < / S A H o s t H a s h > < G e m i n i F i e l d L i s t V i s i b l e > T r u e < / G e m i n i F i e l d L i s t V i s i b l e > < / S e t t i n g s > ] ] > < / C u s t o m C o n t e n t > < / G e m i n i > 
</file>

<file path=customXml/item11.xml>��< ? x m l   v e r s i o n = " 1 . 0 "   e n c o d i n g = " U T F - 1 6 " ? > < G e m i n i   x m l n s = " h t t p : / / g e m i n i / p i v o t c u s t o m i z a t i o n / 6 4 3 d 3 2 9 e - 9 4 7 f - 4 5 8 6 - 8 1 3 4 - b 2 4 3 5 d d d 2 5 d 4 " > < 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C a l c u l a t e d F i e l d s > < H S l i c e r s S h a p e > 0 ; 0 ; 0 ; 0 < / H S l i c e r s S h a p e > < V S l i c e r s S h a p e > 0 ; 0 ; 0 ; 0 < / V S l i c e r s S h a p e > < S l i c e r S h e e t N a m e > A n a l y s i s < / S l i c e r S h e e t N a m e > < S A H o s t H a s h > 1 8 0 3 9 8 0 3 5 0 < / S A H o s t H a s h > < G e m i n i F i e l d L i s t V i s i b l e > T r u e < / G e m i n i F i e l d L i s t V i s i b l e > < / S e t t i n g s > ] ] > < / C u s t o m C o n t e n t > < / G e m i n i > 
</file>

<file path=customXml/item12.xml>��< ? x m l   v e r s i o n = " 1 . 0 "   e n c o d i n g = " U T F - 1 6 " ? > < G e m i n i   x m l n s = " h t t p : / / g e m i n i / p i v o t c u s t o m i z a t i o n / T a b l e X M L _ D i m _ C u s t o m e r _ c 8 a 5 5 d 4 d - 2 1 5 c - 4 b e 4 - b 0 1 8 - 9 8 b 8 a 9 b 0 d 4 4 6 " > < 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 M e r g e d < / s t r i n g > < / k e y > < v a l u e > < i n t > 8 4 < / i n t > < / v a l u e > < / i t e m > < i t e m > < k e y > < s t r i n g > G e n d e r < / s t r i n g > < / k e y > < v a l u e > < i n t > 8 2 < / i n t > < / v a l u e > < / i t e m > < i t e m > < k e y > < s t r i n g > L o c a t i o n < / s t r i n g > < / k e y > < v a l u e > < i n t > 8 7 < / i n t > < / v a l u e > < / i t e m > < i t e m > < k e y > < s t r i n g > C u s t o m e r   A g e < / s t r i n g > < / k e y > < v a l u e > < i n t > 1 2 3 < / i n t > < / v a l u e > < / i t e m > < / C o l u m n W i d t h s > < C o l u m n D i s p l a y I n d e x > < i t e m > < k e y > < s t r i n g > C u s t o m e r   I D < / s t r i n g > < / k e y > < v a l u e > < i n t > 0 < / i n t > < / v a l u e > < / i t e m > < i t e m > < k e y > < s t r i n g > M e r g e d < / s t r i n g > < / k e y > < v a l u e > < i n t > 1 < / i n t > < / v a l u e > < / i t e m > < i t e m > < k e y > < s t r i n g > G e n d e r < / s t r i n g > < / k e y > < v a l u e > < i n t > 2 < / i n t > < / v a l u e > < / i t e m > < i t e m > < k e y > < s t r i n g > L o c a t i o n < / s t r i n g > < / k e y > < v a l u e > < i n t > 3 < / i n t > < / v a l u e > < / i t e m > < i t e m > < k e y > < s t r i n g > C u s t o m e r   A g e < / 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1 d b 8 8 8 3 9 - f 0 2 a - 4 f 9 d - 8 5 9 8 - 1 9 2 d 1 6 5 e 8 0 5 4 " > < 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C a l c u l a t e d F i e l d s > < H S l i c e r s S h a p e > 0 ; 0 ; 0 ; 0 < / H S l i c e r s S h a p e > < V S l i c e r s S h a p e > 0 ; 0 ; 0 ; 0 < / V S l i c e r s S h a p e > < S l i c e r S h e e t N a m e > A n a l y s i s 3 < / S l i c e r S h e e t N a m e > < S A H o s t H a s h > 1 2 6 5 3 3 6 7 0 5 < / S A H o s t H a s h > < G e m i n i F i e l d L i s t V i s i b l e > T r u e < / G e m i n i F i e l d L i s t V i s i b l e > < / S e t t i n g s > ] ] > < / C u s t o m C o n t e n t > < / G e m i n i > 
</file>

<file path=customXml/item14.xml>��< ? x m l   v e r s i o n = " 1 . 0 "   e n c o d i n g = " U T F - 1 6 " ? > < G e m i n i   x m l n s = " h t t p : / / g e m i n i / p i v o t c u s t o m i z a t i o n / S a n d b o x N o n E m p t y " > < C u s t o m C o n t e n t > < ! [ C D A T A [ 1 ] ] > < / 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X M L _ p r o d u c t s _ t a b l e _ 7 8 d d 4 6 d 3 - f 8 b f - 4 5 f 4 - 8 d d c - 6 c 7 a b 0 d b f 5 4 6 " > < 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 P r o d u c t   N a m e < / s t r i n g > < / k e y > < v a l u e > < i n t > 1 2 4 < / i n t > < / v a l u e > < / i t e m > < i t e m > < k e y > < s t r i n g > C a t e g o r y < / s t r i n g > < / k e y > < v a l u e > < i n t > 9 1 < / i n t > < / v a l u e > < / i t e m > < i t e m > < k e y > < s t r i n g > S a l e s   P r i c e < / s t r i n g > < / k e y > < v a l u e > < i n t > 1 0 2 < / i n t > < / v a l u e > < / i t e m > < i t e m > < k e y > < s t r i n g > C o s t   P r i c e < / s t r i n g > < / k e y > < v a l u e > < i n t > 9 7 < / 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D a t e _ 2 1 b 3 a b f c - f 5 c d - 4 a e b - 9 2 0 b - 6 d 7 0 b 3 c 4 b 4 3 7 " > < 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 1 0 4 < / i n t > < / v a l u e > < / i t e m > < i t e m > < k e y > < s t r i n g > Y e a r < / s t r i n g > < / k e y > < v a l u e > < i n t > 6 2 < / i n t > < / v a l u e > < / i t e m > < i t e m > < k e y > < s t r i n g > M o n t h < / s t r i n g > < / k e y > < v a l u e > < i n t > 7 7 < / i n t > < / v a l u e > < / i t e m > < i t e m > < k e y > < s t r i n g > M o n t h N u m < / s t r i n g > < / k e y > < v a l u e > < i n t > 1 0 7 < / i n t > < / v a l u e > < / i t e m > < i t e m > < k e y > < s t r i n g > W e e k d a y < / s t r i n g > < / k e y > < v a l u e > < i n t > 9 3 < / i n t > < / v a l u e > < / i t e m > < i t e m > < k e y > < s t r i n g > W e e k N u m < / s t r i n g > < / k e y > < v a l u e > < i n t > 1 0 1 < / i n t > < / v a l u e > < / i t e m > < i t e m > < k e y > < s t r i n g > W e e k T y p e < / s t r i n g > < / k e y > < v a l u e > < i n t > 1 0 0 < / i n t > < / v a l u e > < / i t e m > < i t e m > < k e y > < s t r i n g > Q u a r t e r < / s t r i n g > < / k e y > < v a l u e > < i n t > 8 4 < / i n t > < / v a l u e > < / i t e m > < / C o l u m n W i d t h s > < C o l u m n D i s p l a y I n d e x > < i t e m > < k e y > < s t r i n g > O r d e r   D a t e < / s t r i n g > < / k e y > < v a l u e > < i n t > 0 < / i n t > < / v a l u e > < / i t e m > < i t e m > < k e y > < s t r i n g > Y e a r < / s t r i n g > < / k e y > < v a l u e > < i n t > 1 < / i n t > < / v a l u e > < / i t e m > < i t e m > < k e y > < s t r i n g > M o n t h < / s t r i n g > < / k e y > < v a l u e > < i n t > 2 < / i n t > < / v a l u e > < / i t e m > < i t e m > < k e y > < s t r i n g > M o n t h N u m < / s t r i n g > < / k e y > < v a l u e > < i n t > 3 < / i n t > < / v a l u e > < / i t e m > < i t e m > < k e y > < s t r i n g > W e e k d a y < / s t r i n g > < / k e y > < v a l u e > < i n t > 4 < / i n t > < / v a l u e > < / i t e m > < i t e m > < k e y > < s t r i n g > W e e k N u m < / s t r i n g > < / k e y > < v a l u e > < i n t > 5 < / i n t > < / v a l u e > < / i t e m > < i t e m > < k e y > < s t r i n g > W e e k T y p e < / s t r i n g > < / k e y > < v a l u e > < i n t > 6 < / i n t > < / v a l u e > < / i t e m > < i t e m > < k e y > < s t r i n g > Q u a r t e r < / s t r i n g > < / k e y > < v a l u e > < i n t > 7 < / 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d 9 6 d e 3 8 - 5 9 4 0 - 4 b 1 b - b a e 8 - 6 5 7 7 8 c 3 f 2 d a 3 " > < 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C a l c u l a t e d F i e l d s > < H S l i c e r s S h a p e > 0 ; 0 ; 0 ; 0 < / H S l i c e r s S h a p e > < V S l i c e r s S h a p e > 0 ; 0 ; 0 ; 0 < / V S l i c e r s S h a p e > < S l i c e r S h e e t N a m e > A n a l y s i s 3 < / S l i c e r S h e e t N a m e > < S A H o s t H a s h > 1 8 7 1 7 6 4 4 9 6 < / S A H o s t H a s h > < G e m i n i F i e l d L i s t V i s i b l e > T r u e < / G e m i n i F i e l d L i s t V i s i b l e > < / S e t t i n g s > ] ] > < / C u s t o m C o n t e n t > < / G e m i n i > 
</file>

<file path=customXml/item19.xml>��< ? x m l   v e r s i o n = " 1 . 0 "   e n c o d i n g = " U T F - 1 6 " ? > < G e m i n i   x m l n s = " h t t p : / / g e m i n i / p i v o t c u s t o m i z a t i o n / T a b l e X M L _ D i m _ S a l e s P e r s o n _ 7 6 1 e 1 2 b 1 - e b f 6 - 4 7 c 9 - 9 d 2 a - 1 7 4 c 6 d e 3 3 2 2 e " > < C u s t o m C o n t e n t > < ! [ C D A T A [ < T a b l e W i d g e t G r i d S e r i a l i z a t i o n   x m l n s : x s d = " h t t p : / / w w w . w 3 . o r g / 2 0 0 1 / X M L S c h e m a "   x m l n s : x s i = " h t t p : / / w w w . w 3 . o r g / 2 0 0 1 / X M L S c h e m a - i n s t a n c e " > < C o l u m n S u g g e s t e d T y p e   / > < C o l u m n F o r m a t   / > < C o l u m n A c c u r a c y   / > < C o l u m n C u r r e n c y S y m b o l   / > < C o l u m n P o s i t i v e P a t t e r n   / > < C o l u m n N e g a t i v e P a t t e r n   / > < C o l u m n W i d t h s > < i t e m > < k e y > < s t r i n g > S a l e s   P e r s o n   I D < / s t r i n g > < / k e y > < v a l u e > < i n t > 1 3 0 < / i n t > < / v a l u e > < / i t e m > < i t e m > < k e y > < s t r i n g > M e r g e d < / s t r i n g > < / k e y > < v a l u e > < i n t > 8 4 < / i n t > < / v a l u e > < / i t e m > < i t e m > < k e y > < s t r i n g > S t o r e   N a m e < / s t r i n g > < / k e y > < v a l u e > < i n t > 1 0 9 < / i n t > < / v a l u e > < / i t e m > < i t e m > < k e y > < s t r i n g > C u s t o m < / s t r i n g > < / k e y > < v a l u e > < i n t > 8 3 < / i n t > < / v a l u e > < / i t e m > < / C o l u m n W i d t h s > < C o l u m n D i s p l a y I n d e x > < i t e m > < k e y > < s t r i n g > S a l e s   P e r s o n   I D < / s t r i n g > < / k e y > < v a l u e > < i n t > 0 < / i n t > < / v a l u e > < / i t e m > < i t e m > < k e y > < s t r i n g > M e r g e d < / s t r i n g > < / k e y > < v a l u e > < i n t > 1 < / i n t > < / v a l u e > < / i t e m > < i t e m > < k e y > < s t r i n g > S t o r e   N a m e < / s t r i n g > < / k e y > < v a l u e > < i n t > 2 < / i n t > < / v a l u e > < / i t e m > < i t e m > < k e y > < s t r i n g > C u s t o m < / s t r i n g > < / k e y > < v a l u e > < i n t > 3 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P o w e r P i v o t V e r s i o n " > < C u s t o m C o n t e n t > < ! [ C D A T A [ 2 0 1 1 . 1 1 0 . 2 8 0 9 . 2 7 ] ] > < / C u s t o m C o n t e n t > < / G e m i n i > 
</file>

<file path=customXml/item20.xml>��< ? x m l   v e r s i o n = " 1 . 0 "   e n c o d i n g = " U T F - 1 6 " ? > < G e m i n i   x m l n s = " h t t p : / / g e m i n i / p i v o t c u s t o m i z a t i o n / 7 9 4 2 0 1 9 f - c b b 4 - 4 7 b 7 - b c 0 0 - 7 6 d 8 8 9 7 4 4 7 d 5 " > < 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C a l c u l a t e d F i e l d s > < H S l i c e r s S h a p e > 0 ; 0 ; 0 ; 0 < / H S l i c e r s S h a p e > < V S l i c e r s S h a p e > 0 ; 0 ; 0 ; 0 < / V S l i c e r s S h a p e > < S l i c e r S h e e t N a m e > A n a l y s i s < / S l i c e r S h e e t N a m e > < S A H o s t H a s h > 7 5 6 5 2 7 4 0 < / S A H o s t H a s h > < G e m i n i F i e l d L i s t V i s i b l e > T r u e < / G e m i n i F i e l d L i s t V i s i b l e > < / S e t t i n g s > ] ] > < / C u s t o m C o n t e n t > < / G e m i n i > 
</file>

<file path=customXml/item21.xml>��< ? x m l   v e r s i o n = " 1 . 0 "   e n c o d i n g = " U T F - 1 6 " ? > < G e m i n i   x m l n s = " h t t p : / / g e m i n i / p i v o t c u s t o m i z a t i o n / C l i e n t W i n d o w X M L " > < C u s t o m C o n t e n t > D a t e _ 2 1 b 3 a b f c - f 5 c d - 4 a e b - 9 2 0 b - 6 d 7 0 b 3 c 4 b 4 3 7 < / C u s t o m C o n t e n t > < / G e m i n i > 
</file>

<file path=customXml/item22.xml>��< ? x m l   v e r s i o n = " 1 . 0 "   e n c o d i n g = " U T F - 1 6 " ? > < G e m i n i   x m l n s = " h t t p : / / g e m i n i / p i v o t c u s t o m i z a t i o n / a 4 3 f f 9 2 1 - 9 3 c 0 - 4 9 2 3 - a c b 3 - 0 a e 7 9 d c d 0 f 2 9 " > < 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C a l c u l a t e d F i e l d s > < H S l i c e r s S h a p e > 0 ; 0 ; 0 ; 0 < / H S l i c e r s S h a p e > < V S l i c e r s S h a p e > 0 ; 0 ; 0 ; 0 < / V S l i c e r s S h a p e > < S l i c e r S h e e t N a m e > A n a l y s i s 3 < / S l i c e r S h e e t N a m e > < S A H o s t H a s h > 1 8 7 1 7 6 4 4 9 6 < / S A H o s t H a s h > < G e m i n i F i e l d L i s t V i s i b l e > T r u e < / G e m i n i F i e l d L i s t V i s i b l e > < / S e t t i n g s > ] ] > < / C u s t o m C o n t e n t > < / G e m i n i > 
</file>

<file path=customXml/item23.xml>��< ? x m l   v e r s i o n = " 1 . 0 "   e n c o d i n g = " u t f - 1 6 " ? > < D a t a M a s h u p   i d = " d f f c c c d b - b 1 5 9 - 4 c 6 0 - 8 5 b 5 - 5 2 2 d 0 a 2 d f f 9 7 "   s q m i d = " 3 9 4 9 6 3 e e - d f 0 c - 4 d 5 1 - a 9 e e - b 5 1 7 1 e 7 d 9 5 a 6 "   x m l n s = " h t t p : / / s c h e m a s . m i c r o s o f t . c o m / D a t a M a s h u p " > A A A A A F g I A A B Q S w M E F A A C A A g A Z j q 5 W N H s a Z e r A A A A + w A A A B I A H A B D b 2 5 m a W c v U G F j a 2 F n Z S 5 4 b W w g o h g A K K A U A A A A A A A A A A A A A A A A A A A A A A A A A A A A h Y / P C o J A G M T v Q e 8 g e / f b P 6 K R f K 6 H r g m B F F 0 X X V T S N X R N 3 6 1 D j 9 Q r V J T R r d v M 8 I O Z u V 9 v G E 9 N 7 V x 0 1 1 e t i Q g H R p z e K p O r u j U 6 I q Y l s V w u c K e y k y q 0 8 6 R N H 0 5 9 H p H S 2 n N I 6 T i O M H r Q d g U V j H F 6 T L Z p V u p G k S 9 c / Y f d y r x q M 0 0 k H t 5 r p I B A g C + E g B X j S O c Y k 8 r M m o M P n l g H w J D + x L g Z a j t 0 W m r j 7 l O k s 0 X 6 + S E f U E s D B B Q A A g A I A G Y 6 u V h 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m O r l Y w 1 0 S U 1 Q F A A C S H A A A E w A c A E Z v c m 1 1 b G F z L 1 N l Y 3 R p b 2 4 x L m 0 g o h g A K K A U A A A A A A A A A A A A A A A A A A A A A A A A A A A A 7 V j b b u M 2 E H 0 P s P 9 A c I F C R m U 3 s u M U a O u H X X u z D d D c 1 t k W h R M E j E T H w k q U Q V F p D M P / 3 i E l W Z R E K U 6 Q t k C a v E Q m O b c z R z N D x d Q V f s T Q N P 3 v / L y 3 F y 8 I p x 6 a + O H N O I l F F F K O R i i g 4 t 0 e g r 9 p l H C X w s o 4 v u 9 N I j c J K R P W k R / Q 3 j h i A n 7 E F h 7 / d P U 1 p j y + i k P C x d U Z o x P u 3 9 O r C Y 2 / i W h 5 5 W a K 4 x t B b k H S j e 9 x x 5 5 N a O C H v q B 8 h G 1 s o 3 E U J C G L R 4 c 2 + s T c y P P Z 3 c j p D / s 2 u k g i Q a d i F d B R 8 d g 7 j R i 9 7 t i p n + / x O Y 9 C 2 P P Q r 5 R 4 Y A u D 0 5 f K X L a T r V t p S D a a Z e s f g m D q k o D w e C R 4 o q s c L w i 7 A 4 2 X q y U t 1 F 1 y w u J 5 x M P U Y b k Z W w b 7 9 n q N t 5 A e T y D C Y y Y O D 3 p S Y G O j N T 7 y e S z Q K Q k p 7 A l Y R Y I + C L X 1 G 2 n a + U w Z a K 8 L R C 6 R K a 1 t T I i g K J q j j z 4 X i 3 z X g 8 X N p g j 0 h H I Z Z 5 a B I t R x F N 7 6 j G b r V g U R u x K C 5 v X G z k R 5 r u M S H P q 4 2 q b c w g j r i V X Z 7 N i Z J 7 h w 7 Z g B s y S s H + 6 0 H H z w v N Q p q + Y 8 + C G P 2 o g S d 4 F k + L 0 j S I 0 l n y 7 9 k P Y k V M F p 9 J f V 6 a A u m p U A u s 4 B S r i C s / A D L E o j K p 9 m P 0 q e g h f b 3 G v u z O D 5 + o f B 4 d B M M u d R l p X c K D E s t a J R T M v v F x p G 9 6 Y E p x v m / D o y w V X 6 K G x L m h n k 2 6 h Z b h S a q y 5 I 3 7 N k g 9 a j J A g y 5 m x q m E f M 8 2 U y S J B J m / G v u l J J A f r M o 2 S Z J 8 K f o 5 m + e 4 1 + G a H + P h I L y h D e 7 / b 3 M a J B T M 0 H B / n B v t M d t J 4 8 y E 8 O n O 5 B 6 8 l h f v L A 6 Q 7 z k 3 j o o P M g i b G O + D I g L s T 5 O w k S q g O u 1 t W q 1 Y K d j Z V C G 3 + P 7 U y G 5 8 L y J b X X J t g 2 n X d 7 P m v w o W g j c + K K t M i / e B M p V D / S P 3 5 8 R f 0 D F r 3 E F c b 2 0 d p b p i S g M T o H P d D u T Q c u E s K E L 1 a Q n M C r b 5 + T l U w S O q F i E X m 1 r r K V / k J F w h k 1 a D j j E I W q v 5 W u o x O p h F B B o x B Y s Q h W N x A g p 5 B 0 K B M i f n F G G a 0 8 Q q 7 B K y L X V M Z t J M e J R K a U t u 1 q s A J L E q m W Z r N j S 6 g M E 4 V Z 1 X X w p l p z y m r L s 2 v 2 o r w 8 S Z a Z 4 p 1 K z / A V s a O t 9 O R 7 x g l 1 D M m 7 i / i q t p H V J O 6 7 W y G W h L e U p 2 I R D I + m z Z 0 q h u S A 0 p + V v J e m Q S x 1 3 y y V 8 v 8 f F x 7 t J s + 6 y q T 1 x 7 j 1 d m v 5 b 2 8 t / / R 9 5 d + 7 q Z R b S F m 5 V j 6 k 8 N v E + j a x G i f W G j v P 4 K b G 6 x y d 0 o C 6 o r n u a A Y M S i f J M v B d 2 N Q 0 T v x Y + M w V V p P t N j V O q x 7 N n K F u / U k J b 7 p m 1 + 3 A 2 6 Y E 9 P I l F 6 x Z E T K w T A P c Y F J N f 2 k h b q 9 U m S m s C e i G 1 b J c r V r f E u I Z s 6 r J y + 3 I u m 0 l 6 Q C r M + b T g + B Q B k A w b T p A C f V b f 1 s r r 1 d s / J a h j c c q V N m Z e l O 4 t A j r x k Y D P T z d f t l v M 7 A t P u Y x 9 Z w 6 x L s k t x K H s y v A B b b K c v p 4 m o T Y G N u E r F p 4 U / N B X T B W d e L A 4 t n 8 D 0 q / 7 U i e Z t y a + 2 I p V M 2 L 9 b r m 0 4 4 Z r o T X b 4 a 4 z V + 7 7 A C W M H h k 1 Y w 3 d F p 5 Z i f I + z n k u Z A R 9 V 3 4 9 L Q v g k a H s + D S m l x 8 D N S O X I O y w + x j n P x N m a d 9 u K s c 3 D c e 3 O J n Q A 8 6 E f x v q K 7 N n + 0 Q z g V 1 9 L K 1 s / m u 5 T Y 1 c M 7 p 3 H / Y j a W F 2 f W 6 6 g O + 6 G L 0 X U p V N a 8 C U z F l 3 a 9 T v C N f B 8 1 8 L b m a E 7 S S x m p N e N p 0 W v N F W t H Y o Q f Q d A l 1 t D F y T A I 3 C d Q M b v 4 S 4 R S O R u w + x V d E q Z P S 2 / d q X L Q c i X U q 9 L w v K 3 X l a v Z W B 9 K C S k m c c O j 9 T e A 9 F b v s g 3 6 m t T L e N 1 / g / w Z Q S w E C L Q A U A A I A C A B m O r l Y 0 e x p l 6 s A A A D 7 A A A A E g A A A A A A A A A A A A A A A A A A A A A A Q 2 9 u Z m l n L 1 B h Y 2 t h Z 2 U u e G 1 s U E s B A i 0 A F A A C A A g A Z j q 5 W F N y O C y b A A A A 4 Q A A A B M A A A A A A A A A A A A A A A A A 9 w A A A F t D b 2 5 0 Z W 5 0 X 1 R 5 c G V z X S 5 4 b W x Q S w E C L Q A U A A I A C A B m O r l Y w 1 0 S U 1 Q F A A C S H A A A E w A A A A A A A A A A A A A A A A D f A Q A A R m 9 y b X V s Y X M v U 2 V j d G l v b j E u b V B L B Q Y A A A A A A w A D A M I A A A C A 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8 W Q A A A A A A A B p Z 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E a W 1 f Q 3 V z d G 9 t Z X I 8 L 0 l 0 Z W 1 Q Y X R o P j w v S X R l b U x v Y 2 F 0 a W 9 u P j x T d G F i b G V F b n R y a W V z P j x F b n R y e S B U e X B l P S J G a W x s Q 2 9 1 b n Q i I F Z h b H V l P S J s N j A w I i A v P j x F b n R y e S B U e X B l P S J C d W Z m Z X J O Z X h 0 U m V m c m V z a C I g V m F s d W U 9 I m w x I i A v P j x F b n R y e S B U e X B l P S J G a W x s R X J y b 3 J D b 2 R l I i B W Y W x 1 Z T 0 i c 1 V u a 2 5 v d 2 4 i I C 8 + P E V u d H J 5 I F R 5 c G U 9 I k Z p b G x F b m F i b G V k I i B W Y W x 1 Z T 0 i b D A i I C 8 + P E V u d H J 5 I F R 5 c G U 9 I k Z p b G x F c n J v c k N v d W 5 0 I i B W Y W x 1 Z T 0 i b D A i I C 8 + P E V u d H J 5 I F R 5 c G U 9 I k Z p b G x M Y X N 0 V X B k Y X R l Z C I g V m F s d W U 9 I m Q y M D I 0 L T A 1 L T I 1 V D A x O j Q 4 O j Q y L j Y 0 N T c z O T d a I i A v P j x F b n R y e S B U e X B l P S J G a W x s Q 2 9 s d W 1 u V H l w Z X M i I F Z h b H V l P S J z Q X d Z R 0 J n T U c i I C 8 + P E V u d H J 5 I F R 5 c G U 9 I k Z p b G x l Z E N v b X B s Z X R l U m V z d W x 0 V G 9 X b 3 J r c 2 h l Z X Q i I F Z h b H V l P S J s M C I g L z 4 8 R W 5 0 c n k g V H l w Z T 0 i R m l s b E N v b H V t b k 5 h b W V z I i B W Y W x 1 Z T 0 i c 1 s m c X V v d D t D d X N 0 b 2 1 l c i B J R C Z x d W 9 0 O y w m c X V v d D t G d W x s I E 5 h b W U m c X V v d D s s J n F 1 b 3 Q 7 R 2 V u Z G V y J n F 1 b 3 Q 7 L C Z x d W 9 0 O 0 x v Y 2 F 0 a W 9 u J n F 1 b 3 Q 7 L C Z x d W 9 0 O 0 N 1 c 3 R v b W V y I E F n Z S Z x d W 9 0 O y w m c X V v d D t D d X N 0 b 2 1 l c i B B Z 2 U g R 3 J v d X A m c X V v d D t d I i A v P j x F b n R y e S B U e X B l P S J G a W x s V G 9 E Y X R h T W 9 k Z W x F b m F i b G V k I i B W Y W x 1 Z T 0 i b D E i I C 8 + P E V u d H J 5 I F R 5 c G U 9 I k l z U H J p d m F 0 Z S I g V m F s d W U 9 I m w w I i A v P j x F b n R y e S B U e X B l P S J R d W V y e U l E I i B W Y W x 1 Z T 0 i c 2 Q x O D g x N D A w L W U 1 N m I t N D U 1 Y y 0 4 N T Z k L T k 1 M z A 3 Y z k z N j A y N i I g L z 4 8 R W 5 0 c n k g V H l w Z T 0 i R m l s b F N 0 Y X R 1 c y I g V m F s d W U 9 I n N D b 2 1 w b G V 0 Z 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B b m F s e X N p c z M h U G l 2 b 3 R U Y W J s Z T I i I C 8 + P E V u d H J 5 I F R 5 c G U 9 I k F k Z G V k V G 9 E Y X R h T W 9 k Z W w i I F Z h b H V l P S J s M S I g L z 4 8 R W 5 0 c n k g V H l w Z T 0 i U m V s Y X R p b 2 5 z a G l w S W 5 m b 0 N v b n R h a W 5 l c i I g V m F s d W U 9 I n N 7 J n F 1 b 3 Q 7 Y 2 9 s d W 1 u Q 2 9 1 b n Q m c X V v d D s 6 N i w m c X V v d D t r Z X l D b 2 x 1 b W 5 O Y W 1 l c y Z x d W 9 0 O z p b X S w m c X V v d D t x d W V y e V J l b G F 0 a W 9 u c 2 h p c H M m c X V v d D s 6 W 1 0 s J n F 1 b 3 Q 7 Y 2 9 s d W 1 u S W R l b n R p d G l l c y Z x d W 9 0 O z p b J n F 1 b 3 Q 7 U 2 V j d G l v b j E v R G l t X 0 N 1 c 3 R v b W V y L 0 N o Y W 5 n Z W Q g V H l w Z S 5 7 Q 3 V z d G 9 t Z X I g S U Q s M H 0 m c X V v d D s s J n F 1 b 3 Q 7 U 2 V j d G l v b j E v R G l t X 0 N 1 c 3 R v b W V y L 0 1 l c m d l Z C B D b 2 x 1 b W 5 z L n t N Z X J n Z W Q s M X 0 m c X V v d D s s J n F 1 b 3 Q 7 U 2 V j d G l v b j E v R G l t X 0 N 1 c 3 R v b W V y L 0 N o Y W 5 n Z W Q g V H l w Z S 5 7 R 2 V u Z G V y L D N 9 J n F 1 b 3 Q 7 L C Z x d W 9 0 O 1 N l Y 3 R p b 2 4 x L 0 R p b V 9 D d X N 0 b 2 1 l c i 9 D a G F u Z 2 V k I F R 5 c G U u e 0 x v Y 2 F 0 a W 9 u L D R 9 J n F 1 b 3 Q 7 L C Z x d W 9 0 O 1 N l Y 3 R p b 2 4 x L 0 R p b V 9 D d X N 0 b 2 1 l c i 9 D a G F u Z 2 V k I F R 5 c G U x L n t D d X N 0 b 2 1 l c i B B Z 2 U s N n 0 m c X V v d D s s J n F 1 b 3 Q 7 U 2 V j d G l v b j E v R G l t X 0 N 1 c 3 R v b W V y L 1 J l c G x h Y 2 V k I F Z h b H V l L n t D d X N 0 b 2 1 l c i B B Z 2 U g R 3 J v d X A s N X 0 m c X V v d D t d L C Z x d W 9 0 O 0 N v b H V t b k N v d W 5 0 J n F 1 b 3 Q 7 O j Y s J n F 1 b 3 Q 7 S 2 V 5 Q 2 9 s d W 1 u T m F t Z X M m c X V v d D s 6 W 1 0 s J n F 1 b 3 Q 7 Q 2 9 s d W 1 u S W R l b n R p d G l l c y Z x d W 9 0 O z p b J n F 1 b 3 Q 7 U 2 V j d G l v b j E v R G l t X 0 N 1 c 3 R v b W V y L 0 N o Y W 5 n Z W Q g V H l w Z S 5 7 Q 3 V z d G 9 t Z X I g S U Q s M H 0 m c X V v d D s s J n F 1 b 3 Q 7 U 2 V j d G l v b j E v R G l t X 0 N 1 c 3 R v b W V y L 0 1 l c m d l Z C B D b 2 x 1 b W 5 z L n t N Z X J n Z W Q s M X 0 m c X V v d D s s J n F 1 b 3 Q 7 U 2 V j d G l v b j E v R G l t X 0 N 1 c 3 R v b W V y L 0 N o Y W 5 n Z W Q g V H l w Z S 5 7 R 2 V u Z G V y L D N 9 J n F 1 b 3 Q 7 L C Z x d W 9 0 O 1 N l Y 3 R p b 2 4 x L 0 R p b V 9 D d X N 0 b 2 1 l c i 9 D a G F u Z 2 V k I F R 5 c G U u e 0 x v Y 2 F 0 a W 9 u L D R 9 J n F 1 b 3 Q 7 L C Z x d W 9 0 O 1 N l Y 3 R p b 2 4 x L 0 R p b V 9 D d X N 0 b 2 1 l c i 9 D a G F u Z 2 V k I F R 5 c G U x L n t D d X N 0 b 2 1 l c i B B Z 2 U s N n 0 m c X V v d D s s J n F 1 b 3 Q 7 U 2 V j d G l v b j E v R G l t X 0 N 1 c 3 R v b W V y L 1 J l c G x h Y 2 V k I F Z h b H V l L n t D d X N 0 b 2 1 l c i B B Z 2 U g R 3 J v d X A s N X 0 m c X V v d D t d L C Z x d W 9 0 O 1 J l b G F 0 a W 9 u c 2 h p c E l u Z m 8 m c X V v d D s 6 W 1 1 9 I i A v P j w v U 3 R h Y m x l R W 5 0 c m l l c z 4 8 L 0 l 0 Z W 0 + P E l 0 Z W 0 + P E l 0 Z W 1 M b 2 N h d G l v b j 4 8 S X R l b V R 5 c G U + R m 9 y b X V s Y T w v S X R l b V R 5 c G U + P E l 0 Z W 1 Q Y X R o P l N l Y 3 R p b 2 4 x L 2 Z h Y 3 R f d G F i b G U 8 L 0 l 0 Z W 1 Q Y X R o P j w v S X R l b U x v Y 2 F 0 a W 9 u P j x T d G F i b G V F b n R y a W V z P j x F b n R y e S B U e X B l P S J B Z G R l Z F R v R G F 0 Y U 1 v Z G V s I i B W Y W x 1 Z T 0 i b D E i I C 8 + P E V u d H J 5 I F R 5 c G U 9 I k J 1 Z m Z l c k 5 l e H R S Z W Z y Z X N o I i B W Y W x 1 Z T 0 i b D E i I C 8 + P E V u d H J 5 I F R 5 c G U 9 I k Z p b G x D b 3 V u d C I g V m F s d W U 9 I m w y M D A w M C I g L z 4 8 R W 5 0 c n k g V H l w Z T 0 i R m l s b E V u Y W J s Z W Q i I F Z h b H V l P S J s M C I g L z 4 8 R W 5 0 c n k g V H l w Z T 0 i R m l s b E V y c m 9 y Q 2 9 k Z S I g V m F s d W U 9 I n N V b m t u b 3 d u I i A v P j x F b n R y e S B U e X B l P S J G a W x s R X J y b 3 J D b 3 V u d C I g V m F s d W U 9 I m w w I i A v P j x F b n R y e S B U e X B l P S J G a W x s T G F z d F V w Z G F 0 Z W Q i I F Z h b H V l P S J k M j A y N C 0 w N S 0 y M l Q w N T o 1 M D o 1 N y 4 w M D I 2 M j Q x W i I g L z 4 8 R W 5 0 c n k g V H l w Z T 0 i R m l s b E N v b H V t b l R 5 c G V z I i B W Y W x 1 Z T 0 i c 0 F 3 T U R B d 1 l E Q 1 E 9 P S I g L z 4 8 R W 5 0 c n k g V H l w Z T 0 i R m l s b E N v b H V t b k 5 h b W V z I i B W Y W x 1 Z T 0 i c 1 s m c X V v d D t Q c m 9 k d W N 0 I E l E J n F 1 b 3 Q 7 L C Z x d W 9 0 O 0 N 1 c 3 R v b W V y I E l E J n F 1 b 3 Q 7 L C Z x d W 9 0 O 1 N h b G V z I F B l c n N v b i B J R C Z x d W 9 0 O y w m c X V v d D t R d W F u d G l 0 e S B T b 2 x k J n F 1 b 3 Q 7 L C Z x d W 9 0 O 1 B h e W 1 l b n Q g T W V 0 a G 9 k J n F 1 b 3 Q 7 L C Z x d W 9 0 O 1 F 1 Y W 5 0 a X R 5 I F J l d H V y b m V k J n F 1 b 3 Q 7 L C Z x d W 9 0 O 0 9 y Z G V y I E R h d G 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N D R m N T k y M W M t Y 2 V m N C 0 0 M G Y 3 L T l l Z T M t Y j M z N T Q 0 Z T c w O T M 4 I i A v P j x F b n R y e S B U e X B l P S J S Z W x h d G l v b n N o a X B J b m Z v Q 2 9 u d G F p b m V y I i B W Y W x 1 Z T 0 i c 3 s m c X V v d D t j b 2 x 1 b W 5 D b 3 V u d C Z x d W 9 0 O z o 3 L C Z x d W 9 0 O 2 t l e U N v b H V t b k 5 h b W V z J n F 1 b 3 Q 7 O l t d L C Z x d W 9 0 O 3 F 1 Z X J 5 U m V s Y X R p b 2 5 z a G l w c y Z x d W 9 0 O z p b X S w m c X V v d D t j b 2 x 1 b W 5 J Z G V u d G l 0 a W V z J n F 1 b 3 Q 7 O l s m c X V v d D t T Z W N 0 a W 9 u M S 9 m Y W N 0 X 3 R h Y m x l L 0 N o Y W 5 n Z W Q g V H l w Z S 5 7 U H J v Z H V j d C B J R C w w f S Z x d W 9 0 O y w m c X V v d D t T Z W N 0 a W 9 u M S 9 m Y W N 0 X 3 R h Y m x l L 0 N o Y W 5 n Z W Q g V H l w Z S 5 7 Q 3 V z d G 9 t Z X I g S U Q s M X 0 m c X V v d D s s J n F 1 b 3 Q 7 U 2 V j d G l v b j E v Z m F j d F 9 0 Y W J s Z S 9 D a G F u Z 2 V k I F R 5 c G U u e 1 N h b G V z I F B l c n N v b i B J R C w y f S Z x d W 9 0 O y w m c X V v d D t T Z W N 0 a W 9 u M S 9 m Y W N 0 X 3 R h Y m x l L 0 N o Y W 5 n Z W Q g V H l w Z S 5 7 U X V h b n R p d H k g U 2 9 s Z C w z f S Z x d W 9 0 O y w m c X V v d D t T Z W N 0 a W 9 u M S 9 m Y W N 0 X 3 R h Y m x l L 0 N o Y W 5 n Z W Q g V H l w Z S 5 7 U G F 5 b W V u d C B N Z X R o b 2 Q s N H 0 m c X V v d D s s J n F 1 b 3 Q 7 U 2 V j d G l v b j E v Z m F j d F 9 0 Y W J s Z S 9 D a G F u Z 2 V k I F R 5 c G U u e 1 F 1 Y W 5 0 a X R 5 I F J l d H V y b m V k L D V 9 J n F 1 b 3 Q 7 L C Z x d W 9 0 O 1 N l Y 3 R p b 2 4 x L 2 Z h Y 3 R f d G F i b G U v Q 2 h h b m d l Z C B U e X B l L n t P c m R l c i B E Y X R l L D Z 9 J n F 1 b 3 Q 7 X S w m c X V v d D t D b 2 x 1 b W 5 D b 3 V u d C Z x d W 9 0 O z o 3 L C Z x d W 9 0 O 0 t l e U N v b H V t b k 5 h b W V z J n F 1 b 3 Q 7 O l t d L C Z x d W 9 0 O 0 N v b H V t b k l k Z W 5 0 a X R p Z X M m c X V v d D s 6 W y Z x d W 9 0 O 1 N l Y 3 R p b 2 4 x L 2 Z h Y 3 R f d G F i b G U v Q 2 h h b m d l Z C B U e X B l L n t Q c m 9 k d W N 0 I E l E L D B 9 J n F 1 b 3 Q 7 L C Z x d W 9 0 O 1 N l Y 3 R p b 2 4 x L 2 Z h Y 3 R f d G F i b G U v Q 2 h h b m d l Z C B U e X B l L n t D d X N 0 b 2 1 l c i B J R C w x f S Z x d W 9 0 O y w m c X V v d D t T Z W N 0 a W 9 u M S 9 m Y W N 0 X 3 R h Y m x l L 0 N o Y W 5 n Z W Q g V H l w Z S 5 7 U 2 F s Z X M g U G V y c 2 9 u I E l E L D J 9 J n F 1 b 3 Q 7 L C Z x d W 9 0 O 1 N l Y 3 R p b 2 4 x L 2 Z h Y 3 R f d G F i b G U v Q 2 h h b m d l Z C B U e X B l L n t R d W F u d G l 0 e S B T b 2 x k L D N 9 J n F 1 b 3 Q 7 L C Z x d W 9 0 O 1 N l Y 3 R p b 2 4 x L 2 Z h Y 3 R f d G F i b G U v Q 2 h h b m d l Z C B U e X B l L n t Q Y X l t Z W 5 0 I E 1 l d G h v Z C w 0 f S Z x d W 9 0 O y w m c X V v d D t T Z W N 0 a W 9 u M S 9 m Y W N 0 X 3 R h Y m x l L 0 N o Y W 5 n Z W Q g V H l w Z S 5 7 U X V h b n R p d H k g U m V 0 d X J u Z W Q s N X 0 m c X V v d D s s J n F 1 b 3 Q 7 U 2 V j d G l v b j E v Z m F j d F 9 0 Y W J s Z S 9 D a G F u Z 2 V k I F R 5 c G U u e 0 9 y Z G V y I E R h d G U s N n 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F u Y W x 5 c 2 l z I D I h U G l 2 b 3 R U Y W J s Z T I i I C 8 + P C 9 T d G F i b G V F b n R y a W V z P j w v S X R l b T 4 8 S X R l b T 4 8 S X R l b U x v Y 2 F 0 a W 9 u P j x J d G V t V H l w Z T 5 G b 3 J t d W x h P C 9 J d G V t V H l w Z T 4 8 S X R l b V B h d G g + U 2 V j d G l v b j E v b W 9 u d G h s e V 9 z d G 9 y Z V 9 0 Y X J n Z X R z P C 9 J d G V t U G F 0 a D 4 8 L 0 l 0 Z W 1 M b 2 N h d G l v b j 4 8 U 3 R h Y m x l R W 5 0 c m l l c z 4 8 R W 5 0 c n k g V H l w Z T 0 i Q W R k Z W R U b 0 R h d G F N b 2 R l b C I g V m F s d W U 9 I m w x I i A v P j x F b n R y e S B U e X B l P S J C d W Z m Z X J O Z X h 0 U m V m c m V z a C I g V m F s d W U 9 I m w x I i A v P j x F b n R y e S B U e X B l P S J G a W x s Q 2 9 1 b n Q i I F Z h b H V l P S J s M T I w I i A v P j x F b n R y e S B U e X B l P S J G a W x s R W 5 h Y m x l Z C I g V m F s d W U 9 I m w w I i A v P j x F b n R y e S B U e X B l P S J G a W x s R X J y b 3 J D b 2 R l I i B W Y W x 1 Z T 0 i c 1 V u a 2 5 v d 2 4 i I C 8 + P E V u d H J 5 I F R 5 c G U 9 I k Z p b G x F c n J v c k N v d W 5 0 I i B W Y W x 1 Z T 0 i b D A i I C 8 + P E V u d H J 5 I F R 5 c G U 9 I k Z p b G x M Y X N 0 V X B k Y X R l Z C I g V m F s d W U 9 I m Q y M D I 0 L T A 1 L T I y V D A 3 O j A 0 O j M 0 L j c 2 M T M 0 N j V a I i A v P j x F b n R y e S B U e X B l P S J G a W x s Q 2 9 s d W 1 u V H l w Z X M i I F Z h b H V l P S J z Q X d r R C I g L z 4 8 R W 5 0 c n k g V H l w Z T 0 i R m l s b E N v b H V t b k 5 h b W V z I i B W Y W x 1 Z T 0 i c 1 s m c X V v d D t T d G 9 y Z S B J R C Z x d W 9 0 O y w m c X V v d D t E Y X R l J n F 1 b 3 Q 7 L C Z x d W 9 0 O 0 1 v b n R o b H k g V G F y Z 2 V 0 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N j Y j Q 2 N W I 2 L T R j O D k t N D F i M i 1 i N W V m L W Y 1 O W J m M W N i M G R i O C I g L z 4 8 R W 5 0 c n k g V H l w Z T 0 i U m V s Y X R p b 2 5 z a G l w S W 5 m b 0 N v b n R h a W 5 l c i I g V m F s d W U 9 I n N 7 J n F 1 b 3 Q 7 Y 2 9 s d W 1 u Q 2 9 1 b n Q m c X V v d D s 6 M y w m c X V v d D t r Z X l D b 2 x 1 b W 5 O Y W 1 l c y Z x d W 9 0 O z p b X S w m c X V v d D t x d W V y e V J l b G F 0 a W 9 u c 2 h p c H M m c X V v d D s 6 W 1 0 s J n F 1 b 3 Q 7 Y 2 9 s d W 1 u S W R l b n R p d G l l c y Z x d W 9 0 O z p b J n F 1 b 3 Q 7 U 2 V j d G l v b j E v b W 9 u d G h s e V 9 z d G 9 y Z V 9 0 Y X J n Z X R z L 0 N o Y W 5 n Z W Q g V H l w Z S 5 7 U 3 R v c m U g S U Q s M H 0 m c X V v d D s s J n F 1 b 3 Q 7 U 2 V j d G l v b j E v b W 9 u d G h s e V 9 z d G 9 y Z V 9 0 Y X J n Z X R z L 0 N o Y W 5 n Z W Q g V H l w Z S 5 7 T W 9 u d G g s M X 0 m c X V v d D s s J n F 1 b 3 Q 7 U 2 V j d G l v b j E v b W 9 u d G h s e V 9 z d G 9 y Z V 9 0 Y X J n Z X R z L 0 N o Y W 5 n Z W Q g V H l w Z S 5 7 T W 9 u d G h s e S B U Y X J n Z X Q s M n 0 m c X V v d D t d L C Z x d W 9 0 O 0 N v b H V t b k N v d W 5 0 J n F 1 b 3 Q 7 O j M s J n F 1 b 3 Q 7 S 2 V 5 Q 2 9 s d W 1 u T m F t Z X M m c X V v d D s 6 W 1 0 s J n F 1 b 3 Q 7 Q 2 9 s d W 1 u S W R l b n R p d G l l c y Z x d W 9 0 O z p b J n F 1 b 3 Q 7 U 2 V j d G l v b j E v b W 9 u d G h s e V 9 z d G 9 y Z V 9 0 Y X J n Z X R z L 0 N o Y W 5 n Z W Q g V H l w Z S 5 7 U 3 R v c m U g S U Q s M H 0 m c X V v d D s s J n F 1 b 3 Q 7 U 2 V j d G l v b j E v b W 9 u d G h s e V 9 z d G 9 y Z V 9 0 Y X J n Z X R z L 0 N o Y W 5 n Z W Q g V H l w Z S 5 7 T W 9 u d G g s M X 0 m c X V v d D s s J n F 1 b 3 Q 7 U 2 V j d G l v b j E v b W 9 u d G h s e V 9 z d G 9 y Z V 9 0 Y X J n Z X R z L 0 N o Y W 5 n Z W Q g V H l w Z S 5 7 T W 9 u d G h s e S B U Y X J n Z X Q s M n 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F u Y W x 5 c 2 l z I D I h U G l 2 b 3 R U Y W J s Z T I i I C 8 + P C 9 T d G F i b G V F b n R y a W V z P j w v S X R l b T 4 8 S X R l b T 4 8 S X R l b U x v Y 2 F 0 a W 9 u P j x J d G V t V H l w Z T 5 G b 3 J t d W x h P C 9 J d G V t V H l w Z T 4 8 S X R l b V B h d G g + U 2 V j d G l v b j E v R G l t X 1 B y b 2 R 1 Y 3 R z P C 9 J d G V t U G F 0 a D 4 8 L 0 l 0 Z W 1 M b 2 N h d G l v b j 4 8 U 3 R h Y m x l R W 5 0 c m l l c z 4 8 R W 5 0 c n k g V H l w Z T 0 i Q W R k Z W R U b 0 R h d G F N b 2 R l b C I g V m F s d W U 9 I m w x I i A v P j x F b n R y e S B U e X B l P S J C d W Z m Z X J O Z X h 0 U m V m c m V z a C I g V m F s d W U 9 I m w x I i A v P j x F b n R y e S B U e X B l P S J G a W x s Q 2 9 1 b n Q i I F Z h b H V l P S J s M T A w I i A v P j x F b n R y e S B U e X B l P S J G a W x s R W 5 h Y m x l Z C I g V m F s d W U 9 I m w w I i A v P j x F b n R y e S B U e X B l P S J G a W x s R X J y b 3 J D b 2 R l I i B W Y W x 1 Z T 0 i c 1 V u a 2 5 v d 2 4 i I C 8 + P E V u d H J 5 I F R 5 c G U 9 I k Z p b G x F c n J v c k N v d W 5 0 I i B W Y W x 1 Z T 0 i b D A i I C 8 + P E V u d H J 5 I F R 5 c G U 9 I k Z p b G x M Y X N 0 V X B k Y X R l Z C I g V m F s d W U 9 I m Q y M D I 0 L T A 1 L T I y V D A 1 O j U z O j M 0 L j Q 1 M z Y 2 O D Z a I i A v P j x F b n R y e S B U e X B l P S J G a W x s Q 2 9 s d W 1 u V H l w Z X M i I F Z h b H V l P S J z Q X d Z R 0 J R V T 0 i I C 8 + P E V u d H J 5 I F R 5 c G U 9 I k Z p b G x D b 2 x 1 b W 5 O Y W 1 l c y I g V m F s d W U 9 I n N b J n F 1 b 3 Q 7 U H J v Z H V j d C B J R C Z x d W 9 0 O y w m c X V v d D t Q c m 9 k d W N 0 I E 5 h b W U m c X V v d D s s J n F 1 b 3 Q 7 Q 2 F 0 Z W d v c n k m c X V v d D s s J n F 1 b 3 Q 7 U 2 F s Z X M g U H J p Y 2 U m c X V v d D s s J n F 1 b 3 Q 7 Q 2 9 z d C B Q c m l j 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l M j E y N m E 0 O C 0 4 N j M w L T R m O G U t Y m Y 0 Y S 0 y Z j Y 1 M D l j Y T R j N j A i I C 8 + P E V u d H J 5 I F R 5 c G U 9 I l J l b G F 0 a W 9 u c 2 h p c E l u Z m 9 D b 2 5 0 Y W l u Z X I i I F Z h b H V l P S J z e y Z x d W 9 0 O 2 N v b H V t b k N v d W 5 0 J n F 1 b 3 Q 7 O j U s J n F 1 b 3 Q 7 a 2 V 5 Q 2 9 s d W 1 u T m F t Z X M m c X V v d D s 6 W 1 0 s J n F 1 b 3 Q 7 c X V l c n l S Z W x h d G l v b n N o a X B z J n F 1 b 3 Q 7 O l t d L C Z x d W 9 0 O 2 N v b H V t b k l k Z W 5 0 a X R p Z X M m c X V v d D s 6 W y Z x d W 9 0 O 1 N l Y 3 R p b 2 4 x L 3 B y b 2 R 1 Y 3 R z X 3 R h Y m x l L 0 N o Y W 5 n Z W Q g V H l w Z S 5 7 U H J v Z H V j d C B J R C w w f S Z x d W 9 0 O y w m c X V v d D t T Z W N 0 a W 9 u M S 9 w c m 9 k d W N 0 c 1 9 0 Y W J s Z S 9 D a G F u Z 2 V k I F R 5 c G U u e 1 B y b 2 R 1 Y 3 Q g T m F t Z S w x f S Z x d W 9 0 O y w m c X V v d D t T Z W N 0 a W 9 u M S 9 w c m 9 k d W N 0 c 1 9 0 Y W J s Z S 9 D a G F u Z 2 V k I F R 5 c G U u e 0 N h d G V n b 3 J 5 L D J 9 J n F 1 b 3 Q 7 L C Z x d W 9 0 O 1 N l Y 3 R p b 2 4 x L 3 B y b 2 R 1 Y 3 R z X 3 R h Y m x l L 0 N o Y W 5 n Z W Q g V H l w Z S 5 7 U 2 F s Z X M g U H J p Y 2 U s M 3 0 m c X V v d D s s J n F 1 b 3 Q 7 U 2 V j d G l v b j E v c H J v Z H V j d H N f d G F i b G U v Q 2 h h b m d l Z C B U e X B l L n t D b 3 N 0 I F B y a W N l L D R 9 J n F 1 b 3 Q 7 X S w m c X V v d D t D b 2 x 1 b W 5 D b 3 V u d C Z x d W 9 0 O z o 1 L C Z x d W 9 0 O 0 t l e U N v b H V t b k 5 h b W V z J n F 1 b 3 Q 7 O l t d L C Z x d W 9 0 O 0 N v b H V t b k l k Z W 5 0 a X R p Z X M m c X V v d D s 6 W y Z x d W 9 0 O 1 N l Y 3 R p b 2 4 x L 3 B y b 2 R 1 Y 3 R z X 3 R h Y m x l L 0 N o Y W 5 n Z W Q g V H l w Z S 5 7 U H J v Z H V j d C B J R C w w f S Z x d W 9 0 O y w m c X V v d D t T Z W N 0 a W 9 u M S 9 w c m 9 k d W N 0 c 1 9 0 Y W J s Z S 9 D a G F u Z 2 V k I F R 5 c G U u e 1 B y b 2 R 1 Y 3 Q g T m F t Z S w x f S Z x d W 9 0 O y w m c X V v d D t T Z W N 0 a W 9 u M S 9 w c m 9 k d W N 0 c 1 9 0 Y W J s Z S 9 D a G F u Z 2 V k I F R 5 c G U u e 0 N h d G V n b 3 J 5 L D J 9 J n F 1 b 3 Q 7 L C Z x d W 9 0 O 1 N l Y 3 R p b 2 4 x L 3 B y b 2 R 1 Y 3 R z X 3 R h Y m x l L 0 N o Y W 5 n Z W Q g V H l w Z S 5 7 U 2 F s Z X M g U H J p Y 2 U s M 3 0 m c X V v d D s s J n F 1 b 3 Q 7 U 2 V j d G l v b j E v c H J v Z H V j d H N f d G F i b G U v Q 2 h h b m d l Z C B U e X B l L n t D b 3 N 0 I F B y a W N l L D R 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E i I C 8 + P E V u d H J 5 I F R 5 c G U 9 I l B p d m 9 0 T 2 J q Z W N 0 T m F t Z S I g V m F s d W U 9 I n N B b m F s e X N p c y A y I V B p d m 9 0 V G F i b G U y I i A v P j w v U 3 R h Y m x l R W 5 0 c m l l c z 4 8 L 0 l 0 Z W 0 + P E l 0 Z W 0 + P E l 0 Z W 1 M b 2 N h d G l v b j 4 8 S X R l b V R 5 c G U + R m 9 y b X V s Y T w v S X R l b V R 5 c G U + P E l 0 Z W 1 Q Y X R o P l N l Y 3 R p b 2 4 x L 0 R p b V 9 T Y W x l c 1 B l c n N v b j w v S X R l b V B h d G g + P C 9 J d G V t T G 9 j Y X R p b 2 4 + P F N 0 Y W J s Z U V u d H J p Z X M + P E V u d H J 5 I F R 5 c G U 9 I k F k Z G V k V G 9 E Y X R h T W 9 k Z W w i I F Z h b H V l P S J s M S I g L z 4 8 R W 5 0 c n k g V H l w Z T 0 i Q n V m Z m V y T m V 4 d F J l Z n J l c 2 g i I F Z h b H V l P S J s M S I g L z 4 8 R W 5 0 c n k g V H l w Z T 0 i R m l s b E N v d W 5 0 I i B W Y W x 1 Z T 0 i b D E w I i A v P j x F b n R y e S B U e X B l P S J G a W x s R W 5 h Y m x l Z C I g V m F s d W U 9 I m w w I i A v P j x F b n R y e S B U e X B l P S J G a W x s R X J y b 3 J D b 2 R l I i B W Y W x 1 Z T 0 i c 1 V u a 2 5 v d 2 4 i I C 8 + P E V u d H J 5 I F R 5 c G U 9 I k Z p b G x F c n J v c k N v d W 5 0 I i B W Y W x 1 Z T 0 i b D A i I C 8 + P E V u d H J 5 I F R 5 c G U 9 I k Z p b G x M Y X N 0 V X B k Y X R l Z C I g V m F s d W U 9 I m Q y M D I 0 L T A 1 L T I y V D A 1 O j U 5 O j E y L j M 0 N j A y O D N a I i A v P j x F b n R y e S B U e X B l P S J G a W x s Q 2 9 s d W 1 u V H l w Z X M i I F Z h b H V l P S J z Q X d Z R 0 F 3 P T 0 i I C 8 + P E V u d H J 5 I F R 5 c G U 9 I k Z p b G x D b 2 x 1 b W 5 O Y W 1 l c y I g V m F s d W U 9 I n N b J n F 1 b 3 Q 7 U 2 F s Z X M g U G V y c 2 9 u I E l E J n F 1 b 3 Q 7 L C Z x d W 9 0 O 0 1 l c m d l Z C Z x d W 9 0 O y w m c X V v d D t T d G 9 y Z S B O Y W 1 l J n F 1 b 3 Q 7 L C Z x d W 9 0 O 0 N 1 c 3 R v b 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3 O T J i Y W Y x Y S 0 y M W M z L T Q z N m M t Y W R i N C 0 3 Z j d h O D Z h M z E y N j I i I C 8 + P E V u d H J 5 I F R 5 c G U 9 I l J l b G F 0 a W 9 u c 2 h p c E l u Z m 9 D b 2 5 0 Y W l u Z X I i I F Z h b H V l P S J z e y Z x d W 9 0 O 2 N v b H V t b k N v d W 5 0 J n F 1 b 3 Q 7 O j Q s J n F 1 b 3 Q 7 a 2 V 5 Q 2 9 s d W 1 u T m F t Z X M m c X V v d D s 6 W 1 0 s J n F 1 b 3 Q 7 c X V l c n l S Z W x h d G l v b n N o a X B z J n F 1 b 3 Q 7 O l t d L C Z x d W 9 0 O 2 N v b H V t b k l k Z W 5 0 a X R p Z X M m c X V v d D s 6 W y Z x d W 9 0 O 1 N l Y 3 R p b 2 4 x L 0 R p b V 9 T Y W x l c 1 B l c n N v b i 9 D a G F u Z 2 V k I F R 5 c G U u e 1 N h b G V z I F B l c n N v b i B J R C w w f S Z x d W 9 0 O y w m c X V v d D t T Z W N 0 a W 9 u M S 9 E a W 1 f U 2 F s Z X N Q Z X J z b 2 4 v T W V y Z 2 V k I E N v b H V t b n M u e 0 1 l c m d l Z C w x f S Z x d W 9 0 O y w m c X V v d D t T Z W N 0 a W 9 u M S 9 E a W 1 f U 2 F s Z X N Q Z X J z b 2 4 v Q 2 h h b m d l Z C B U e X B l L n t T d G 9 y Z S B O Y W 1 l L D N 9 J n F 1 b 3 Q 7 L C Z x d W 9 0 O 1 N l Y 3 R p b 2 4 x L 0 R p b V 9 T Y W x l c 1 B l c n N v b i 9 D a G F u Z 2 V k I F R 5 c G U x L n t D d X N 0 b 2 0 s N X 0 m c X V v d D t d L C Z x d W 9 0 O 0 N v b H V t b k N v d W 5 0 J n F 1 b 3 Q 7 O j Q s J n F 1 b 3 Q 7 S 2 V 5 Q 2 9 s d W 1 u T m F t Z X M m c X V v d D s 6 W 1 0 s J n F 1 b 3 Q 7 Q 2 9 s d W 1 u S W R l b n R p d G l l c y Z x d W 9 0 O z p b J n F 1 b 3 Q 7 U 2 V j d G l v b j E v R G l t X 1 N h b G V z U G V y c 2 9 u L 0 N o Y W 5 n Z W Q g V H l w Z S 5 7 U 2 F s Z X M g U G V y c 2 9 u I E l E L D B 9 J n F 1 b 3 Q 7 L C Z x d W 9 0 O 1 N l Y 3 R p b 2 4 x L 0 R p b V 9 T Y W x l c 1 B l c n N v b i 9 N Z X J n Z W Q g Q 2 9 s d W 1 u c y 5 7 T W V y Z 2 V k L D F 9 J n F 1 b 3 Q 7 L C Z x d W 9 0 O 1 N l Y 3 R p b 2 4 x L 0 R p b V 9 T Y W x l c 1 B l c n N v b i 9 D a G F u Z 2 V k I F R 5 c G U u e 1 N 0 b 3 J l I E 5 h b W U s M 3 0 m c X V v d D s s J n F 1 b 3 Q 7 U 2 V j d G l v b j E v R G l t X 1 N h b G V z U G V y c 2 9 u L 0 N o Y W 5 n Z W Q g V H l w Z T E u e 0 N 1 c 3 R v b S w 1 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W 5 h b H l z a X M g M i F Q a X Z v d F R h Y m x l M i I g L z 4 8 L 1 N 0 Y W J s Z U V u d H J p Z X M + P C 9 J d G V t P j x J d G V t P j x J d G V t T G 9 j Y X R p b 2 4 + P E l 0 Z W 1 U e X B l P k Z v c m 1 1 b G E 8 L 0 l 0 Z W 1 U e X B l P j x J d G V t U G F 0 a D 5 T Z W N 0 a W 9 u M S 9 E Y X R l P C 9 J d G V t U G F 0 a D 4 8 L 0 l 0 Z W 1 M b 2 N h d G l v b j 4 8 U 3 R h Y m x l R W 5 0 c m l l c z 4 8 R W 5 0 c n k g V H l w Z T 0 i Q n V m Z m V y T m V 4 d F J l Z n J l c 2 g i I F Z h b H V l P S J s M S I g L z 4 8 R W 5 0 c n k g V H l w Z T 0 i R m l s b E N v d W 5 0 I i B W Y W x 1 Z T 0 i b D M 2 N C I g L z 4 8 R W 5 0 c n k g V H l w Z T 0 i R m l s b E V u Y W J s Z W Q i I F Z h b H V l P S J s M C I g L z 4 8 R W 5 0 c n k g V H l w Z T 0 i R m l s b E V y c m 9 y Q 2 9 k Z S I g V m F s d W U 9 I n N V b m t u b 3 d u I i A v P j x F b n R y e S B U e X B l P S J G a W x s R X J y b 3 J D b 3 V u d C I g V m F s d W U 9 I m w w I i A v P j x F b n R y e S B U e X B l P S J G a W x s T G F z d F V w Z G F 0 Z W Q i I F Z h b H V l P S J k M j A y N C 0 w N S 0 y M l Q w N z o w M j o y M C 4 y N T g x N j U 4 W i I g L z 4 8 R W 5 0 c n k g V H l w Z T 0 i R m l s b E N v b H V t b l R 5 c G V z I i B W Y W x 1 Z T 0 i c 0 N R T U d B d 1 l E Q m d Z P S I g L z 4 8 R W 5 0 c n k g V H l w Z T 0 i R m l s b E N v b H V t b k 5 h b W V z I i B W Y W x 1 Z T 0 i c 1 s m c X V v d D t P c m R l c i B E Y X R l J n F 1 b 3 Q 7 L C Z x d W 9 0 O 1 l l Y X I m c X V v d D s s J n F 1 b 3 Q 7 T W 9 u d G g m c X V v d D s s J n F 1 b 3 Q 7 T W 9 u d G h O d W 0 m c X V v d D s s J n F 1 b 3 Q 7 V 2 V l a 2 R h e S Z x d W 9 0 O y w m c X V v d D t X Z W V r T n V t J n F 1 b 3 Q 7 L C Z x d W 9 0 O 1 d l Z W t U e X B l J n F 1 b 3 Q 7 L C Z x d W 9 0 O 1 F 1 Y X J 0 Z X I 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M D E 1 Y m N k Z G Y t Y z U 3 Z S 0 0 Z m Y w L W J m M m U t N D A w N D B h N T Z l M z E 3 I i A v P j x F b n R y e S B U e X B l P S J S Z W x h d G l v b n N o a X B J b m Z v Q 2 9 u d G F p b m V y I i B W Y W x 1 Z T 0 i c 3 s m c X V v d D t j b 2 x 1 b W 5 D b 3 V u d C Z x d W 9 0 O z o 4 L C Z x d W 9 0 O 2 t l e U N v b H V t b k 5 h b W V z J n F 1 b 3 Q 7 O l s m c X V v d D t P c m R l c i B E Y X R l J n F 1 b 3 Q 7 X S w m c X V v d D t x d W V y e V J l b G F 0 a W 9 u c 2 h p c H M m c X V v d D s 6 W 1 0 s J n F 1 b 3 Q 7 Y 2 9 s d W 1 u S W R l b n R p d G l l c y Z x d W 9 0 O z p b J n F 1 b 3 Q 7 U 2 V j d G l v b j E v R G F 0 Z S 9 D a G F u Z 2 V k I F R 5 c G U u e 0 9 y Z G V y I E R h d G U s N n 0 m c X V v d D s s J n F 1 b 3 Q 7 U 2 V j d G l v b j E v R G F 0 Z S 9 J b n N l c n R l Z C B Z Z W F y L n t Z Z W F y L D F 9 J n F 1 b 3 Q 7 L C Z x d W 9 0 O 1 N l Y 3 R p b 2 4 x L 0 R h d G U v R X h 0 c m F j d G V k I E Z p c n N 0 I E N o Y X J h Y 3 R l c n M u e 0 1 v b n R o L D J 9 J n F 1 b 3 Q 7 L C Z x d W 9 0 O 1 N l Y 3 R p b 2 4 x L 0 R h d G U v S W 5 z Z X J 0 Z W Q g T W 9 u d G g u e 0 1 v b n R o L j E s M 3 0 m c X V v d D s s J n F 1 b 3 Q 7 U 2 V j d G l v b j E v R G F 0 Z S 9 F e H R y Y W N 0 Z W Q g R m l y c 3 Q g Q 2 h h c m F j d G V y c z E u e 0 R h e S B O Y W 1 l L D R 9 J n F 1 b 3 Q 7 L C Z x d W 9 0 O 1 N l Y 3 R p b 2 4 x L 0 R h d G U v S W 5 z Z X J 0 Z W Q g R G F 5 I G 9 m I F d l Z W s u e 0 R h e S B v Z i B X Z W V r L D V 9 J n F 1 b 3 Q 7 L C Z x d W 9 0 O 1 N l Y 3 R p b 2 4 x L 0 R h d G U v Q 2 h h b m d l Z C B U e X B l M S 5 7 V 2 V l a 1 R 5 c G U s N n 0 m c X V v d D s s J n F 1 b 3 Q 7 U 2 V j d G l v b j E v R G F 0 Z S 9 B Z G R l Z C B Q c m V m a X g u e 1 F 1 Y X J 0 Z X I s N 3 0 m c X V v d D t d L C Z x d W 9 0 O 0 N v b H V t b k N v d W 5 0 J n F 1 b 3 Q 7 O j g s J n F 1 b 3 Q 7 S 2 V 5 Q 2 9 s d W 1 u T m F t Z X M m c X V v d D s 6 W y Z x d W 9 0 O 0 9 y Z G V y I E R h d G U m c X V v d D t d L C Z x d W 9 0 O 0 N v b H V t b k l k Z W 5 0 a X R p Z X M m c X V v d D s 6 W y Z x d W 9 0 O 1 N l Y 3 R p b 2 4 x L 0 R h d G U v Q 2 h h b m d l Z C B U e X B l L n t P c m R l c i B E Y X R l L D Z 9 J n F 1 b 3 Q 7 L C Z x d W 9 0 O 1 N l Y 3 R p b 2 4 x L 0 R h d G U v S W 5 z Z X J 0 Z W Q g W W V h c i 5 7 W W V h c i w x f S Z x d W 9 0 O y w m c X V v d D t T Z W N 0 a W 9 u M S 9 E Y X R l L 0 V 4 d H J h Y 3 R l Z C B G a X J z d C B D a G F y Y W N 0 Z X J z L n t N b 2 5 0 a C w y f S Z x d W 9 0 O y w m c X V v d D t T Z W N 0 a W 9 u M S 9 E Y X R l L 0 l u c 2 V y d G V k I E 1 v b n R o L n t N b 2 5 0 a C 4 x L D N 9 J n F 1 b 3 Q 7 L C Z x d W 9 0 O 1 N l Y 3 R p b 2 4 x L 0 R h d G U v R X h 0 c m F j d G V k I E Z p c n N 0 I E N o Y X J h Y 3 R l c n M x L n t E Y X k g T m F t Z S w 0 f S Z x d W 9 0 O y w m c X V v d D t T Z W N 0 a W 9 u M S 9 E Y X R l L 0 l u c 2 V y d G V k I E R h e S B v Z i B X Z W V r L n t E Y X k g b 2 Y g V 2 V l a y w 1 f S Z x d W 9 0 O y w m c X V v d D t T Z W N 0 a W 9 u M S 9 E Y X R l L 0 N o Y W 5 n Z W Q g V H l w Z T E u e 1 d l Z W t U e X B l L D Z 9 J n F 1 b 3 Q 7 L C Z x d W 9 0 O 1 N l Y 3 R p b 2 4 x L 0 R h d G U v Q W R k Z W Q g U H J l Z m l 4 L n t R d W F y d G V y L D d 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B b m F s e X N p c y A y I V B p d m 9 0 V G F i b G U y I i A v P j x F b n R y e S B U e X B l P S J M b 2 F k Z W R U b 0 F u Y W x 5 c 2 l z U 2 V y d m l j Z X M i I F Z h b H V l P S J s M C I g L z 4 8 L 1 N 0 Y W J s Z U V u d H J p Z X M + P C 9 J d G V t P j x J d G V t P j x J d G V t T G 9 j Y X R p b 2 4 + P E l 0 Z W 1 U e X B l P k Z v c m 1 1 b G E 8 L 0 l 0 Z W 1 U e X B l P j x J d G V t U G F 0 a D 5 T Z W N 0 a W 9 u M S 9 D Y W x j d W x h d G l v b n M 8 L 0 l 0 Z W 1 Q Y X R o P j w v S X R l b U x v Y 2 F 0 a W 9 u P j x T d G F i b G V F b n R y a W V z P j x F b n R y e S B U e X B l P S J B Z G R l Z F R v R G F 0 Y U 1 v Z G V s I i B W Y W x 1 Z T 0 i b D E i I C 8 + P E V u d H J 5 I F R 5 c G U 9 I k J 1 Z m Z l c k 5 l e H R S Z W Z y Z X N o I i B W Y W x 1 Z T 0 i b D E i I C 8 + P E V u d H J 5 I F R 5 c G U 9 I k Z p b G x D b 3 V u d C I g V m F s d W U 9 I m w x I i A v P j x F b n R y e S B U e X B l P S J G a W x s R W 5 h Y m x l Z C I g V m F s d W U 9 I m w w I i A v P j x F b n R y e S B U e X B l P S J G a W x s R X J y b 3 J D b 2 R l I i B W Y W x 1 Z T 0 i c 1 V u a 2 5 v d 2 4 i I C 8 + P E V u d H J 5 I F R 5 c G U 9 I k Z p b G x F c n J v c k N v d W 5 0 I i B W Y W x 1 Z T 0 i b D A i I C 8 + P E V u d H J 5 I F R 5 c G U 9 I k Z p b G x M Y X N 0 V X B k Y X R l Z C I g V m F s d W U 9 I m Q y M D I 0 L T A 1 L T I y V D A 3 O j A 3 O j M 4 L j I 0 O D A 4 M j V a I i A v P j x F b n R y e S B U e X B l P S J G a W x s Q 2 9 s d W 1 u V H l w Z X M i I F Z h b H V l P S J z Q X c 9 P S I g L z 4 8 R W 5 0 c n k g V H l w Z T 0 i R m l s b E N v b H V t b k 5 h b W V z I i B W Y W x 1 Z T 0 i c 1 s m c X V v d D t N Z W F z d X J l c y 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j M T Q y M T M 3 M i 0 4 N W Y z L T R k M T A t O W U 5 Z i 1 l M T F i O T d h N j V k M z E i I C 8 + P E V u d H J 5 I F R 5 c G U 9 I l J l b G F 0 a W 9 u c 2 h p c E l u Z m 9 D b 2 5 0 Y W l u Z X I i I F Z h b H V l P S J z e y Z x d W 9 0 O 2 N v b H V t b k N v d W 5 0 J n F 1 b 3 Q 7 O j E s J n F 1 b 3 Q 7 a 2 V 5 Q 2 9 s d W 1 u T m F t Z X M m c X V v d D s 6 W 1 0 s J n F 1 b 3 Q 7 c X V l c n l S Z W x h d G l v b n N o a X B z J n F 1 b 3 Q 7 O l t d L C Z x d W 9 0 O 2 N v b H V t b k l k Z W 5 0 a X R p Z X M m c X V v d D s 6 W y Z x d W 9 0 O 1 N l Y 3 R p b 2 4 x L 0 N h b G N 1 b G F 0 a W 9 u c y 9 D a G F u Z 2 V k I F R 5 c G U u e 0 1 l Y X N 1 c m V z L D B 9 J n F 1 b 3 Q 7 X S w m c X V v d D t D b 2 x 1 b W 5 D b 3 V u d C Z x d W 9 0 O z o x L C Z x d W 9 0 O 0 t l e U N v b H V t b k 5 h b W V z J n F 1 b 3 Q 7 O l t d L C Z x d W 9 0 O 0 N v b H V t b k l k Z W 5 0 a X R p Z X M m c X V v d D s 6 W y Z x d W 9 0 O 1 N l Y 3 R p b 2 4 x L 0 N h b G N 1 b G F 0 a W 9 u c y 9 D a G F u Z 2 V k I F R 5 c G U u e 0 1 l Y X N 1 c m V z L D B 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B b m F s e X N p c y A y I V B p d m 9 0 V G F i b G U y I i A v P j w v U 3 R h Y m x l R W 5 0 c m l l c z 4 8 L 0 l 0 Z W 0 + P E l 0 Z W 0 + P E l 0 Z W 1 M b 2 N h d G l v b j 4 8 S X R l b V R 5 c G U + R m 9 y b X V s Y T w v S X R l b V R 5 c G U + P E l 0 Z W 1 Q Y X R o P l N l Y 3 R p b 2 4 x L 0 R p b V 9 D d X N 0 b 2 1 l c i 9 T b 3 V y Y 2 U 8 L 0 l 0 Z W 1 Q Y X R o P j w v S X R l b U x v Y 2 F 0 a W 9 u P j x T d G F i b G V F b n R y a W V z I C 8 + P C 9 J d G V t P j x J d G V t P j x J d G V t T G 9 j Y X R p b 2 4 + P E l 0 Z W 1 U e X B l P k Z v c m 1 1 b G E 8 L 0 l 0 Z W 1 U e X B l P j x J d G V t U G F 0 a D 5 T Z W N 0 a W 9 u M S 9 E a W 1 f Q 3 V z d G 9 t Z X I v U H J v b W 9 0 Z W Q l M j B I Z W F k Z X J z P C 9 J d G V t U G F 0 a D 4 8 L 0 l 0 Z W 1 M b 2 N h d G l v b j 4 8 U 3 R h Y m x l R W 5 0 c m l l c y A v P j w v S X R l b T 4 8 S X R l b T 4 8 S X R l b U x v Y 2 F 0 a W 9 u P j x J d G V t V H l w Z T 5 G b 3 J t d W x h P C 9 J d G V t V H l w Z T 4 8 S X R l b V B h d G g + U 2 V j d G l v b j E v R G l t X 0 N 1 c 3 R v b W V y L 0 N o Y W 5 n Z W Q l M j B U e X B l P C 9 J d G V t U G F 0 a D 4 8 L 0 l 0 Z W 1 M b 2 N h d G l v b j 4 8 U 3 R h Y m x l R W 5 0 c m l l c y A v P j w v S X R l b T 4 8 S X R l b T 4 8 S X R l b U x v Y 2 F 0 a W 9 u P j x J d G V t V H l w Z T 5 G b 3 J t d W x h P C 9 J d G V t V H l w Z T 4 8 S X R l b V B h d G g + U 2 V j d G l v b j E v R G l t X 0 N 1 c 3 R v b W V y L 0 1 l c m d l Z C U y M E N v b H V t b n M 8 L 0 l 0 Z W 1 Q Y X R o P j w v S X R l b U x v Y 2 F 0 a W 9 u P j x T d G F i b G V F b n R y a W V z I C 8 + P C 9 J d G V t P j x J d G V t P j x J d G V t T G 9 j Y X R p b 2 4 + P E l 0 Z W 1 U e X B l P k Z v c m 1 1 b G E 8 L 0 l 0 Z W 1 U e X B l P j x J d G V t U G F 0 a D 5 T Z W N 0 a W 9 u M S 9 E a W 1 f Q 3 V z d G 9 t Z X I v S W 5 z Z X J 0 Z W Q l M j B B Z 2 U 8 L 0 l 0 Z W 1 Q Y X R o P j w v S X R l b U x v Y 2 F 0 a W 9 u P j x T d G F i b G V F b n R y a W V z I C 8 + P C 9 J d G V t P j x J d G V t P j x J d G V t T G 9 j Y X R p b 2 4 + P E l 0 Z W 1 U e X B l P k Z v c m 1 1 b G E 8 L 0 l 0 Z W 1 U e X B l P j x J d G V t U G F 0 a D 5 T Z W N 0 a W 9 u M S 9 E a W 1 f Q 3 V z d G 9 t Z X I v Q W R k Z W Q l M j B D d X N 0 b 2 0 8 L 0 l 0 Z W 1 Q Y X R o P j w v S X R l b U x v Y 2 F 0 a W 9 u P j x T d G F i b G V F b n R y a W V z I C 8 + P C 9 J d G V t P j x J d G V t P j x J d G V t T G 9 j Y X R p b 2 4 + P E l 0 Z W 1 U e X B l P k Z v c m 1 1 b G E 8 L 0 l 0 Z W 1 U e X B l P j x J d G V t U G F 0 a D 5 T Z W N 0 a W 9 u M S 9 E a W 1 f Q 3 V z d G 9 t Z X I v Q 2 h h b m d l Z C U y M F R 5 c G U x P C 9 J d G V t U G F 0 a D 4 8 L 0 l 0 Z W 1 M b 2 N h d G l v b j 4 8 U 3 R h Y m x l R W 5 0 c m l l c y A v P j w v S X R l b T 4 8 S X R l b T 4 8 S X R l b U x v Y 2 F 0 a W 9 u P j x J d G V t V H l w Z T 5 G b 3 J t d W x h P C 9 J d G V t V H l w Z T 4 8 S X R l b V B h d G g + U 2 V j d G l v b j E v R G l t X 0 N 1 c 3 R v b W V y L 1 J l b W 9 2 Z W Q l M j B D b 2 x 1 b W 5 z P C 9 J d G V t U G F 0 a D 4 8 L 0 l 0 Z W 1 M b 2 N h d G l v b j 4 8 U 3 R h Y m x l R W 5 0 c m l l c y A v P j w v S X R l b T 4 8 S X R l b T 4 8 S X R l b U x v Y 2 F 0 a W 9 u P j x J d G V t V H l w Z T 5 G b 3 J t d W x h P C 9 J d G V t V H l w Z T 4 8 S X R l b V B h d G g + U 2 V j d G l v b j E v Z m F j d F 9 0 Y W J s Z S 9 T b 3 V y Y 2 U 8 L 0 l 0 Z W 1 Q Y X R o P j w v S X R l b U x v Y 2 F 0 a W 9 u P j x T d G F i b G V F b n R y a W V z I C 8 + P C 9 J d G V t P j x J d G V t P j x J d G V t T G 9 j Y X R p b 2 4 + P E l 0 Z W 1 U e X B l P k Z v c m 1 1 b G E 8 L 0 l 0 Z W 1 U e X B l P j x J d G V t U G F 0 a D 5 T Z W N 0 a W 9 u M S 9 m Y W N 0 X 3 R h Y m x l L 1 B y b 2 1 v d G V k J T I w S G V h Z G V y c z w v S X R l b V B h d G g + P C 9 J d G V t T G 9 j Y X R p b 2 4 + P F N 0 Y W J s Z U V u d H J p Z X M g L z 4 8 L 0 l 0 Z W 0 + P E l 0 Z W 0 + P E l 0 Z W 1 M b 2 N h d G l v b j 4 8 S X R l b V R 5 c G U + R m 9 y b X V s Y T w v S X R l b V R 5 c G U + P E l 0 Z W 1 Q Y X R o P l N l Y 3 R p b 2 4 x L 2 Z h Y 3 R f d G F i b G U v Q 2 h h b m d l Z C U y M F R 5 c G U 8 L 0 l 0 Z W 1 Q Y X R o P j w v S X R l b U x v Y 2 F 0 a W 9 u P j x T d G F i b G V F b n R y a W V z I C 8 + P C 9 J d G V t P j x J d G V t P j x J d G V t T G 9 j Y X R p b 2 4 + P E l 0 Z W 1 U e X B l P k Z v c m 1 1 b G E 8 L 0 l 0 Z W 1 U e X B l P j x J d G V t U G F 0 a D 5 T Z W N 0 a W 9 u M S 9 t b 2 5 0 a G x 5 X 3 N 0 b 3 J l X 3 R h c m d l d H M v U 2 9 1 c m N l P C 9 J d G V t U G F 0 a D 4 8 L 0 l 0 Z W 1 M b 2 N h d G l v b j 4 8 U 3 R h Y m x l R W 5 0 c m l l c y A v P j w v S X R l b T 4 8 S X R l b T 4 8 S X R l b U x v Y 2 F 0 a W 9 u P j x J d G V t V H l w Z T 5 G b 3 J t d W x h P C 9 J d G V t V H l w Z T 4 8 S X R l b V B h d G g + U 2 V j d G l v b j E v b W 9 u d G h s e V 9 z d G 9 y Z V 9 0 Y X J n Z X R z L 1 B y b 2 1 v d G V k J T I w S G V h Z G V y c z w v S X R l b V B h d G g + P C 9 J d G V t T G 9 j Y X R p b 2 4 + P F N 0 Y W J s Z U V u d H J p Z X M g L z 4 8 L 0 l 0 Z W 0 + P E l 0 Z W 0 + P E l 0 Z W 1 M b 2 N h d G l v b j 4 8 S X R l b V R 5 c G U + R m 9 y b X V s Y T w v S X R l b V R 5 c G U + P E l 0 Z W 1 Q Y X R o P l N l Y 3 R p b 2 4 x L 2 1 v b n R o b H l f c 3 R v c m V f d G F y Z 2 V 0 c y 9 D a G F u Z 2 V k J T I w V H l w Z T w v S X R l b V B h d G g + P C 9 J d G V t T G 9 j Y X R p b 2 4 + P F N 0 Y W J s Z U V u d H J p Z X M g L z 4 8 L 0 l 0 Z W 0 + P E l 0 Z W 0 + P E l 0 Z W 1 M b 2 N h d G l v b j 4 8 S X R l b V R 5 c G U + R m 9 y b X V s Y T w v S X R l b V R 5 c G U + P E l 0 Z W 1 Q Y X R o P l N l Y 3 R p b 2 4 x L 0 R p b V 9 Q c m 9 k d W N 0 c y 9 T b 3 V y Y 2 U 8 L 0 l 0 Z W 1 Q Y X R o P j w v S X R l b U x v Y 2 F 0 a W 9 u P j x T d G F i b G V F b n R y a W V z I C 8 + P C 9 J d G V t P j x J d G V t P j x J d G V t T G 9 j Y X R p b 2 4 + P E l 0 Z W 1 U e X B l P k Z v c m 1 1 b G E 8 L 0 l 0 Z W 1 U e X B l P j x J d G V t U G F 0 a D 5 T Z W N 0 a W 9 u M S 9 E a W 1 f U H J v Z H V j d H M v U H J v b W 9 0 Z W Q l M j B I Z W F k Z X J z P C 9 J d G V t U G F 0 a D 4 8 L 0 l 0 Z W 1 M b 2 N h d G l v b j 4 8 U 3 R h Y m x l R W 5 0 c m l l c y A v P j w v S X R l b T 4 8 S X R l b T 4 8 S X R l b U x v Y 2 F 0 a W 9 u P j x J d G V t V H l w Z T 5 G b 3 J t d W x h P C 9 J d G V t V H l w Z T 4 8 S X R l b V B h d G g + U 2 V j d G l v b j E v R G l t X 1 B y b 2 R 1 Y 3 R z L 0 N o Y W 5 n Z W Q l M j B U e X B l P C 9 J d G V t U G F 0 a D 4 8 L 0 l 0 Z W 1 M b 2 N h d G l v b j 4 8 U 3 R h Y m x l R W 5 0 c m l l c y A v P j w v S X R l b T 4 8 S X R l b T 4 8 S X R l b U x v Y 2 F 0 a W 9 u P j x J d G V t V H l w Z T 5 G b 3 J t d W x h P C 9 J d G V t V H l w Z T 4 8 S X R l b V B h d G g + U 2 V j d G l v b j E v R G l t X 1 N h b G V z U G V y c 2 9 u L 1 N v d X J j Z T w v S X R l b V B h d G g + P C 9 J d G V t T G 9 j Y X R p b 2 4 + P F N 0 Y W J s Z U V u d H J p Z X M g L z 4 8 L 0 l 0 Z W 0 + P E l 0 Z W 0 + P E l 0 Z W 1 M b 2 N h d G l v b j 4 8 S X R l b V R 5 c G U + R m 9 y b X V s Y T w v S X R l b V R 5 c G U + P E l 0 Z W 1 Q Y X R o P l N l Y 3 R p b 2 4 x L 0 R p b V 9 T Y W x l c 1 B l c n N v b i 9 Q c m 9 t b 3 R l Z C U y M E h l Y W R l c n M 8 L 0 l 0 Z W 1 Q Y X R o P j w v S X R l b U x v Y 2 F 0 a W 9 u P j x T d G F i b G V F b n R y a W V z I C 8 + P C 9 J d G V t P j x J d G V t P j x J d G V t T G 9 j Y X R p b 2 4 + P E l 0 Z W 1 U e X B l P k Z v c m 1 1 b G E 8 L 0 l 0 Z W 1 U e X B l P j x J d G V t U G F 0 a D 5 T Z W N 0 a W 9 u M S 9 E a W 1 f U 2 F s Z X N Q Z X J z b 2 4 v Q 2 h h b m d l Z C U y M F R 5 c G U 8 L 0 l 0 Z W 1 Q Y X R o P j w v S X R l b U x v Y 2 F 0 a W 9 u P j x T d G F i b G V F b n R y a W V z I C 8 + P C 9 J d G V t P j x J d G V t P j x J d G V t T G 9 j Y X R p b 2 4 + P E l 0 Z W 1 U e X B l P k Z v c m 1 1 b G E 8 L 0 l 0 Z W 1 U e X B l P j x J d G V t U G F 0 a D 5 T Z W N 0 a W 9 u M S 9 E a W 1 f U 2 F s Z X N Q Z X J z b 2 4 v T W V y Z 2 V k J T I w Q 2 9 s d W 1 u c z w v S X R l b V B h d G g + P C 9 J d G V t T G 9 j Y X R p b 2 4 + P F N 0 Y W J s Z U V u d H J p Z X M g L z 4 8 L 0 l 0 Z W 0 + P E l 0 Z W 0 + P E l 0 Z W 1 M b 2 N h d G l v b j 4 8 S X R l b V R 5 c G U + R m 9 y b X V s Y T w v S X R l b V R 5 c G U + P E l 0 Z W 1 Q Y X R o P l N l Y 3 R p b 2 4 x L 0 R p b V 9 T Y W x l c 1 B l c n N v b i 9 J b n N l c n R l Z C U y M E F n Z T w v S X R l b V B h d G g + P C 9 J d G V t T G 9 j Y X R p b 2 4 + P F N 0 Y W J s Z U V u d H J p Z X M g L z 4 8 L 0 l 0 Z W 0 + P E l 0 Z W 0 + P E l 0 Z W 1 M b 2 N h d G l v b j 4 8 S X R l b V R 5 c G U + R m 9 y b X V s Y T w v S X R l b V R 5 c G U + P E l 0 Z W 1 Q Y X R o P l N l Y 3 R p b 2 4 x L 0 R p b V 9 T Y W x l c 1 B l c n N v b i 9 B Z G R l Z C U y M E N 1 c 3 R v b T w v S X R l b V B h d G g + P C 9 J d G V t T G 9 j Y X R p b 2 4 + P F N 0 Y W J s Z U V u d H J p Z X M g L z 4 8 L 0 l 0 Z W 0 + P E l 0 Z W 0 + P E l 0 Z W 1 M b 2 N h d G l v b j 4 8 S X R l b V R 5 c G U + R m 9 y b X V s Y T w v S X R l b V R 5 c G U + P E l 0 Z W 1 Q Y X R o P l N l Y 3 R p b 2 4 x L 0 R p b V 9 T Y W x l c 1 B l c n N v b i 9 D a G F u Z 2 V k J T I w V H l w Z T E 8 L 0 l 0 Z W 1 Q Y X R o P j w v S X R l b U x v Y 2 F 0 a W 9 u P j x T d G F i b G V F b n R y a W V z I C 8 + P C 9 J d G V t P j x J d G V t P j x J d G V t T G 9 j Y X R p b 2 4 + P E l 0 Z W 1 U e X B l P k Z v c m 1 1 b G E 8 L 0 l 0 Z W 1 U e X B l P j x J d G V t U G F 0 a D 5 T Z W N 0 a W 9 u M S 9 E a W 1 f U 2 F s Z X N Q Z X J z b 2 4 v U m V t b 3 Z l Z C U y M E N v b H V t b n M 8 L 0 l 0 Z W 1 Q Y X R o P j w v S X R l b U x v Y 2 F 0 a W 9 u P j x T d G F i b G V F b n R y a W V z I C 8 + P C 9 J d G V t P j x J d G V t P j x J d G V t T G 9 j Y X R p b 2 4 + P E l 0 Z W 1 U e X B l P k Z v c m 1 1 b G E 8 L 0 l 0 Z W 1 U e X B l P j x J d G V t U G F 0 a D 5 T Z W N 0 a W 9 u M S 9 E Y X R l L 1 N v d X J j Z T w v S X R l b V B h d G g + P C 9 J d G V t T G 9 j Y X R p b 2 4 + P F N 0 Y W J s Z U V u d H J p Z X M g L z 4 8 L 0 l 0 Z W 0 + P E l 0 Z W 0 + P E l 0 Z W 1 M b 2 N h d G l v b j 4 8 S X R l b V R 5 c G U + R m 9 y b X V s Y T w v S X R l b V R 5 c G U + P E l 0 Z W 1 Q Y X R o P l N l Y 3 R p b 2 4 x L 0 R h d G U v U H J v b W 9 0 Z W Q l M j B I Z W F k Z X J z P C 9 J d G V t U G F 0 a D 4 8 L 0 l 0 Z W 1 M b 2 N h d G l v b j 4 8 U 3 R h Y m x l R W 5 0 c m l l c y A v P j w v S X R l b T 4 8 S X R l b T 4 8 S X R l b U x v Y 2 F 0 a W 9 u P j x J d G V t V H l w Z T 5 G b 3 J t d W x h P C 9 J d G V t V H l w Z T 4 8 S X R l b V B h d G g + U 2 V j d G l v b j E v R G F 0 Z S 9 D a G F u Z 2 V k J T I w V H l w Z T w v S X R l b V B h d G g + P C 9 J d G V t T G 9 j Y X R p b 2 4 + P F N 0 Y W J s Z U V u d H J p Z X M g L z 4 8 L 0 l 0 Z W 0 + P E l 0 Z W 0 + P E l 0 Z W 1 M b 2 N h d G l v b j 4 8 S X R l b V R 5 c G U + R m 9 y b X V s Y T w v S X R l b V R 5 c G U + P E l 0 Z W 1 Q Y X R o P l N l Y 3 R p b 2 4 x L 0 R h d G U v U m V t b 3 Z l Z C U y M E 9 0 a G V y J T I w Q 2 9 s d W 1 u c z w v S X R l b V B h d G g + P C 9 J d G V t T G 9 j Y X R p b 2 4 + P F N 0 Y W J s Z U V u d H J p Z X M g L z 4 8 L 0 l 0 Z W 0 + P E l 0 Z W 0 + P E l 0 Z W 1 M b 2 N h d G l v b j 4 8 S X R l b V R 5 c G U + R m 9 y b X V s Y T w v S X R l b V R 5 c G U + P E l 0 Z W 1 Q Y X R o P l N l Y 3 R p b 2 4 x L 0 R h d G U v U m V t b 3 Z l Z C U y M E R 1 c G x p Y 2 F 0 Z X M 8 L 0 l 0 Z W 1 Q Y X R o P j w v S X R l b U x v Y 2 F 0 a W 9 u P j x T d G F i b G V F b n R y a W V z I C 8 + P C 9 J d G V t P j x J d G V t P j x J d G V t T G 9 j Y X R p b 2 4 + P E l 0 Z W 1 U e X B l P k Z v c m 1 1 b G E 8 L 0 l 0 Z W 1 U e X B l P j x J d G V t U G F 0 a D 5 T Z W N 0 a W 9 u M S 9 E Y X R l L 1 J l b W 9 2 Z W Q l M j B E d X B s a W N h d G V z M T w v S X R l b V B h d G g + P C 9 J d G V t T G 9 j Y X R p b 2 4 + P F N 0 Y W J s Z U V u d H J p Z X M g L z 4 8 L 0 l 0 Z W 0 + P E l 0 Z W 0 + P E l 0 Z W 1 M b 2 N h d G l v b j 4 8 S X R l b V R 5 c G U + R m 9 y b X V s Y T w v S X R l b V R 5 c G U + P E l 0 Z W 1 Q Y X R o P l N l Y 3 R p b 2 4 x L 0 R h d G U v S W 5 z Z X J 0 Z W Q l M j B Z Z W F y P C 9 J d G V t U G F 0 a D 4 8 L 0 l 0 Z W 1 M b 2 N h d G l v b j 4 8 U 3 R h Y m x l R W 5 0 c m l l c y A v P j w v S X R l b T 4 8 S X R l b T 4 8 S X R l b U x v Y 2 F 0 a W 9 u P j x J d G V t V H l w Z T 5 G b 3 J t d W x h P C 9 J d G V t V H l w Z T 4 8 S X R l b V B h d G g + U 2 V j d G l v b j E v R G F 0 Z S 9 J b n N l c n R l Z C U y M E 1 v b n R o J T I w T m F t Z T w v S X R l b V B h d G g + P C 9 J d G V t T G 9 j Y X R p b 2 4 + P F N 0 Y W J s Z U V u d H J p Z X M g L z 4 8 L 0 l 0 Z W 0 + P E l 0 Z W 0 + P E l 0 Z W 1 M b 2 N h d G l v b j 4 8 S X R l b V R 5 c G U + R m 9 y b X V s Y T w v S X R l b V R 5 c G U + P E l 0 Z W 1 Q Y X R o P l N l Y 3 R p b 2 4 x L 0 R h d G U v U m V u Y W 1 l Z C U y M E N v b H V t b n M 8 L 0 l 0 Z W 1 Q Y X R o P j w v S X R l b U x v Y 2 F 0 a W 9 u P j x T d G F i b G V F b n R y a W V z I C 8 + P C 9 J d G V t P j x J d G V t P j x J d G V t T G 9 j Y X R p b 2 4 + P E l 0 Z W 1 U e X B l P k Z v c m 1 1 b G E 8 L 0 l 0 Z W 1 U e X B l P j x J d G V t U G F 0 a D 5 T Z W N 0 a W 9 u M S 9 E Y X R l L 0 V 4 d H J h Y 3 R l Z C U y M E Z p c n N 0 J T I w Q 2 h h c m F j d G V y c z w v S X R l b V B h d G g + P C 9 J d G V t T G 9 j Y X R p b 2 4 + P F N 0 Y W J s Z U V u d H J p Z X M g L z 4 8 L 0 l 0 Z W 0 + P E l 0 Z W 0 + P E l 0 Z W 1 M b 2 N h d G l v b j 4 8 S X R l b V R 5 c G U + R m 9 y b X V s Y T w v S X R l b V R 5 c G U + P E l 0 Z W 1 Q Y X R o P l N l Y 3 R p b 2 4 x L 0 R h d G U v S W 5 z Z X J 0 Z W Q l M j B N b 2 5 0 a D w v S X R l b V B h d G g + P C 9 J d G V t T G 9 j Y X R p b 2 4 + P F N 0 Y W J s Z U V u d H J p Z X M g L z 4 8 L 0 l 0 Z W 0 + P E l 0 Z W 0 + P E l 0 Z W 1 M b 2 N h d G l v b j 4 8 S X R l b V R 5 c G U + R m 9 y b X V s Y T w v S X R l b V R 5 c G U + P E l 0 Z W 1 Q Y X R o P l N l Y 3 R p b 2 4 x L 0 R h d G U v U m V u Y W 1 l Z C U y M E N v b H V t b n M x P C 9 J d G V t U G F 0 a D 4 8 L 0 l 0 Z W 1 M b 2 N h d G l v b j 4 8 U 3 R h Y m x l R W 5 0 c m l l c y A v P j w v S X R l b T 4 8 S X R l b T 4 8 S X R l b U x v Y 2 F 0 a W 9 u P j x J d G V t V H l w Z T 5 G b 3 J t d W x h P C 9 J d G V t V H l w Z T 4 8 S X R l b V B h d G g + U 2 V j d G l v b j E v R G F 0 Z S 9 J b n N l c n R l Z C U y M E R h e S U y M E 5 h b W U 8 L 0 l 0 Z W 1 Q Y X R o P j w v S X R l b U x v Y 2 F 0 a W 9 u P j x T d G F i b G V F b n R y a W V z I C 8 + P C 9 J d G V t P j x J d G V t P j x J d G V t T G 9 j Y X R p b 2 4 + P E l 0 Z W 1 U e X B l P k Z v c m 1 1 b G E 8 L 0 l 0 Z W 1 U e X B l P j x J d G V t U G F 0 a D 5 T Z W N 0 a W 9 u M S 9 E Y X R l L 0 V 4 d H J h Y 3 R l Z C U y M E Z p c n N 0 J T I w Q 2 h h c m F j d G V y c z E 8 L 0 l 0 Z W 1 Q Y X R o P j w v S X R l b U x v Y 2 F 0 a W 9 u P j x T d G F i b G V F b n R y a W V z I C 8 + P C 9 J d G V t P j x J d G V t P j x J d G V t T G 9 j Y X R p b 2 4 + P E l 0 Z W 1 U e X B l P k Z v c m 1 1 b G E 8 L 0 l 0 Z W 1 U e X B l P j x J d G V t U G F 0 a D 5 T Z W N 0 a W 9 u M S 9 E Y X R l L 1 J l b m F t Z W Q l M j B D b 2 x 1 b W 5 z M j w v S X R l b V B h d G g + P C 9 J d G V t T G 9 j Y X R p b 2 4 + P F N 0 Y W J s Z U V u d H J p Z X M g L z 4 8 L 0 l 0 Z W 0 + P E l 0 Z W 0 + P E l 0 Z W 1 M b 2 N h d G l v b j 4 8 S X R l b V R 5 c G U + R m 9 y b X V s Y T w v S X R l b V R 5 c G U + P E l 0 Z W 1 Q Y X R o P l N l Y 3 R p b 2 4 x L 0 R h d G U v S W 5 z Z X J 0 Z W Q l M j B E Y X k l M j B v Z i U y M F d l Z W s 8 L 0 l 0 Z W 1 Q Y X R o P j w v S X R l b U x v Y 2 F 0 a W 9 u P j x T d G F i b G V F b n R y a W V z I C 8 + P C 9 J d G V t P j x J d G V t P j x J d G V t T G 9 j Y X R p b 2 4 + P E l 0 Z W 1 U e X B l P k Z v c m 1 1 b G E 8 L 0 l 0 Z W 1 U e X B l P j x J d G V t U G F 0 a D 5 T Z W N 0 a W 9 u M S 9 E Y X R l L 0 F k Z G V k J T I w Q 2 9 u Z G l 0 a W 9 u Y W w l M j B D b 2 x 1 b W 4 8 L 0 l 0 Z W 1 Q Y X R o P j w v S X R l b U x v Y 2 F 0 a W 9 u P j x T d G F i b G V F b n R y a W V z I C 8 + P C 9 J d G V t P j x J d G V t P j x J d G V t T G 9 j Y X R p b 2 4 + P E l 0 Z W 1 U e X B l P k Z v c m 1 1 b G E 8 L 0 l 0 Z W 1 U e X B l P j x J d G V t U G F 0 a D 5 T Z W N 0 a W 9 u M S 9 E Y X R l L 0 l u c 2 V y d G V k J T I w U X V h c n R l c j w v S X R l b V B h d G g + P C 9 J d G V t T G 9 j Y X R p b 2 4 + P F N 0 Y W J s Z U V u d H J p Z X M g L z 4 8 L 0 l 0 Z W 0 + P E l 0 Z W 0 + P E l 0 Z W 1 M b 2 N h d G l v b j 4 8 S X R l b V R 5 c G U + R m 9 y b X V s Y T w v S X R l b V R 5 c G U + P E l 0 Z W 1 Q Y X R o P l N l Y 3 R p b 2 4 x L 0 R h d G U v Q W R k Z W Q l M j B Q c m V m a X g 8 L 0 l 0 Z W 1 Q Y X R o P j w v S X R l b U x v Y 2 F 0 a W 9 u P j x T d G F i b G V F b n R y a W V z I C 8 + P C 9 J d G V t P j x J d G V t P j x J d G V t T G 9 j Y X R p b 2 4 + P E l 0 Z W 1 U e X B l P k Z v c m 1 1 b G E 8 L 0 l 0 Z W 1 U e X B l P j x J d G V t U G F 0 a D 5 T Z W N 0 a W 9 u M S 9 E Y X R l L 1 J l b m F t Z W Q l M j B D b 2 x 1 b W 5 z M z w v S X R l b V B h d G g + P C 9 J d G V t T G 9 j Y X R p b 2 4 + P F N 0 Y W J s Z U V u d H J p Z X M g L z 4 8 L 0 l 0 Z W 0 + P E l 0 Z W 0 + P E l 0 Z W 1 M b 2 N h d G l v b j 4 8 S X R l b V R 5 c G U + R m 9 y b X V s Y T w v S X R l b V R 5 c G U + P E l 0 Z W 1 Q Y X R o P l N l Y 3 R p b 2 4 x L 0 R h d G U v Q 2 h h b m d l Z C U y M F R 5 c G U x P C 9 J d G V t U G F 0 a D 4 8 L 0 l 0 Z W 1 M b 2 N h d G l v b j 4 8 U 3 R h Y m x l R W 5 0 c m l l c y A v P j w v S X R l b T 4 8 S X R l b T 4 8 S X R l b U x v Y 2 F 0 a W 9 u P j x J d G V t V H l w Z T 5 G b 3 J t d W x h P C 9 J d G V t V H l w Z T 4 8 S X R l b V B h d G g + U 2 V j d G l v b j E v b W 9 u d G h s e V 9 z d G 9 y Z V 9 0 Y X J n Z X R z L 1 J l b m F t Z W Q l M j B D b 2 x 1 b W 5 z P C 9 J d G V t U G F 0 a D 4 8 L 0 l 0 Z W 1 M b 2 N h d G l v b j 4 8 U 3 R h Y m x l R W 5 0 c m l l c y A v P j w v S X R l b T 4 8 S X R l b T 4 8 S X R l b U x v Y 2 F 0 a W 9 u P j x J d G V t V H l w Z T 5 G b 3 J t d W x h P C 9 J d G V t V H l w Z T 4 8 S X R l b V B h d G g + U 2 V j d G l v b j E v Q 2 F s Y 3 V s Y X R p b 2 5 z L 1 N v d X J j Z T w v S X R l b V B h d G g + P C 9 J d G V t T G 9 j Y X R p b 2 4 + P F N 0 Y W J s Z U V u d H J p Z X M g L z 4 8 L 0 l 0 Z W 0 + P E l 0 Z W 0 + P E l 0 Z W 1 M b 2 N h d G l v b j 4 8 S X R l b V R 5 c G U + R m 9 y b X V s Y T w v S X R l b V R 5 c G U + P E l 0 Z W 1 Q Y X R o P l N l Y 3 R p b 2 4 x L 0 N h b G N 1 b G F 0 a W 9 u c y 9 D b 2 5 2 Z X J 0 Z W Q l M j B 0 b y U y M F R h Y m x l P C 9 J d G V t U G F 0 a D 4 8 L 0 l 0 Z W 1 M b 2 N h d G l v b j 4 8 U 3 R h Y m x l R W 5 0 c m l l c y A v P j w v S X R l b T 4 8 S X R l b T 4 8 S X R l b U x v Y 2 F 0 a W 9 u P j x J d G V t V H l w Z T 5 G b 3 J t d W x h P C 9 J d G V t V H l w Z T 4 8 S X R l b V B h d G g + U 2 V j d G l v b j E v Q 2 F s Y 3 V s Y X R p b 2 5 z L 1 J l b m F t Z W Q l M j B D b 2 x 1 b W 5 z P C 9 J d G V t U G F 0 a D 4 8 L 0 l 0 Z W 1 M b 2 N h d G l v b j 4 8 U 3 R h Y m x l R W 5 0 c m l l c y A v P j w v S X R l b T 4 8 S X R l b T 4 8 S X R l b U x v Y 2 F 0 a W 9 u P j x J d G V t V H l w Z T 5 G b 3 J t d W x h P C 9 J d G V t V H l w Z T 4 8 S X R l b V B h d G g + U 2 V j d G l v b j E v Q 2 F s Y 3 V s Y X R p b 2 5 z L 0 N o Y W 5 n Z W Q l M j B U e X B l P C 9 J d G V t U G F 0 a D 4 8 L 0 l 0 Z W 1 M b 2 N h d G l v b j 4 8 U 3 R h Y m x l R W 5 0 c m l l c y A v P j w v S X R l b T 4 8 S X R l b T 4 8 S X R l b U x v Y 2 F 0 a W 9 u P j x J d G V t V H l w Z T 5 B b G x G b 3 J t d W x h c z w v S X R l b V R 5 c G U + P E l 0 Z W 1 Q Y X R o I C 8 + P C 9 J d G V t T G 9 j Y X R p b 2 4 + P F N 0 Y W J s Z U V u d H J p Z X M g L z 4 8 L 0 l 0 Z W 0 + P E l 0 Z W 0 + P E l 0 Z W 1 M b 2 N h d G l v b j 4 8 S X R l b V R 5 c G U + R m 9 y b X V s Y T w v S X R l b V R 5 c G U + P E l 0 Z W 1 Q Y X R o P l N l Y 3 R p b 2 4 x L 0 R p b V 9 D d X N 0 b 2 1 l c i 9 S Z W 5 h b W V k J T I w Q 2 9 s d W 1 u c z w v S X R l b V B h d G g + P C 9 J d G V t T G 9 j Y X R p b 2 4 + P F N 0 Y W J s Z U V u d H J p Z X M g L z 4 8 L 0 l 0 Z W 0 + P E l 0 Z W 0 + P E l 0 Z W 1 M b 2 N h d G l v b j 4 8 S X R l b V R 5 c G U + R m 9 y b X V s Y T w v S X R l b V R 5 c G U + P E l 0 Z W 1 Q Y X R o P l N l Y 3 R p b 2 4 x L 0 R p b V 9 D d X N 0 b 2 1 l c i 9 B Z G R l Z C U y M E N v b m R p d G l v b m F s J T I w Q 2 9 s d W 1 u P C 9 J d G V t U G F 0 a D 4 8 L 0 l 0 Z W 1 M b 2 N h d G l v b j 4 8 U 3 R h Y m x l R W 5 0 c m l l c y A v P j w v S X R l b T 4 8 S X R l b T 4 8 S X R l b U x v Y 2 F 0 a W 9 u P j x J d G V t V H l w Z T 5 G b 3 J t d W x h P C 9 J d G V t V H l w Z T 4 8 S X R l b V B h d G g + U 2 V j d G l v b j E v R G l t X 0 N 1 c 3 R v b W V y L 1 J l c G x h Y 2 V k J T I w V m F s d W U 8 L 0 l 0 Z W 1 Q Y X R o P j w v S X R l b U x v Y 2 F 0 a W 9 u P j x T d G F i b G V F b n R y a W V z I C 8 + P C 9 J d G V t P j w v S X R l b X M + P C 9 M b 2 N h b F B h Y 2 t h Z 2 V N Z X R h Z G F 0 Y U Z p b G U + F g A A A F B L B Q Y A A A A A A A A A A A A A A A A A A A A A A A A m A Q A A A Q A A A N C M n d 8 B F d E R j H o A w E / C l + s B A A A A N k 4 D U 9 j v h k C M p 6 S 8 p 2 E S P A A A A A A C A A A A A A A Q Z g A A A A E A A C A A A A D D d e v s k R Z C q / q G Y Y i Y 4 J o 2 6 V p s 3 P m s R w B P 2 b / Z C a J 9 I w A A A A A O g A A A A A I A A C A A A A D y 7 I n n 0 l g 9 G w V z 9 e g a 2 L Z 0 x o p n N G g n n q Z S S r K x 0 9 7 + k l A A A A D z I a E E 8 w d u Q x a 8 C E L g D i L W V K b r g R w s O 9 V f D Q 8 F 9 n H 2 u E P G i k h u R 5 M 2 Y S A 4 c w q U c 0 L a S K d 2 o m x i C E p v 5 W T z 1 I X f l j 8 G I B s J h 8 k 4 y c 4 w F 4 E 3 1 E A A A A A T g C O D Y j G f S I 7 t z 0 b R w 8 g D 2 2 D R Q l p d 9 K y d R P D r E M k Q I l / 3 V 4 T q 6 L Q K Y I 1 o 2 A r C H 9 h c Z C L k 6 V 8 B J 9 7 I V H L x M b n X < / D a t a M a s h u p > 
</file>

<file path=customXml/item24.xml>��< ? x m l   v e r s i o n = " 1 . 0 "   e n c o d i n g = " U T F - 1 6 " ? > < G e m i n i   x m l n s = " h t t p : / / g e m i n i / p i v o t c u s t o m i z a t i o n / 2 3 2 5 3 4 1 c - c 9 d b - 4 9 6 f - a 0 b 4 - f e b 8 d b d a b 3 e 3 " > < 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C a l c u l a t e d F i e l d s > < H S l i c e r s S h a p e > 0 ; 0 ; 0 ; 0 < / H S l i c e r s S h a p e > < V S l i c e r s S h a p e > 0 ; 0 ; 0 ; 0 < / V S l i c e r s S h a p e > < S l i c e r S h e e t N a m e > A n a l y s i s 3 < / S l i c e r S h e e t N a m e > < S A H o s t H a s h > 4 9 4 8 0 8 7 7 7 < / S A H o s t H a s h > < G e m i n i F i e l d L i s t V i s i b l e > T r u e < / G e m i n i F i e l d L i s t V i s i b l e > < / S e t t i n g s > ] ] > < / C u s t o m C o n t e n t > < / G e m i n i > 
</file>

<file path=customXml/item25.xml>��< ? x m l   v e r s i o n = " 1 . 0 "   e n c o d i n g = " U T F - 1 6 " ? > < G e m i n i   x m l n s = " h t t p : / / g e m i n i / p i v o t c u s t o m i z a t i o n / T a b l e O r d e r " > < C u s t o m C o n t e n t > D i m _ C u s t o m e r _ c 8 a 5 5 d 4 d - 2 1 5 c - 4 b e 4 - b 0 1 8 - 9 8 b 8 a 9 b 0 d 4 4 6 , f a c t _ t a b l e _ 1 5 0 8 b 1 1 b - 6 2 e 4 - 4 b 0 e - b 9 2 e - 1 5 8 4 c a b 5 2 1 c 6 , m o n t h l y _ s t o r e _ t a r g e t s _ d 0 7 9 a a 5 0 - 1 5 c 6 - 4 c 8 5 - 8 5 8 e - 2 5 0 d 1 4 4 c 5 f 3 5 , p r o d u c t s _ t a b l e _ 7 8 d d 4 6 d 3 - f 8 b f - 4 5 f 4 - 8 d d c - 6 c 7 a b 0 d b f 5 4 6 , D i m _ S a l e s P e r s o n _ 7 6 1 e 1 2 b 1 - e b f 6 - 4 7 c 9 - 9 d 2 a - 1 7 4 c 6 d e 3 3 2 2 e , D a t e _ 2 1 b 3 a b f c - f 5 c d - 4 a e b - 9 2 0 b - 6 d 7 0 b 3 c 4 b 4 3 7 , C a l c u l a t i o n s _ d 7 9 f 5 e 0 3 - 2 9 b d - 4 e d 7 - 8 1 2 8 - f 2 4 c d 7 4 5 d 0 8 8 < / C u s t o m C o n t e n t > < / G e m i n i > 
</file>

<file path=customXml/item26.xml>��< ? x m l   v e r s i o n = " 1 . 0 "   e n c o d i n g = " U T F - 1 6 " ? > < G e m i n i   x m l n s = " h t t p : / / g e m i n i / p i v o t c u s t o m i z a t i o n / T a b l e X M L _ f a c t _ t a b l e _ 1 5 0 8 b 1 1 b - 6 2 e 4 - 4 b 0 e - b 9 2 e - 1 5 8 4 c a b 5 2 1 c 6 " > < 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 C u s t o m e r   I D < / s t r i n g > < / k e y > < v a l u e > < i n t > 1 1 2 < / i n t > < / v a l u e > < / i t e m > < i t e m > < k e y > < s t r i n g > S a l e s   P e r s o n   I D < / s t r i n g > < / k e y > < v a l u e > < i n t > 1 3 0 < / i n t > < / v a l u e > < / i t e m > < i t e m > < k e y > < s t r i n g > Q u a n t i t y   S o l d < / s t r i n g > < / k e y > < v a l u e > < i n t > 1 1 9 < / i n t > < / v a l u e > < / i t e m > < i t e m > < k e y > < s t r i n g > P a y m e n t   M e t h o d < / s t r i n g > < / k e y > < v a l u e > < i n t > 1 4 3 < / i n t > < / v a l u e > < / i t e m > < i t e m > < k e y > < s t r i n g > Q u a n t i t y   R e t u r n e d < / s t r i n g > < / k e y > < v a l u e > < i n t > 1 5 0 < / i n t > < / v a l u e > < / i t e m > < i t e m > < k e y > < s t r i n g > O r d e r   D a t e < / s t r i n g > < / k e y > < v a l u e > < i n t > 1 0 4 < / i n t > < / v a l u e > < / i t e m > < / C o l u m n W i d t h s > < C o l u m n D i s p l a y I n d e x > < i t e m > < k e y > < s t r i n g > P r o d u c t   I D < / s t r i n g > < / k e y > < v a l u e > < i n t > 0 < / i n t > < / v a l u e > < / i t e m > < i t e m > < k e y > < s t r i n g > C u s t o m e r   I D < / s t r i n g > < / k e y > < v a l u e > < i n t > 1 < / i n t > < / v a l u e > < / i t e m > < i t e m > < k e y > < s t r i n g > S a l e s   P e r s o n   I D < / s t r i n g > < / k e y > < v a l u e > < i n t > 2 < / i n t > < / v a l u e > < / i t e m > < i t e m > < k e y > < s t r i n g > Q u a n t i t y   S o l d < / s t r i n g > < / k e y > < v a l u e > < i n t > 3 < / i n t > < / v a l u e > < / i t e m > < i t e m > < k e y > < s t r i n g > P a y m e n t   M e t h o d < / s t r i n g > < / k e y > < v a l u e > < i n t > 4 < / i n t > < / v a l u e > < / i t e m > < i t e m > < k e y > < s t r i n g > Q u a n t i t y   R e t u r n e d < / s t r i n g > < / k e y > < v a l u e > < i n t > 5 < / i n t > < / v a l u e > < / i t e m > < i t e m > < k e y > < s t r i n g > O r d e r   D a t e < / s t r i n g > < / k e y > < v a l u e > < i n t > 6 < / 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2 b 1 b d 2 c 5 - 2 c 4 7 - 4 f 1 b - 8 5 2 3 - 1 f 8 f c 8 9 3 8 4 c a " > < 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C a l c u l a t e d F i e l d s > < H S l i c e r s S h a p e > 0 ; 0 ; 0 ; 0 < / H S l i c e r s S h a p e > < V S l i c e r s S h a p e > 0 ; 0 ; 0 ; 0 < / V S l i c e r s S h a p e > < S l i c e r S h e e t N a m e > A n a l y s i s < / S l i c e r S h e e t N a m e > < S A H o s t H a s h > 1 8 0 3 9 8 0 3 5 0 < / S A H o s t H a s h > < G e m i n i F i e l d L i s t V i s i b l e > T r u e < / G e m i n i F i e l d L i s t V i s i b l e > < / S e t t i n g s > ] ] > < / C u s t o m C o n t e n t > < / G e m i n i > 
</file>

<file path=customXml/item28.xml>��< ? x m l   v e r s i o n = " 1 . 0 "   e n c o d i n g = " U T F - 1 6 " ? > < G e m i n i   x m l n s = " h t t p : / / g e m i n i / p i v o t c u s t o m i z a t i o n / I s S a n d b o x E m b e d d e d " > < C u s t o m C o n t e n t > < ! [ C D A T A [ y e s ] ] > < / C u s t o m C o n t e n t > < / G e m i n i > 
</file>

<file path=customXml/item29.xml>��< ? x m l   v e r s i o n = " 1 . 0 "   e n c o d i n g = " U T F - 1 6 " ? > < G e m i n i   x m l n s = " h t t p : / / g e m i n i / p i v o t c u s t o m i z a t i o n / S h o w I m p l i c i t M e a s u r e s " > < C u s t o m C o n t e n t > < ! [ C D A T A [ F a l s e ] ] > < / C u s t o m C o n t e n t > < / G e m i n i > 
</file>

<file path=customXml/item3.xml>��< ? x m l   v e r s i o n = " 1 . 0 "   e n c o d i n g = " U T F - 1 6 " ? > < G e m i n i   x m l n s = " h t t p : / / g e m i n i / p i v o t c u s t o m i z a t i o n / a e b 7 3 6 a d - 5 9 1 9 - 4 9 8 9 - 9 9 7 4 - 5 6 e 6 2 4 2 6 5 c 3 5 " > < 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C a l c u l a t e d F i e l d s > < H S l i c e r s S h a p e > 0 ; 0 ; 0 ; 0 < / H S l i c e r s S h a p e > < V S l i c e r s S h a p e > 0 ; 0 ; 0 ; 0 < / V S l i c e r s S h a p e > < S l i c e r S h e e t N a m e > A n a l y s i s 3 < / S l i c e r S h e e t N a m e > < S A H o s t H a s h > 1 6 8 4 4 9 2 7 4 2 < / S A H o s t H a s h > < G e m i n i F i e l d L i s t V i s i b l e > T r u e < / G e m i n i F i e l d L i s t V i s i b l e > < / S e t t i n g s > ] ] > < / C u s t o m C o n t e n t > < / G e m i n i > 
</file>

<file path=customXml/item30.xml>��< ? x m l   v e r s i o n = " 1 . 0 "   e n c o d i n g = " U T F - 1 6 " ? > < G e m i n i   x m l n s = " h t t p : / / g e m i n i / p i v o t c u s t o m i z a t i o n / T a b l e X M L _ C a l c u l a t i o n s _ d 7 9 f 5 e 0 3 - 2 9 b d - 4 e d 7 - 8 1 2 8 - f 2 4 c d 7 4 5 d 0 8 8 " > < C u s t o m C o n t e n t > < ! [ C D A T A [ < T a b l e W i d g e t G r i d S e r i a l i z a t i o n   x m l n s : x s d = " h t t p : / / w w w . w 3 . o r g / 2 0 0 1 / X M L S c h e m a "   x m l n s : x s i = " h t t p : / / w w w . w 3 . o r g / 2 0 0 1 / X M L S c h e m a - i n s t a n c e " > < C o l u m n S u g g e s t e d T y p e   / > < C o l u m n F o r m a t   / > < C o l u m n A c c u r a c y   / > < C o l u m n C u r r e n c y S y m b o l   / > < C o l u m n P o s i t i v e P a t t e r n   / > < C o l u m n N e g a t i v e P a t t e r n   / > < C o l u m n W i d t h s > < i t e m > < k e y > < s t r i n g > M e a s u r e s < / s t r i n g > < / k e y > < v a l u e > < i n t > 9 6 < / i n t > < / v a l u e > < / i t e m > < / C o l u m n W i d t h s > < C o l u m n D i s p l a y I n d e x > < i t e m > < k e y > < s t r i n g > M e a s u r e s < / s t r i n g > < / k e y > < v a l u e > < i n t > 0 < / 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S h o w H i d d e n " > < C u s t o m C o n t e n t > < ! [ C D A T A [ T r u e ] ] > < / C u s t o m C o n t e n t > < / G e m i n i > 
</file>

<file path=customXml/item32.xml>��< ? x m l   v e r s i o n = " 1 . 0 "   e n c o d i n g = " U T F - 1 6 " ? > < G e m i n i   x m l n s = " h t t p : / / g e m i n i / p i v o t c u s t o m i z a t i o n / 8 a e 6 c 9 5 1 - a f 4 2 - 4 1 6 c - a e 1 f - 4 6 c 1 2 f d 8 6 6 6 8 " > < 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i t e m > < M e a s u r e N a m e > R e t u r n   R a t e < / M e a s u r e N a m e > < D i s p l a y N a m e > R e t u r n   R a t e < / D i s p l a y N a m e > < V i s i b l e > T r u e < / V i s i b l e > < / i t e m > < / C a l c u l a t e d F i e l d s > < H S l i c e r s S h a p e > 0 ; 0 ; 0 ; 0 < / H S l i c e r s S h a p e > < V S l i c e r s S h a p e > 0 ; 0 ; 0 ; 0 < / V S l i c e r s S h a p e > < S l i c e r S h e e t N a m e > A n a l y s i s 3 < / S l i c e r S h e e t N a m e > < S A H o s t H a s h > 1 8 7 1 7 6 4 4 9 6 < / S A H o s t H a s h > < G e m i n i F i e l d L i s t V i s i b l e > T r u e < / G e m i n i F i e l d L i s t V i s i b l e > < / S e t t i n g s > ] ] > < / C u s t o m C o n t e n t > < / G e m i n i > 
</file>

<file path=customXml/item33.xml>��< ? x m l   v e r s i o n = " 1 . 0 "   e n c o d i n g = " U T F - 1 6 " ? > < G e m i n i   x m l n s = " h t t p : / / g e m i n i / p i v o t c u s t o m i z a t i o n / T a b l e C o u n t I n S a n d b o x " > < C u s t o m C o n t e n t > 7 < / C u s t o m C o n t e n t > < / G e m i n i > 
</file>

<file path=customXml/item34.xml>��< ? x m l   v e r s i o n = " 1 . 0 "   e n c o d i n g = " U T F - 1 6 " ? > < G e m i n i   x m l n s = " h t t p : / / g e m i n i / p i v o t c u s t o m i z a t i o n / L i n k e d T a b l e U p d a t e M o d e " > < C u s t o m C o n t e n t > < ! [ C D A T A [ T r u e ] ] > < / C u s t o m C o n t e n t > < / G e m i n i > 
</file>

<file path=customXml/item35.xml>��< ? x m l   v e r s i o n = " 1 . 0 "   e n c o d i n g = " U T F - 1 6 " ? > < G e m i n i   x m l n s = " h t t p : / / g e m i n i / p i v o t c u s t o m i z a t i o n / c 0 9 6 d c a 5 - 2 b 7 3 - 4 1 b 4 - a e a 5 - a 6 b 4 3 e 0 6 8 e c 3 " > < C u s t o m C o n t e n t > < ! [ C D A T A [ < ? x m l   v e r s i o n = " 1 . 0 "   e n c o d i n g = " u t f - 1 6 " ? > < S e t t i n g s > < C a l c u l a t e d F i e l d s > < i t e m > < M e a s u r e N a m e > T o t a l   R e v e n u e < / M e a s u r e N a m e > < D i s p l a y N a m e > T o t a l   R e v e n u e < / D i s p l a y N a m e > < V i s i b l e > T r u e < / V i s i b l e > < / i t e m > < i t e m > < M e a s u r e N a m e > C O G S < / M e a s u r e N a m e > < D i s p l a y N a m e > C O G S < / D i s p l a y N a m e > < V i s i b l e > T r u e < / V i s i b l e > < / i t e m > < i t e m > < M e a s u r e N a m e > P r o f i t   M a r g i n < / M e a s u r e N a m e > < D i s p l a y N a m e > P r o f i t   M a r g i n < / D i s p l a y N a m e > < V i s i b l e > T r u e < / V i s i b l e > < / i t e m > < i t e m > < M e a s u r e N a m e > %   P r o f i t   M a r g i n < / M e a s u r e N a m e > < D i s p l a y N a m e > %   P r o f i t   M a r g i n < / D i s p l a y N a m e > < V i s i b l e > T r u e < / V i s i b l e > < / i t e m > < i t e m > < M e a s u r e N a m e > #   T r a n s a c t i o n s < / M e a s u r e N a m e > < D i s p l a y N a m e > #   T r a n s a c t i o n s < / D i s p l a y N a m e > < V i s i b l e > T r u e < / V i s i b l e > < / i t e m > < i t e m > < M e a s u r e N a m e > T o t a l   R e f u n d < / M e a s u r e N a m e > < D i s p l a y N a m e > T o t a l   R e f u n d < / D i s p l a y N a m e > < V i s i b l e > T r u e < / V i s i b l e > < / i t e m > < i t e m > < M e a s u r e N a m e > R e f u n d   R a t e < / M e a s u r e N a m e > < D i s p l a y N a m e > R e f u n d   R a t e < / D i s p l a y N a m e > < V i s i b l e > T r u e < / V i s i b l e > < / i t e m > < i t e m > < M e a s u r e N a m e > #   P r o d u c t s < / M e a s u r e N a m e > < D i s p l a y N a m e > #   P r o d u c t s < / D i s p l a y N a m e > < V i s i b l e > T r u e < / V i s i b l e > < / i t e m > < i t e m > < M e a s u r e N a m e > Q t y   R e t u r n e d < / M e a s u r e N a m e > < D i s p l a y N a m e > Q t y   R e t u r n e d < / D i s p l a y N a m e > < V i s i b l e > T r u e < / V i s i b l e > < / i t e m > < i t e m > < M e a s u r e N a m e > T o t a l   Q t y < / M e a s u r e N a m e > < D i s p l a y N a m e > T o t a l   Q t y < / D i s p l a y N a m e > < V i s i b l e > T r u e < / V i s i b l e > < / i t e m > < i t e m > < M e a s u r e N a m e > T o t a l   T a r g e t < / M e a s u r e N a m e > < D i s p l a y N a m e > T o t a l   T a r g e t < / D i s p l a y N a m e > < V i s i b l e > T r u e < / V i s i b l e > < / i t e m > < i t e m > < M e a s u r e N a m e > #   C u s t o m e r s < / M e a s u r e N a m e > < D i s p l a y N a m e > #   C u s t o m e r s < / D i s p l a y N a m e > < V i s i b l e > F a l s e < / V i s i b l e > < / i t e m > < i t e m > < M e a s u r e N a m e > #   L o c a t i o n s < / M e a s u r e N a m e > < D i s p l a y N a m e > #   L o c a t i o n s < / D i s p l a y N a m e > < V i s i b l e > F a l s e < / V i s i b l e > < / i t e m > < / C a l c u l a t e d F i e l d s > < H S l i c e r s S h a p e > 0 ; 0 ; 0 ; 0 < / H S l i c e r s S h a p e > < V S l i c e r s S h a p e > 0 ; 0 ; 0 ; 0 < / V S l i c e r s S h a p e > < S l i c e r S h e e t N a m e > A n a l y s i s < / S l i c e r S h e e t N a m e > < S A H o s t H a s h > 1 8 0 3 9 8 0 3 5 0 < / S A H o s t H a s h > < G e m i n i F i e l d L i s t V i s i b l e > T r u e < / G e m i n i F i e l d L i s t V i s i b l e > < / S e t t i n g s > ] ] > < / C u s t o m C o n t e n t > < / G e m i n i > 
</file>

<file path=customXml/item36.xml>��< ? x m l   v e r s i o n = " 1 . 0 "   e n c o d i n g = " U T F - 1 6 " ? > < G e m i n i   x m l n s = " h t t p : / / g e m i n i / p i v o t c u s t o m i z a t i o n / T a b l e X M L _ m o n t h l y _ s t o r e _ t a r g e t s _ d 0 7 9 a a 5 0 - 1 5 c 6 - 4 c 8 5 - 8 5 8 e - 2 5 0 d 1 4 4 c 5 f 3 5 " > < 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 / & g t ; & l t ; C o l u m n W i d t h s & g t ; & l t ; i t e m & g t ; & l t ; k e y & g t ; & l t ; s t r i n g & g t ; S t o r e   I D & l t ; / s t r i n g & g t ; & l t ; / k e y & g t ; & l t ; v a l u e & g t ; & l t ; i n t & g t ; 8 5 & l t ; / i n t & g t ; & l t ; / v a l u e & g t ; & l t ; / i t e m & g t ; & l t ; i t e m & g t ; & l t ; k e y & g t ; & l t ; s t r i n g & g t ; D a t e & l t ; / s t r i n g & g t ; & l t ; / k e y & g t ; & l t ; v a l u e & g t ; & l t ; i n t & g t ; 6 5 & l t ; / i n t & g t ; & l t ; / v a l u e & g t ; & l t ; / i t e m & g t ; & l t ; i t e m & g t ; & l t ; k e y & g t ; & l t ; s t r i n g & g t ; M o n t h l y   T a r g e t & l t ; / s t r i n g & g t ; & l t ; / k e y & g t ; & l t ; v a l u e & g t ; & l t ; i n t & g t ; 1 2 9 & l t ; / i n t & g t ; & l t ; / v a l u e & g t ; & l t ; / i t e m & g t ; & l t ; / C o l u m n W i d t h s & g t ; & l t ; C o l u m n D i s p l a y I n d e x & g t ; & l t ; i t e m & g t ; & l t ; k e y & g t ; & l t ; s t r i n g & g t ; S t o r e   I D & l t ; / s t r i n g & g t ; & l t ; / k e y & g t ; & l t ; v a l u e & g t ; & l t ; i n t & g t ; 0 & l t ; / i n t & g t ; & l t ; / v a l u e & g t ; & l t ; / i t e m & g t ; & l t ; i t e m & g t ; & l t ; k e y & g t ; & l t ; s t r i n g & g t ; D a t e & l t ; / s t r i n g & g t ; & l t ; / k e y & g t ; & l t ; v a l u e & g t ; & l t ; i n t & g t ; 2 & l t ; / i n t & g t ; & l t ; / v a l u e & g t ; & l t ; / i t e m & g t ; & l t ; i t e m & g t ; & l t ; k e y & g t ; & l t ; s t r i n g & g t ; M o n t h l y   T a r g e t & 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37.xml>��< ? x m l   v e r s i o n = " 1 . 0 "   e n c o d i n g = " U T F - 1 6 " ? > < G e m i n i   x m l n s = " h t t p : / / g e m i n i / p i v o t c u s t o m i z a t i o n / 0 0 5 b 0 a 1 3 - 1 1 4 b - 4 6 6 5 - 9 6 d 3 - 1 8 9 f 7 0 6 a 5 1 3 8 " > < 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C a l c u l a t e d F i e l d s > < H S l i c e r s S h a p e > 0 ; 0 ; 0 ; 0 < / H S l i c e r s S h a p e > < V S l i c e r s S h a p e > 0 ; 0 ; 0 ; 0 < / V S l i c e r s S h a p e > < S l i c e r S h e e t N a m e > A n a l y s i s 3 < / S l i c e r S h e e t N a m e > < S A H o s t H a s h > 2 1 0 3 6 4 8 7 7 9 < / S A H o s t H a s h > < G e m i n i F i e l d L i s t V i s i b l e > T r u e < / G e m i n i F i e l d L i s t V i s i b l e > < / S e t t i n g s > ] ] > < / C u s t o m C o n t e n t > < / G e m i n i > 
</file>

<file path=customXml/item4.xml>��< ? x m l   v e r s i o n = " 1 . 0 "   e n c o d i n g = " U T F - 1 6 " ? > < G e m i n i   x m l n s = " h t t p : / / g e m i n i / p i v o t c u s t o m i z a t i o n / e 1 c 6 2 4 a 0 - 7 a e 8 - 4 c 9 2 - a 2 6 6 - f 6 e 6 9 e b d 7 9 9 7 " > < 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C a l c u l a t e d F i e l d s > < H S l i c e r s S h a p e > 0 ; 0 ; 0 ; 0 < / H S l i c e r s S h a p e > < V S l i c e r s S h a p e > 0 ; 0 ; 0 ; 0 < / V S l i c e r s S h a p e > < S l i c e r S h e e t N a m e > A n a l y s i s 3 < / S l i c e r S h e e t N a m e > < S A H o s t H a s h > 3 0 7 5 3 7 0 2 3 < / S A H o s t H a s h > < G e m i n i F i e l d L i s t V i s i b l e > T r u e < / G e m i n i F i e l d L i s t V i s i b l e > < / S e t t i n g s > ] ] > < / C u s t o m C o n t e n t > < / G e m i n i > 
</file>

<file path=customXml/item5.xml>��< ? x m l   v e r s i o n = " 1 . 0 "   e n c o d i n g = " U T F - 1 6 " ? > < G e m i n i   x m l n s = " h t t p : / / g e m i n i / p i v o t c u s t o m i z a t i o n / d 7 0 e 7 4 7 7 - 7 0 0 8 - 4 8 0 3 - b 9 0 7 - 6 1 0 c e 4 8 7 d f 7 3 " > < 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C a l c u l a t e d F i e l d s > < H S l i c e r s S h a p e > 0 ; 0 ; 0 ; 0 < / H S l i c e r s S h a p e > < V S l i c e r s S h a p e > 0 ; 0 ; 0 ; 0 < / V S l i c e r s S h a p e > < S l i c e r S h e e t N a m e > A n a l y s i s 3 < / S l i c e r S h e e t N a m e > < S A H o s t H a s h > 9 1 3 9 6 4 8 1 4 < / S A H o s t H a s h > < G e m i n i F i e l d L i s t V i s i b l e > T r u e < / G e m i n i F i e l d L i s t V i s i b l e > < / S e t t i n g s > ] ] > < / 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 2 0 2 4 - 0 5 - 2 6 T 1 2 : 3 8 : 2 4 . 9 0 3 4 4 4 5 + 0 5 : 3 0 < / L a s t P r o c e s s e d T i m e > < / D a t a M o d e l i n g S a n d b o x . S e r i a l i z e d S a n d b o x E r r o r C a c h e > ] ] > < / C u s t o m C o n t e n t > < / G e m i n i > 
</file>

<file path=customXml/item7.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i m _ C u s t o m e r _ c 8 a 5 5 d 4 d - 2 1 5 c - 4 b e 4 - b 0 1 8 - 9 8 b 8 a 9 b 0 d 4 4 6 & l t ; / K e y & g t ; & l t ; V a l u e   x m l n s : a = " h t t p : / / s c h e m a s . d a t a c o n t r a c t . o r g / 2 0 0 4 / 0 7 / M i c r o s o f t . A n a l y s i s S e r v i c e s . C o m m o n " & g t ; & l t ; a : H a s F o c u s & g t ; t r u e & l t ; / a : H a s F o c u s & g t ; & l t ; a : S i z e A t D p i 9 6 & g t ; 1 1 9 & l t ; / a : S i z e A t D p i 9 6 & g t ; & l t ; a : V i s i b l e & g t ; t r u e & l t ; / a : V i s i b l e & g t ; & l t ; / V a l u e & g t ; & l t ; / K e y V a l u e O f s t r i n g S a n d b o x E d i t o r . M e a s u r e G r i d S t a t e S c d E 3 5 R y & g t ; & l t ; K e y V a l u e O f s t r i n g S a n d b o x E d i t o r . M e a s u r e G r i d S t a t e S c d E 3 5 R y & g t ; & l t ; K e y & g t ; f a c t _ t a b l e _ 1 5 0 8 b 1 1 b - 6 2 e 4 - 4 b 0 e - b 9 2 e - 1 5 8 4 c a b 5 2 1 c 6 & 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m o n t h l y _ s t o r e _ t a r g e t s _ d 0 7 9 a a 5 0 - 1 5 c 6 - 4 c 8 5 - 8 5 8 e - 2 5 0 d 1 4 4 c 5 f 3 5 & 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p r o d u c t s _ t a b l e _ 7 8 d d 4 6 d 3 - f 8 b f - 4 5 f 4 - 8 d d c - 6 c 7 a b 0 d b f 5 4 6 & 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D a t e _ 2 1 b 3 a b f c - f 5 c d - 4 a e b - 9 2 0 b - 6 d 7 0 b 3 c 4 b 4 3 7 & 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D i m _ S a l e s P e r s o n _ 7 6 1 e 1 2 b 1 - e b f 6 - 4 7 c 9 - 9 d 2 a - 1 7 4 c 6 d e 3 3 2 2 e & 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C a l c u l a t i o n s _ d 7 9 f 5 e 0 3 - 2 9 b d - 4 e d 7 - 8 1 2 8 - f 2 4 c d 7 4 5 d 0 8 8 & l t ; / K e y & g t ; & l t ; V a l u e   x m l n s : a = " h t t p : / / s c h e m a s . d a t a c o n t r a c t . o r g / 2 0 0 4 / 0 7 / M i c r o s o f t . A n a l y s i s S e r v i c e s . C o m m o n " & g t ; & l t ; a : H a s F o c u s & g t ; t r u e & l t ; / a : H a s F o c u s & g t ; & l t ; a : S i z e A t D p i 9 6 & g t ; 9 5 & l t ; / a : S i z e A t D p i 9 6 & g t ; & l t ; a : V i s i b l e & g t ; t r u e & l t ; / a : V i s i b l e & g t ; & l t ; / V a l u e & g t ; & l t ; / K e y V a l u e O f s t r i n g S a n d b o x E d i t o r . M e a s u r e G r i d S t a t e S c d E 3 5 R y & g t ; & l t ; / A r r a y O f K e y V a l u e O f s t r i n g S a n d b o x E d i t o r . M e a s u r e G r i d S t a t e S c d E 3 5 R y & g t ; < / C u s t o m C o n t e n t > < / G e m i n i > 
</file>

<file path=customXml/item8.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i m _ 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 i : t y p e = " S a n d b o x E d i t o r M e a s u r e G r i d K e y " & g t ; & l t ; T a b l e N a m e & g t ; D i m _ C u s t o m e r & l t ; / T a b l e N a m e & g t ; & l t ; / K e y & g t ; & l t ; M a i n t a i n e r 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  I D & l t ; / K e y & g t ; & l t ; / D i a g r a m O b j e c t K e y & g t ; & l t ; D i a g r a m O b j e c t K e y & g t ; & l t ; K e y & g t ; C o l u m n s \ M e r g e d & l t ; / K e y & g t ; & l t ; / D i a g r a m O b j e c t K e y & g t ; & l t ; D i a g r a m O b j e c t K e y & g t ; & l t ; K e y & g t ; C o l u m n s \ G e n d e r & l t ; / K e y & g t ; & l t ; / D i a g r a m O b j e c t K e y & g t ; & l t ; D i a g r a m O b j e c t K e y & g t ; & l t ; K e y & g t ; C o l u m n s \ L o c a t i o n & l t ; / K e y & g t ; & l t ; / D i a g r a m O b j e c t K e y & g t ; & l t ; D i a g r a m O b j e c t K e y & g t ; & l t ; K e y & g t ; C o l u m n s \ C u s t o m e r   A g 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  I D & l t ; / K e y & g t ; & l t ; / a : K e y & g t ; & l t ; a : V a l u e   i : t y p e = " M e a s u r e G r i d N o d e V i e w S t a t e " & g t ; & l t ; L a y e d O u t & g t ; t r u e & l t ; / L a y e d O u t & g t ; & l t ; / a : V a l u e & g t ; & l t ; / a : K e y V a l u e O f D i a g r a m O b j e c t K e y a n y T y p e z b w N T n L X & g t ; & l t ; a : K e y V a l u e O f D i a g r a m O b j e c t K e y a n y T y p e z b w N T n L X & g t ; & l t ; a : K e y & g t ; & l t ; K e y & g t ; C o l u m n s \ M e r g e d & 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L o c a t i o n & l t ; / K e y & g t ; & l t ; / a : K e y & g t ; & l t ; a : V a l u e   i : t y p e = " M e a s u r e G r i d N o d e V i e w S t a t e " & g t ; & l t ; C o l u m n & g t ; 3 & l t ; / C o l u m n & g t ; & l t ; L a y e d O u t & g t ; t r u e & l t ; / L a y e d O u t & g t ; & l t ; / a : V a l u e & g t ; & l t ; / a : K e y V a l u e O f D i a g r a m O b j e c t K e y a n y T y p e z b w N T n L X & g t ; & l t ; a : K e y V a l u e O f D i a g r a m O b j e c t K e y a n y T y p e z b w N T n L X & g t ; & l t ; a : K e y & g t ; & l t ; K e y & g t ; C o l u m n s \ C u s t o m e r   A g e & l t ; / K e y & g t ; & l t ; / a : K e y & g t ; & l t ; a : V a l u e 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f a c t _ 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 i : t y p e = " S a n d b o x E d i t o r M e a s u r e G r i d K e y " & g t ; & l t ; T a b l e N a m e & g t ; f a c t _ t a b l e & l t ; / T a b l e N a m e & g t ; & l t ; / K e y & g t ; & l t ; M a i n t a i n e r 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  I D & l t ; / K e y & g t ; & l t ; / D i a g r a m O b j e c t K e y & g t ; & l t ; D i a g r a m O b j e c t K e y & g t ; & l t ; K e y & g t ; C o l u m n s \ C u s t o m e r   I D & l t ; / K e y & g t ; & l t ; / D i a g r a m O b j e c t K e y & g t ; & l t ; D i a g r a m O b j e c t K e y & g t ; & l t ; K e y & g t ; C o l u m n s \ S a l e s   P e r s o n   I D & l t ; / K e y & g t ; & l t ; / D i a g r a m O b j e c t K e y & g t ; & l t ; D i a g r a m O b j e c t K e y & g t ; & l t ; K e y & g t ; C o l u m n s \ Q u a n t i t y   S o l d & l t ; / K e y & g t ; & l t ; / D i a g r a m O b j e c t K e y & g t ; & l t ; D i a g r a m O b j e c t K e y & g t ; & l t ; K e y & g t ; C o l u m n s \ P a y m e n t   M e t h o d & l t ; / K e y & g t ; & l t ; / D i a g r a m O b j e c t K e y & g t ; & l t ; D i a g r a m O b j e c t K e y & g t ; & l t ; K e y & g t ; C o l u m n s \ Q u a n t i t y   R e t u r n e d & l t ; / K e y & g t ; & l t ; / D i a g r a m O b j e c t K e y & g t ; & l t ; D i a g r a m O b j e c t K e y & g t ; & l t ; K e y & g t ; C o l u m n s \ O r d e r   D 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  I D & l t ; / K e y & g t ; & l t ; / a : K e y & g t ; & l t ; a : V a l u e   i : t y p e = " M e a s u r e G r i d N o d e V i e w S t a t e " & g t ; & l t ; L a y e d O u t & g t ; t r u e & l t ; / L a y e d O u t & g t ; & l t ; / a : V a l u e & g t ; & l t ; / a : K e y V a l u e O f D i a g r a m O b j e c t K e y a n y T y p e z b w N T n L X & g t ; & l t ; a : K e y V a l u e O f D i a g r a m O b j e c t K e y a n y T y p e z b w N T n L X & g t ; & l t ; a : K e y & g t ; & l t ; K e y & g t ; C o l u m n s \ C u s t o m e r   I D & l t ; / K e y & g t ; & l t ; / a : K e y & g t ; & l t ; a : V a l u e   i : t y p e = " M e a s u r e G r i d N o d e V i e w S t a t e " & g t ; & l t ; C o l u m n & g t ; 1 & l t ; / C o l u m n & g t ; & l t ; L a y e d O u t & g t ; t r u e & l t ; / L a y e d O u t & g t ; & l t ; / a : V a l u e & g t ; & l t ; / a : K e y V a l u e O f D i a g r a m O b j e c t K e y a n y T y p e z b w N T n L X & g t ; & l t ; a : K e y V a l u e O f D i a g r a m O b j e c t K e y a n y T y p e z b w N T n L X & g t ; & l t ; a : K e y & g t ; & l t ; K e y & g t ; C o l u m n s \ S a l e s   P e r s o n   I D & l t ; / K e y & g t ; & l t ; / a : K e y & g t ; & l t ; a : V a l u e   i : t y p e = " M e a s u r e G r i d N o d e V i e w S t a t e " & g t ; & l t ; C o l u m n & g t ; 2 & l t ; / C o l u m n & g t ; & l t ; L a y e d O u t & g t ; t r u e & l t ; / L a y e d O u t & g t ; & l t ; / a : V a l u e & g t ; & l t ; / a : K e y V a l u e O f D i a g r a m O b j e c t K e y a n y T y p e z b w N T n L X & g t ; & l t ; a : K e y V a l u e O f D i a g r a m O b j e c t K e y a n y T y p e z b w N T n L X & g t ; & l t ; a : K e y & g t ; & l t ; K e y & g t ; C o l u m n s \ Q u a n t i t y   S o l d & l t ; / K e y & g t ; & l t ; / a : K e y & g t ; & l t ; a : V a l u e   i : t y p e = " M e a s u r e G r i d N o d e V i e w S t a t e " & g t ; & l t ; C o l u m n & g t ; 3 & l t ; / C o l u m n & g t ; & l t ; L a y e d O u t & g t ; t r u e & l t ; / L a y e d O u t & g t ; & l t ; / a : V a l u e & g t ; & l t ; / a : K e y V a l u e O f D i a g r a m O b j e c t K e y a n y T y p e z b w N T n L X & g t ; & l t ; a : K e y V a l u e O f D i a g r a m O b j e c t K e y a n y T y p e z b w N T n L X & g t ; & l t ; a : K e y & g t ; & l t ; K e y & g t ; C o l u m n s \ P a y m e n t   M e t h o d & l t ; / K e y & g t ; & l t ; / a : K e y & g t ; & l t ; a : V a l u e   i : t y p e = " M e a s u r e G r i d N o d e V i e w S t a t e " & g t ; & l t ; C o l u m n & g t ; 4 & l t ; / C o l u m n & g t ; & l t ; L a y e d O u t & g t ; t r u e & l t ; / L a y e d O u t & g t ; & l t ; / a : V a l u e & g t ; & l t ; / a : K e y V a l u e O f D i a g r a m O b j e c t K e y a n y T y p e z b w N T n L X & g t ; & l t ; a : K e y V a l u e O f D i a g r a m O b j e c t K e y a n y T y p e z b w N T n L X & g t ; & l t ; a : K e y & g t ; & l t ; K e y & g t ; C o l u m n s \ Q u a n t i t y   R e t u r n e d & l t ; / K e y & g t ; & l t ; / a : K e y & g t ; & l t ; a : V a l u e   i : t y p e = " M e a s u r e G r i d N o d e V i e w S t a t e " & g t ; & l t ; C o l u m n & g t ; 5 & l t ; / C o l u m n & g t ; & l t ; L a y e d O u t & g t ; t r u e & l t ; / L a y e d O u t & g t ; & l t ; / a : V a l u e & g t ; & l t ; / a : K e y V a l u e O f D i a g r a m O b j e c t K e y a n y T y p e z b w N T n L X & g t ; & l t ; a : K e y V a l u e O f D i a g r a m O b j e c t K e y a n y T y p e z b w N T n L X & g t ; & l t ; a : K e y & g t ; & l t ; K e y & g t ; C o l u m n s \ O r d e r   D a t e & l t ; / K e y & g t ; & l t ; / a : K e y & g t ; & l t ; a : V a l u e 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m o n t h l y _ s t o r e _ t a r g e 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 i : t y p e = " S a n d b o x E d i t o r M e a s u r e G r i d K e y " & g t ; & l t ; T a b l e N a m e & g t ; m o n t h l y _ s t o r e _ t a r g e t s & l t ; / T a b l e N a m e & g t ; & l t ; / K e y & g t ; & l t ; M a i n t a i n e r 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 r e a d o n l y & l t ; / K e y & g t ; & l t ; / D i a g r a m O b j e c t K e y & g t ; & l t ; D i a g r a m O b j e c t K e y & g t ; & l t ; K e y & g t ; C o l u m n s \ S t o r e   I D & l t ; / K e y & g t ; & l t ; / D i a g r a m O b j e c t K e y & g t ; & l t ; D i a g r a m O b j e c t K e y & g t ; & l t ; K e y & g t ; C o l u m n s \ M o n t h & l t ; / K e y & g t ; & l t ; / D i a g r a m O b j e c t K e y & g t ; & l t ; D i a g r a m O b j e c t K e y & g t ; & l t ; K e y & g t ; C o l u m n s \ M o n t h l y   T a r g e 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t o r e   I D & l t ; / K e y & g t ; & l t ; / a : K e y & g t ; & l t ; a : V a l u e   i : t y p e = " M e a s u r e G r i d N o d e V i e w S t a t e " & g t ; & l t ; L a y e d O u t & g t ; t r u e & l t ; / L a y e d O u t & g t ; & l t ; / a : V a l u e & g t ; & l t ; / a : K e y V a l u e O f D i a g r a m O b j e c t K e y a n y T y p e z b w N T n L X & g t ; & l t ; a : K e y V a l u e O f D i a g r a m O b j e c t K e y a n y T y p e z b w N T n L X & g t ; & l t ; a : K e y & g t ; & l t ; K e y & g t ; C o l u m n s \ M o n t h & l t ; / K e y & g t ; & l t ; / a : K e y & g t ; & l t ; a : V a l u e   i : t y p e = " M e a s u r e G r i d N o d e V i e w S t a t e " & g t ; & l t ; C o l u m n & g t ; 1 & l t ; / C o l u m n & g t ; & l t ; L a y e d O u t & g t ; t r u e & l t ; / L a y e d O u t & g t ; & l t ; / a : V a l u e & g t ; & l t ; / a : K e y V a l u e O f D i a g r a m O b j e c t K e y a n y T y p e z b w N T n L X & g t ; & l t ; a : K e y V a l u e O f D i a g r a m O b j e c t K e y a n y T y p e z b w N T n L X & g t ; & l t ; a : K e y & g t ; & l t ; K e y & g t ; C o l u m n s \ M o n t h l y   T a r g e t & l t ; / K e y & g t ; & l t ; / a : K e y & g t ; & l t ; a : V a l u e 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p r o d u c t s _ 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 i : t y p e = " S a n d b o x E d i t o r M e a s u r e G r i d K e y " & g t ; & l t ; T a b l e N a m e & g t ; p r o d u c t s _ t a b l e & l t ; / T a b l e N a m e & g t ; & l t ; / K e y & g t ; & l t ; M a i n t a i n e r 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  I D & l t ; / K e y & g t ; & l t ; / D i a g r a m O b j e c t K e y & g t ; & l t ; D i a g r a m O b j e c t K e y & g t ; & l t ; K e y & g t ; C o l u m n s \ P r o d u c t   N a m e & l t ; / K e y & g t ; & l t ; / D i a g r a m O b j e c t K e y & g t ; & l t ; D i a g r a m O b j e c t K e y & g t ; & l t ; K e y & g t ; C o l u m n s \ C a t e g o r y & l t ; / K e y & g t ; & l t ; / D i a g r a m O b j e c t K e y & g t ; & l t ; D i a g r a m O b j e c t K e y & g t ; & l t ; K e y & g t ; C o l u m n s \ S a l e s   P r i c e & l t ; / K e y & g t ; & l t ; / D i a g r a m O b j e c t K e y & g t ; & l t ; D i a g r a m O b j e c t K e y & g t ; & l t ; K e y & g t ; C o l u m n s \ C o s t   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  I D & l t ; / K e y & g t ; & l t ; / a : K e y & g t ; & l t ; a : V a l u e   i : t y p e = " M e a s u r e G r i d N o d e V i e w S t a t e " & g t ; & l t ; L a y e d O u t & g t ; t r u e & l t ; / L a y e d O u t & g t ; & l t ; / a : V a l u e & g t ; & l t ; / a : K e y V a l u e O f D i a g r a m O b j e c t K e y a n y T y p e z b w N T n L X & g t ; & l t ; a : K e y V a l u e O f D i a g r a m O b j e c t K e y a n y T y p e z b w N T n L X & g t ; & l t ; a : K e y & g t ; & l t ; K e y & g t ; C o l u m n s \ P r o d u c t   N a m e & l t ; / K e y & g t ; & l t ; / a : K e y & g t ; & l t ; a : V a l u e   i : t y p e = " M e a s u r e G r i d N o d e V i e w S t a t e " & g t ; & l t ; C o l u m n & g t ; 1 & l t ; / C o l u m n & g t ; & l t ; L a y e d O u t & g t ; t r u e & l t ; / L a y e d O u t & g t ; & l t ; / a : V a l u e & g t ; & l t ; / a : K e y V a l u e O f D i a g r a m O b j e c t K e y a n y T y p e z b w N T n L X & g t ; & l t ; a : K e y V a l u e O f D i a g r a m O b j e c t K e y a n y T y p e z b w N T n L X & g t ; & l t ; a : K e y & g t ; & l t ; K e y & g t ; C o l u m n s \ C a t e g o r y & l t ; / K e y & g t ; & l t ; / a : K e y & g t ; & l t ; a : V a l u e   i : t y p e = " M e a s u r e G r i d N o d e V i e w S t a t e " & g t ; & l t ; C o l u m n & g t ; 2 & l t ; / C o l u m n & g t ; & l t ; L a y e d O u t & g t ; t r u e & l t ; / L a y e d O u t & g t ; & l t ; / a : V a l u e & g t ; & l t ; / a : K e y V a l u e O f D i a g r a m O b j e c t K e y a n y T y p e z b w N T n L X & g t ; & l t ; a : K e y V a l u e O f D i a g r a m O b j e c t K e y a n y T y p e z b w N T n L X & g t ; & l t ; a : K e y & g t ; & l t ; K e y & g t ; C o l u m n s \ S a l e s   P r i c e & l t ; / K e y & g t ; & l t ; / a : K e y & g t ; & l t ; a : V a l u e   i : t y p e = " M e a s u r e G r i d N o d e V i e w S t a t e " & g t ; & l t ; C o l u m n & g t ; 3 & l t ; / C o l u m n & g t ; & l t ; L a y e d O u t & g t ; t r u e & l t ; / L a y e d O u t & g t ; & l t ; / a : V a l u e & g t ; & l t ; / a : K e y V a l u e O f D i a g r a m O b j e c t K e y a n y T y p e z b w N T n L X & g t ; & l t ; a : K e y V a l u e O f D i a g r a m O b j e c t K e y a n y T y p e z b w N T n L X & g t ; & l t ; a : K e y & g t ; & l t ; K e y & g t ; C o l u m n s \ C o s t   P r i c e & l t ; / K e y & g t ; & l t ; / a : K e y & g t ; & l t ; a : V a l u e 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C a l c u l a t i o n 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 i : t y p e = " S a n d b o x E d i t o r M e a s u r e G r i d K e y " & g t ; & l t ; T a b l e N a m e & g t ; C a l c u l a t i o n s & l t ; / T a b l e N a m e & g t ; & l t ; / K e y & g t ; & l t ; M a i n t a i n e r 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 r e a d o n l y & l t ; / K e y & g t ; & l t ; / D i a g r a m O b j e c t K e y & g t ; & l t ; D i a g r a m O b j e c t K e y & g t ; & l t ; K e y & g t ; M e a s u r e s \ T o t a l   R e v e n u e & l t ; / K e y & g t ; & l t ; / D i a g r a m O b j e c t K e y & g t ; & l t ; D i a g r a m O b j e c t K e y & g t ; & l t ; K e y & g t ; M e a s u r e s \ T o t a l   R e v e n u e \ T a g I n f o \ F o r m u l a & l t ; / K e y & g t ; & l t ; / D i a g r a m O b j e c t K e y & g t ; & l t ; D i a g r a m O b j e c t K e y & g t ; & l t ; K e y & g t ; M e a s u r e s \ T o t a l   R e v e n u e \ T a g I n f o \ V a l u e & l t ; / K e y & g t ; & l t ; / D i a g r a m O b j e c t K e y & g t ; & l t ; D i a g r a m O b j e c t K e y & g t ; & l t ; K e y & g t ; M e a s u r e s \ C O G S & l t ; / K e y & g t ; & l t ; / D i a g r a m O b j e c t K e y & g t ; & l t ; D i a g r a m O b j e c t K e y & g t ; & l t ; K e y & g t ; M e a s u r e s \ C O G S \ T a g I n f o \ F o r m u l a & l t ; / K e y & g t ; & l t ; / D i a g r a m O b j e c t K e y & g t ; & l t ; D i a g r a m O b j e c t K e y & g t ; & l t ; K e y & g t ; M e a s u r e s \ C O G S \ T a g I n f o \ V a l u e & l t ; / K e y & g t ; & l t ; / D i a g r a m O b j e c t K e y & g t ; & l t ; D i a g r a m O b j e c t K e y & g t ; & l t ; K e y & g t ; M e a s u r e s \ P r o f i t   M a r g i n & l t ; / K e y & g t ; & l t ; / D i a g r a m O b j e c t K e y & g t ; & l t ; D i a g r a m O b j e c t K e y & g t ; & l t ; K e y & g t ; M e a s u r e s \ P r o f i t   M a r g i n \ T a g I n f o \ F o r m u l a & l t ; / K e y & g t ; & l t ; / D i a g r a m O b j e c t K e y & g t ; & l t ; D i a g r a m O b j e c t K e y & g t ; & l t ; K e y & g t ; M e a s u r e s \ P r o f i t   M a r g i n \ T a g I n f o \ V a l u e & l t ; / K e y & g t ; & l t ; / D i a g r a m O b j e c t K e y & g t ; & l t ; D i a g r a m O b j e c t K e y & g t ; & l t ; K e y & g t ; M e a s u r e s \ %   P r o f i t   M a r g i n & l t ; / K e y & g t ; & l t ; / D i a g r a m O b j e c t K e y & g t ; & l t ; D i a g r a m O b j e c t K e y & g t ; & l t ; K e y & g t ; M e a s u r e s \ %   P r o f i t   M a r g i n \ T a g I n f o \ F o r m u l a & l t ; / K e y & g t ; & l t ; / D i a g r a m O b j e c t K e y & g t ; & l t ; D i a g r a m O b j e c t K e y & g t ; & l t ; K e y & g t ; M e a s u r e s \ %   P r o f i t   M a r g i n \ T a g I n f o \ V a l u e & l t ; / K e y & g t ; & l t ; / D i a g r a m O b j e c t K e y & g t ; & l t ; D i a g r a m O b j e c t K e y & g t ; & l t ; K e y & g t ; M e a s u r e s \ #   T r a n s a c t i o n s & l t ; / K e y & g t ; & l t ; / D i a g r a m O b j e c t K e y & g t ; & l t ; D i a g r a m O b j e c t K e y & g t ; & l t ; K e y & g t ; M e a s u r e s \ #   T r a n s a c t i o n s \ T a g I n f o \ F o r m u l a & l t ; / K e y & g t ; & l t ; / D i a g r a m O b j e c t K e y & g t ; & l t ; D i a g r a m O b j e c t K e y & g t ; & l t ; K e y & g t ; M e a s u r e s \ #   T r a n s a c t i o n s \ T a g I n f o \ V a l u e & l t ; / K e y & g t ; & l t ; / D i a g r a m O b j e c t K e y & g t ; & l t ; D i a g r a m O b j e c t K e y & g t ; & l t ; K e y & g t ; M e a s u r e s \ T o t a l   R e f u n d & l t ; / K e y & g t ; & l t ; / D i a g r a m O b j e c t K e y & g t ; & l t ; D i a g r a m O b j e c t K e y & g t ; & l t ; K e y & g t ; M e a s u r e s \ T o t a l   R e f u n d \ T a g I n f o \ F o r m u l a & l t ; / K e y & g t ; & l t ; / D i a g r a m O b j e c t K e y & g t ; & l t ; D i a g r a m O b j e c t K e y & g t ; & l t ; K e y & g t ; M e a s u r e s \ T o t a l   R e f u n d \ T a g I n f o \ V a l u e & l t ; / K e y & g t ; & l t ; / D i a g r a m O b j e c t K e y & g t ; & l t ; D i a g r a m O b j e c t K e y & g t ; & l t ; K e y & g t ; M e a s u r e s \ R e f u n d   R a t e & l t ; / K e y & g t ; & l t ; / D i a g r a m O b j e c t K e y & g t ; & l t ; D i a g r a m O b j e c t K e y & g t ; & l t ; K e y & g t ; M e a s u r e s \ R e f u n d   R a t e \ T a g I n f o \ F o r m u l a & l t ; / K e y & g t ; & l t ; / D i a g r a m O b j e c t K e y & g t ; & l t ; D i a g r a m O b j e c t K e y & g t ; & l t ; K e y & g t ; M e a s u r e s \ R e f u n d   R a t e \ T a g I n f o \ V a l u e & l t ; / K e y & g t ; & l t ; / D i a g r a m O b j e c t K e y & g t ; & l t ; D i a g r a m O b j e c t K e y & g t ; & l t ; K e y & g t ; M e a s u r e s \ #   P r o d u c t s & l t ; / K e y & g t ; & l t ; / D i a g r a m O b j e c t K e y & g t ; & l t ; D i a g r a m O b j e c t K e y & g t ; & l t ; K e y & g t ; M e a s u r e s \ #   P r o d u c t s \ T a g I n f o \ F o r m u l a & l t ; / K e y & g t ; & l t ; / D i a g r a m O b j e c t K e y & g t ; & l t ; D i a g r a m O b j e c t K e y & g t ; & l t ; K e y & g t ; M e a s u r e s \ #   P r o d u c t s \ T a g I n f o \ V a l u e & l t ; / K e y & g t ; & l t ; / D i a g r a m O b j e c t K e y & g t ; & l t ; D i a g r a m O b j e c t K e y & g t ; & l t ; K e y & g t ; M e a s u r e s \ Q t y   R e t u r n e d & l t ; / K e y & g t ; & l t ; / D i a g r a m O b j e c t K e y & g t ; & l t ; D i a g r a m O b j e c t K e y & g t ; & l t ; K e y & g t ; M e a s u r e s \ Q t y   R e t u r n e d \ T a g I n f o \ F o r m u l a & l t ; / K e y & g t ; & l t ; / D i a g r a m O b j e c t K e y & g t ; & l t ; D i a g r a m O b j e c t K e y & g t ; & l t ; K e y & g t ; M e a s u r e s \ Q t y   R e t u r n e d \ T a g I n f o \ V a l u e & l t ; / K e y & g t ; & l t ; / D i a g r a m O b j e c t K e y & g t ; & l t ; D i a g r a m O b j e c t K e y & g t ; & l t ; K e y & g t ; M e a s u r e s \ T o t a l   Q t y & l t ; / K e y & g t ; & l t ; / D i a g r a m O b j e c t K e y & g t ; & l t ; D i a g r a m O b j e c t K e y & g t ; & l t ; K e y & g t ; M e a s u r e s \ T o t a l   Q t y \ T a g I n f o \ F o r m u l a & l t ; / K e y & g t ; & l t ; / D i a g r a m O b j e c t K e y & g t ; & l t ; D i a g r a m O b j e c t K e y & g t ; & l t ; K e y & g t ; M e a s u r e s \ T o t a l   Q t y \ T a g I n f o \ V a l u e & l t ; / K e y & g t ; & l t ; / D i a g r a m O b j e c t K e y & g t ; & l t ; D i a g r a m O b j e c t K e y & g t ; & l t ; K e y & g t ; M e a s u r e s \ T o t a l   T a r g e t & l t ; / K e y & g t ; & l t ; / D i a g r a m O b j e c t K e y & g t ; & l t ; D i a g r a m O b j e c t K e y & g t ; & l t ; K e y & g t ; M e a s u r e s \ T o t a l   T a r g e t \ T a g I n f o \ F o r m u l a & l t ; / K e y & g t ; & l t ; / D i a g r a m O b j e c t K e y & g t ; & l t ; D i a g r a m O b j e c t K e y & g t ; & l t ; K e y & g t ; M e a s u r e s \ T o t a l   T a r g e t \ T a g I n f o \ V a l u e & l t ; / K e y & g t ; & l t ; / D i a g r a m O b j e c t K e y & g t ; & l t ; D i a g r a m O b j e c t K e y & g t ; & l t ; K e y & g t ; C o l u m n s \ M e a s u r e 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T o t a l   R e v e n u e & l t ; / K e y & g t ; & l t ; / a : K e y & g t ; & l t ; a : V a l u e   i : t y p e = " M e a s u r e G r i d N o d e V i e w S t a t e " & g t ; & l t ; L a y e d O u t & g t ; t r u e & l t ; / L a y e d O u t & g t ; & l t ; / a : V a l u e & g t ; & l t ; / a : K e y V a l u e O f D i a g r a m O b j e c t K e y a n y T y p e z b w N T n L X & g t ; & l t ; a : K e y V a l u e O f D i a g r a m O b j e c t K e y a n y T y p e z b w N T n L X & g t ; & l t ; a : K e y & g t ; & l t ; K e y & g t ; M e a s u r e s \ T o t a l   R e v e n u e \ T a g I n f o \ F o r m u l a & l t ; / K e y & g t ; & l t ; / a : K e y & g t ; & l t ; a : V a l u e   i : t y p e = " M e a s u r e G r i d V i e w S t a t e I D i a g r a m T a g A d d i t i o n a l I n f o " / & g t ; & l t ; / a : K e y V a l u e O f D i a g r a m O b j e c t K e y a n y T y p e z b w N T n L X & g t ; & l t ; a : K e y V a l u e O f D i a g r a m O b j e c t K e y a n y T y p e z b w N T n L X & g t ; & l t ; a : K e y & g t ; & l t ; K e y & g t ; M e a s u r e s \ T o t a l   R e v e n u e \ T a g I n f o \ V a l u e & l t ; / K e y & g t ; & l t ; / a : K e y & g t ; & l t ; a : V a l u e   i : t y p e = " M e a s u r e G r i d V i e w S t a t e I D i a g r a m T a g A d d i t i o n a l I n f o " / & g t ; & l t ; / a : K e y V a l u e O f D i a g r a m O b j e c t K e y a n y T y p e z b w N T n L X & g t ; & l t ; a : K e y V a l u e O f D i a g r a m O b j e c t K e y a n y T y p e z b w N T n L X & g t ; & l t ; a : K e y & g t ; & l t ; K e y & g t ; M e a s u r e s \ C O G S & l t ; / K e y & g t ; & l t ; / a : K e y & g t ; & l t ; a : V a l u e   i : t y p e = " M e a s u r e G r i d N o d e V i e w S t a t e " & g t ; & l t ; L a y e d O u t & g t ; t r u e & l t ; / L a y e d O u t & g t ; & l t ; R o w & g t ; 1 & l t ; / R o w & g t ; & l t ; / a : V a l u e & g t ; & l t ; / a : K e y V a l u e O f D i a g r a m O b j e c t K e y a n y T y p e z b w N T n L X & g t ; & l t ; a : K e y V a l u e O f D i a g r a m O b j e c t K e y a n y T y p e z b w N T n L X & g t ; & l t ; a : K e y & g t ; & l t ; K e y & g t ; M e a s u r e s \ C O G S \ T a g I n f o \ F o r m u l a & l t ; / K e y & g t ; & l t ; / a : K e y & g t ; & l t ; a : V a l u e   i : t y p e = " M e a s u r e G r i d V i e w S t a t e I D i a g r a m T a g A d d i t i o n a l I n f o " / & g t ; & l t ; / a : K e y V a l u e O f D i a g r a m O b j e c t K e y a n y T y p e z b w N T n L X & g t ; & l t ; a : K e y V a l u e O f D i a g r a m O b j e c t K e y a n y T y p e z b w N T n L X & g t ; & l t ; a : K e y & g t ; & l t ; K e y & g t ; M e a s u r e s \ C O G S \ T a g I n f o \ V a l u e & l t ; / K e y & g t ; & l t ; / a : K e y & g t ; & l t ; a : V a l u e   i : t y p e = " M e a s u r e G r i d V i e w S t a t e I D i a g r a m T a g A d d i t i o n a l I n f o " / & g t ; & l t ; / a : K e y V a l u e O f D i a g r a m O b j e c t K e y a n y T y p e z b w N T n L X & g t ; & l t ; a : K e y V a l u e O f D i a g r a m O b j e c t K e y a n y T y p e z b w N T n L X & g t ; & l t ; a : K e y & g t ; & l t ; K e y & g t ; M e a s u r e s \ P r o f i t   M a r g i n & l t ; / K e y & g t ; & l t ; / a : K e y & g t ; & l t ; a : V a l u e   i : t y p e = " M e a s u r e G r i d N o d e V i e w S t a t e " & g t ; & l t ; L a y e d O u t & g t ; t r u e & l t ; / L a y e d O u t & g t ; & l t ; R o w & g t ; 2 & l t ; / R o w & g t ; & l t ; / a : V a l u e & g t ; & l t ; / a : K e y V a l u e O f D i a g r a m O b j e c t K e y a n y T y p e z b w N T n L X & g t ; & l t ; a : K e y V a l u e O f D i a g r a m O b j e c t K e y a n y T y p e z b w N T n L X & g t ; & l t ; a : K e y & g t ; & l t ; K e y & g t ; M e a s u r e s \ P r o f i t   M a r g i n \ T a g I n f o \ F o r m u l a & l t ; / K e y & g t ; & l t ; / a : K e y & g t ; & l t ; a : V a l u e   i : t y p e = " M e a s u r e G r i d V i e w S t a t e I D i a g r a m T a g A d d i t i o n a l I n f o " / & g t ; & l t ; / a : K e y V a l u e O f D i a g r a m O b j e c t K e y a n y T y p e z b w N T n L X & g t ; & l t ; a : K e y V a l u e O f D i a g r a m O b j e c t K e y a n y T y p e z b w N T n L X & g t ; & l t ; a : K e y & g t ; & l t ; K e y & g t ; M e a s u r e s \ P r o f i t   M a r g i n \ T a g I n f o \ V a l u e & l t ; / K e y & g t ; & l t ; / a : K e y & g t ; & l t ; a : V a l u e   i : t y p e = " M e a s u r e G r i d V i e w S t a t e I D i a g r a m T a g A d d i t i o n a l I n f o " / & g t ; & l t ; / a : K e y V a l u e O f D i a g r a m O b j e c t K e y a n y T y p e z b w N T n L X & g t ; & l t ; a : K e y V a l u e O f D i a g r a m O b j e c t K e y a n y T y p e z b w N T n L X & g t ; & l t ; a : K e y & g t ; & l t ; K e y & g t ; M e a s u r e s \ %   P r o f i t   M a r g i n & l t ; / K e y & g t ; & l t ; / a : K e y & g t ; & l t ; a : V a l u e   i : t y p e = " M e a s u r e G r i d N o d e V i e w S t a t e " & g t ; & l t ; L a y e d O u t & g t ; t r u e & l t ; / L a y e d O u t & g t ; & l t ; R o w & g t ; 3 & l t ; / R o w & g t ; & l t ; / a : V a l u e & g t ; & l t ; / a : K e y V a l u e O f D i a g r a m O b j e c t K e y a n y T y p e z b w N T n L X & g t ; & l t ; a : K e y V a l u e O f D i a g r a m O b j e c t K e y a n y T y p e z b w N T n L X & g t ; & l t ; a : K e y & g t ; & l t ; K e y & g t ; M e a s u r e s \ %   P r o f i t   M a r g i n \ T a g I n f o \ F o r m u l a & l t ; / K e y & g t ; & l t ; / a : K e y & g t ; & l t ; a : V a l u e   i : t y p e = " M e a s u r e G r i d V i e w S t a t e I D i a g r a m T a g A d d i t i o n a l I n f o " / & g t ; & l t ; / a : K e y V a l u e O f D i a g r a m O b j e c t K e y a n y T y p e z b w N T n L X & g t ; & l t ; a : K e y V a l u e O f D i a g r a m O b j e c t K e y a n y T y p e z b w N T n L X & g t ; & l t ; a : K e y & g t ; & l t ; K e y & g t ; M e a s u r e s \ %   P r o f i t   M a r g i n \ T a g I n f o \ V a l u e & l t ; / K e y & g t ; & l t ; / a : K e y & g t ; & l t ; a : V a l u e   i : t y p e = " M e a s u r e G r i d V i e w S t a t e I D i a g r a m T a g A d d i t i o n a l I n f o " / & g t ; & l t ; / a : K e y V a l u e O f D i a g r a m O b j e c t K e y a n y T y p e z b w N T n L X & g t ; & l t ; a : K e y V a l u e O f D i a g r a m O b j e c t K e y a n y T y p e z b w N T n L X & g t ; & l t ; a : K e y & g t ; & l t ; K e y & g t ; M e a s u r e s \ #   T r a n s a c t i o n s & l t ; / K e y & g t ; & l t ; / a : K e y & g t ; & l t ; a : V a l u e   i : t y p e = " M e a s u r e G r i d N o d e V i e w S t a t e " & g t ; & l t ; L a y e d O u t & g t ; t r u e & l t ; / L a y e d O u t & g t ; & l t ; R o w & g t ; 4 & l t ; / R o w & g t ; & l t ; / a : V a l u e & g t ; & l t ; / a : K e y V a l u e O f D i a g r a m O b j e c t K e y a n y T y p e z b w N T n L X & g t ; & l t ; a : K e y V a l u e O f D i a g r a m O b j e c t K e y a n y T y p e z b w N T n L X & g t ; & l t ; a : K e y & g t ; & l t ; K e y & g t ; M e a s u r e s \ #   T r a n s a c t i o n s \ T a g I n f o \ F o r m u l a & l t ; / K e y & g t ; & l t ; / a : K e y & g t ; & l t ; a : V a l u e   i : t y p e = " M e a s u r e G r i d V i e w S t a t e I D i a g r a m T a g A d d i t i o n a l I n f o " / & g t ; & l t ; / a : K e y V a l u e O f D i a g r a m O b j e c t K e y a n y T y p e z b w N T n L X & g t ; & l t ; a : K e y V a l u e O f D i a g r a m O b j e c t K e y a n y T y p e z b w N T n L X & g t ; & l t ; a : K e y & g t ; & l t ; K e y & g t ; M e a s u r e s \ #   T r a n s a c t i o n s \ T a g I n f o \ V a l u e & l t ; / K e y & g t ; & l t ; / a : K e y & g t ; & l t ; a : V a l u e   i : t y p e = " M e a s u r e G r i d V i e w S t a t e I D i a g r a m T a g A d d i t i o n a l I n f o " / & g t ; & l t ; / a : K e y V a l u e O f D i a g r a m O b j e c t K e y a n y T y p e z b w N T n L X & g t ; & l t ; a : K e y V a l u e O f D i a g r a m O b j e c t K e y a n y T y p e z b w N T n L X & g t ; & l t ; a : K e y & g t ; & l t ; K e y & g t ; M e a s u r e s \ T o t a l   R e f u n d & l t ; / K e y & g t ; & l t ; / a : K e y & g t ; & l t ; a : V a l u e   i : t y p e = " M e a s u r e G r i d N o d e V i e w S t a t e " & g t ; & l t ; L a y e d O u t & g t ; t r u e & l t ; / L a y e d O u t & g t ; & l t ; R o w & g t ; 5 & l t ; / R o w & g t ; & l t ; / a : V a l u e & g t ; & l t ; / a : K e y V a l u e O f D i a g r a m O b j e c t K e y a n y T y p e z b w N T n L X & g t ; & l t ; a : K e y V a l u e O f D i a g r a m O b j e c t K e y a n y T y p e z b w N T n L X & g t ; & l t ; a : K e y & g t ; & l t ; K e y & g t ; M e a s u r e s \ T o t a l   R e f u n d \ T a g I n f o \ F o r m u l a & l t ; / K e y & g t ; & l t ; / a : K e y & g t ; & l t ; a : V a l u e   i : t y p e = " M e a s u r e G r i d V i e w S t a t e I D i a g r a m T a g A d d i t i o n a l I n f o " / & g t ; & l t ; / a : K e y V a l u e O f D i a g r a m O b j e c t K e y a n y T y p e z b w N T n L X & g t ; & l t ; a : K e y V a l u e O f D i a g r a m O b j e c t K e y a n y T y p e z b w N T n L X & g t ; & l t ; a : K e y & g t ; & l t ; K e y & g t ; M e a s u r e s \ T o t a l   R e f u n d \ T a g I n f o \ V a l u e & l t ; / K e y & g t ; & l t ; / a : K e y & g t ; & l t ; a : V a l u e   i : t y p e = " M e a s u r e G r i d V i e w S t a t e I D i a g r a m T a g A d d i t i o n a l I n f o " / & g t ; & l t ; / a : K e y V a l u e O f D i a g r a m O b j e c t K e y a n y T y p e z b w N T n L X & g t ; & l t ; a : K e y V a l u e O f D i a g r a m O b j e c t K e y a n y T y p e z b w N T n L X & g t ; & l t ; a : K e y & g t ; & l t ; K e y & g t ; M e a s u r e s \ R e f u n d   R a t e & l t ; / K e y & g t ; & l t ; / a : K e y & g t ; & l t ; a : V a l u e   i : t y p e = " M e a s u r e G r i d N o d e V i e w S t a t e " & g t ; & l t ; L a y e d O u t & g t ; t r u e & l t ; / L a y e d O u t & g t ; & l t ; R o w & g t ; 6 & l t ; / R o w & g t ; & l t ; / a : V a l u e & g t ; & l t ; / a : K e y V a l u e O f D i a g r a m O b j e c t K e y a n y T y p e z b w N T n L X & g t ; & l t ; a : K e y V a l u e O f D i a g r a m O b j e c t K e y a n y T y p e z b w N T n L X & g t ; & l t ; a : K e y & g t ; & l t ; K e y & g t ; M e a s u r e s \ R e f u n d   R a t e \ T a g I n f o \ F o r m u l a & l t ; / K e y & g t ; & l t ; / a : K e y & g t ; & l t ; a : V a l u e   i : t y p e = " M e a s u r e G r i d V i e w S t a t e I D i a g r a m T a g A d d i t i o n a l I n f o " / & g t ; & l t ; / a : K e y V a l u e O f D i a g r a m O b j e c t K e y a n y T y p e z b w N T n L X & g t ; & l t ; a : K e y V a l u e O f D i a g r a m O b j e c t K e y a n y T y p e z b w N T n L X & g t ; & l t ; a : K e y & g t ; & l t ; K e y & g t ; M e a s u r e s \ R e f u n d   R a t e \ T a g I n f o \ V a l u e & l t ; / K e y & g t ; & l t ; / a : K e y & g t ; & l t ; a : V a l u e   i : t y p e = " M e a s u r e G r i d V i e w S t a t e I D i a g r a m T a g A d d i t i o n a l I n f o " / & g t ; & l t ; / a : K e y V a l u e O f D i a g r a m O b j e c t K e y a n y T y p e z b w N T n L X & g t ; & l t ; a : K e y V a l u e O f D i a g r a m O b j e c t K e y a n y T y p e z b w N T n L X & g t ; & l t ; a : K e y & g t ; & l t ; K e y & g t ; M e a s u r e s \ #   P r o d u c t s & l t ; / K e y & g t ; & l t ; / a : K e y & g t ; & l t ; a : V a l u e   i : t y p e = " M e a s u r e G r i d N o d e V i e w S t a t e " & g t ; & l t ; L a y e d O u t & g t ; t r u e & l t ; / L a y e d O u t & g t ; & l t ; R o w & g t ; 7 & l t ; / R o w & g t ; & l t ; / a : V a l u e & g t ; & l t ; / a : K e y V a l u e O f D i a g r a m O b j e c t K e y a n y T y p e z b w N T n L X & g t ; & l t ; a : K e y V a l u e O f D i a g r a m O b j e c t K e y a n y T y p e z b w N T n L X & g t ; & l t ; a : K e y & g t ; & l t ; K e y & g t ; M e a s u r e s \ #   P r o d u c t s \ T a g I n f o \ F o r m u l a & l t ; / K e y & g t ; & l t ; / a : K e y & g t ; & l t ; a : V a l u e   i : t y p e = " M e a s u r e G r i d V i e w S t a t e I D i a g r a m T a g A d d i t i o n a l I n f o " / & g t ; & l t ; / a : K e y V a l u e O f D i a g r a m O b j e c t K e y a n y T y p e z b w N T n L X & g t ; & l t ; a : K e y V a l u e O f D i a g r a m O b j e c t K e y a n y T y p e z b w N T n L X & g t ; & l t ; a : K e y & g t ; & l t ; K e y & g t ; M e a s u r e s \ #   P r o d u c t s \ T a g I n f o \ V a l u e & l t ; / K e y & g t ; & l t ; / a : K e y & g t ; & l t ; a : V a l u e   i : t y p e = " M e a s u r e G r i d V i e w S t a t e I D i a g r a m T a g A d d i t i o n a l I n f o " / & g t ; & l t ; / a : K e y V a l u e O f D i a g r a m O b j e c t K e y a n y T y p e z b w N T n L X & g t ; & l t ; a : K e y V a l u e O f D i a g r a m O b j e c t K e y a n y T y p e z b w N T n L X & g t ; & l t ; a : K e y & g t ; & l t ; K e y & g t ; M e a s u r e s \ Q t y   R e t u r n e d & l t ; / K e y & g t ; & l t ; / a : K e y & g t ; & l t ; a : V a l u e   i : t y p e = " M e a s u r e G r i d N o d e V i e w S t a t e " & g t ; & l t ; L a y e d O u t & g t ; t r u e & l t ; / L a y e d O u t & g t ; & l t ; R o w & g t ; 8 & l t ; / R o w & g t ; & l t ; / a : V a l u e & g t ; & l t ; / a : K e y V a l u e O f D i a g r a m O b j e c t K e y a n y T y p e z b w N T n L X & g t ; & l t ; a : K e y V a l u e O f D i a g r a m O b j e c t K e y a n y T y p e z b w N T n L X & g t ; & l t ; a : K e y & g t ; & l t ; K e y & g t ; M e a s u r e s \ Q t y   R e t u r n e d \ T a g I n f o \ F o r m u l a & l t ; / K e y & g t ; & l t ; / a : K e y & g t ; & l t ; a : V a l u e   i : t y p e = " M e a s u r e G r i d V i e w S t a t e I D i a g r a m T a g A d d i t i o n a l I n f o " / & g t ; & l t ; / a : K e y V a l u e O f D i a g r a m O b j e c t K e y a n y T y p e z b w N T n L X & g t ; & l t ; a : K e y V a l u e O f D i a g r a m O b j e c t K e y a n y T y p e z b w N T n L X & g t ; & l t ; a : K e y & g t ; & l t ; K e y & g t ; M e a s u r e s \ Q t y   R e t u r n e d \ T a g I n f o \ V a l u e & l t ; / K e y & g t ; & l t ; / a : K e y & g t ; & l t ; a : V a l u e   i : t y p e = " M e a s u r e G r i d V i e w S t a t e I D i a g r a m T a g A d d i t i o n a l I n f o " / & g t ; & l t ; / a : K e y V a l u e O f D i a g r a m O b j e c t K e y a n y T y p e z b w N T n L X & g t ; & l t ; a : K e y V a l u e O f D i a g r a m O b j e c t K e y a n y T y p e z b w N T n L X & g t ; & l t ; a : K e y & g t ; & l t ; K e y & g t ; M e a s u r e s \ T o t a l   Q t y & l t ; / K e y & g t ; & l t ; / a : K e y & g t ; & l t ; a : V a l u e   i : t y p e = " M e a s u r e G r i d N o d e V i e w S t a t e " & g t ; & l t ; L a y e d O u t & g t ; t r u e & l t ; / L a y e d O u t & g t ; & l t ; R o w & g t ; 9 & l t ; / R o w & g t ; & l t ; / a : V a l u e & g t ; & l t ; / a : K e y V a l u e O f D i a g r a m O b j e c t K e y a n y T y p e z b w N T n L X & g t ; & l t ; a : K e y V a l u e O f D i a g r a m O b j e c t K e y a n y T y p e z b w N T n L X & g t ; & l t ; a : K e y & g t ; & l t ; K e y & g t ; M e a s u r e s \ T o t a l   Q t y \ T a g I n f o \ F o r m u l a & l t ; / K e y & g t ; & l t ; / a : K e y & g t ; & l t ; a : V a l u e   i : t y p e = " M e a s u r e G r i d V i e w S t a t e I D i a g r a m T a g A d d i t i o n a l I n f o " / & g t ; & l t ; / a : K e y V a l u e O f D i a g r a m O b j e c t K e y a n y T y p e z b w N T n L X & g t ; & l t ; a : K e y V a l u e O f D i a g r a m O b j e c t K e y a n y T y p e z b w N T n L X & g t ; & l t ; a : K e y & g t ; & l t ; K e y & g t ; M e a s u r e s \ T o t a l   Q t y \ T a g I n f o \ V a l u e & l t ; / K e y & g t ; & l t ; / a : K e y & g t ; & l t ; a : V a l u e   i : t y p e = " M e a s u r e G r i d V i e w S t a t e I D i a g r a m T a g A d d i t i o n a l I n f o " / & g t ; & l t ; / a : K e y V a l u e O f D i a g r a m O b j e c t K e y a n y T y p e z b w N T n L X & g t ; & l t ; a : K e y V a l u e O f D i a g r a m O b j e c t K e y a n y T y p e z b w N T n L X & g t ; & l t ; a : K e y & g t ; & l t ; K e y & g t ; M e a s u r e s \ T o t a l   T a r g e t & l t ; / K e y & g t ; & l t ; / a : K e y & g t ; & l t ; a : V a l u e   i : t y p e = " M e a s u r e G r i d N o d e V i e w S t a t e " & g t ; & l t ; L a y e d O u t & g t ; t r u e & l t ; / L a y e d O u t & g t ; & l t ; R o w & g t ; 1 0 & l t ; / R o w & g t ; & l t ; / a : V a l u e & g t ; & l t ; / a : K e y V a l u e O f D i a g r a m O b j e c t K e y a n y T y p e z b w N T n L X & g t ; & l t ; a : K e y V a l u e O f D i a g r a m O b j e c t K e y a n y T y p e z b w N T n L X & g t ; & l t ; a : K e y & g t ; & l t ; K e y & g t ; M e a s u r e s \ T o t a l   T a r g e t \ T a g I n f o \ F o r m u l a & l t ; / K e y & g t ; & l t ; / a : K e y & g t ; & l t ; a : V a l u e   i : t y p e = " M e a s u r e G r i d V i e w S t a t e I D i a g r a m T a g A d d i t i o n a l I n f o " / & g t ; & l t ; / a : K e y V a l u e O f D i a g r a m O b j e c t K e y a n y T y p e z b w N T n L X & g t ; & l t ; a : K e y V a l u e O f D i a g r a m O b j e c t K e y a n y T y p e z b w N T n L X & g t ; & l t ; a : K e y & g t ; & l t ; K e y & g t ; M e a s u r e s \ T o t a l   T a r g e t \ T a g I n f o \ V a l u e & l t ; / K e y & g t ; & l t ; / a : K e y & g t ; & l t ; a : V a l u e   i : t y p e = " M e a s u r e G r i d V i e w S t a t e I D i a g r a m T a g A d d i t i o n a l I n f o " / & g t ; & l t ; / a : K e y V a l u e O f D i a g r a m O b j e c t K e y a n y T y p e z b w N T n L X & g t ; & l t ; a : K e y V a l u e O f D i a g r a m O b j e c t K e y a n y T y p e z b w N T n L X & g t ; & l t ; a : K e y & g t ; & l t ; K e y & g t ; C o l u m n s \ M e a s u r e s & l t ; / K e y & g t ; & l t ; / a : K e y & g t ; & l t ; a : V a l u e   i : t y p e = " M e a s u r e G r i d N o d e V i e w S t a t e " & 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 T a g s \ T a b l e s \ & a m p ; l t ; T a b l e s \ C a l c u l a t i o n s & a m p ; g t ; & l t ; / K e y & g t ; & l t ; / D i a g r a m O b j e c t K e y & g t ; & l t ; D i a g r a m O b j e c t K e y & g t ; & l t ; K e y & g t ; D y n a m i c   T a g s \ T a b l e s \ & a m p ; l t ; T a b l e s \ D i m _ C u s t o m e r & a m p ; g t ; & l t ; / K e y & g t ; & l t ; / D i a g r a m O b j e c t K e y & g t ; & l t ; D i a g r a m O b j e c t K e y & g t ; & l t ; K e y & g t ; D y n a m i c   T a g s \ T a b l e s \ & a m p ; l t ; T a b l e s \ f a c t _ t a b l e & a m p ; g t ; & l t ; / K e y & g t ; & l t ; / D i a g r a m O b j e c t K e y & g t ; & l t ; D i a g r a m O b j e c t K e y & g t ; & l t ; K e y & g t ; D y n a m i c   T a g s \ T a b l e s \ & a m p ; l t ; T a b l e s \ m o n t h l y _ s t o r e _ t a r g e t s & a m p ; g t ; & l t ; / K e y & g t ; & l t ; / D i a g r a m O b j e c t K e y & g t ; & l t ; D i a g r a m O b j e c t K e y & g t ; & l t ; K e y & g t ; D y n a m i c   T a g s \ T a b l e s \ & a m p ; l t ; T a b l e s \ p r o d u c t s _ t a b l e & a m p ; g t ; & l t ; / K e y & g t ; & l t ; / D i a g r a m O b j e c t K e y & g t ; & l t ; D i a g r a m O b j e c t K e y & g t ; & l t ; K e y & g t ; D y n a m i c   T a g s \ T a b l e s \ & a m p ; l t ; T a b l e s \ D i m _ S a l e s P e r s o n & a m p ; g t ; & l t ; / K e y & g t ; & l t ; / D i a g r a m O b j e c t K e y & g t ; & l t ; D i a g r a m O b j e c t K e y & g t ; & l t ; K e y & g t ; D y n a m i c   T a g s \ T a b l e s \ & a m p ; l t ; T a b l e s \ D a t e & a m p ; g t ; & l t ; / K e y & g t ; & l t ; / D i a g r a m O b j e c t K e y & g t ; & l t ; D i a g r a m O b j e c t K e y & g t ; & l t ; K e y & g t ; T a b l e s \ C a l c u l a t i o n s & l t ; / K e y & g t ; & l t ; / D i a g r a m O b j e c t K e y & g t ; & l t ; D i a g r a m O b j e c t K e y & g t ; & l t ; K e y & g t ; T a b l e s \ C a l c u l a t i o n s \ C o l u m n s \ M e a s u r e s & l t ; / K e y & g t ; & l t ; / D i a g r a m O b j e c t K e y & g t ; & l t ; D i a g r a m O b j e c t K e y & g t ; & l t ; K e y & g t ; T a b l e s \ C a l c u l a t i o n s \ M e a s u r e s \ T o t a l   R e v e n u e & l t ; / K e y & g t ; & l t ; / D i a g r a m O b j e c t K e y & g t ; & l t ; D i a g r a m O b j e c t K e y & g t ; & l t ; K e y & g t ; T a b l e s \ C a l c u l a t i o n s \ M e a s u r e s \ C O G S & l t ; / K e y & g t ; & l t ; / D i a g r a m O b j e c t K e y & g t ; & l t ; D i a g r a m O b j e c t K e y & g t ; & l t ; K e y & g t ; T a b l e s \ C a l c u l a t i o n s \ M e a s u r e s \ P r o f i t   M a r g i n & l t ; / K e y & g t ; & l t ; / D i a g r a m O b j e c t K e y & g t ; & l t ; D i a g r a m O b j e c t K e y & g t ; & l t ; K e y & g t ; T a b l e s \ C a l c u l a t i o n s \ M e a s u r e s \ %   P r o f i t   M a r g i n & l t ; / K e y & g t ; & l t ; / D i a g r a m O b j e c t K e y & g t ; & l t ; D i a g r a m O b j e c t K e y & g t ; & l t ; K e y & g t ; T a b l e s \ C a l c u l a t i o n s \ M e a s u r e s \ #   T r a n s a c t i o n s & l t ; / K e y & g t ; & l t ; / D i a g r a m O b j e c t K e y & g t ; & l t ; D i a g r a m O b j e c t K e y & g t ; & l t ; K e y & g t ; T a b l e s \ C a l c u l a t i o n s \ M e a s u r e s \ T o t a l   R e f u n d & l t ; / K e y & g t ; & l t ; / D i a g r a m O b j e c t K e y & g t ; & l t ; D i a g r a m O b j e c t K e y & g t ; & l t ; K e y & g t ; T a b l e s \ C a l c u l a t i o n s \ M e a s u r e s \ R e f u n d   R a t e & l t ; / K e y & g t ; & l t ; / D i a g r a m O b j e c t K e y & g t ; & l t ; D i a g r a m O b j e c t K e y & g t ; & l t ; K e y & g t ; T a b l e s \ C a l c u l a t i o n s \ M e a s u r e s \ #   P r o d u c t s & l t ; / K e y & g t ; & l t ; / D i a g r a m O b j e c t K e y & g t ; & l t ; D i a g r a m O b j e c t K e y & g t ; & l t ; K e y & g t ; T a b l e s \ C a l c u l a t i o n s \ M e a s u r e s \ Q t y   R e t u r n e d & l t ; / K e y & g t ; & l t ; / D i a g r a m O b j e c t K e y & g t ; & l t ; D i a g r a m O b j e c t K e y & g t ; & l t ; K e y & g t ; T a b l e s \ C a l c u l a t i o n s \ M e a s u r e s \ T o t a l   Q t y & l t ; / K e y & g t ; & l t ; / D i a g r a m O b j e c t K e y & g t ; & l t ; D i a g r a m O b j e c t K e y & g t ; & l t ; K e y & g t ; T a b l e s \ C a l c u l a t i o n s \ M e a s u r e s \ T o t a l   T a r g e t & l t ; / K e y & g t ; & l t ; / D i a g r a m O b j e c t K e y & g t ; & l t ; D i a g r a m O b j e c t K e y & g t ; & l t ; K e y & g t ; T a b l e s \ D i m _ C u s t o m e r & l t ; / K e y & g t ; & l t ; / D i a g r a m O b j e c t K e y & g t ; & l t ; D i a g r a m O b j e c t K e y & g t ; & l t ; K e y & g t ; T a b l e s \ D i m _ C u s t o m e r \ C o l u m n s \ C u s t o m e r   I D & l t ; / K e y & g t ; & l t ; / D i a g r a m O b j e c t K e y & g t ; & l t ; D i a g r a m O b j e c t K e y & g t ; & l t ; K e y & g t ; T a b l e s \ D i m _ C u s t o m e r \ C o l u m n s \ M e r g e d & l t ; / K e y & g t ; & l t ; / D i a g r a m O b j e c t K e y & g t ; & l t ; D i a g r a m O b j e c t K e y & g t ; & l t ; K e y & g t ; T a b l e s \ D i m _ C u s t o m e r \ C o l u m n s \ G e n d e r & l t ; / K e y & g t ; & l t ; / D i a g r a m O b j e c t K e y & g t ; & l t ; D i a g r a m O b j e c t K e y & g t ; & l t ; K e y & g t ; T a b l e s \ D i m _ C u s t o m e r \ C o l u m n s \ L o c a t i o n & l t ; / K e y & g t ; & l t ; / D i a g r a m O b j e c t K e y & g t ; & l t ; D i a g r a m O b j e c t K e y & g t ; & l t ; K e y & g t ; T a b l e s \ D i m _ C u s t o m e r \ C o l u m n s \ C u s t o m e r   A g e & l t ; / K e y & g t ; & l t ; / D i a g r a m O b j e c t K e y & g t ; & l t ; D i a g r a m O b j e c t K e y & g t ; & l t ; K e y & g t ; T a b l e s \ f a c t _ t a b l e & l t ; / K e y & g t ; & l t ; / D i a g r a m O b j e c t K e y & g t ; & l t ; D i a g r a m O b j e c t K e y & g t ; & l t ; K e y & g t ; T a b l e s \ f a c t _ t a b l e \ C o l u m n s \ P r o d u c t   I D & l t ; / K e y & g t ; & l t ; / D i a g r a m O b j e c t K e y & g t ; & l t ; D i a g r a m O b j e c t K e y & g t ; & l t ; K e y & g t ; T a b l e s \ f a c t _ t a b l e \ C o l u m n s \ C u s t o m e r   I D & l t ; / K e y & g t ; & l t ; / D i a g r a m O b j e c t K e y & g t ; & l t ; D i a g r a m O b j e c t K e y & g t ; & l t ; K e y & g t ; T a b l e s \ f a c t _ t a b l e \ C o l u m n s \ S a l e s   P e r s o n   I D & l t ; / K e y & g t ; & l t ; / D i a g r a m O b j e c t K e y & g t ; & l t ; D i a g r a m O b j e c t K e y & g t ; & l t ; K e y & g t ; T a b l e s \ f a c t _ t a b l e \ C o l u m n s \ Q u a n t i t y   S o l d & l t ; / K e y & g t ; & l t ; / D i a g r a m O b j e c t K e y & g t ; & l t ; D i a g r a m O b j e c t K e y & g t ; & l t ; K e y & g t ; T a b l e s \ f a c t _ t a b l e \ C o l u m n s \ P a y m e n t   M e t h o d & l t ; / K e y & g t ; & l t ; / D i a g r a m O b j e c t K e y & g t ; & l t ; D i a g r a m O b j e c t K e y & g t ; & l t ; K e y & g t ; T a b l e s \ f a c t _ t a b l e \ C o l u m n s \ Q u a n t i t y   R e t u r n e d & l t ; / K e y & g t ; & l t ; / D i a g r a m O b j e c t K e y & g t ; & l t ; D i a g r a m O b j e c t K e y & g t ; & l t ; K e y & g t ; T a b l e s \ f a c t _ t a b l e \ C o l u m n s \ O r d e r   D a t e & l t ; / K e y & g t ; & l t ; / D i a g r a m O b j e c t K e y & g t ; & l t ; D i a g r a m O b j e c t K e y & g t ; & l t ; K e y & g t ; T a b l e s \ m o n t h l y _ s t o r e _ t a r g e t s & l t ; / K e y & g t ; & l t ; / D i a g r a m O b j e c t K e y & g t ; & l t ; D i a g r a m O b j e c t K e y & g t ; & l t ; K e y & g t ; T a b l e s \ m o n t h l y _ s t o r e _ t a r g e t s \ C o l u m n s \ S t o r e   I D & l t ; / K e y & g t ; & l t ; / D i a g r a m O b j e c t K e y & g t ; & l t ; D i a g r a m O b j e c t K e y & g t ; & l t ; K e y & g t ; T a b l e s \ m o n t h l y _ s t o r e _ t a r g e t s \ C o l u m n s \ D a t e & l t ; / K e y & g t ; & l t ; / D i a g r a m O b j e c t K e y & g t ; & l t ; D i a g r a m O b j e c t K e y & g t ; & l t ; K e y & g t ; T a b l e s \ m o n t h l y _ s t o r e _ t a r g e t s \ C o l u m n s \ M o n t h l y   T a r g e t & l t ; / K e y & g t ; & l t ; / D i a g r a m O b j e c t K e y & g t ; & l t ; D i a g r a m O b j e c t K e y & g t ; & l t ; K e y & g t ; T a b l e s \ p r o d u c t s _ t a b l e & l t ; / K e y & g t ; & l t ; / D i a g r a m O b j e c t K e y & g t ; & l t ; D i a g r a m O b j e c t K e y & g t ; & l t ; K e y & g t ; T a b l e s \ p r o d u c t s _ t a b l e \ C o l u m n s \ P r o d u c t   I D & l t ; / K e y & g t ; & l t ; / D i a g r a m O b j e c t K e y & g t ; & l t ; D i a g r a m O b j e c t K e y & g t ; & l t ; K e y & g t ; T a b l e s \ p r o d u c t s _ t a b l e \ C o l u m n s \ P r o d u c t   N a m e & l t ; / K e y & g t ; & l t ; / D i a g r a m O b j e c t K e y & g t ; & l t ; D i a g r a m O b j e c t K e y & g t ; & l t ; K e y & g t ; T a b l e s \ p r o d u c t s _ t a b l e \ C o l u m n s \ C a t e g o r y & l t ; / K e y & g t ; & l t ; / D i a g r a m O b j e c t K e y & g t ; & l t ; D i a g r a m O b j e c t K e y & g t ; & l t ; K e y & g t ; T a b l e s \ p r o d u c t s _ t a b l e \ C o l u m n s \ S a l e s   P r i c e & l t ; / K e y & g t ; & l t ; / D i a g r a m O b j e c t K e y & g t ; & l t ; D i a g r a m O b j e c t K e y & g t ; & l t ; K e y & g t ; T a b l e s \ p r o d u c t s _ t a b l e \ C o l u m n s \ C o s t   P r i c e & l t ; / K e y & g t ; & l t ; / D i a g r a m O b j e c t K e y & g t ; & l t ; D i a g r a m O b j e c t K e y & g t ; & l t ; K e y & g t ; T a b l e s \ D i m _ S a l e s P e r s o n & l t ; / K e y & g t ; & l t ; / D i a g r a m O b j e c t K e y & g t ; & l t ; D i a g r a m O b j e c t K e y & g t ; & l t ; K e y & g t ; T a b l e s \ D i m _ S a l e s P e r s o n \ C o l u m n s \ S a l e s   P e r s o n   I D & l t ; / K e y & g t ; & l t ; / D i a g r a m O b j e c t K e y & g t ; & l t ; D i a g r a m O b j e c t K e y & g t ; & l t ; K e y & g t ; T a b l e s \ D i m _ S a l e s P e r s o n \ C o l u m n s \ M e r g e d & l t ; / K e y & g t ; & l t ; / D i a g r a m O b j e c t K e y & g t ; & l t ; D i a g r a m O b j e c t K e y & g t ; & l t ; K e y & g t ; T a b l e s \ D i m _ S a l e s P e r s o n \ C o l u m n s \ S t o r e   N a m e & l t ; / K e y & g t ; & l t ; / D i a g r a m O b j e c t K e y & g t ; & l t ; D i a g r a m O b j e c t K e y & g t ; & l t ; K e y & g t ; T a b l e s \ D i m _ S a l e s P e r s o n \ C o l u m n s \ C u s t o m & l t ; / K e y & g t ; & l t ; / D i a g r a m O b j e c t K e y & g t ; & l t ; D i a g r a m O b j e c t K e y & g t ; & l t ; K e y & g t ; T a b l e s \ D a t e & l t ; / K e y & g t ; & l t ; / D i a g r a m O b j e c t K e y & g t ; & l t ; D i a g r a m O b j e c t K e y & g t ; & l t ; K e y & g t ; T a b l e s \ D a t e \ C o l u m n s \ O r d e r   D a t e & l t ; / K e y & g t ; & l t ; / D i a g r a m O b j e c t K e y & g t ; & l t ; D i a g r a m O b j e c t K e y & g t ; & l t ; K e y & g t ; T a b l e s \ D a t e \ C o l u m n s \ Y e a r & l t ; / K e y & g t ; & l t ; / D i a g r a m O b j e c t K e y & g t ; & l t ; D i a g r a m O b j e c t K e y & g t ; & l t ; K e y & g t ; T a b l e s \ D a t e \ C o l u m n s \ M o n t h & l t ; / K e y & g t ; & l t ; / D i a g r a m O b j e c t K e y & g t ; & l t ; D i a g r a m O b j e c t K e y & g t ; & l t ; K e y & g t ; T a b l e s \ D a t e \ C o l u m n s \ M o n t h N u m & l t ; / K e y & g t ; & l t ; / D i a g r a m O b j e c t K e y & g t ; & l t ; D i a g r a m O b j e c t K e y & g t ; & l t ; K e y & g t ; T a b l e s \ D a t e \ C o l u m n s \ W e e k d a y & l t ; / K e y & g t ; & l t ; / D i a g r a m O b j e c t K e y & g t ; & l t ; D i a g r a m O b j e c t K e y & g t ; & l t ; K e y & g t ; T a b l e s \ D a t e \ C o l u m n s \ W e e k N u m & l t ; / K e y & g t ; & l t ; / D i a g r a m O b j e c t K e y & g t ; & l t ; D i a g r a m O b j e c t K e y & g t ; & l t ; K e y & g t ; T a b l e s \ D a t e \ C o l u m n s \ W e e k T y p e & l t ; / K e y & g t ; & l t ; / D i a g r a m O b j e c t K e y & g t ; & l t ; D i a g r a m O b j e c t K e y & g t ; & l t ; K e y & g t ; T a b l e s \ D a t e \ C o l u m n s \ Q u a r t e r & l t ; / K e y & g t ; & l t ; / D i a g r a m O b j e c t K e y & g t ; & l t ; D i a g r a m O b j e c t K e y & g t ; & l t ; K e y & g t ; R e l a t i o n s h i p s \ & a m p ; l t ; T a b l e s \ f a c t _ t a b l e \ C o l u m n s \ C u s t o m e r   I D & a m p ; g t ; - & a m p ; l t ; T a b l e s \ D i m _ C u s t o m e r \ C o l u m n s \ C u s t o m e r   I D & a m p ; g t ; & l t ; / K e y & g t ; & l t ; / D i a g r a m O b j e c t K e y & g t ; & l t ; D i a g r a m O b j e c t K e y & g t ; & l t ; K e y & g t ; R e l a t i o n s h i p s \ & a m p ; l t ; T a b l e s \ f a c t _ t a b l e \ C o l u m n s \ C u s t o m e r   I D & a m p ; g t ; - & a m p ; l t ; T a b l e s \ D i m _ C u s t o m e r \ C o l u m n s \ C u s t o m e r   I D & a m p ; g t ; \ F K & l t ; / K e y & g t ; & l t ; / D i a g r a m O b j e c t K e y & g t ; & l t ; D i a g r a m O b j e c t K e y & g t ; & l t ; K e y & g t ; R e l a t i o n s h i p s \ & a m p ; l t ; T a b l e s \ f a c t _ t a b l e \ C o l u m n s \ C u s t o m e r   I D & a m p ; g t ; - & a m p ; l t ; T a b l e s \ D i m _ C u s t o m e r \ C o l u m n s \ C u s t o m e r   I D & a m p ; g t ; \ P K & l t ; / K e y & g t ; & l t ; / D i a g r a m O b j e c t K e y & g t ; & l t ; D i a g r a m O b j e c t K e y & g t ; & l t ; K e y & g t ; R e l a t i o n s h i p s \ & a m p ; l t ; T a b l e s \ f a c t _ t a b l e \ C o l u m n s \ P r o d u c t   I D & a m p ; g t ; - & a m p ; l t ; T a b l e s \ p r o d u c t s _ t a b l e \ C o l u m n s \ P r o d u c t   I D & a m p ; g t ; & l t ; / K e y & g t ; & l t ; / D i a g r a m O b j e c t K e y & g t ; & l t ; D i a g r a m O b j e c t K e y & g t ; & l t ; K e y & g t ; R e l a t i o n s h i p s \ & a m p ; l t ; T a b l e s \ f a c t _ t a b l e \ C o l u m n s \ P r o d u c t   I D & a m p ; g t ; - & a m p ; l t ; T a b l e s \ p r o d u c t s _ t a b l e \ C o l u m n s \ P r o d u c t   I D & a m p ; g t ; \ F K & l t ; / K e y & g t ; & l t ; / D i a g r a m O b j e c t K e y & g t ; & l t ; D i a g r a m O b j e c t K e y & g t ; & l t ; K e y & g t ; R e l a t i o n s h i p s \ & a m p ; l t ; T a b l e s \ f a c t _ t a b l e \ C o l u m n s \ P r o d u c t   I D & a m p ; g t ; - & a m p ; l t ; T a b l e s \ p r o d u c t s _ t a b l e \ C o l u m n s \ P r o d u c t   I D & a m p ; g t ; \ P K & l t ; / K e y & g t ; & l t ; / D i a g r a m O b j e c t K e y & g t ; & l t ; D i a g r a m O b j e c t K e y & g t ; & l t ; K e y & g t ; R e l a t i o n s h i p s \ & a m p ; l t ; T a b l e s \ f a c t _ t a b l e \ C o l u m n s \ S a l e s   P e r s o n   I D & a m p ; g t ; - & a m p ; l t ; T a b l e s \ D i m _ S a l e s P e r s o n \ C o l u m n s \ S a l e s   P e r s o n   I D & a m p ; g t ; & l t ; / K e y & g t ; & l t ; / D i a g r a m O b j e c t K e y & g t ; & l t ; D i a g r a m O b j e c t K e y & g t ; & l t ; K e y & g t ; R e l a t i o n s h i p s \ & a m p ; l t ; T a b l e s \ f a c t _ t a b l e \ C o l u m n s \ S a l e s   P e r s o n   I D & a m p ; g t ; - & a m p ; l t ; T a b l e s \ D i m _ S a l e s P e r s o n \ C o l u m n s \ S a l e s   P e r s o n   I D & a m p ; g t ; \ F K & l t ; / K e y & g t ; & l t ; / D i a g r a m O b j e c t K e y & g t ; & l t ; D i a g r a m O b j e c t K e y & g t ; & l t ; K e y & g t ; R e l a t i o n s h i p s \ & a m p ; l t ; T a b l e s \ f a c t _ t a b l e \ C o l u m n s \ S a l e s   P e r s o n   I D & a m p ; g t ; - & a m p ; l t ; T a b l e s \ D i m _ S a l e s P e r s o n \ C o l u m n s \ S a l e s   P e r s o n   I D & a m p ; g t ; \ P K & l t ; / K e y & g t ; & l t ; / D i a g r a m O b j e c t K e y & g t ; & l t ; D i a g r a m O b j e c t K e y & g t ; & l t ; K e y & g t ; R e l a t i o n s h i p s \ & a m p ; l t ; T a b l e s \ f a c t _ t a b l e \ C o l u m n s \ O r d e r   D a t e & a m p ; g t ; - & a m p ; l t ; T a b l e s \ D a t e \ C o l u m n s \ O r d e r   D a t e & a m p ; g t ; & l t ; / K e y & g t ; & l t ; / D i a g r a m O b j e c t K e y & g t ; & l t ; D i a g r a m O b j e c t K e y & g t ; & l t ; K e y & g t ; R e l a t i o n s h i p s \ & a m p ; l t ; T a b l e s \ f a c t _ t a b l e \ C o l u m n s \ O r d e r   D a t e & a m p ; g t ; - & a m p ; l t ; T a b l e s \ D a t e \ C o l u m n s \ O r d e r   D a t e & a m p ; g t ; \ F K & l t ; / K e y & g t ; & l t ; / D i a g r a m O b j e c t K e y & g t ; & l t ; D i a g r a m O b j e c t K e y & g t ; & l t ; K e y & g t ; R e l a t i o n s h i p s \ & a m p ; l t ; T a b l e s \ f a c t _ t a b l e \ C o l u m n s \ O r d e r   D a t e & a m p ; g t ; - & a m p ; l t ; T a b l e s \ D a t e \ C o l u m n s \ O r d e r   D a t e & a m p ; g t ; \ P K & l t ; / K e y & g t ; & l t ; / D i a g r a m O b j e c t K e y & g t ; & l t ; D i a g r a m O b j e c t K e y & g t ; & l t ; K e y & g t ; R e l a t i o n s h i p s \ & a m p ; l t ; T a b l e s \ m o n t h l y _ s t o r e _ t a r g e t s \ C o l u m n s \ D a t e & a m p ; g t ; - & a m p ; l t ; T a b l e s \ D a t e \ C o l u m n s \ O r d e r   D a t e & a m p ; g t ; & l t ; / K e y & g t ; & l t ; / D i a g r a m O b j e c t K e y & g t ; & l t ; D i a g r a m O b j e c t K e y & g t ; & l t ; K e y & g t ; R e l a t i o n s h i p s \ & a m p ; l t ; T a b l e s \ m o n t h l y _ s t o r e _ t a r g e t s \ C o l u m n s \ D a t e & a m p ; g t ; - & a m p ; l t ; T a b l e s \ D a t e \ C o l u m n s \ O r d e r   D a t e & a m p ; g t ; \ F K & l t ; / K e y & g t ; & l t ; / D i a g r a m O b j e c t K e y & g t ; & l t ; D i a g r a m O b j e c t K e y & g t ; & l t ; K e y & g t ; R e l a t i o n s h i p s \ & a m p ; l t ; T a b l e s \ m o n t h l y _ s t o r e _ t a r g e t s \ C o l u m n s \ D a t e & a m p ; g t ; - & a m p ; l t ; T a b l e s \ D a t e \ C o l u m n s \ O r d e r   D a t e & a m p ; g t ; \ P K & l t ; / K e y & g t ; & l t ; / D i a g r a m O b j e c t K e y & g t ; & l t ; D i a g r a m O b j e c t K e y & g t ; & l t ; K e y & g t ; R e l a t i o n s h i p s \ & a m p ; l t ; T a b l e s \ m o n t h l y _ s t o r e _ t a r g e t s \ C o l u m n s \ S t o r e   I D & a m p ; g t ; - & a m p ; l t ; T a b l e s \ D i m _ S a l e s P e r s o n \ C o l u m n s \ S a l e s   P e r s o n   I D & a m p ; g t ; & l t ; / K e y & g t ; & l t ; / D i a g r a m O b j e c t K e y & g t ; & l t ; D i a g r a m O b j e c t K e y & g t ; & l t ; K e y & g t ; R e l a t i o n s h i p s \ & a m p ; l t ; T a b l e s \ m o n t h l y _ s t o r e _ t a r g e t s \ C o l u m n s \ S t o r e   I D & a m p ; g t ; - & a m p ; l t ; T a b l e s \ D i m _ S a l e s P e r s o n \ C o l u m n s \ S a l e s   P e r s o n   I D & a m p ; g t ; \ F K & l t ; / K e y & g t ; & l t ; / D i a g r a m O b j e c t K e y & g t ; & l t ; D i a g r a m O b j e c t K e y & g t ; & l t ; K e y & g t ; R e l a t i o n s h i p s \ & a m p ; l t ; T a b l e s \ m o n t h l y _ s t o r e _ t a r g e t s \ C o l u m n s \ S t o r e   I D & a m p ; g t ; - & a m p ; l t ; T a b l e s \ D i m _ S a l e s P e r s o n \ C o l u m n s \ S a l e s   P e r s o n   I D & a m p ; g t ; \ P K & l t ; / K e y & g t ; & l t ; / D i a g r a m O b j e c t K e y & g t ; & l t ; / A l l K e y s & g t ; & l t ; S e l e c t e d K e y s & g t ; & l t ; D i a g r a m O b j e c t K e y & g t ; & l t ; K e y & g t ; R e l a t i o n s h i p s \ & a m p ; l t ; T a b l e s \ m o n t h l y _ s t o r e _ t a r g e t s \ C o l u m n s \ S t o r e   I D & a m p ; g t ; - & a m p ; l t ; T a b l e s \ D i m _ S a l e s P e r s o n \ C o l u m n s \ S a l e s   P e r s o n   I D & 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 T a g s \ T a b l e s \ & a m p ; l t ; T a b l e s \ C a l c u l a t i o n s & a m p ; g t ; & l t ; / K e y & g t ; & l t ; / a : K e y & g t ; & l t ; a : V a l u e   i : t y p e = " D i a g r a m D i s p l a y T a g V i e w S t a t e " & g t ; & l t ; I s N o t F i l t e r e d O u t & g t ; t r u e & l t ; / I s N o t F i l t e r e d O u t & g t ; & l t ; / a : V a l u e & g t ; & l t ; / a : K e y V a l u e O f D i a g r a m O b j e c t K e y a n y T y p e z b w N T n L X & g t ; & l t ; a : K e y V a l u e O f D i a g r a m O b j e c t K e y a n y T y p e z b w N T n L X & g t ; & l t ; a : K e y & g t ; & l t ; K e y & g t ; D y n a m i c   T a g s \ T a b l e s \ & a m p ; l t ; T a b l e s \ D i m _ C u s t o m e r & a m p ; g t ; & l t ; / K e y & g t ; & l t ; / a : K e y & g t ; & l t ; a : V a l u e   i : t y p e = " D i a g r a m D i s p l a y T a g V i e w S t a t e " & g t ; & l t ; I s N o t F i l t e r e d O u t & g t ; t r u e & l t ; / I s N o t F i l t e r e d O u t & g t ; & l t ; / a : V a l u e & g t ; & l t ; / a : K e y V a l u e O f D i a g r a m O b j e c t K e y a n y T y p e z b w N T n L X & g t ; & l t ; a : K e y V a l u e O f D i a g r a m O b j e c t K e y a n y T y p e z b w N T n L X & g t ; & l t ; a : K e y & g t ; & l t ; K e y & g t ; D y n a m i c   T a g s \ T a b l e s \ & a m p ; l t ; T a b l e s \ f a c t _ t a b l e & a m p ; g t ; & l t ; / K e y & g t ; & l t ; / a : K e y & g t ; & l t ; a : V a l u e   i : t y p e = " D i a g r a m D i s p l a y T a g V i e w S t a t e " & g t ; & l t ; I s N o t F i l t e r e d O u t & g t ; t r u e & l t ; / I s N o t F i l t e r e d O u t & g t ; & l t ; / a : V a l u e & g t ; & l t ; / a : K e y V a l u e O f D i a g r a m O b j e c t K e y a n y T y p e z b w N T n L X & g t ; & l t ; a : K e y V a l u e O f D i a g r a m O b j e c t K e y a n y T y p e z b w N T n L X & g t ; & l t ; a : K e y & g t ; & l t ; K e y & g t ; D y n a m i c   T a g s \ T a b l e s \ & a m p ; l t ; T a b l e s \ m o n t h l y _ s t o r e _ t a r g e t s & a m p ; g t ; & l t ; / K e y & g t ; & l t ; / a : K e y & g t ; & l t ; a : V a l u e   i : t y p e = " D i a g r a m D i s p l a y T a g V i e w S t a t e " & g t ; & l t ; I s N o t F i l t e r e d O u t & g t ; t r u e & l t ; / I s N o t F i l t e r e d O u t & g t ; & l t ; / a : V a l u e & g t ; & l t ; / a : K e y V a l u e O f D i a g r a m O b j e c t K e y a n y T y p e z b w N T n L X & g t ; & l t ; a : K e y V a l u e O f D i a g r a m O b j e c t K e y a n y T y p e z b w N T n L X & g t ; & l t ; a : K e y & g t ; & l t ; K e y & g t ; D y n a m i c   T a g s \ T a b l e s \ & a m p ; l t ; T a b l e s \ p r o d u c t s _ t a b l e & a m p ; g t ; & l t ; / K e y & g t ; & l t ; / a : K e y & g t ; & l t ; a : V a l u e   i : t y p e = " D i a g r a m D i s p l a y T a g V i e w S t a t e " & g t ; & l t ; I s N o t F i l t e r e d O u t & g t ; t r u e & l t ; / I s N o t F i l t e r e d O u t & g t ; & l t ; / a : V a l u e & g t ; & l t ; / a : K e y V a l u e O f D i a g r a m O b j e c t K e y a n y T y p e z b w N T n L X & g t ; & l t ; a : K e y V a l u e O f D i a g r a m O b j e c t K e y a n y T y p e z b w N T n L X & g t ; & l t ; a : K e y & g t ; & l t ; K e y & g t ; D y n a m i c   T a g s \ T a b l e s \ & a m p ; l t ; T a b l e s \ D i m _ S a l e s P e r s o n & a m p ; g t ; & l t ; / K e y & g t ; & l t ; / a : K e y & g t ; & l t ; a : V a l u e   i : t y p e = " D i a g r a m D i s p l a y T a g V i e w S t a t e " & g t ; & l t ; I s N o t F i l t e r e d O u t & g t ; t r u e & l t ; / I s N o t F i l t e r e d O u t & g t ; & l t ; / a : V a l u e & g t ; & l t ; / a : K e y V a l u e O f D i a g r a m O b j e c t K e y a n y T y p e z b w N T n L X & g t ; & l t ; a : K e y V a l u e O f D i a g r a m O b j e c t K e y a n y T y p e z b w N T n L X & g t ; & l t ; a : K e y & g t ; & l t ; K e y & g t ; D y n a m i c   T a g s \ T a b l e s \ & a m p ; l t ; T a b l e s \ D a t e & a m p ; g t ; & l t ; / K e y & g t ; & l t ; / a : K e y & g t ; & l t ; a : V a l u e   i : t y p e = " D i a g r a m D i s p l a y T a g V i e w S t a t e " & g t ; & l t ; I s N o t F i l t e r e d O u t & g t ; t r u e & l t ; / I s N o t F i l t e r e d O u t & g t ; & l t ; / a : V a l u e & g t ; & l t ; / a : K e y V a l u e O f D i a g r a m O b j e c t K e y a n y T y p e z b w N T n L X & g t ; & l t ; a : K e y V a l u e O f D i a g r a m O b j e c t K e y a n y T y p e z b w N T n L X & g t ; & l t ; a : K e y & g t ; & l t ; K e y & g t ; T a b l e s \ C a l c u l a t i o n s & l t ; / K e y & g t ; & l t ; / a : K e y & g t ; & l t ; a : V a l u e   i : t y p e = " D i a g r a m D i s p l a y N o d e V i e w S t a t e " & g t ; & l t ; H e i g h t & g t ; 1 5 0 & l t ; / H e i g h t & g t ; & l t ; I s E x p a n d e d & g t ; t r u e & l t ; / I s E x p a n d e d & g t ; & l t ; L a y e d O u t & g t ; t r u e & l t ; / L a y e d O u t & g t ; & l t ; L e f t & g t ; 1 0 2 5 . 5 1 9 0 5 2 8 3 8 3 2 9 1 & l t ; / L e f t & g t ; & l t ; T a b I n d e x & g t ; 4 & l t ; / T a b I n d e x & g t ; & l t ; T o p & g t ; 1 4 7 & l t ; / T o p & g t ; & l t ; W i d t h & g t ; 2 0 0 & l t ; / W i d t h & g t ; & l t ; / a : V a l u e & g t ; & l t ; / a : K e y V a l u e O f D i a g r a m O b j e c t K e y a n y T y p e z b w N T n L X & g t ; & l t ; a : K e y V a l u e O f D i a g r a m O b j e c t K e y a n y T y p e z b w N T n L X & g t ; & l t ; a : K e y & g t ; & l t ; K e y & g t ; T a b l e s \ C a l c u l a t i o n s \ C o l u m n s \ M e a s u r e s & l t ; / K e y & g t ; & l t ; / a : K e y & g t ; & l t ; a : V a l u e   i : t y p e = " D i a g r a m D i s p l a y N o d e V i e w S t a t e " & g t ; & l t ; H e i g h t & g t ; 1 5 0 & l t ; / H e i g h t & g t ; & l t ; I s E x p a n d e d & g t ; t r u e & l t ; / I s E x p a n d e d & g t ; & l t ; W i d t h & g t ; 2 0 0 & l t ; / W i d t h & g t ; & l t ; / a : V a l u e & g t ; & l t ; / a : K e y V a l u e O f D i a g r a m O b j e c t K e y a n y T y p e z b w N T n L X & g t ; & l t ; a : K e y V a l u e O f D i a g r a m O b j e c t K e y a n y T y p e z b w N T n L X & g t ; & l t ; a : K e y & g t ; & l t ; K e y & g t ; T a b l e s \ C a l c u l a t i o n s \ M e a s u r e s \ T o t a l   R e v e n u e & l t ; / K e y & g t ; & l t ; / a : K e y & g t ; & l t ; a : V a l u e   i : t y p e = " D i a g r a m D i s p l a y N o d e V i e w S t a t e " & g t ; & l t ; H e i g h t & g t ; 1 5 0 & l t ; / H e i g h t & g t ; & l t ; I s E x p a n d e d & g t ; t r u e & l t ; / I s E x p a n d e d & g t ; & l t ; W i d t h & g t ; 2 0 0 & l t ; / W i d t h & g t ; & l t ; / a : V a l u e & g t ; & l t ; / a : K e y V a l u e O f D i a g r a m O b j e c t K e y a n y T y p e z b w N T n L X & g t ; & l t ; a : K e y V a l u e O f D i a g r a m O b j e c t K e y a n y T y p e z b w N T n L X & g t ; & l t ; a : K e y & g t ; & l t ; K e y & g t ; T a b l e s \ C a l c u l a t i o n s \ M e a s u r e s \ C O G S & l t ; / K e y & g t ; & l t ; / a : K e y & g t ; & l t ; a : V a l u e   i : t y p e = " D i a g r a m D i s p l a y N o d e V i e w S t a t e " & g t ; & l t ; H e i g h t & g t ; 1 5 0 & l t ; / H e i g h t & g t ; & l t ; I s E x p a n d e d & g t ; t r u e & l t ; / I s E x p a n d e d & g t ; & l t ; W i d t h & g t ; 2 0 0 & l t ; / W i d t h & g t ; & l t ; / a : V a l u e & g t ; & l t ; / a : K e y V a l u e O f D i a g r a m O b j e c t K e y a n y T y p e z b w N T n L X & g t ; & l t ; a : K e y V a l u e O f D i a g r a m O b j e c t K e y a n y T y p e z b w N T n L X & g t ; & l t ; a : K e y & g t ; & l t ; K e y & g t ; T a b l e s \ C a l c u l a t i o n s \ M e a s u r e s \ P r o f i t   M a r g i n & l t ; / K e y & g t ; & l t ; / a : K e y & g t ; & l t ; a : V a l u e   i : t y p e = " D i a g r a m D i s p l a y N o d e V i e w S t a t e " & g t ; & l t ; H e i g h t & g t ; 1 5 0 & l t ; / H e i g h t & g t ; & l t ; I s E x p a n d e d & g t ; t r u e & l t ; / I s E x p a n d e d & g t ; & l t ; W i d t h & g t ; 2 0 0 & l t ; / W i d t h & g t ; & l t ; / a : V a l u e & g t ; & l t ; / a : K e y V a l u e O f D i a g r a m O b j e c t K e y a n y T y p e z b w N T n L X & g t ; & l t ; a : K e y V a l u e O f D i a g r a m O b j e c t K e y a n y T y p e z b w N T n L X & g t ; & l t ; a : K e y & g t ; & l t ; K e y & g t ; T a b l e s \ C a l c u l a t i o n s \ M e a s u r e s \ %   P r o f i t   M a r g i n & l t ; / K e y & g t ; & l t ; / a : K e y & g t ; & l t ; a : V a l u e   i : t y p e = " D i a g r a m D i s p l a y N o d e V i e w S t a t e " & g t ; & l t ; H e i g h t & g t ; 1 5 0 & l t ; / H e i g h t & g t ; & l t ; I s E x p a n d e d & g t ; t r u e & l t ; / I s E x p a n d e d & g t ; & l t ; W i d t h & g t ; 2 0 0 & l t ; / W i d t h & g t ; & l t ; / a : V a l u e & g t ; & l t ; / a : K e y V a l u e O f D i a g r a m O b j e c t K e y a n y T y p e z b w N T n L X & g t ; & l t ; a : K e y V a l u e O f D i a g r a m O b j e c t K e y a n y T y p e z b w N T n L X & g t ; & l t ; a : K e y & g t ; & l t ; K e y & g t ; T a b l e s \ C a l c u l a t i o n s \ M e a s u r e s \ #   T r a n s a c t i o n s & l t ; / K e y & g t ; & l t ; / a : K e y & g t ; & l t ; a : V a l u e   i : t y p e = " D i a g r a m D i s p l a y N o d e V i e w S t a t e " & g t ; & l t ; H e i g h t & g t ; 1 5 0 & l t ; / H e i g h t & g t ; & l t ; I s E x p a n d e d & g t ; t r u e & l t ; / I s E x p a n d e d & g t ; & l t ; W i d t h & g t ; 2 0 0 & l t ; / W i d t h & g t ; & l t ; / a : V a l u e & g t ; & l t ; / a : K e y V a l u e O f D i a g r a m O b j e c t K e y a n y T y p e z b w N T n L X & g t ; & l t ; a : K e y V a l u e O f D i a g r a m O b j e c t K e y a n y T y p e z b w N T n L X & g t ; & l t ; a : K e y & g t ; & l t ; K e y & g t ; T a b l e s \ C a l c u l a t i o n s \ M e a s u r e s \ T o t a l   R e f u n d & l t ; / K e y & g t ; & l t ; / a : K e y & g t ; & l t ; a : V a l u e   i : t y p e = " D i a g r a m D i s p l a y N o d e V i e w S t a t e " & g t ; & l t ; H e i g h t & g t ; 1 5 0 & l t ; / H e i g h t & g t ; & l t ; I s E x p a n d e d & g t ; t r u e & l t ; / I s E x p a n d e d & g t ; & l t ; W i d t h & g t ; 2 0 0 & l t ; / W i d t h & g t ; & l t ; / a : V a l u e & g t ; & l t ; / a : K e y V a l u e O f D i a g r a m O b j e c t K e y a n y T y p e z b w N T n L X & g t ; & l t ; a : K e y V a l u e O f D i a g r a m O b j e c t K e y a n y T y p e z b w N T n L X & g t ; & l t ; a : K e y & g t ; & l t ; K e y & g t ; T a b l e s \ C a l c u l a t i o n s \ M e a s u r e s \ R e f u n d   R a t e & l t ; / K e y & g t ; & l t ; / a : K e y & g t ; & l t ; a : V a l u e   i : t y p e = " D i a g r a m D i s p l a y N o d e V i e w S t a t e " & g t ; & l t ; H e i g h t & g t ; 1 5 0 & l t ; / H e i g h t & g t ; & l t ; I s E x p a n d e d & g t ; t r u e & l t ; / I s E x p a n d e d & g t ; & l t ; W i d t h & g t ; 2 0 0 & l t ; / W i d t h & g t ; & l t ; / a : V a l u e & g t ; & l t ; / a : K e y V a l u e O f D i a g r a m O b j e c t K e y a n y T y p e z b w N T n L X & g t ; & l t ; a : K e y V a l u e O f D i a g r a m O b j e c t K e y a n y T y p e z b w N T n L X & g t ; & l t ; a : K e y & g t ; & l t ; K e y & g t ; T a b l e s \ C a l c u l a t i o n s \ M e a s u r e s \ #   P r o d u c t s & l t ; / K e y & g t ; & l t ; / a : K e y & g t ; & l t ; a : V a l u e   i : t y p e = " D i a g r a m D i s p l a y N o d e V i e w S t a t e " & g t ; & l t ; H e i g h t & g t ; 1 5 0 & l t ; / H e i g h t & g t ; & l t ; I s E x p a n d e d & g t ; t r u e & l t ; / I s E x p a n d e d & g t ; & l t ; W i d t h & g t ; 2 0 0 & l t ; / W i d t h & g t ; & l t ; / a : V a l u e & g t ; & l t ; / a : K e y V a l u e O f D i a g r a m O b j e c t K e y a n y T y p e z b w N T n L X & g t ; & l t ; a : K e y V a l u e O f D i a g r a m O b j e c t K e y a n y T y p e z b w N T n L X & g t ; & l t ; a : K e y & g t ; & l t ; K e y & g t ; T a b l e s \ C a l c u l a t i o n s \ M e a s u r e s \ Q t y   R e t u r n e d & l t ; / K e y & g t ; & l t ; / a : K e y & g t ; & l t ; a : V a l u e   i : t y p e = " D i a g r a m D i s p l a y N o d e V i e w S t a t e " & g t ; & l t ; H e i g h t & g t ; 1 5 0 & l t ; / H e i g h t & g t ; & l t ; I s E x p a n d e d & g t ; t r u e & l t ; / I s E x p a n d e d & g t ; & l t ; W i d t h & g t ; 2 0 0 & l t ; / W i d t h & g t ; & l t ; / a : V a l u e & g t ; & l t ; / a : K e y V a l u e O f D i a g r a m O b j e c t K e y a n y T y p e z b w N T n L X & g t ; & l t ; a : K e y V a l u e O f D i a g r a m O b j e c t K e y a n y T y p e z b w N T n L X & g t ; & l t ; a : K e y & g t ; & l t ; K e y & g t ; T a b l e s \ C a l c u l a t i o n s \ M e a s u r e s \ T o t a l   Q t y & l t ; / K e y & g t ; & l t ; / a : K e y & g t ; & l t ; a : V a l u e   i : t y p e = " D i a g r a m D i s p l a y N o d e V i e w S t a t e " & g t ; & l t ; H e i g h t & g t ; 1 5 0 & l t ; / H e i g h t & g t ; & l t ; I s E x p a n d e d & g t ; t r u e & l t ; / I s E x p a n d e d & g t ; & l t ; W i d t h & g t ; 2 0 0 & l t ; / W i d t h & g t ; & l t ; / a : V a l u e & g t ; & l t ; / a : K e y V a l u e O f D i a g r a m O b j e c t K e y a n y T y p e z b w N T n L X & g t ; & l t ; a : K e y V a l u e O f D i a g r a m O b j e c t K e y a n y T y p e z b w N T n L X & g t ; & l t ; a : K e y & g t ; & l t ; K e y & g t ; T a b l e s \ C a l c u l a t i o n s \ M e a s u r e s \ T o t a l   T a r g e t & l t ; / K e y & g t ; & l t ; / a : K e y & g t ; & l t ; a : V a l u e   i : t y p e = " D i a g r a m D i s p l a y N o d e V i e w S t a t e " & g t ; & l t ; H e i g h t & g t ; 1 5 0 & l t ; / H e i g h t & g t ; & l t ; I s E x p a n d e d & g t ; t r u e & l t ; / I s E x p a n d e d & g t ; & l t ; W i d t h & g t ; 2 0 0 & l t ; / W i d t h & g t ; & l t ; / a : V a l u e & g t ; & l t ; / a : K e y V a l u e O f D i a g r a m O b j e c t K e y a n y T y p e z b w N T n L X & g t ; & l t ; a : K e y V a l u e O f D i a g r a m O b j e c t K e y a n y T y p e z b w N T n L X & g t ; & l t ; a : K e y & g t ; & l t ; K e y & g t ; T a b l e s \ D i m _ C u s t o m e r & 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D i m _ C u s t o m e r \ C o l u m n s \ C u s t o m e r   I D & l t ; / K e y & g t ; & l t ; / a : K e y & g t ; & l t ; a : V a l u e   i : t y p e = " D i a g r a m D i s p l a y N o d e V i e w S t a t e " & g t ; & l t ; H e i g h t & g t ; 1 5 0 & l t ; / H e i g h t & g t ; & l t ; I s E x p a n d e d & g t ; t r u e & l t ; / I s E x p a n d e d & g t ; & l t ; W i d t h & g t ; 2 0 0 & l t ; / W i d t h & g t ; & l t ; / a : V a l u e & g t ; & l t ; / a : K e y V a l u e O f D i a g r a m O b j e c t K e y a n y T y p e z b w N T n L X & g t ; & l t ; a : K e y V a l u e O f D i a g r a m O b j e c t K e y a n y T y p e z b w N T n L X & g t ; & l t ; a : K e y & g t ; & l t ; K e y & g t ; T a b l e s \ D i m _ C u s t o m e r \ C o l u m n s \ M e r g e d & l t ; / K e y & g t ; & l t ; / a : K e y & g t ; & l t ; a : V a l u e   i : t y p e = " D i a g r a m D i s p l a y N o d e V i e w S t a t e " & g t ; & l t ; H e i g h t & g t ; 1 5 0 & l t ; / H e i g h t & g t ; & l t ; I s E x p a n d e d & g t ; t r u e & l t ; / I s E x p a n d e d & g t ; & l t ; W i d t h & g t ; 2 0 0 & l t ; / W i d t h & g t ; & l t ; / a : V a l u e & g t ; & l t ; / a : K e y V a l u e O f D i a g r a m O b j e c t K e y a n y T y p e z b w N T n L X & g t ; & l t ; a : K e y V a l u e O f D i a g r a m O b j e c t K e y a n y T y p e z b w N T n L X & g t ; & l t ; a : K e y & g t ; & l t ; K e y & g t ; T a b l e s \ D i m _ C u s t o m e r \ C o l u m n s \ G e n d e r & l t ; / K e y & g t ; & l t ; / a : K e y & g t ; & l t ; a : V a l u e   i : t y p e = " D i a g r a m D i s p l a y N o d e V i e w S t a t e " & g t ; & l t ; H e i g h t & g t ; 1 5 0 & l t ; / H e i g h t & g t ; & l t ; I s E x p a n d e d & g t ; t r u e & l t ; / I s E x p a n d e d & g t ; & l t ; W i d t h & g t ; 2 0 0 & l t ; / W i d t h & g t ; & l t ; / a : V a l u e & g t ; & l t ; / a : K e y V a l u e O f D i a g r a m O b j e c t K e y a n y T y p e z b w N T n L X & g t ; & l t ; a : K e y V a l u e O f D i a g r a m O b j e c t K e y a n y T y p e z b w N T n L X & g t ; & l t ; a : K e y & g t ; & l t ; K e y & g t ; T a b l e s \ D i m _ C u s t o m e r \ C o l u m n s \ L o c a t i o n & l t ; / K e y & g t ; & l t ; / a : K e y & g t ; & l t ; a : V a l u e   i : t y p e = " D i a g r a m D i s p l a y N o d e V i e w S t a t e " & g t ; & l t ; H e i g h t & g t ; 1 5 0 & l t ; / H e i g h t & g t ; & l t ; I s E x p a n d e d & g t ; t r u e & l t ; / I s E x p a n d e d & g t ; & l t ; W i d t h & g t ; 2 0 0 & l t ; / W i d t h & g t ; & l t ; / a : V a l u e & g t ; & l t ; / a : K e y V a l u e O f D i a g r a m O b j e c t K e y a n y T y p e z b w N T n L X & g t ; & l t ; a : K e y V a l u e O f D i a g r a m O b j e c t K e y a n y T y p e z b w N T n L X & g t ; & l t ; a : K e y & g t ; & l t ; K e y & g t ; T a b l e s \ D i m _ C u s t o m e r \ C o l u m n s \ C u s t o m e r   A g e & l t ; / K e y & g t ; & l t ; / a : K e y & g t ; & l t ; a : V a l u e   i : t y p e = " D i a g r a m D i s p l a y N o d e V i e w S t a t e " & g t ; & l t ; H e i g h t & g t ; 1 5 0 & l t ; / H e i g h t & g t ; & l t ; I s E x p a n d e d & g t ; t r u e & l t ; / I s E x p a n d e d & g t ; & l t ; W i d t h & g t ; 2 0 0 & l t ; / W i d t h & g t ; & l t ; / a : V a l u e & g t ; & l t ; / a : K e y V a l u e O f D i a g r a m O b j e c t K e y a n y T y p e z b w N T n L X & g t ; & l t ; a : K e y V a l u e O f D i a g r a m O b j e c t K e y a n y T y p e z b w N T n L X & g t ; & l t ; a : K e y & g t ; & l t ; K e y & g t ; T a b l e s \ f a c t _ t a b l e & l t ; / K e y & g t ; & l t ; / a : K e y & g t ; & l t ; a : V a l u e   i : t y p e = " D i a g r a m D i s p l a y N o d e V i e w S t a t e " & g t ; & l t ; H e i g h t & g t ; 1 5 0 & l t ; / H e i g h t & g t ; & l t ; I s E x p a n d e d & g t ; t r u e & l t ; / I s E x p a n d e d & g t ; & l t ; L a y e d O u t & g t ; t r u e & l t ; / L a y e d O u t & g t ; & l t ; L e f t & g t ; 3 2 8 . 9 0 3 8 1 0 5 6 7 6 6 5 8 & l t ; / L e f t & g t ; & l t ; S c r o l l V e r t i c a l O f f s e t & g t ; 6 6 . 2 2 6 6 6 6 6 6 6 6 6 6 6 8 8 & l t ; / S c r o l l V e r t i c a l O f f s e t & g t ; & l t ; T a b I n d e x & g t ; 5 & l t ; / T a b I n d e x & g t ; & l t ; T o p & g t ; 2 9 4 & l t ; / T o p & g t ; & l t ; W i d t h & g t ; 2 0 0 & l t ; / W i d t h & g t ; & l t ; / a : V a l u e & g t ; & l t ; / a : K e y V a l u e O f D i a g r a m O b j e c t K e y a n y T y p e z b w N T n L X & g t ; & l t ; a : K e y V a l u e O f D i a g r a m O b j e c t K e y a n y T y p e z b w N T n L X & g t ; & l t ; a : K e y & g t ; & l t ; K e y & g t ; T a b l e s \ f a c t _ t a b l e \ C o l u m n s \ P r o d u c t   I D & l t ; / K e y & g t ; & l t ; / a : K e y & g t ; & l t ; a : V a l u e   i : t y p e = " D i a g r a m D i s p l a y N o d e V i e w S t a t e " & g t ; & l t ; H e i g h t & g t ; 1 5 0 & l t ; / H e i g h t & g t ; & l t ; I s E x p a n d e d & g t ; t r u e & l t ; / I s E x p a n d e d & g t ; & l t ; W i d t h & g t ; 2 0 0 & l t ; / W i d t h & g t ; & l t ; / a : V a l u e & g t ; & l t ; / a : K e y V a l u e O f D i a g r a m O b j e c t K e y a n y T y p e z b w N T n L X & g t ; & l t ; a : K e y V a l u e O f D i a g r a m O b j e c t K e y a n y T y p e z b w N T n L X & g t ; & l t ; a : K e y & g t ; & l t ; K e y & g t ; T a b l e s \ f a c t _ t a b l e \ C o l u m n s \ C u s t o m e r   I D & l t ; / K e y & g t ; & l t ; / a : K e y & g t ; & l t ; a : V a l u e   i : t y p e = " D i a g r a m D i s p l a y N o d e V i e w S t a t e " & g t ; & l t ; H e i g h t & g t ; 1 5 0 & l t ; / H e i g h t & g t ; & l t ; I s E x p a n d e d & g t ; t r u e & l t ; / I s E x p a n d e d & g t ; & l t ; W i d t h & g t ; 2 0 0 & l t ; / W i d t h & g t ; & l t ; / a : V a l u e & g t ; & l t ; / a : K e y V a l u e O f D i a g r a m O b j e c t K e y a n y T y p e z b w N T n L X & g t ; & l t ; a : K e y V a l u e O f D i a g r a m O b j e c t K e y a n y T y p e z b w N T n L X & g t ; & l t ; a : K e y & g t ; & l t ; K e y & g t ; T a b l e s \ f a c t _ t a b l e \ C o l u m n s \ S a l e s   P e r s o n   I D & l t ; / K e y & g t ; & l t ; / a : K e y & g t ; & l t ; a : V a l u e   i : t y p e = " D i a g r a m D i s p l a y N o d e V i e w S t a t e " & g t ; & l t ; H e i g h t & g t ; 1 5 0 & l t ; / H e i g h t & g t ; & l t ; I s E x p a n d e d & g t ; t r u e & l t ; / I s E x p a n d e d & g t ; & l t ; W i d t h & g t ; 2 0 0 & l t ; / W i d t h & g t ; & l t ; / a : V a l u e & g t ; & l t ; / a : K e y V a l u e O f D i a g r a m O b j e c t K e y a n y T y p e z b w N T n L X & g t ; & l t ; a : K e y V a l u e O f D i a g r a m O b j e c t K e y a n y T y p e z b w N T n L X & g t ; & l t ; a : K e y & g t ; & l t ; K e y & g t ; T a b l e s \ f a c t _ t a b l e \ C o l u m n s \ Q u a n t i t y   S o l d & l t ; / K e y & g t ; & l t ; / a : K e y & g t ; & l t ; a : V a l u e   i : t y p e = " D i a g r a m D i s p l a y N o d e V i e w S t a t e " & g t ; & l t ; H e i g h t & g t ; 1 5 0 & l t ; / H e i g h t & g t ; & l t ; I s E x p a n d e d & g t ; t r u e & l t ; / I s E x p a n d e d & g t ; & l t ; W i d t h & g t ; 2 0 0 & l t ; / W i d t h & g t ; & l t ; / a : V a l u e & g t ; & l t ; / a : K e y V a l u e O f D i a g r a m O b j e c t K e y a n y T y p e z b w N T n L X & g t ; & l t ; a : K e y V a l u e O f D i a g r a m O b j e c t K e y a n y T y p e z b w N T n L X & g t ; & l t ; a : K e y & g t ; & l t ; K e y & g t ; T a b l e s \ f a c t _ t a b l e \ C o l u m n s \ P a y m e n t   M e t h o d & l t ; / K e y & g t ; & l t ; / a : K e y & g t ; & l t ; a : V a l u e   i : t y p e = " D i a g r a m D i s p l a y N o d e V i e w S t a t e " & g t ; & l t ; H e i g h t & g t ; 1 5 0 & l t ; / H e i g h t & g t ; & l t ; I s E x p a n d e d & g t ; t r u e & l t ; / I s E x p a n d e d & g t ; & l t ; W i d t h & g t ; 2 0 0 & l t ; / W i d t h & g t ; & l t ; / a : V a l u e & g t ; & l t ; / a : K e y V a l u e O f D i a g r a m O b j e c t K e y a n y T y p e z b w N T n L X & g t ; & l t ; a : K e y V a l u e O f D i a g r a m O b j e c t K e y a n y T y p e z b w N T n L X & g t ; & l t ; a : K e y & g t ; & l t ; K e y & g t ; T a b l e s \ f a c t _ t a b l e \ C o l u m n s \ Q u a n t i t y   R e t u r n e d & l t ; / K e y & g t ; & l t ; / a : K e y & g t ; & l t ; a : V a l u e   i : t y p e = " D i a g r a m D i s p l a y N o d e V i e w S t a t e " & g t ; & l t ; H e i g h t & g t ; 1 5 0 & l t ; / H e i g h t & g t ; & l t ; I s E x p a n d e d & g t ; t r u e & l t ; / I s E x p a n d e d & g t ; & l t ; W i d t h & g t ; 2 0 0 & l t ; / W i d t h & g t ; & l t ; / a : V a l u e & g t ; & l t ; / a : K e y V a l u e O f D i a g r a m O b j e c t K e y a n y T y p e z b w N T n L X & g t ; & l t ; a : K e y V a l u e O f D i a g r a m O b j e c t K e y a n y T y p e z b w N T n L X & g t ; & l t ; a : K e y & g t ; & l t ; K e y & g t ; T a b l e s \ f a c t _ t a b l e \ C o l u m n s \ O r d e r   D a t e & l t ; / K e y & g t ; & l t ; / a : K e y & g t ; & l t ; a : V a l u e   i : t y p e = " D i a g r a m D i s p l a y N o d e V i e w S t a t e " & g t ; & l t ; H e i g h t & g t ; 1 5 0 & l t ; / H e i g h t & g t ; & l t ; I s E x p a n d e d & g t ; t r u e & l t ; / I s E x p a n d e d & g t ; & l t ; W i d t h & g t ; 2 0 0 & l t ; / W i d t h & g t ; & l t ; / a : V a l u e & g t ; & l t ; / a : K e y V a l u e O f D i a g r a m O b j e c t K e y a n y T y p e z b w N T n L X & g t ; & l t ; a : K e y V a l u e O f D i a g r a m O b j e c t K e y a n y T y p e z b w N T n L X & g t ; & l t ; a : K e y & g t ; & l t ; K e y & g t ; T a b l e s \ m o n t h l y _ s t o r e _ t a r g e t s & l t ; / K e y & g t ; & l t ; / a : K e y & g t ; & l t ; a : V a l u e   i : t y p e = " D i a g r a m D i s p l a y N o d e V i e w S t a t e " & g t ; & l t ; H e i g h t & g t ; 1 5 0 & l t ; / H e i g h t & g t ; & l t ; I s E x p a n d e d & g t ; t r u e & l t ; / I s E x p a n d e d & g t ; & l t ; L a y e d O u t & g t ; t r u e & l t ; / L a y e d O u t & g t ; & l t ; L e f t & g t ; 6 0 4 . 8 0 7 6 2 1 1 3 5 3 3 1 6 & l t ; / L e f t & g t ; & l t ; T a b I n d e x & g t ; 6 & l t ; / T a b I n d e x & g t ; & l t ; T o p & g t ; 2 8 8 & l t ; / T o p & g t ; & l t ; W i d t h & g t ; 2 0 0 & l t ; / W i d t h & g t ; & l t ; / a : V a l u e & g t ; & l t ; / a : K e y V a l u e O f D i a g r a m O b j e c t K e y a n y T y p e z b w N T n L X & g t ; & l t ; a : K e y V a l u e O f D i a g r a m O b j e c t K e y a n y T y p e z b w N T n L X & g t ; & l t ; a : K e y & g t ; & l t ; K e y & g t ; T a b l e s \ m o n t h l y _ s t o r e _ t a r g e t s \ C o l u m n s \ S t o r e   I D & l t ; / K e y & g t ; & l t ; / a : K e y & g t ; & l t ; a : V a l u e   i : t y p e = " D i a g r a m D i s p l a y N o d e V i e w S t a t e " & g t ; & l t ; H e i g h t & g t ; 1 5 0 & l t ; / H e i g h t & g t ; & l t ; I s E x p a n d e d & g t ; t r u e & l t ; / I s E x p a n d e d & g t ; & l t ; W i d t h & g t ; 2 0 0 & l t ; / W i d t h & g t ; & l t ; / a : V a l u e & g t ; & l t ; / a : K e y V a l u e O f D i a g r a m O b j e c t K e y a n y T y p e z b w N T n L X & g t ; & l t ; a : K e y V a l u e O f D i a g r a m O b j e c t K e y a n y T y p e z b w N T n L X & g t ; & l t ; a : K e y & g t ; & l t ; K e y & g t ; T a b l e s \ m o n t h l y _ s t o r e _ t a r g e t s \ C o l u m n s \ D a t e & l t ; / K e y & g t ; & l t ; / a : K e y & g t ; & l t ; a : V a l u e   i : t y p e = " D i a g r a m D i s p l a y N o d e V i e w S t a t e " & g t ; & l t ; H e i g h t & g t ; 1 5 0 & l t ; / H e i g h t & g t ; & l t ; I s E x p a n d e d & g t ; t r u e & l t ; / I s E x p a n d e d & g t ; & l t ; W i d t h & g t ; 2 0 0 & l t ; / W i d t h & g t ; & l t ; / a : V a l u e & g t ; & l t ; / a : K e y V a l u e O f D i a g r a m O b j e c t K e y a n y T y p e z b w N T n L X & g t ; & l t ; a : K e y V a l u e O f D i a g r a m O b j e c t K e y a n y T y p e z b w N T n L X & g t ; & l t ; a : K e y & g t ; & l t ; K e y & g t ; T a b l e s \ m o n t h l y _ s t o r e _ t a r g e t s \ C o l u m n s \ M o n t h l y   T a r g e t & l t ; / K e y & g t ; & l t ; / a : K e y & g t ; & l t ; a : V a l u e   i : t y p e = " D i a g r a m D i s p l a y N o d e V i e w S t a t e " & g t ; & l t ; H e i g h t & g t ; 1 5 0 & l t ; / H e i g h t & g t ; & l t ; I s E x p a n d e d & g t ; t r u e & l t ; / I s E x p a n d e d & g t ; & l t ; W i d t h & g t ; 2 0 0 & l t ; / W i d t h & g t ; & l t ; / a : V a l u e & g t ; & l t ; / a : K e y V a l u e O f D i a g r a m O b j e c t K e y a n y T y p e z b w N T n L X & g t ; & l t ; a : K e y V a l u e O f D i a g r a m O b j e c t K e y a n y T y p e z b w N T n L X & g t ; & l t ; a : K e y & g t ; & l t ; K e y & g t ; T a b l e s \ p r o d u c t s _ t a b l e & l t ; / K e y & g t ; & l t ; / a : K e y & g t ; & l t ; a : V a l u e   i : t y p e = " D i a g r a m D i s p l a y N o d e V i e w S t a t e " & g t ; & l t ; H e i g h t & g t ; 2 0 7 & l t ; / H e i g h t & g t ; & l t ; I s E x p a n d e d & g t ; t r u e & l t ; / I s E x p a n d e d & g t ; & l t ; L a y e d O u t & g t ; t r u e & l t ; / L a y e d O u t & g t ; & l t ; L e f t & g t ; 5 0 7 . 7 1 1 4 3 1 7 0 2 9 9 7 2 9 & l t ; / L e f t & g t ; & l t ; T a b I n d e x & g t ; 2 & l t ; / T a b I n d e x & g t ; & l t ; W i d t h & g t ; 2 0 0 & l t ; / W i d t h & g t ; & l t ; / a : V a l u e & g t ; & l t ; / a : K e y V a l u e O f D i a g r a m O b j e c t K e y a n y T y p e z b w N T n L X & g t ; & l t ; a : K e y V a l u e O f D i a g r a m O b j e c t K e y a n y T y p e z b w N T n L X & g t ; & l t ; a : K e y & g t ; & l t ; K e y & g t ; T a b l e s \ p r o d u c t s _ t a b l e \ C o l u m n s \ P r o d u c t   I D & l t ; / K e y & g t ; & l t ; / a : K e y & g t ; & l t ; a : V a l u e   i : t y p e = " D i a g r a m D i s p l a y N o d e V i e w S t a t e " & g t ; & l t ; H e i g h t & g t ; 1 5 0 & l t ; / H e i g h t & g t ; & l t ; I s E x p a n d e d & g t ; t r u e & l t ; / I s E x p a n d e d & g t ; & l t ; W i d t h & g t ; 2 0 0 & l t ; / W i d t h & g t ; & l t ; / a : V a l u e & g t ; & l t ; / a : K e y V a l u e O f D i a g r a m O b j e c t K e y a n y T y p e z b w N T n L X & g t ; & l t ; a : K e y V a l u e O f D i a g r a m O b j e c t K e y a n y T y p e z b w N T n L X & g t ; & l t ; a : K e y & g t ; & l t ; K e y & g t ; T a b l e s \ p r o d u c t s _ t a b l e \ C o l u m n s \ P r o d u c t   N a m e & l t ; / K e y & g t ; & l t ; / a : K e y & g t ; & l t ; a : V a l u e   i : t y p e = " D i a g r a m D i s p l a y N o d e V i e w S t a t e " & g t ; & l t ; H e i g h t & g t ; 1 5 0 & l t ; / H e i g h t & g t ; & l t ; I s E x p a n d e d & g t ; t r u e & l t ; / I s E x p a n d e d & g t ; & l t ; W i d t h & g t ; 2 0 0 & l t ; / W i d t h & g t ; & l t ; / a : V a l u e & g t ; & l t ; / a : K e y V a l u e O f D i a g r a m O b j e c t K e y a n y T y p e z b w N T n L X & g t ; & l t ; a : K e y V a l u e O f D i a g r a m O b j e c t K e y a n y T y p e z b w N T n L X & g t ; & l t ; a : K e y & g t ; & l t ; K e y & g t ; T a b l e s \ p r o d u c t s _ t a b l e \ C o l u m n s \ C a t e g o r y & l t ; / K e y & g t ; & l t ; / a : K e y & g t ; & l t ; a : V a l u e   i : t y p e = " D i a g r a m D i s p l a y N o d e V i e w S t a t e " & g t ; & l t ; H e i g h t & g t ; 1 5 0 & l t ; / H e i g h t & g t ; & l t ; I s E x p a n d e d & g t ; t r u e & l t ; / I s E x p a n d e d & g t ; & l t ; W i d t h & g t ; 2 0 0 & l t ; / W i d t h & g t ; & l t ; / a : V a l u e & g t ; & l t ; / a : K e y V a l u e O f D i a g r a m O b j e c t K e y a n y T y p e z b w N T n L X & g t ; & l t ; a : K e y V a l u e O f D i a g r a m O b j e c t K e y a n y T y p e z b w N T n L X & g t ; & l t ; a : K e y & g t ; & l t ; K e y & g t ; T a b l e s \ p r o d u c t s _ t a b l e \ C o l u m n s \ S a l e s   P r i c e & l t ; / K e y & g t ; & l t ; / a : K e y & g t ; & l t ; a : V a l u e   i : t y p e = " D i a g r a m D i s p l a y N o d e V i e w S t a t e " & g t ; & l t ; H e i g h t & g t ; 1 5 0 & l t ; / H e i g h t & g t ; & l t ; I s E x p a n d e d & g t ; t r u e & l t ; / I s E x p a n d e d & g t ; & l t ; W i d t h & g t ; 2 0 0 & l t ; / W i d t h & g t ; & l t ; / a : V a l u e & g t ; & l t ; / a : K e y V a l u e O f D i a g r a m O b j e c t K e y a n y T y p e z b w N T n L X & g t ; & l t ; a : K e y V a l u e O f D i a g r a m O b j e c t K e y a n y T y p e z b w N T n L X & g t ; & l t ; a : K e y & g t ; & l t ; K e y & g t ; T a b l e s \ p r o d u c t s _ t a b l e \ C o l u m n s \ C o s t   P r i c e & l t ; / K e y & g t ; & l t ; / a : K e y & g t ; & l t ; a : V a l u e   i : t y p e = " D i a g r a m D i s p l a y N o d e V i e w S t a t e " & g t ; & l t ; H e i g h t & g t ; 1 5 0 & l t ; / H e i g h t & g t ; & l t ; I s E x p a n d e d & g t ; t r u e & l t ; / I s E x p a n d e d & g t ; & l t ; W i d t h & g t ; 2 0 0 & l t ; / W i d t h & g t ; & l t ; / a : V a l u e & g t ; & l t ; / a : K e y V a l u e O f D i a g r a m O b j e c t K e y a n y T y p e z b w N T n L X & g t ; & l t ; a : K e y V a l u e O f D i a g r a m O b j e c t K e y a n y T y p e z b w N T n L X & g t ; & l t ; a : K e y & g t ; & l t ; K e y & g t ; T a b l e s \ D i m _ S a l e s P e r s o n & l t ; / K e y & g t ; & l t ; / a : K e y & g t ; & l t ; a : V a l u e   i : t y p e = " D i a g r a m D i s p l a y N o d e V i e w S t a t e " & g t ; & l t ; H e i g h t & g t ; 1 5 0 & l t ; / H e i g h t & g t ; & l t ; I s E x p a n d e d & g t ; t r u e & l t ; / I s E x p a n d e d & g t ; & l t ; L a y e d O u t & g t ; t r u e & l t ; / L a y e d O u t & g t ; & l t ; L e f t & g t ; 2 5 6 . 6 1 5 2 4 2 2 7 0 6 6 3 2 & l t ; / L e f t & g t ; & l t ; T a b I n d e x & g t ; 1 & l t ; / T a b I n d e x & g t ; & l t ; T o p & g t ; 2 4 & l t ; / T o p & g t ; & l t ; W i d t h & g t ; 2 0 0 & l t ; / W i d t h & g t ; & l t ; / a : V a l u e & g t ; & l t ; / a : K e y V a l u e O f D i a g r a m O b j e c t K e y a n y T y p e z b w N T n L X & g t ; & l t ; a : K e y V a l u e O f D i a g r a m O b j e c t K e y a n y T y p e z b w N T n L X & g t ; & l t ; a : K e y & g t ; & l t ; K e y & g t ; T a b l e s \ D i m _ S a l e s P e r s o n \ C o l u m n s \ S a l e s   P e r s o n   I D & l t ; / K e y & g t ; & l t ; / a : K e y & g t ; & l t ; a : V a l u e   i : t y p e = " D i a g r a m D i s p l a y N o d e V i e w S t a t e " & g t ; & l t ; H e i g h t & g t ; 1 5 0 & l t ; / H e i g h t & g t ; & l t ; I s E x p a n d e d & g t ; t r u e & l t ; / I s E x p a n d e d & g t ; & l t ; W i d t h & g t ; 2 0 0 & l t ; / W i d t h & g t ; & l t ; / a : V a l u e & g t ; & l t ; / a : K e y V a l u e O f D i a g r a m O b j e c t K e y a n y T y p e z b w N T n L X & g t ; & l t ; a : K e y V a l u e O f D i a g r a m O b j e c t K e y a n y T y p e z b w N T n L X & g t ; & l t ; a : K e y & g t ; & l t ; K e y & g t ; T a b l e s \ D i m _ S a l e s P e r s o n \ C o l u m n s \ M e r g e d & l t ; / K e y & g t ; & l t ; / a : K e y & g t ; & l t ; a : V a l u e   i : t y p e = " D i a g r a m D i s p l a y N o d e V i e w S t a t e " & g t ; & l t ; H e i g h t & g t ; 1 5 0 & l t ; / H e i g h t & g t ; & l t ; I s E x p a n d e d & g t ; t r u e & l t ; / I s E x p a n d e d & g t ; & l t ; W i d t h & g t ; 2 0 0 & l t ; / W i d t h & g t ; & l t ; / a : V a l u e & g t ; & l t ; / a : K e y V a l u e O f D i a g r a m O b j e c t K e y a n y T y p e z b w N T n L X & g t ; & l t ; a : K e y V a l u e O f D i a g r a m O b j e c t K e y a n y T y p e z b w N T n L X & g t ; & l t ; a : K e y & g t ; & l t ; K e y & g t ; T a b l e s \ D i m _ S a l e s P e r s o n \ C o l u m n s \ S t o r e   N a m e & l t ; / K e y & g t ; & l t ; / a : K e y & g t ; & l t ; a : V a l u e   i : t y p e = " D i a g r a m D i s p l a y N o d e V i e w S t a t e " & g t ; & l t ; H e i g h t & g t ; 1 5 0 & l t ; / H e i g h t & g t ; & l t ; I s E x p a n d e d & g t ; t r u e & l t ; / I s E x p a n d e d & g t ; & l t ; W i d t h & g t ; 2 0 0 & l t ; / W i d t h & g t ; & l t ; / a : V a l u e & g t ; & l t ; / a : K e y V a l u e O f D i a g r a m O b j e c t K e y a n y T y p e z b w N T n L X & g t ; & l t ; a : K e y V a l u e O f D i a g r a m O b j e c t K e y a n y T y p e z b w N T n L X & g t ; & l t ; a : K e y & g t ; & l t ; K e y & g t ; T a b l e s \ D i m _ S a l e s P e r s o n \ C o l u m n s \ C u s t o m & l t ; / K e y & g t ; & l t ; / a : K e y & g t ; & l t ; a : V a l u e   i : t y p e = " D i a g r a m D i s p l a y N o d e V i e w S t a t e " & g t ; & l t ; H e i g h t & g t ; 1 5 0 & l t ; / H e i g h t & g t ; & l t ; I s E x p a n d e d & g t ; t r u e & l t ; / I s E x p a n d e d & g t ; & l t ; W i d t h & g t ; 2 0 0 & l t ; / W i d t h & g t ; & l t ; / a : V a l u e & g t ; & l t ; / a : K e y V a l u e O f D i a g r a m O b j e c t K e y a n y T y p e z b w N T n L X & g t ; & l t ; a : K e y V a l u e O f D i a g r a m O b j e c t K e y a n y T y p e z b w N T n L X & g t ; & l t ; a : K e y & g t ; & l t ; K e y & g t ; T a b l e s \ D a t e & l t ; / K e y & g t ; & l t ; / a : K e y & g t ; & l t ; a : V a l u e   i : t y p e = " D i a g r a m D i s p l a y N o d e V i e w S t a t e " & g t ; & l t ; H e i g h t & g t ; 1 5 0 & l t ; / H e i g h t & g t ; & l t ; I s E x p a n d e d & g t ; t r u e & l t ; / I s E x p a n d e d & g t ; & l t ; L a y e d O u t & g t ; t r u e & l t ; / L a y e d O u t & g t ; & l t ; L e f t & g t ; 7 8 5 . 5 1 9 0 5 2 8 3 8 3 2 9 & l t ; / L e f t & g t ; & l t ; S c r o l l V e r t i c a l O f f s e t & g t ; 6 & l t ; / S c r o l l V e r t i c a l O f f s e t & g t ; & l t ; T a b I n d e x & g t ; 3 & l t ; / T a b I n d e x & g t ; & l t ; T o p & g t ; 8 & l t ; / T o p & g t ; & l t ; W i d t h & g t ; 2 0 0 & l t ; / W i d t h & g t ; & l t ; / a : V a l u e & g t ; & l t ; / a : K e y V a l u e O f D i a g r a m O b j e c t K e y a n y T y p e z b w N T n L X & g t ; & l t ; a : K e y V a l u e O f D i a g r a m O b j e c t K e y a n y T y p e z b w N T n L X & g t ; & l t ; a : K e y & g t ; & l t ; K e y & g t ; T a b l e s \ D a t e \ C o l u m n s \ O r d e r   D a t e & l t ; / K e y & g t ; & l t ; / a : K e y & g t ; & l t ; a : V a l u e   i : t y p e = " D i a g r a m D i s p l a y N o d e V i e w S t a t e " & g t ; & l t ; H e i g h t & g t ; 1 5 0 & l t ; / H e i g h t & g t ; & l t ; I s E x p a n d e d & g t ; t r u e & l t ; / I s E x p a n d e d & g t ; & l t ; W i d t h & g t ; 2 0 0 & l t ; / W i d t h & g t ; & l t ; / a : V a l u e & g t ; & l t ; / a : K e y V a l u e O f D i a g r a m O b j e c t K e y a n y T y p e z b w N T n L X & g t ; & l t ; a : K e y V a l u e O f D i a g r a m O b j e c t K e y a n y T y p e z b w N T n L X & g t ; & l t ; a : K e y & g t ; & l t ; K e y & g t ; T a b l e s \ D a t e \ C o l u m n s \ Y e a r & l t ; / K e y & g t ; & l t ; / a : K e y & g t ; & l t ; a : V a l u e   i : t y p e = " D i a g r a m D i s p l a y N o d e V i e w S t a t e " & g t ; & l t ; H e i g h t & g t ; 1 5 0 & l t ; / H e i g h t & g t ; & l t ; I s E x p a n d e d & g t ; t r u e & l t ; / I s E x p a n d e d & g t ; & l t ; W i d t h & g t ; 2 0 0 & l t ; / W i d t h & g t ; & l t ; / a : V a l u e & g t ; & l t ; / a : K e y V a l u e O f D i a g r a m O b j e c t K e y a n y T y p e z b w N T n L X & g t ; & l t ; a : K e y V a l u e O f D i a g r a m O b j e c t K e y a n y T y p e z b w N T n L X & g t ; & l t ; a : K e y & g t ; & l t ; K e y & g t ; T a b l e s \ D a t e \ C o l u m n s \ M o n t h & l t ; / K e y & g t ; & l t ; / a : K e y & g t ; & l t ; a : V a l u e   i : t y p e = " D i a g r a m D i s p l a y N o d e V i e w S t a t e " & g t ; & l t ; H e i g h t & g t ; 1 5 0 & l t ; / H e i g h t & g t ; & l t ; I s E x p a n d e d & g t ; t r u e & l t ; / I s E x p a n d e d & g t ; & l t ; W i d t h & g t ; 2 0 0 & l t ; / W i d t h & g t ; & l t ; / a : V a l u e & g t ; & l t ; / a : K e y V a l u e O f D i a g r a m O b j e c t K e y a n y T y p e z b w N T n L X & g t ; & l t ; a : K e y V a l u e O f D i a g r a m O b j e c t K e y a n y T y p e z b w N T n L X & g t ; & l t ; a : K e y & g t ; & l t ; K e y & g t ; T a b l e s \ D a t e \ C o l u m n s \ M o n t h N u m & l t ; / K e y & g t ; & l t ; / a : K e y & g t ; & l t ; a : V a l u e   i : t y p e = " D i a g r a m D i s p l a y N o d e V i e w S t a t e " & g t ; & l t ; H e i g h t & g t ; 1 5 0 & l t ; / H e i g h t & g t ; & l t ; I s E x p a n d e d & g t ; t r u e & l t ; / I s E x p a n d e d & g t ; & l t ; W i d t h & g t ; 2 0 0 & l t ; / W i d t h & g t ; & l t ; / a : V a l u e & g t ; & l t ; / a : K e y V a l u e O f D i a g r a m O b j e c t K e y a n y T y p e z b w N T n L X & g t ; & l t ; a : K e y V a l u e O f D i a g r a m O b j e c t K e y a n y T y p e z b w N T n L X & g t ; & l t ; a : K e y & g t ; & l t ; K e y & g t ; T a b l e s \ D a t e \ C o l u m n s \ W e e k d a y & l t ; / K e y & g t ; & l t ; / a : K e y & g t ; & l t ; a : V a l u e   i : t y p e = " D i a g r a m D i s p l a y N o d e V i e w S t a t e " & g t ; & l t ; H e i g h t & g t ; 1 5 0 & l t ; / H e i g h t & g t ; & l t ; I s E x p a n d e d & g t ; t r u e & l t ; / I s E x p a n d e d & g t ; & l t ; W i d t h & g t ; 2 0 0 & l t ; / W i d t h & g t ; & l t ; / a : V a l u e & g t ; & l t ; / a : K e y V a l u e O f D i a g r a m O b j e c t K e y a n y T y p e z b w N T n L X & g t ; & l t ; a : K e y V a l u e O f D i a g r a m O b j e c t K e y a n y T y p e z b w N T n L X & g t ; & l t ; a : K e y & g t ; & l t ; K e y & g t ; T a b l e s \ D a t e \ C o l u m n s \ W e e k N u m & l t ; / K e y & g t ; & l t ; / a : K e y & g t ; & l t ; a : V a l u e   i : t y p e = " D i a g r a m D i s p l a y N o d e V i e w S t a t e " & g t ; & l t ; H e i g h t & g t ; 1 5 0 & l t ; / H e i g h t & g t ; & l t ; I s E x p a n d e d & g t ; t r u e & l t ; / I s E x p a n d e d & g t ; & l t ; W i d t h & g t ; 2 0 0 & l t ; / W i d t h & g t ; & l t ; / a : V a l u e & g t ; & l t ; / a : K e y V a l u e O f D i a g r a m O b j e c t K e y a n y T y p e z b w N T n L X & g t ; & l t ; a : K e y V a l u e O f D i a g r a m O b j e c t K e y a n y T y p e z b w N T n L X & g t ; & l t ; a : K e y & g t ; & l t ; K e y & g t ; T a b l e s \ D a t e \ C o l u m n s \ W e e k T y p e & l t ; / K e y & g t ; & l t ; / a : K e y & g t ; & l t ; a : V a l u e   i : t y p e = " D i a g r a m D i s p l a y N o d e V i e w S t a t e " & g t ; & l t ; H e i g h t & g t ; 1 5 0 & l t ; / H e i g h t & g t ; & l t ; I s E x p a n d e d & g t ; t r u e & l t ; / I s E x p a n d e d & g t ; & l t ; W i d t h & g t ; 2 0 0 & l t ; / W i d t h & g t ; & l t ; / a : V a l u e & g t ; & l t ; / a : K e y V a l u e O f D i a g r a m O b j e c t K e y a n y T y p e z b w N T n L X & g t ; & l t ; a : K e y V a l u e O f D i a g r a m O b j e c t K e y a n y T y p e z b w N T n L X & g t ; & l t ; a : K e y & g t ; & l t ; K e y & g t ; T a b l e s \ D a t e \ C o l u m n s \ Q u a r t e r & l t ; / K e y & g t ; & l t ; / a : K e y & g t ; & l t ; a : V a l u e   i : t y p e = " D i a g r a m D i s p l a y N o d e V i e w S t a t e " & g t ; & l t ; H e i g h t & g t ; 1 5 0 & l t ; / H e i g h t & g t ; & l t ; I s E x p a n d e d & g t ; t r u e & l t ; / I s E x p a n d e d & g t ; & l t ; W i d t h & g t ; 2 0 0 & l t ; / W i d t h & g t ; & l t ; / a : V a l u e & g t ; & l t ; / a : K e y V a l u e O f D i a g r a m O b j e c t K e y a n y T y p e z b w N T n L X & g t ; & l t ; a : K e y V a l u e O f D i a g r a m O b j e c t K e y a n y T y p e z b w N T n L X & g t ; & l t ; a : K e y & g t ; & l t ; K e y & g t ; R e l a t i o n s h i p s \ & a m p ; l t ; T a b l e s \ f a c t _ t a b l e \ C o l u m n s \ C u s t o m e r   I D & a m p ; g t ; - & a m p ; l t ; T a b l e s \ D i m _ C u s t o m e r \ C o l u m n s \ C u s t o m e r   I D & a m p ; g t ; & l t ; / K e y & g t ; & l t ; / a : K e y & g t ; & l t ; a : V a l u e   i : t y p e = " D i a g r a m D i s p l a y L i n k V i e w S t a t e " & g t ; & l t ; A u t o m a t i o n P r o p e r t y H e l p e r T e x t & g t ; E n d   p o i n t   1 :   ( 3 2 0 . 9 0 3 8 1 0 5 6 7 6 6 6 , 3 6 9 ) .   E n d   p o i n t   2 :   ( 2 0 8 , 7 5 )   & l t ; / A u t o m a t i o n P r o p e r t y H e l p e r T e x t & g t ; & l t ; L a y e d O u t & g t ; t r u e & l t ; / L a y e d O u t & g t ; & l t ; P o i n t s   x m l n s : b = " h t t p : / / s c h e m a s . d a t a c o n t r a c t . o r g / 2 0 0 4 / 0 7 / S y s t e m . W i n d o w s " & g t ; & l t ; b : P o i n t & g t ; & l t ; b : _ x & g t ; 3 2 0 . 9 0 3 8 1 0 5 6 7 6 6 5 8 & l t ; / b : _ x & g t ; & l t ; b : _ y & g t ; 3 6 9 & l t ; / b : _ y & g t ; & l t ; / b : P o i n t & g t ; & l t ; b : P o i n t & g t ; & l t ; b : _ x & g t ; 2 3 9 . 1 1 5 2 4 2 0 0 4 5 & l t ; / b : _ x & g t ; & l t ; b : _ y & g t ; 3 6 9 & l t ; / b : _ y & g t ; & l t ; / b : P o i n t & g t ; & l t ; b : P o i n t & g t ; & l t ; b : _ x & g t ; 2 3 7 . 1 1 5 2 4 2 0 0 4 5 & l t ; / b : _ x & g t ; & l t ; b : _ y & g t ; 3 6 7 & l t ; / b : _ y & g t ; & l t ; / b : P o i n t & g t ; & l t ; b : P o i n t & g t ; & l t ; b : _ x & g t ; 2 3 7 . 1 1 5 2 4 2 0 0 4 5 & l t ; / b : _ x & g t ; & l t ; b : _ y & g t ; 7 7 & l t ; / b : _ y & g t ; & l t ; / b : P o i n t & g t ; & l t ; b : P o i n t & g t ; & l t ; b : _ x & g t ; 2 3 5 . 1 1 5 2 4 2 0 0 4 5 & l t ; / b : _ x & g t ; & l t ; b : _ y & g t ; 7 5 & l t ; / b : _ y & g t ; & l t ; / b : P o i n t & g t ; & l t ; b : P o i n t & g t ; & l t ; b : _ x & g t ; 2 0 7 . 9 9 9 9 9 9 9 9 9 9 9 9 9 4 & l t ; / b : _ x & g t ; & l t ; b : _ y & g t ; 7 5 & l t ; / b : _ y & g t ; & l t ; / b : P o i n t & g t ; & l t ; / P o i n t s & g t ; & l t ; / a : V a l u e & g t ; & l t ; / a : K e y V a l u e O f D i a g r a m O b j e c t K e y a n y T y p e z b w N T n L X & g t ; & l t ; a : K e y V a l u e O f D i a g r a m O b j e c t K e y a n y T y p e z b w N T n L X & g t ; & l t ; a : K e y & g t ; & l t ; K e y & g t ; R e l a t i o n s h i p s \ & a m p ; l t ; T a b l e s \ f a c t _ t a b l e \ C o l u m n s \ C u s t o m e r   I D & a m p ; g t ; - & a m p ; l t ; T a b l e s \ D i m _ C u s t o m e r \ C o l u m n s \ C u s t o m e r   I D & a m p ; g t ; \ F K & l t ; / K e y & g t ; & l t ; / a : K e y & g t ; & l t ; a : V a l u e   i : t y p e = " D i a g r a m D i s p l a y L i n k E n d p o i n t V i e w S t a t e " & g t ; & l t ; L o c a t i o n   x m l n s : b = " h t t p : / / s c h e m a s . d a t a c o n t r a c t . o r g / 2 0 0 4 / 0 7 / S y s t e m . W i n d o w s " & g t ; & l t ; b : _ x & g t ; 3 2 8 . 9 0 3 8 1 0 5 6 7 6 6 5 8 & l t ; / b : _ x & g t ; & l t ; b : _ y & g t ; 3 6 9 & l t ; / b : _ y & g t ; & l t ; / L o c a t i o n & g t ; & l t ; S h a p e R o t a t e A n g l e & g t ; 1 8 0 & l t ; / S h a p e R o t a t e A n g l e & g t ; & l t ; / a : V a l u e & g t ; & l t ; / a : K e y V a l u e O f D i a g r a m O b j e c t K e y a n y T y p e z b w N T n L X & g t ; & l t ; a : K e y V a l u e O f D i a g r a m O b j e c t K e y a n y T y p e z b w N T n L X & g t ; & l t ; a : K e y & g t ; & l t ; K e y & g t ; R e l a t i o n s h i p s \ & a m p ; l t ; T a b l e s \ f a c t _ t a b l e \ C o l u m n s \ C u s t o m e r   I D & a m p ; g t ; - & a m p ; l t ; T a b l e s \ D i m _ C u s t o m e r \ C o l u m n s \ C u s t o m e r   I D & a m p ; g t ; \ P K & l t ; / K e y & g t ; & l t ; / a : K e y & g t ; & l t ; a : V a l u e   i : t y p e = " D i a g r a m D i s p l a y L i n k E n d p o i n t V i e w S t a t e " & g t ; & l t ; L o c a t i o n   x m l n s : b = " h t t p : / / s c h e m a s . d a t a c o n t r a c t . o r g / 2 0 0 4 / 0 7 / S y s t e m . W i n d o w s " & g t ; & l t ; b : _ x & g t ; 1 9 9 . 9 9 9 9 9 9 9 9 9 9 9 9 9 4 & l t ; / b : _ x & g t ; & l t ; b : _ y & g t ; 7 5 & l t ; / b : _ y & g t ; & l t ; / L o c a t i o n & g t ; & l t ; S h a p e R o t a t e A n g l e & g t ; 3 6 0 & l t ; / S h a p e R o t a t e A n g l e & g t ; & l t ; / a : V a l u e & g t ; & l t ; / a : K e y V a l u e O f D i a g r a m O b j e c t K e y a n y T y p e z b w N T n L X & g t ; & l t ; a : K e y V a l u e O f D i a g r a m O b j e c t K e y a n y T y p e z b w N T n L X & g t ; & l t ; a : K e y & g t ; & l t ; K e y & g t ; R e l a t i o n s h i p s \ & a m p ; l t ; T a b l e s \ f a c t _ t a b l e \ C o l u m n s \ P r o d u c t   I D & a m p ; g t ; - & a m p ; l t ; T a b l e s \ p r o d u c t s _ t a b l e \ C o l u m n s \ P r o d u c t   I D & a m p ; g t ; & l t ; / K e y & g t ; & l t ; / a : K e y & g t ; & l t ; a : V a l u e   i : t y p e = " D i a g r a m D i s p l a y L i n k V i e w S t a t e " & g t ; & l t ; A u t o m a t i o n P r o p e r t y H e l p e r T e x t & g t ; E n d   p o i n t   1 :   ( 5 3 6 . 9 0 3 8 1 0 5 6 7 6 6 6 , 3 6 7 ) .   E n d   p o i n t   2 :   ( 6 0 7 . 7 1 1 4 3 2 , 2 1 5 )   & l t ; / A u t o m a t i o n P r o p e r t y H e l p e r T e x t & g t ; & l t ; L a y e d O u t & g t ; t r u e & l t ; / L a y e d O u t & g t ; & l t ; P o i n t s   x m l n s : b = " h t t p : / / s c h e m a s . d a t a c o n t r a c t . o r g / 2 0 0 4 / 0 7 / S y s t e m . W i n d o w s " & g t ; & l t ; b : P o i n t & g t ; & l t ; b : _ x & g t ; 5 3 6 . 9 0 3 8 1 0 5 6 7 6 6 5 8 & l t ; / b : _ x & g t ; & l t ; b : _ y & g t ; 3 6 7 & l t ; / b : _ y & g t ; & l t ; / b : P o i n t & g t ; & l t ; b : P o i n t & g t ; & l t ; b : _ x & g t ; 5 6 6 . 3 0 7 6 2 1 5 & l t ; / b : _ x & g t ; & l t ; b : _ y & g t ; 3 6 7 & l t ; / b : _ y & g t ; & l t ; / b : P o i n t & g t ; & l t ; b : P o i n t & g t ; & l t ; b : _ x & g t ; 5 6 8 . 3 0 7 6 2 1 5 & l t ; / b : _ x & g t ; & l t ; b : _ y & g t ; 3 6 5 & l t ; / b : _ y & g t ; & l t ; / b : P o i n t & g t ; & l t ; b : P o i n t & g t ; & l t ; b : _ x & g t ; 5 6 8 . 3 0 7 6 2 1 5 & l t ; / b : _ x & g t ; & l t ; b : _ y & g t ; 2 4 9 & l t ; / b : _ y & g t ; & l t ; / b : P o i n t & g t ; & l t ; b : P o i n t & g t ; & l t ; b : _ x & g t ; 5 7 0 . 3 0 7 6 2 1 5 & l t ; / b : _ x & g t ; & l t ; b : _ y & g t ; 2 4 7 & l t ; / b : _ y & g t ; & l t ; / b : P o i n t & g t ; & l t ; b : P o i n t & g t ; & l t ; b : _ x & g t ; 6 0 5 . 7 1 1 4 3 2 0 0 0 0 0 0 0 6 & l t ; / b : _ x & g t ; & l t ; b : _ y & g t ; 2 4 7 & l t ; / b : _ y & g t ; & l t ; / b : P o i n t & g t ; & l t ; b : P o i n t & g t ; & l t ; b : _ x & g t ; 6 0 7 . 7 1 1 4 3 2 0 0 0 0 0 0 0 6 & l t ; / b : _ x & g t ; & l t ; b : _ y & g t ; 2 4 5 & l t ; / b : _ y & g t ; & l t ; / b : P o i n t & g t ; & l t ; b : P o i n t & g t ; & l t ; b : _ x & g t ; 6 0 7 . 7 1 1 4 3 2 0 0 0 0 0 0 0 6 & l t ; / b : _ x & g t ; & l t ; b : _ y & g t ; 2 1 5 & l t ; / b : _ y & g t ; & l t ; / b : P o i n t & g t ; & l t ; / P o i n t s & g t ; & l t ; / a : V a l u e & g t ; & l t ; / a : K e y V a l u e O f D i a g r a m O b j e c t K e y a n y T y p e z b w N T n L X & g t ; & l t ; a : K e y V a l u e O f D i a g r a m O b j e c t K e y a n y T y p e z b w N T n L X & g t ; & l t ; a : K e y & g t ; & l t ; K e y & g t ; R e l a t i o n s h i p s \ & a m p ; l t ; T a b l e s \ f a c t _ t a b l e \ C o l u m n s \ P r o d u c t   I D & a m p ; g t ; - & a m p ; l t ; T a b l e s \ p r o d u c t s _ t a b l e \ C o l u m n s \ P r o d u c t   I D & a m p ; g t ; \ F K & l t ; / K e y & g t ; & l t ; / a : K e y & g t ; & l t ; a : V a l u e   i : t y p e = " D i a g r a m D i s p l a y L i n k E n d p o i n t V i e w S t a t e " & g t ; & l t ; L o c a t i o n   x m l n s : b = " h t t p : / / s c h e m a s . d a t a c o n t r a c t . o r g / 2 0 0 4 / 0 7 / S y s t e m . W i n d o w s " & g t ; & l t ; b : _ x & g t ; 5 2 8 . 9 0 3 8 1 0 5 6 7 6 6 5 8 & l t ; / b : _ x & g t ; & l t ; b : _ y & g t ; 3 6 7 & l t ; / b : _ y & g t ; & l t ; / L o c a t i o n & g t ; & l t ; S h a p e R o t a t e A n g l e & g t ; 3 6 0 & l t ; / S h a p e R o t a t e A n g l e & g t ; & l t ; / a : V a l u e & g t ; & l t ; / a : K e y V a l u e O f D i a g r a m O b j e c t K e y a n y T y p e z b w N T n L X & g t ; & l t ; a : K e y V a l u e O f D i a g r a m O b j e c t K e y a n y T y p e z b w N T n L X & g t ; & l t ; a : K e y & g t ; & l t ; K e y & g t ; R e l a t i o n s h i p s \ & a m p ; l t ; T a b l e s \ f a c t _ t a b l e \ C o l u m n s \ P r o d u c t   I D & a m p ; g t ; - & a m p ; l t ; T a b l e s \ p r o d u c t s _ t a b l e \ C o l u m n s \ P r o d u c t   I D & a m p ; g t ; \ P K & l t ; / K e y & g t ; & l t ; / a : K e y & g t ; & l t ; a : V a l u e   i : t y p e = " D i a g r a m D i s p l a y L i n k E n d p o i n t V i e w S t a t e " & g t ; & l t ; L o c a t i o n   x m l n s : b = " h t t p : / / s c h e m a s . d a t a c o n t r a c t . o r g / 2 0 0 4 / 0 7 / S y s t e m . W i n d o w s " & g t ; & l t ; b : _ x & g t ; 6 0 7 . 7 1 1 4 3 2 0 0 0 0 0 0 0 6 & l t ; / b : _ x & g t ; & l t ; b : _ y & g t ; 2 0 6 . 9 9 9 9 9 9 9 9 9 9 9 9 9 7 & l t ; / b : _ y & g t ; & l t ; / L o c a t i o n & g t ; & l t ; S h a p e R o t a t e A n g l e & g t ; 9 0 & l t ; / S h a p e R o t a t e A n g l e & g t ; & l t ; / a : V a l u e & g t ; & l t ; / a : K e y V a l u e O f D i a g r a m O b j e c t K e y a n y T y p e z b w N T n L X & g t ; & l t ; a : K e y V a l u e O f D i a g r a m O b j e c t K e y a n y T y p e z b w N T n L X & g t ; & l t ; a : K e y & g t ; & l t ; K e y & g t ; R e l a t i o n s h i p s \ & a m p ; l t ; T a b l e s \ f a c t _ t a b l e \ C o l u m n s \ S a l e s   P e r s o n   I D & a m p ; g t ; - & a m p ; l t ; T a b l e s \ D i m _ S a l e s P e r s o n \ C o l u m n s \ S a l e s   P e r s o n   I D & a m p ; g t ; & l t ; / K e y & g t ; & l t ; / a : K e y & g t ; & l t ; a : V a l u e   i : t y p e = " D i a g r a m D i s p l a y L i n k V i e w S t a t e " & g t ; & l t ; A u t o m a t i o n P r o p e r t y H e l p e r T e x t & g t ; E n d   p o i n t   1 :   ( 4 2 8 . 9 0 3 8 1 1 , 2 8 6 ) .   E n d   p o i n t   2 :   ( 3 5 6 . 6 1 5 2 4 2 , 1 8 2 )   & l t ; / A u t o m a t i o n P r o p e r t y H e l p e r T e x t & g t ; & l t ; L a y e d O u t & g t ; t r u e & l t ; / L a y e d O u t & g t ; & l t ; P o i n t s   x m l n s : b = " h t t p : / / s c h e m a s . d a t a c o n t r a c t . o r g / 2 0 0 4 / 0 7 / S y s t e m . W i n d o w s " & g t ; & l t ; b : P o i n t & g t ; & l t ; b : _ x & g t ; 4 2 8 . 9 0 3 8 1 1 & l t ; / b : _ x & g t ; & l t ; b : _ y & g t ; 2 8 6 & l t ; / b : _ y & g t ; & l t ; / b : P o i n t & g t ; & l t ; b : P o i n t & g t ; & l t ; b : _ x & g t ; 4 2 8 . 9 0 3 8 1 1 & l t ; / b : _ x & g t ; & l t ; b : _ y & g t ; 2 3 6 & l t ; / b : _ y & g t ; & l t ; / b : P o i n t & g t ; & l t ; b : P o i n t & g t ; & l t ; b : _ x & g t ; 4 2 6 . 9 0 3 8 1 1 & l t ; / b : _ x & g t ; & l t ; b : _ y & g t ; 2 3 4 & l t ; / b : _ y & g t ; & l t ; / b : P o i n t & g t ; & l t ; b : P o i n t & g t ; & l t ; b : _ x & g t ; 3 5 8 . 6 1 5 2 4 2 & l t ; / b : _ x & g t ; & l t ; b : _ y & g t ; 2 3 4 & l t ; / b : _ y & g t ; & l t ; / b : P o i n t & g t ; & l t ; b : P o i n t & g t ; & l t ; b : _ x & g t ; 3 5 6 . 6 1 5 2 4 2 & l t ; / b : _ x & g t ; & l t ; b : _ y & g t ; 2 3 2 & l t ; / b : _ y & g t ; & l t ; / b : P o i n t & g t ; & l t ; b : P o i n t & g t ; & l t ; b : _ x & g t ; 3 5 6 . 6 1 5 2 4 2 & l t ; / b : _ x & g t ; & l t ; b : _ y & g t ; 1 8 2 . 0 0 0 0 0 0 0 0 0 0 0 0 0 3 & l t ; / b : _ y & g t ; & l t ; / b : P o i n t & g t ; & l t ; / P o i n t s & g t ; & l t ; / a : V a l u e & g t ; & l t ; / a : K e y V a l u e O f D i a g r a m O b j e c t K e y a n y T y p e z b w N T n L X & g t ; & l t ; a : K e y V a l u e O f D i a g r a m O b j e c t K e y a n y T y p e z b w N T n L X & g t ; & l t ; a : K e y & g t ; & l t ; K e y & g t ; R e l a t i o n s h i p s \ & a m p ; l t ; T a b l e s \ f a c t _ t a b l e \ C o l u m n s \ S a l e s   P e r s o n   I D & a m p ; g t ; - & a m p ; l t ; T a b l e s \ D i m _ S a l e s P e r s o n \ C o l u m n s \ S a l e s   P e r s o n   I D & a m p ; g t ; \ F K & l t ; / K e y & g t ; & l t ; / a : K e y & g t ; & l t ; a : V a l u e   i : t y p e = " D i a g r a m D i s p l a y L i n k E n d p o i n t V i e w S t a t e " & g t ; & l t ; L o c a t i o n   x m l n s : b = " h t t p : / / s c h e m a s . d a t a c o n t r a c t . o r g / 2 0 0 4 / 0 7 / S y s t e m . W i n d o w s " & g t ; & l t ; b : _ x & g t ; 4 2 8 . 9 0 3 8 1 1 & l t ; / b : _ x & g t ; & l t ; b : _ y & g t ; 2 9 4 & l t ; / b : _ y & g t ; & l t ; / L o c a t i o n & g t ; & l t ; S h a p e R o t a t e A n g l e & g t ; 2 7 0 & l t ; / S h a p e R o t a t e A n g l e & g t ; & l t ; / a : V a l u e & g t ; & l t ; / a : K e y V a l u e O f D i a g r a m O b j e c t K e y a n y T y p e z b w N T n L X & g t ; & l t ; a : K e y V a l u e O f D i a g r a m O b j e c t K e y a n y T y p e z b w N T n L X & g t ; & l t ; a : K e y & g t ; & l t ; K e y & g t ; R e l a t i o n s h i p s \ & a m p ; l t ; T a b l e s \ f a c t _ t a b l e \ C o l u m n s \ S a l e s   P e r s o n   I D & a m p ; g t ; - & a m p ; l t ; T a b l e s \ D i m _ S a l e s P e r s o n \ C o l u m n s \ S a l e s   P e r s o n   I D & a m p ; g t ; \ P K & l t ; / K e y & g t ; & l t ; / a : K e y & g t ; & l t ; a : V a l u e   i : t y p e = " D i a g r a m D i s p l a y L i n k E n d p o i n t V i e w S t a t e " & g t ; & l t ; L o c a t i o n   x m l n s : b = " h t t p : / / s c h e m a s . d a t a c o n t r a c t . o r g / 2 0 0 4 / 0 7 / S y s t e m . W i n d o w s " & g t ; & l t ; b : _ x & g t ; 3 5 6 . 6 1 5 2 4 2 & l t ; / b : _ x & g t ; & l t ; b : _ y & g t ; 1 7 4 & l t ; / b : _ y & g t ; & l t ; / L o c a t i o n & g t ; & l t ; S h a p e R o t a t e A n g l e & g t ; 9 0 & l t ; / S h a p e R o t a t e A n g l e & g t ; & l t ; / a : V a l u e & g t ; & l t ; / a : K e y V a l u e O f D i a g r a m O b j e c t K e y a n y T y p e z b w N T n L X & g t ; & l t ; a : K e y V a l u e O f D i a g r a m O b j e c t K e y a n y T y p e z b w N T n L X & g t ; & l t ; a : K e y & g t ; & l t ; K e y & g t ; R e l a t i o n s h i p s \ & a m p ; l t ; T a b l e s \ f a c t _ t a b l e \ C o l u m n s \ O r d e r   D a t e & a m p ; g t ; - & a m p ; l t ; T a b l e s \ D a t e \ C o l u m n s \ O r d e r   D a t e & a m p ; g t ; & l t ; / K e y & g t ; & l t ; / a : K e y & g t ; & l t ; a : V a l u e   i : t y p e = " D i a g r a m D i s p l a y L i n k V i e w S t a t e " & g t ; & l t ; A u t o m a t i o n P r o p e r t y H e l p e r T e x t & g t ; E n d   p o i n t   1 :   ( 5 3 6 . 9 0 3 8 1 0 5 6 7 6 6 6 , 3 7 9 ) .   E n d   p o i n t   2 :   ( 7 7 7 . 5 1 9 0 5 2 8 3 8 3 2 9 , 8 3 )   & l t ; / A u t o m a t i o n P r o p e r t y H e l p e r T e x t & g t ; & l t ; L a y e d O u t & g t ; t r u e & l t ; / L a y e d O u t & g t ; & l t ; P o i n t s   x m l n s : b = " h t t p : / / s c h e m a s . d a t a c o n t r a c t . o r g / 2 0 0 4 / 0 7 / S y s t e m . W i n d o w s " & g t ; & l t ; b : P o i n t & g t ; & l t ; b : _ x & g t ; 5 3 6 . 9 0 3 8 1 0 5 6 7 6 6 5 8 & l t ; / b : _ x & g t ; & l t ; b : _ y & g t ; 3 7 9 & l t ; / b : _ y & g t ; & l t ; / b : P o i n t & g t ; & l t ; b : P o i n t & g t ; & l t ; b : _ x & g t ; 5 8 3 . 3 0 7 6 2 1 0 0 4 5 & l t ; / b : _ x & g t ; & l t ; b : _ y & g t ; 3 7 9 & l t ; / b : _ y & g t ; & l t ; / b : P o i n t & g t ; & l t ; b : P o i n t & g t ; & l t ; b : _ x & g t ; 5 8 5 . 3 0 7 6 2 1 0 0 4 5 & l t ; / b : _ x & g t ; & l t ; b : _ y & g t ; 3 7 7 & l t ; / b : _ y & g t ; & l t ; / b : P o i n t & g t ; & l t ; b : P o i n t & g t ; & l t ; b : _ x & g t ; 5 8 5 . 3 0 7 6 2 1 0 0 4 5 & l t ; / b : _ x & g t ; & l t ; b : _ y & g t ; 2 5 4 & l t ; / b : _ y & g t ; & l t ; / b : P o i n t & g t ; & l t ; b : P o i n t & g t ; & l t ; b : _ x & g t ; 5 8 7 . 3 0 7 6 2 1 0 0 4 5 & l t ; / b : _ x & g t ; & l t ; b : _ y & g t ; 2 5 2 & l t ; / b : _ y & g t ; & l t ; / b : P o i n t & g t ; & l t ; b : P o i n t & g t ; & l t ; b : _ x & g t ; 7 2 5 . 2 1 1 4 3 1 9 9 5 5 & l t ; / b : _ x & g t ; & l t ; b : _ y & g t ; 2 5 2 & l t ; / b : _ y & g t ; & l t ; / b : P o i n t & g t ; & l t ; b : P o i n t & g t ; & l t ; b : _ x & g t ; 7 2 7 . 2 1 1 4 3 1 9 9 5 5 & l t ; / b : _ x & g t ; & l t ; b : _ y & g t ; 2 5 0 & l t ; / b : _ y & g t ; & l t ; / b : P o i n t & g t ; & l t ; b : P o i n t & g t ; & l t ; b : _ x & g t ; 7 2 7 . 2 1 1 4 3 1 9 9 5 5 & l t ; / b : _ x & g t ; & l t ; b : _ y & g t ; 8 5 & l t ; / b : _ y & g t ; & l t ; / b : P o i n t & g t ; & l t ; b : P o i n t & g t ; & l t ; b : _ x & g t ; 7 2 9 . 2 1 1 4 3 1 9 9 5 5 & l t ; / b : _ x & g t ; & l t ; b : _ y & g t ; 8 3 & l t ; / b : _ y & g t ; & l t ; / b : P o i n t & g t ; & l t ; b : P o i n t & g t ; & l t ; b : _ x & g t ; 7 7 7 . 5 1 9 0 5 2 8 3 8 3 2 9 1 2 & l t ; / b : _ x & g t ; & l t ; b : _ y & g t ; 8 3 & l t ; / b : _ y & g t ; & l t ; / b : P o i n t & g t ; & l t ; / P o i n t s & g t ; & l t ; / a : V a l u e & g t ; & l t ; / a : K e y V a l u e O f D i a g r a m O b j e c t K e y a n y T y p e z b w N T n L X & g t ; & l t ; a : K e y V a l u e O f D i a g r a m O b j e c t K e y a n y T y p e z b w N T n L X & g t ; & l t ; a : K e y & g t ; & l t ; K e y & g t ; R e l a t i o n s h i p s \ & a m p ; l t ; T a b l e s \ f a c t _ t a b l e \ C o l u m n s \ O r d e r   D a t e & a m p ; g t ; - & a m p ; l t ; T a b l e s \ D a t e \ C o l u m n s \ O r d e r   D a t e & a m p ; g t ; \ F K & l t ; / K e y & g t ; & l t ; / a : K e y & g t ; & l t ; a : V a l u e   i : t y p e = " D i a g r a m D i s p l a y L i n k E n d p o i n t V i e w S t a t e " & g t ; & l t ; L o c a t i o n   x m l n s : b = " h t t p : / / s c h e m a s . d a t a c o n t r a c t . o r g / 2 0 0 4 / 0 7 / S y s t e m . W i n d o w s " & g t ; & l t ; b : _ x & g t ; 5 2 8 . 9 0 3 8 1 0 5 6 7 6 6 5 8 & l t ; / b : _ x & g t ; & l t ; b : _ y & g t ; 3 7 9 & l t ; / b : _ y & g t ; & l t ; / L o c a t i o n & g t ; & l t ; S h a p e R o t a t e A n g l e & g t ; 3 6 0 & l t ; / S h a p e R o t a t e A n g l e & g t ; & l t ; / a : V a l u e & g t ; & l t ; / a : K e y V a l u e O f D i a g r a m O b j e c t K e y a n y T y p e z b w N T n L X & g t ; & l t ; a : K e y V a l u e O f D i a g r a m O b j e c t K e y a n y T y p e z b w N T n L X & g t ; & l t ; a : K e y & g t ; & l t ; K e y & g t ; R e l a t i o n s h i p s \ & a m p ; l t ; T a b l e s \ f a c t _ t a b l e \ C o l u m n s \ O r d e r   D a t e & a m p ; g t ; - & a m p ; l t ; T a b l e s \ D a t e \ C o l u m n s \ O r d e r   D a t e & a m p ; g t ; \ P K & l t ; / K e y & g t ; & l t ; / a : K e y & g t ; & l t ; a : V a l u e   i : t y p e = " D i a g r a m D i s p l a y L i n k E n d p o i n t V i e w S t a t e " & g t ; & l t ; L o c a t i o n   x m l n s : b = " h t t p : / / s c h e m a s . d a t a c o n t r a c t . o r g / 2 0 0 4 / 0 7 / S y s t e m . W i n d o w s " & g t ; & l t ; b : _ x & g t ; 7 8 5 . 5 1 9 0 5 2 8 3 8 3 2 9 1 2 & l t ; / b : _ x & g t ; & l t ; b : _ y & g t ; 8 3 & l t ; / b : _ y & g t ; & l t ; / L o c a t i o n & g t ; & l t ; S h a p e R o t a t e A n g l e & g t ; 1 8 0 & l t ; / S h a p e R o t a t e A n g l e & g t ; & l t ; / a : V a l u e & g t ; & l t ; / a : K e y V a l u e O f D i a g r a m O b j e c t K e y a n y T y p e z b w N T n L X & g t ; & l t ; a : K e y V a l u e O f D i a g r a m O b j e c t K e y a n y T y p e z b w N T n L X & g t ; & l t ; a : K e y & g t ; & l t ; K e y & g t ; R e l a t i o n s h i p s \ & a m p ; l t ; T a b l e s \ m o n t h l y _ s t o r e _ t a r g e t s \ C o l u m n s \ D a t e & a m p ; g t ; - & a m p ; l t ; T a b l e s \ D a t e \ C o l u m n s \ O r d e r   D a t e & a m p ; g t ; & l t ; / K e y & g t ; & l t ; / a : K e y & g t ; & l t ; a : V a l u e   i : t y p e = " D i a g r a m D i s p l a y L i n k V i e w S t a t e " & g t ; & l t ; A u t o m a t i o n P r o p e r t y H e l p e r T e x t & g t ; E n d   p o i n t   1 :   ( 8 1 2 . 8 0 7 6 2 1 1 3 5 3 3 2 , 3 6 3 ) .   E n d   p o i n t   2 :   ( 8 8 5 . 5 1 9 0 5 3 , 1 6 6 )   & l t ; / A u t o m a t i o n P r o p e r t y H e l p e r T e x t & g t ; & l t ; L a y e d O u t & g t ; t r u e & l t ; / L a y e d O u t & g t ; & l t ; P o i n t s   x m l n s : b = " h t t p : / / s c h e m a s . d a t a c o n t r a c t . o r g / 2 0 0 4 / 0 7 / S y s t e m . W i n d o w s " & g t ; & l t ; b : P o i n t & g t ; & l t ; b : _ x & g t ; 8 1 2 . 8 0 7 6 2 1 1 3 5 3 3 1 6 & l t ; / b : _ x & g t ; & l t ; b : _ y & g t ; 3 6 3 & l t ; / b : _ y & g t ; & l t ; / b : P o i n t & g t ; & l t ; b : P o i n t & g t ; & l t ; b : _ x & g t ; 8 8 3 . 5 1 9 0 5 3 & l t ; / b : _ x & g t ; & l t ; b : _ y & g t ; 3 6 3 & l t ; / b : _ y & g t ; & l t ; / b : P o i n t & g t ; & l t ; b : P o i n t & g t ; & l t ; b : _ x & g t ; 8 8 5 . 5 1 9 0 5 3 & l t ; / b : _ x & g t ; & l t ; b : _ y & g t ; 3 6 1 & l t ; / b : _ y & g t ; & l t ; / b : P o i n t & g t ; & l t ; b : P o i n t & g t ; & l t ; b : _ x & g t ; 8 8 5 . 5 1 9 0 5 3 & l t ; / b : _ x & g t ; & l t ; b : _ y & g t ; 1 6 6 & l t ; / b : _ y & g t ; & l t ; / b : P o i n t & g t ; & l t ; / P o i n t s & g t ; & l t ; / a : V a l u e & g t ; & l t ; / a : K e y V a l u e O f D i a g r a m O b j e c t K e y a n y T y p e z b w N T n L X & g t ; & l t ; a : K e y V a l u e O f D i a g r a m O b j e c t K e y a n y T y p e z b w N T n L X & g t ; & l t ; a : K e y & g t ; & l t ; K e y & g t ; R e l a t i o n s h i p s \ & a m p ; l t ; T a b l e s \ m o n t h l y _ s t o r e _ t a r g e t s \ C o l u m n s \ D a t e & a m p ; g t ; - & a m p ; l t ; T a b l e s \ D a t e \ C o l u m n s \ O r d e r   D a t e & a m p ; g t ; \ F K & l t ; / K e y & g t ; & l t ; / a : K e y & g t ; & l t ; a : V a l u e   i : t y p e = " D i a g r a m D i s p l a y L i n k E n d p o i n t V i e w S t a t e " & g t ; & l t ; L o c a t i o n   x m l n s : b = " h t t p : / / s c h e m a s . d a t a c o n t r a c t . o r g / 2 0 0 4 / 0 7 / S y s t e m . W i n d o w s " & g t ; & l t ; b : _ x & g t ; 8 0 4 . 8 0 7 6 2 1 1 3 5 3 3 1 6 & l t ; / b : _ x & g t ; & l t ; b : _ y & g t ; 3 6 3 & l t ; / b : _ y & g t ; & l t ; / L o c a t i o n & g t ; & l t ; S h a p e R o t a t e A n g l e & g t ; 3 6 0 & l t ; / S h a p e R o t a t e A n g l e & g t ; & l t ; / a : V a l u e & g t ; & l t ; / a : K e y V a l u e O f D i a g r a m O b j e c t K e y a n y T y p e z b w N T n L X & g t ; & l t ; a : K e y V a l u e O f D i a g r a m O b j e c t K e y a n y T y p e z b w N T n L X & g t ; & l t ; a : K e y & g t ; & l t ; K e y & g t ; R e l a t i o n s h i p s \ & a m p ; l t ; T a b l e s \ m o n t h l y _ s t o r e _ t a r g e t s \ C o l u m n s \ D a t e & a m p ; g t ; - & a m p ; l t ; T a b l e s \ D a t e \ C o l u m n s \ O r d e r   D a t e & a m p ; g t ; \ P K & l t ; / K e y & g t ; & l t ; / a : K e y & g t ; & l t ; a : V a l u e   i : t y p e = " D i a g r a m D i s p l a y L i n k E n d p o i n t V i e w S t a t e " & g t ; & l t ; L o c a t i o n   x m l n s : b = " h t t p : / / s c h e m a s . d a t a c o n t r a c t . o r g / 2 0 0 4 / 0 7 / S y s t e m . W i n d o w s " & g t ; & l t ; b : _ x & g t ; 8 8 5 . 5 1 9 0 5 3 & l t ; / b : _ x & g t ; & l t ; b : _ y & g t ; 1 5 8 . 0 0 0 0 0 0 0 0 0 0 0 0 0 3 & l t ; / b : _ y & g t ; & l t ; / L o c a t i o n & g t ; & l t ; S h a p e R o t a t e A n g l e & g t ; 9 0 & l t ; / S h a p e R o t a t e A n g l e & g t ; & l t ; / a : V a l u e & g t ; & l t ; / a : K e y V a l u e O f D i a g r a m O b j e c t K e y a n y T y p e z b w N T n L X & g t ; & l t ; a : K e y V a l u e O f D i a g r a m O b j e c t K e y a n y T y p e z b w N T n L X & g t ; & l t ; a : K e y & g t ; & l t ; K e y & g t ; R e l a t i o n s h i p s \ & a m p ; l t ; T a b l e s \ m o n t h l y _ s t o r e _ t a r g e t s \ C o l u m n s \ S t o r e   I D & a m p ; g t ; - & a m p ; l t ; T a b l e s \ D i m _ S a l e s P e r s o n \ C o l u m n s \ S a l e s   P e r s o n   I D & a m p ; g t ; & l t ; / K e y & g t ; & l t ; / a : K e y & g t ; & l t ; a : V a l u e   i : t y p e = " D i a g r a m D i s p l a y L i n k V i e w S t a t e " & g t ; & l t ; A u t o m a t i o n P r o p e r t y H e l p e r T e x t & g t ; E n d   p o i n t   1 :   ( 5 9 6 . 8 0 7 6 2 1 1 3 5 3 3 2 , 3 5 5 ) .   E n d   p o i n t   2 :   ( 4 6 4 . 6 1 5 2 4 2 2 7 0 6 6 3 , 9 9 )   & l t ; / A u t o m a t i o n P r o p e r t y H e l p e r T e x t & g t ; & l t ; L a y e d O u t & g t ; t r u e & l t ; / L a y e d O u t & g t ; & l t ; P o i n t s   x m l n s : b = " h t t p : / / s c h e m a s . d a t a c o n t r a c t . o r g / 2 0 0 4 / 0 7 / S y s t e m . W i n d o w s " & g t ; & l t ; b : P o i n t & g t ; & l t ; b : _ x & g t ; 5 9 6 . 8 0 7 6 2 1 1 3 5 3 3 1 6 & l t ; / b : _ x & g t ; & l t ; b : _ y & g t ; 3 5 5 & l t ; / b : _ y & g t ; & l t ; / b : P o i n t & g t ; & l t ; b : P o i n t & g t ; & l t ; b : _ x & g t ; 5 5 0 . 4 0 3 8 1 0 9 9 8 1 0 5 6 6 & l t ; / b : _ x & g t ; & l t ; b : _ y & g t ; 3 5 5 & l t ; / b : _ y & g t ; & l t ; / b : P o i n t & g t ; & l t ; b : P o i n t & g t ; & l t ; b : _ x & g t ; 5 4 8 . 4 0 3 8 1 0 9 9 8 1 0 5 6 6 & l t ; / b : _ x & g t ; & l t ; b : _ y & g t ; 3 5 3 & l t ; / b : _ y & g t ; & l t ; / b : P o i n t & g t ; & l t ; b : P o i n t & g t ; & l t ; b : _ x & g t ; 5 4 8 . 4 0 3 8 1 0 9 9 8 1 0 5 6 6 & l t ; / b : _ x & g t ; & l t ; b : _ y & g t ; 2 3 3 & l t ; / b : _ y & g t ; & l t ; / b : P o i n t & g t ; & l t ; b : P o i n t & g t ; & l t ; b : _ x & g t ; 5 4 6 . 4 0 3 8 1 0 9 9 8 1 0 5 6 6 & l t ; / b : _ x & g t ; & l t ; b : _ y & g t ; 2 3 1 & l t ; / b : _ y & g t ; & l t ; / b : P o i n t & g t ; & l t ; b : P o i n t & g t ; & l t ; b : _ x & g t ; 4 9 0 . 2 1 1 4 3 2 0 0 4 5 & l t ; / b : _ x & g t ; & l t ; b : _ y & g t ; 2 3 1 & l t ; / b : _ y & g t ; & l t ; / b : P o i n t & g t ; & l t ; b : P o i n t & g t ; & l t ; b : _ x & g t ; 4 8 8 . 2 1 1 4 3 2 0 0 4 5 & l t ; / b : _ x & g t ; & l t ; b : _ y & g t ; 2 2 9 & l t ; / b : _ y & g t ; & l t ; / b : P o i n t & g t ; & l t ; b : P o i n t & g t ; & l t ; b : _ x & g t ; 4 8 8 . 2 1 1 4 3 2 0 0 4 5 & l t ; / b : _ x & g t ; & l t ; b : _ y & g t ; 1 0 1 & l t ; / b : _ y & g t ; & l t ; / b : P o i n t & g t ; & l t ; b : P o i n t & g t ; & l t ; b : _ x & g t ; 4 8 6 . 2 1 1 4 3 2 0 0 4 5 & l t ; / b : _ x & g t ; & l t ; b : _ y & g t ; 9 9 & l t ; / b : _ y & g t ; & l t ; / b : P o i n t & g t ; & l t ; b : P o i n t & g t ; & l t ; b : _ x & g t ; 4 6 4 . 6 1 5 2 4 2 2 7 0 6 6 3 0 9 & l t ; / b : _ x & g t ; & l t ; b : _ y & g t ; 9 9 & l t ; / b : _ y & g t ; & l t ; / b : P o i n t & g t ; & l t ; / P o i n t s & g t ; & l t ; / a : V a l u e & g t ; & l t ; / a : K e y V a l u e O f D i a g r a m O b j e c t K e y a n y T y p e z b w N T n L X & g t ; & l t ; a : K e y V a l u e O f D i a g r a m O b j e c t K e y a n y T y p e z b w N T n L X & g t ; & l t ; a : K e y & g t ; & l t ; K e y & g t ; R e l a t i o n s h i p s \ & a m p ; l t ; T a b l e s \ m o n t h l y _ s t o r e _ t a r g e t s \ C o l u m n s \ S t o r e   I D & a m p ; g t ; - & a m p ; l t ; T a b l e s \ D i m _ S a l e s P e r s o n \ C o l u m n s \ S a l e s   P e r s o n   I D & a m p ; g t ; \ F K & l t ; / K e y & g t ; & l t ; / a : K e y & g t ; & l t ; a : V a l u e   i : t y p e = " D i a g r a m D i s p l a y L i n k E n d p o i n t V i e w S t a t e " & g t ; & l t ; L o c a t i o n   x m l n s : b = " h t t p : / / s c h e m a s . d a t a c o n t r a c t . o r g / 2 0 0 4 / 0 7 / S y s t e m . W i n d o w s " & g t ; & l t ; b : _ x & g t ; 6 0 4 . 8 0 7 6 2 1 1 3 5 3 3 1 6 & l t ; / b : _ x & g t ; & l t ; b : _ y & g t ; 3 5 5 & l t ; / b : _ y & g t ; & l t ; / L o c a t i o n & g t ; & l t ; S h a p e R o t a t e A n g l e & g t ; 1 8 0 & l t ; / S h a p e R o t a t e A n g l e & g t ; & l t ; / a : V a l u e & g t ; & l t ; / a : K e y V a l u e O f D i a g r a m O b j e c t K e y a n y T y p e z b w N T n L X & g t ; & l t ; a : K e y V a l u e O f D i a g r a m O b j e c t K e y a n y T y p e z b w N T n L X & g t ; & l t ; a : K e y & g t ; & l t ; K e y & g t ; R e l a t i o n s h i p s \ & a m p ; l t ; T a b l e s \ m o n t h l y _ s t o r e _ t a r g e t s \ C o l u m n s \ S t o r e   I D & a m p ; g t ; - & a m p ; l t ; T a b l e s \ D i m _ S a l e s P e r s o n \ C o l u m n s \ S a l e s   P e r s o n   I D & a m p ; g t ; \ P K & l t ; / K e y & g t ; & l t ; / a : K e y & g t ; & l t ; a : V a l u e   i : t y p e = " D i a g r a m D i s p l a y L i n k E n d p o i n t V i e w S t a t e " & g t ; & l t ; L o c a t i o n   x m l n s : b = " h t t p : / / s c h e m a s . d a t a c o n t r a c t . o r g / 2 0 0 4 / 0 7 / S y s t e m . W i n d o w s " & g t ; & l t ; b : _ x & g t ; 4 5 6 . 6 1 5 2 4 2 2 7 0 6 6 3 1 5 & l t ; / b : _ x & g t ; & l t ; b : _ y & g t ; 9 9 & l t ; / b : _ y & g t ; & l t ; / L o c a t i o n & g t ; & l t ; S h a p e R o t a t e A n g l e & g t ; 3 6 0 & l t ; / S h a p e R o t a t e A n g l e & g t ; & l t ; / a : V a l u e & g t ; & l t ; / a : K e y V a l u e O f D i a g r a m O b j e c t K e y a n y T y p e z b w N T n L X & g t ; & l t ; / V i e w S t a t e s & g t ; & l t ; / D i a g r a m M a n a g e r . S e r i a l i z a b l e D i a g r a m & g t ; & l t ; D i a g r a m M a n a g e r . S e r i a l i z a b l e D i a g r a m & g t ; & l t ; A d a p t e r   i : t y p e = " M e a s u r e D i a g r a m S a n d b o x A d a p t e r " & g t ; & l t ; T a b l e N a m e & g t ; 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 i : t y p e = " S a n d b o x E d i t o r M e a s u r e G r i d K e y " & g t ; & l t ; T a b l e N a m e & g t ; D a t e & l t ; / T a b l e N a m e & g t ; & l t ; / K e y & g t ; & l t ; M a i n t a i n e r 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  D a t e & l t ; / K e y & g t ; & l t ; / D i a g r a m O b j e c t K e y & g t ; & l t ; D i a g r a m O b j e c t K e y & g t ; & l t ; K e y & g t ; C o l u m n s \ Y e a r & l t ; / K e y & g t ; & l t ; / D i a g r a m O b j e c t K e y & g t ; & l t ; D i a g r a m O b j e c t K e y & g t ; & l t ; K e y & g t ; C o l u m n s \ M o n t h & l t ; / K e y & g t ; & l t ; / D i a g r a m O b j e c t K e y & g t ; & l t ; D i a g r a m O b j e c t K e y & g t ; & l t ; K e y & g t ; C o l u m n s \ M o n t h N u m & l t ; / K e y & g t ; & l t ; / D i a g r a m O b j e c t K e y & g t ; & l t ; D i a g r a m O b j e c t K e y & g t ; & l t ; K e y & g t ; C o l u m n s \ W e e k d a y & l t ; / K e y & g t ; & l t ; / D i a g r a m O b j e c t K e y & g t ; & l t ; D i a g r a m O b j e c t K e y & g t ; & l t ; K e y & g t ; C o l u m n s \ W e e k N u m & l t ; / K e y & g t ; & l t ; / D i a g r a m O b j e c t K e y & g t ; & l t ; D i a g r a m O b j e c t K e y & g t ; & l t ; K e y & g t ; C o l u m n s \ W e e k T y p e & l t ; / K e y & g t ; & l t ; / D i a g r a m O b j e c t K e y & g t ; & l t ; D i a g r a m O b j e c t K e y & g t ; & l t ; K e y & g t ; C o l u m n s \ Q u a r t 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  D a t e & l t ; / K e y & g t ; & l t ; / a : K e y & g t ; & l t ; a : V a l u e 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l t ; / K e y & g t ; & l t ; / a : K e y & g t ; & l t ; a : V a l u e   i : t y p e = " M e a s u r e G r i d N o d e V i e w S t a t e " & g t ; & l t ; C o l u m n & g t ; 2 & l t ; / C o l u m n & g t ; & l t ; L a y e d O u t & g t ; t r u e & l t ; / L a y e d O u t & g t ; & l t ; / a : V a l u e & g t ; & l t ; / a : K e y V a l u e O f D i a g r a m O b j e c t K e y a n y T y p e z b w N T n L X & g t ; & l t ; a : K e y V a l u e O f D i a g r a m O b j e c t K e y a n y T y p e z b w N T n L X & g t ; & l t ; a : K e y & g t ; & l t ; K e y & g t ; C o l u m n s \ M o n t h N u m & l t ; / K e y & g t ; & l t ; / a : K e y & g t ; & l t ; a : V a l u e   i : t y p e = " M e a s u r e G r i d N o d e V i e w S t a t e " & g t ; & l t ; C o l u m n & g t ; 3 & l t ; / C o l u m n & g t ; & l t ; L a y e d O u t & g t ; t r u e & l t ; / L a y e d O u t & g t ; & l t ; / a : V a l u e & g t ; & l t ; / a : K e y V a l u e O f D i a g r a m O b j e c t K e y a n y T y p e z b w N T n L X & g t ; & l t ; a : K e y V a l u e O f D i a g r a m O b j e c t K e y a n y T y p e z b w N T n L X & g t ; & l t ; a : K e y & g t ; & l t ; K e y & g t ; C o l u m n s \ W e e k d a y & l t ; / K e y & g t ; & l t ; / a : K e y & g t ; & l t ; a : V a l u e   i : t y p e = " M e a s u r e G r i d N o d e V i e w S t a t e " & g t ; & l t ; C o l u m n & g t ; 4 & l t ; / C o l u m n & g t ; & l t ; L a y e d O u t & g t ; t r u e & l t ; / L a y e d O u t & g t ; & l t ; / a : V a l u e & g t ; & l t ; / a : K e y V a l u e O f D i a g r a m O b j e c t K e y a n y T y p e z b w N T n L X & g t ; & l t ; a : K e y V a l u e O f D i a g r a m O b j e c t K e y a n y T y p e z b w N T n L X & g t ; & l t ; a : K e y & g t ; & l t ; K e y & g t ; C o l u m n s \ W e e k N u m & l t ; / K e y & g t ; & l t ; / a : K e y & g t ; & l t ; a : V a l u e   i : t y p e = " M e a s u r e G r i d N o d e V i e w S t a t e " & g t ; & l t ; C o l u m n & g t ; 5 & l t ; / C o l u m n & g t ; & l t ; L a y e d O u t & g t ; t r u e & l t ; / L a y e d O u t & g t ; & l t ; / a : V a l u e & g t ; & l t ; / a : K e y V a l u e O f D i a g r a m O b j e c t K e y a n y T y p e z b w N T n L X & g t ; & l t ; a : K e y V a l u e O f D i a g r a m O b j e c t K e y a n y T y p e z b w N T n L X & g t ; & l t ; a : K e y & g t ; & l t ; K e y & g t ; C o l u m n s \ W e e k T y p e & l t ; / K e y & g t ; & l t ; / a : K e y & g t ; & l t ; a : V a l u e   i : t y p e = " M e a s u r e G r i d N o d e V i e w S t a t e " & g t ; & l t ; C o l u m n & g t ; 6 & l t ; / C o l u m n & g t ; & l t ; L a y e d O u t & g t ; t r u e & l t ; / L a y e d O u t & g t ; & l t ; / a : V a l u e & g t ; & l t ; / a : K e y V a l u e O f D i a g r a m O b j e c t K e y a n y T y p e z b w N T n L X & g t ; & l t ; a : K e y V a l u e O f D i a g r a m O b j e c t K e y a n y T y p e z b w N T n L X & g t ; & l t ; a : K e y & g t ; & l t ; K e y & g t ; C o l u m n s \ Q u a r t e r & l t ; / K e y & g t ; & l t ; / a : K e y & g t ; & l t ; a : V a l u e   i : t y p e = " M e a s u r e G r i d N o d e V i e w S t a t e " & g t ; & l t ; C o l u m n & g t ; 7 & l t ; / C o l u m n & g t ; & l t ; L a y e d O u t & g t ; t r u e & l t ; / L a y e d O u t & g t ; & l t ; / a : V a l u e & g t ; & l t ; / a : K e y V a l u e O f D i a g r a m O b j e c t K e y a n y T y p e z b w N T n L X & g t ; & l t ; / V i e w S t a t e s & g t ; & l t ; / D i a g r a m M a n a g e r . S e r i a l i z a b l e D i a g r a m & g t ; & l t ; / A r r a y O f D i a g r a m M a n a g e r . S e r i a l i z a b l e D i a g r a m & g t ; < / 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4772D659-9DB4-4C83-8BC7-4E0CE4E0B0C8}">
  <ds:schemaRefs/>
</ds:datastoreItem>
</file>

<file path=customXml/itemProps10.xml><?xml version="1.0" encoding="utf-8"?>
<ds:datastoreItem xmlns:ds="http://schemas.openxmlformats.org/officeDocument/2006/customXml" ds:itemID="{620A24AC-0C59-41F4-93A6-881C23B232F6}">
  <ds:schemaRefs/>
</ds:datastoreItem>
</file>

<file path=customXml/itemProps11.xml><?xml version="1.0" encoding="utf-8"?>
<ds:datastoreItem xmlns:ds="http://schemas.openxmlformats.org/officeDocument/2006/customXml" ds:itemID="{2D74A8D9-F028-4125-8DA0-A591BC1E7938}">
  <ds:schemaRefs/>
</ds:datastoreItem>
</file>

<file path=customXml/itemProps12.xml><?xml version="1.0" encoding="utf-8"?>
<ds:datastoreItem xmlns:ds="http://schemas.openxmlformats.org/officeDocument/2006/customXml" ds:itemID="{9AB867FF-DCB1-4340-96B8-CDDDD529966E}">
  <ds:schemaRefs/>
</ds:datastoreItem>
</file>

<file path=customXml/itemProps13.xml><?xml version="1.0" encoding="utf-8"?>
<ds:datastoreItem xmlns:ds="http://schemas.openxmlformats.org/officeDocument/2006/customXml" ds:itemID="{AA798D2F-656A-4C9D-BA93-809C780F3767}">
  <ds:schemaRefs/>
</ds:datastoreItem>
</file>

<file path=customXml/itemProps14.xml><?xml version="1.0" encoding="utf-8"?>
<ds:datastoreItem xmlns:ds="http://schemas.openxmlformats.org/officeDocument/2006/customXml" ds:itemID="{7F0FD62E-6C9A-479D-8AB5-B5ABA7885196}">
  <ds:schemaRefs/>
</ds:datastoreItem>
</file>

<file path=customXml/itemProps15.xml><?xml version="1.0" encoding="utf-8"?>
<ds:datastoreItem xmlns:ds="http://schemas.openxmlformats.org/officeDocument/2006/customXml" ds:itemID="{0D778F3B-9498-4034-9D55-1B8F2A1CB528}">
  <ds:schemaRefs/>
</ds:datastoreItem>
</file>

<file path=customXml/itemProps16.xml><?xml version="1.0" encoding="utf-8"?>
<ds:datastoreItem xmlns:ds="http://schemas.openxmlformats.org/officeDocument/2006/customXml" ds:itemID="{61F4B737-23D7-46EE-B696-9384CFBFCBD5}">
  <ds:schemaRefs/>
</ds:datastoreItem>
</file>

<file path=customXml/itemProps17.xml><?xml version="1.0" encoding="utf-8"?>
<ds:datastoreItem xmlns:ds="http://schemas.openxmlformats.org/officeDocument/2006/customXml" ds:itemID="{EBCFF831-B533-4D7B-AECE-02566F12385C}">
  <ds:schemaRefs/>
</ds:datastoreItem>
</file>

<file path=customXml/itemProps18.xml><?xml version="1.0" encoding="utf-8"?>
<ds:datastoreItem xmlns:ds="http://schemas.openxmlformats.org/officeDocument/2006/customXml" ds:itemID="{A2D11763-4232-4E5F-B383-03E0D9FFA871}">
  <ds:schemaRefs/>
</ds:datastoreItem>
</file>

<file path=customXml/itemProps19.xml><?xml version="1.0" encoding="utf-8"?>
<ds:datastoreItem xmlns:ds="http://schemas.openxmlformats.org/officeDocument/2006/customXml" ds:itemID="{379D471B-5E72-4832-A804-7873A5643E13}">
  <ds:schemaRefs/>
</ds:datastoreItem>
</file>

<file path=customXml/itemProps2.xml><?xml version="1.0" encoding="utf-8"?>
<ds:datastoreItem xmlns:ds="http://schemas.openxmlformats.org/officeDocument/2006/customXml" ds:itemID="{54176A80-74FE-407F-9DF9-AAA5D3A1376A}">
  <ds:schemaRefs/>
</ds:datastoreItem>
</file>

<file path=customXml/itemProps20.xml><?xml version="1.0" encoding="utf-8"?>
<ds:datastoreItem xmlns:ds="http://schemas.openxmlformats.org/officeDocument/2006/customXml" ds:itemID="{BC4AE585-CF0E-4D7A-9B08-B20960447F0A}">
  <ds:schemaRefs/>
</ds:datastoreItem>
</file>

<file path=customXml/itemProps21.xml><?xml version="1.0" encoding="utf-8"?>
<ds:datastoreItem xmlns:ds="http://schemas.openxmlformats.org/officeDocument/2006/customXml" ds:itemID="{86DEFE86-9963-4DE9-830B-A6AA0EC6FEA4}">
  <ds:schemaRefs/>
</ds:datastoreItem>
</file>

<file path=customXml/itemProps22.xml><?xml version="1.0" encoding="utf-8"?>
<ds:datastoreItem xmlns:ds="http://schemas.openxmlformats.org/officeDocument/2006/customXml" ds:itemID="{45D8037C-4C1C-47D6-BCF4-8B11BA73DB88}">
  <ds:schemaRefs/>
</ds:datastoreItem>
</file>

<file path=customXml/itemProps23.xml><?xml version="1.0" encoding="utf-8"?>
<ds:datastoreItem xmlns:ds="http://schemas.openxmlformats.org/officeDocument/2006/customXml" ds:itemID="{9C0CC8DE-6E13-46B6-934E-B6FD8F4515D3}">
  <ds:schemaRefs>
    <ds:schemaRef ds:uri="http://schemas.microsoft.com/DataMashup"/>
  </ds:schemaRefs>
</ds:datastoreItem>
</file>

<file path=customXml/itemProps24.xml><?xml version="1.0" encoding="utf-8"?>
<ds:datastoreItem xmlns:ds="http://schemas.openxmlformats.org/officeDocument/2006/customXml" ds:itemID="{7E7708B1-B45C-4943-AE4E-189A0EFD048A}">
  <ds:schemaRefs/>
</ds:datastoreItem>
</file>

<file path=customXml/itemProps25.xml><?xml version="1.0" encoding="utf-8"?>
<ds:datastoreItem xmlns:ds="http://schemas.openxmlformats.org/officeDocument/2006/customXml" ds:itemID="{21EA697C-B032-475D-8287-D5459053ED68}">
  <ds:schemaRefs/>
</ds:datastoreItem>
</file>

<file path=customXml/itemProps26.xml><?xml version="1.0" encoding="utf-8"?>
<ds:datastoreItem xmlns:ds="http://schemas.openxmlformats.org/officeDocument/2006/customXml" ds:itemID="{D686C3C4-3A82-4225-ADEC-52D02F96A670}">
  <ds:schemaRefs/>
</ds:datastoreItem>
</file>

<file path=customXml/itemProps27.xml><?xml version="1.0" encoding="utf-8"?>
<ds:datastoreItem xmlns:ds="http://schemas.openxmlformats.org/officeDocument/2006/customXml" ds:itemID="{985ABECA-B14F-43B4-A803-24916F237979}">
  <ds:schemaRefs/>
</ds:datastoreItem>
</file>

<file path=customXml/itemProps28.xml><?xml version="1.0" encoding="utf-8"?>
<ds:datastoreItem xmlns:ds="http://schemas.openxmlformats.org/officeDocument/2006/customXml" ds:itemID="{017653EE-CB27-4F89-8AA6-3ECD3D3BC824}">
  <ds:schemaRefs/>
</ds:datastoreItem>
</file>

<file path=customXml/itemProps29.xml><?xml version="1.0" encoding="utf-8"?>
<ds:datastoreItem xmlns:ds="http://schemas.openxmlformats.org/officeDocument/2006/customXml" ds:itemID="{5DC4B28D-FC20-427A-8653-C940C6144B73}">
  <ds:schemaRefs/>
</ds:datastoreItem>
</file>

<file path=customXml/itemProps3.xml><?xml version="1.0" encoding="utf-8"?>
<ds:datastoreItem xmlns:ds="http://schemas.openxmlformats.org/officeDocument/2006/customXml" ds:itemID="{DA91BF31-BD3B-44C0-BFFF-661DD30B5D1E}">
  <ds:schemaRefs/>
</ds:datastoreItem>
</file>

<file path=customXml/itemProps30.xml><?xml version="1.0" encoding="utf-8"?>
<ds:datastoreItem xmlns:ds="http://schemas.openxmlformats.org/officeDocument/2006/customXml" ds:itemID="{5CC82613-6AEB-4CCB-9466-68401ABFAD5B}">
  <ds:schemaRefs/>
</ds:datastoreItem>
</file>

<file path=customXml/itemProps31.xml><?xml version="1.0" encoding="utf-8"?>
<ds:datastoreItem xmlns:ds="http://schemas.openxmlformats.org/officeDocument/2006/customXml" ds:itemID="{AAFB2ACA-2D88-4BFA-A593-F1CE343C93BA}">
  <ds:schemaRefs/>
</ds:datastoreItem>
</file>

<file path=customXml/itemProps32.xml><?xml version="1.0" encoding="utf-8"?>
<ds:datastoreItem xmlns:ds="http://schemas.openxmlformats.org/officeDocument/2006/customXml" ds:itemID="{543C47A5-C693-4238-A1AC-7EEF7EF0B811}">
  <ds:schemaRefs/>
</ds:datastoreItem>
</file>

<file path=customXml/itemProps33.xml><?xml version="1.0" encoding="utf-8"?>
<ds:datastoreItem xmlns:ds="http://schemas.openxmlformats.org/officeDocument/2006/customXml" ds:itemID="{AF70FF0B-18E3-4F9C-A688-0C975D596E08}">
  <ds:schemaRefs/>
</ds:datastoreItem>
</file>

<file path=customXml/itemProps34.xml><?xml version="1.0" encoding="utf-8"?>
<ds:datastoreItem xmlns:ds="http://schemas.openxmlformats.org/officeDocument/2006/customXml" ds:itemID="{AABBC2DB-7557-41F3-9A3A-BFAEC6480449}">
  <ds:schemaRefs/>
</ds:datastoreItem>
</file>

<file path=customXml/itemProps35.xml><?xml version="1.0" encoding="utf-8"?>
<ds:datastoreItem xmlns:ds="http://schemas.openxmlformats.org/officeDocument/2006/customXml" ds:itemID="{4BE1C791-A93A-4A58-B457-241A274B7B7F}">
  <ds:schemaRefs/>
</ds:datastoreItem>
</file>

<file path=customXml/itemProps36.xml><?xml version="1.0" encoding="utf-8"?>
<ds:datastoreItem xmlns:ds="http://schemas.openxmlformats.org/officeDocument/2006/customXml" ds:itemID="{C90C6367-B3C1-40E6-923F-F23A5FCDB424}">
  <ds:schemaRefs/>
</ds:datastoreItem>
</file>

<file path=customXml/itemProps37.xml><?xml version="1.0" encoding="utf-8"?>
<ds:datastoreItem xmlns:ds="http://schemas.openxmlformats.org/officeDocument/2006/customXml" ds:itemID="{D3BF51D3-EF79-4A95-BC98-F387AB389A4D}">
  <ds:schemaRefs/>
</ds:datastoreItem>
</file>

<file path=customXml/itemProps4.xml><?xml version="1.0" encoding="utf-8"?>
<ds:datastoreItem xmlns:ds="http://schemas.openxmlformats.org/officeDocument/2006/customXml" ds:itemID="{38D63C1C-FE5E-4F12-A56B-66FF34B76EB1}">
  <ds:schemaRefs/>
</ds:datastoreItem>
</file>

<file path=customXml/itemProps5.xml><?xml version="1.0" encoding="utf-8"?>
<ds:datastoreItem xmlns:ds="http://schemas.openxmlformats.org/officeDocument/2006/customXml" ds:itemID="{9560A503-D73F-4E7F-AA3F-3B665220ACA0}">
  <ds:schemaRefs/>
</ds:datastoreItem>
</file>

<file path=customXml/itemProps6.xml><?xml version="1.0" encoding="utf-8"?>
<ds:datastoreItem xmlns:ds="http://schemas.openxmlformats.org/officeDocument/2006/customXml" ds:itemID="{C4A2F963-D39B-4417-95C4-C17E4747B76D}">
  <ds:schemaRefs/>
</ds:datastoreItem>
</file>

<file path=customXml/itemProps7.xml><?xml version="1.0" encoding="utf-8"?>
<ds:datastoreItem xmlns:ds="http://schemas.openxmlformats.org/officeDocument/2006/customXml" ds:itemID="{9C89F363-AB4E-4511-8B89-70F955CB19D7}">
  <ds:schemaRefs/>
</ds:datastoreItem>
</file>

<file path=customXml/itemProps8.xml><?xml version="1.0" encoding="utf-8"?>
<ds:datastoreItem xmlns:ds="http://schemas.openxmlformats.org/officeDocument/2006/customXml" ds:itemID="{0A1CA1D5-1CA4-4D37-B7E3-7C9B71A5EC63}">
  <ds:schemaRefs/>
</ds:datastoreItem>
</file>

<file path=customXml/itemProps9.xml><?xml version="1.0" encoding="utf-8"?>
<ds:datastoreItem xmlns:ds="http://schemas.openxmlformats.org/officeDocument/2006/customXml" ds:itemID="{8A842B68-9519-4D1A-9123-9C046416299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Analysis</vt:lpstr>
      <vt:lpstr>Time Frame</vt:lpstr>
      <vt:lpstr>Profit View</vt:lpstr>
      <vt:lpstr>Store Dashboard</vt:lpstr>
      <vt:lpstr>Analysis3</vt:lpstr>
      <vt:lpstr>Analysis 2</vt:lpstr>
      <vt:lpstr>Gender Chart</vt:lpstr>
      <vt:lpstr>Wafle Chart</vt:lpstr>
      <vt:lpstr>Large_1</vt:lpstr>
      <vt:lpstr>Large_2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Sathish Karanth K</dc:creator>
  <cp:lastModifiedBy>sathish karanth</cp:lastModifiedBy>
  <dcterms:created xsi:type="dcterms:W3CDTF">2024-05-22T05:38:59Z</dcterms:created>
  <dcterms:modified xsi:type="dcterms:W3CDTF">2024-05-29T02:46:42Z</dcterms:modified>
</cp:coreProperties>
</file>