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2.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drawings/drawing3.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360" yWindow="135" windowWidth="14355" windowHeight="4620" tabRatio="850"/>
  </bookViews>
  <sheets>
    <sheet name="Executive Summary" sheetId="15" r:id="rId1"/>
    <sheet name="Executive Summary Data" sheetId="14" state="hidden" r:id="rId2"/>
    <sheet name="Execution Report" sheetId="10" r:id="rId3"/>
    <sheet name="Execution Dashboard" sheetId="11" state="hidden" r:id="rId4"/>
    <sheet name="Execution Entry" sheetId="8" r:id="rId5"/>
    <sheet name="Defect Report" sheetId="5" r:id="rId6"/>
    <sheet name="Defect Entry" sheetId="3" r:id="rId7"/>
    <sheet name="Defect Dashboard" sheetId="6" state="hidden" r:id="rId8"/>
  </sheets>
  <externalReferences>
    <externalReference r:id="rId9"/>
  </externalReferences>
  <definedNames>
    <definedName name="_xlnm._FilterDatabase" localSheetId="6" hidden="1">'Defect Entry'!$A$1:$Q$916</definedName>
    <definedName name="_xlnm._FilterDatabase" localSheetId="4" hidden="1">'Execution Entry'!$A$1:$I$582</definedName>
    <definedName name="lstApplicationName" localSheetId="0">[1]Input!$L$4:INDEX([1]Input!$L$4:$L$18,SUMPRODUCT(--([1]Input!$L$4:$L$18&lt;&gt;"")))</definedName>
    <definedName name="lstApplicationName">#REF!:INDEX(#REF!,SUMPRODUCT(--(#REF!&lt;&gt;"")))</definedName>
    <definedName name="lstAssignedTo" localSheetId="0">[1]Input!$AA$4:INDEX([1]Input!$AA$4:$AA$18,SUMPRODUCT(--([1]Input!$AA$4:$AA$18&lt;&gt;"")))</definedName>
    <definedName name="lstAssignedTo">#REF!:INDEX(#REF!,SUMPRODUCT(--(#REF!&lt;&gt;"")))</definedName>
    <definedName name="lstCycleName" localSheetId="0">[1]Input!$I$4:INDEX([1]Input!$I$4:$I$18,SUMPRODUCT(--([1]Input!$I$4:$I$18&lt;&gt;"")))</definedName>
    <definedName name="lstCycleName">#REF!:INDEX(#REF!,SUMPRODUCT(--(#REF!&lt;&gt;"")))</definedName>
    <definedName name="lstEnvironment" localSheetId="0">[1]Input!$O$4:INDEX([1]Input!$O$4:$O$18,SUMPRODUCT(--([1]Input!$O$4:$O$18&lt;&gt;"")))</definedName>
    <definedName name="lstEnvironment">#REF!:INDEX(#REF!,SUMPRODUCT(--(#REF!&lt;&gt;"")))</definedName>
    <definedName name="lstIncidentStatus" localSheetId="0">[1]Input!$U$4:INDEX([1]Input!$U$4:$U$18,SUMPRODUCT(--([1]Input!$U$4:$U$18&lt;&gt;"")))</definedName>
    <definedName name="lstIncidentStatus">#REF!:INDEX(#REF!,SUMPRODUCT(--(#REF!&lt;&gt;"")))</definedName>
    <definedName name="lstProjName" localSheetId="0">[1]Input!$C$4:INDEX([1]Input!$C$4:$C$18,SUMPRODUCT(--([1]Input!$C$4:$C$18&lt;&gt;"")))</definedName>
    <definedName name="lstProjName">#REF!:INDEX(#REF!,SUMPRODUCT(--(#REF!&lt;&gt;"")))</definedName>
    <definedName name="lstRaisedBy" localSheetId="0">[1]Input!$X$4:INDEX([1]Input!$X$4:$X$18,SUMPRODUCT(--([1]Input!$X$4:$X$18&lt;&gt;"")))</definedName>
    <definedName name="lstRaisedBy">#REF!:INDEX(#REF!,SUMPRODUCT(--(#REF!&lt;&gt;"")))</definedName>
    <definedName name="lstReleaseName" localSheetId="0">[1]Input!$F$4:INDEX([1]Input!$F$4:$F$18,SUMPRODUCT(--([1]Input!$F$4:$F$18&lt;&gt;"")))</definedName>
    <definedName name="lstReleaseName">#REF!:INDEX(#REF!,SUMPRODUCT(--(#REF!&lt;&gt;"")))</definedName>
  </definedNames>
  <calcPr calcId="145621"/>
</workbook>
</file>

<file path=xl/calcChain.xml><?xml version="1.0" encoding="utf-8"?>
<calcChain xmlns="http://schemas.openxmlformats.org/spreadsheetml/2006/main">
  <c r="P3" i="3" l="1"/>
  <c r="P4" i="3"/>
  <c r="P5" i="3"/>
  <c r="P6" i="3"/>
  <c r="P7" i="3"/>
  <c r="P8" i="3"/>
  <c r="P9" i="3"/>
  <c r="P10" i="3"/>
  <c r="P11" i="3"/>
  <c r="P12" i="3"/>
  <c r="P13" i="3"/>
  <c r="P14" i="3"/>
  <c r="P15" i="3"/>
  <c r="P16" i="3"/>
  <c r="P17" i="3"/>
  <c r="P18" i="3"/>
  <c r="P19" i="3"/>
  <c r="P20" i="3"/>
  <c r="P21" i="3"/>
  <c r="P22" i="3"/>
  <c r="P23" i="3"/>
  <c r="P24" i="3"/>
  <c r="P25" i="3"/>
  <c r="P26" i="3"/>
  <c r="P27" i="3"/>
  <c r="P28" i="3"/>
  <c r="P29" i="3"/>
  <c r="P30" i="3"/>
  <c r="P31" i="3"/>
  <c r="P32" i="3"/>
  <c r="P33" i="3"/>
  <c r="P34" i="3"/>
  <c r="P35" i="3"/>
  <c r="P36" i="3"/>
  <c r="P37" i="3"/>
  <c r="P38" i="3"/>
  <c r="P39" i="3"/>
  <c r="P40" i="3"/>
  <c r="P41" i="3"/>
  <c r="P42" i="3"/>
  <c r="P43" i="3"/>
  <c r="P44" i="3"/>
  <c r="P45" i="3"/>
  <c r="P46" i="3"/>
  <c r="P47" i="3"/>
  <c r="P48" i="3"/>
  <c r="P49" i="3"/>
  <c r="P50" i="3"/>
  <c r="P51" i="3"/>
  <c r="P52" i="3"/>
  <c r="P53" i="3"/>
  <c r="P54" i="3"/>
  <c r="P55" i="3"/>
  <c r="P56" i="3"/>
  <c r="P57" i="3"/>
  <c r="P58" i="3"/>
  <c r="P59" i="3"/>
  <c r="P60" i="3"/>
  <c r="P61" i="3"/>
  <c r="P62" i="3"/>
  <c r="P63" i="3"/>
  <c r="P64" i="3"/>
  <c r="P65" i="3"/>
  <c r="P66" i="3"/>
  <c r="P67" i="3"/>
  <c r="P68" i="3"/>
  <c r="P69" i="3"/>
  <c r="P70" i="3"/>
  <c r="P71" i="3"/>
  <c r="P72" i="3"/>
  <c r="P73" i="3"/>
  <c r="P74" i="3"/>
  <c r="P75" i="3"/>
  <c r="P76" i="3"/>
  <c r="P77" i="3"/>
  <c r="P78" i="3"/>
  <c r="P79" i="3"/>
  <c r="P80" i="3"/>
  <c r="P81" i="3"/>
  <c r="P82" i="3"/>
  <c r="P83" i="3"/>
  <c r="P84" i="3"/>
  <c r="P85" i="3"/>
  <c r="P86" i="3"/>
  <c r="P87" i="3"/>
  <c r="P88" i="3"/>
  <c r="P89" i="3"/>
  <c r="P90" i="3"/>
  <c r="P91" i="3"/>
  <c r="P92" i="3"/>
  <c r="P93" i="3"/>
  <c r="P94" i="3"/>
  <c r="P95" i="3"/>
  <c r="P96" i="3"/>
  <c r="P97" i="3"/>
  <c r="P98" i="3"/>
  <c r="P99" i="3"/>
  <c r="P100" i="3"/>
  <c r="P101" i="3"/>
  <c r="P102" i="3"/>
  <c r="P103" i="3"/>
  <c r="P104" i="3"/>
  <c r="P105" i="3"/>
  <c r="P106" i="3"/>
  <c r="P107" i="3"/>
  <c r="P108" i="3"/>
  <c r="P109" i="3"/>
  <c r="P110" i="3"/>
  <c r="P111" i="3"/>
  <c r="P112" i="3"/>
  <c r="P113" i="3"/>
  <c r="P114" i="3"/>
  <c r="P115" i="3"/>
  <c r="P116" i="3"/>
  <c r="P117" i="3"/>
  <c r="P118" i="3"/>
  <c r="P119" i="3"/>
  <c r="P120" i="3"/>
  <c r="P121" i="3"/>
  <c r="P122" i="3"/>
  <c r="P123" i="3"/>
  <c r="P124" i="3"/>
  <c r="P125" i="3"/>
  <c r="P126" i="3"/>
  <c r="P127" i="3"/>
  <c r="P128" i="3"/>
  <c r="P129" i="3"/>
  <c r="P130" i="3"/>
  <c r="P131" i="3"/>
  <c r="P132" i="3"/>
  <c r="P133" i="3"/>
  <c r="P134" i="3"/>
  <c r="P135" i="3"/>
  <c r="P136" i="3"/>
  <c r="P137" i="3"/>
  <c r="P138" i="3"/>
  <c r="P139" i="3"/>
  <c r="P140" i="3"/>
  <c r="P141" i="3"/>
  <c r="P142" i="3"/>
  <c r="P143" i="3"/>
  <c r="P144" i="3"/>
  <c r="P145" i="3"/>
  <c r="P146" i="3"/>
  <c r="P147" i="3"/>
  <c r="P148" i="3"/>
  <c r="P149" i="3"/>
  <c r="P150" i="3"/>
  <c r="P151" i="3"/>
  <c r="P152" i="3"/>
  <c r="P153" i="3"/>
  <c r="P154" i="3"/>
  <c r="P155" i="3"/>
  <c r="P156" i="3"/>
  <c r="P157" i="3"/>
  <c r="P158" i="3"/>
  <c r="P159" i="3"/>
  <c r="P160" i="3"/>
  <c r="P161" i="3"/>
  <c r="P162" i="3"/>
  <c r="P163" i="3"/>
  <c r="P164" i="3"/>
  <c r="P165" i="3"/>
  <c r="P166" i="3"/>
  <c r="P167" i="3"/>
  <c r="P168" i="3"/>
  <c r="P169" i="3"/>
  <c r="P170" i="3"/>
  <c r="P171" i="3"/>
  <c r="P172" i="3"/>
  <c r="P173" i="3"/>
  <c r="P174" i="3"/>
  <c r="P175" i="3"/>
  <c r="P176" i="3"/>
  <c r="P177" i="3"/>
  <c r="P178" i="3"/>
  <c r="P179" i="3"/>
  <c r="P180" i="3"/>
  <c r="P181" i="3"/>
  <c r="P182" i="3"/>
  <c r="P183" i="3"/>
  <c r="P184" i="3"/>
  <c r="P185" i="3"/>
  <c r="P186" i="3"/>
  <c r="P187" i="3"/>
  <c r="P188" i="3"/>
  <c r="P189" i="3"/>
  <c r="P190" i="3"/>
  <c r="P191" i="3"/>
  <c r="P192" i="3"/>
  <c r="P193" i="3"/>
  <c r="P194" i="3"/>
  <c r="P195" i="3"/>
  <c r="P196" i="3"/>
  <c r="P197" i="3"/>
  <c r="P198" i="3"/>
  <c r="P199" i="3"/>
  <c r="P200" i="3"/>
  <c r="P201" i="3"/>
  <c r="P202" i="3"/>
  <c r="P203" i="3"/>
  <c r="P204" i="3"/>
  <c r="P205" i="3"/>
  <c r="P206" i="3"/>
  <c r="P207" i="3"/>
  <c r="P208" i="3"/>
  <c r="P209" i="3"/>
  <c r="P210" i="3"/>
  <c r="P211" i="3"/>
  <c r="P212" i="3"/>
  <c r="P213" i="3"/>
  <c r="P214" i="3"/>
  <c r="P215" i="3"/>
  <c r="P216" i="3"/>
  <c r="P217" i="3"/>
  <c r="P218" i="3"/>
  <c r="P219" i="3"/>
  <c r="P220" i="3"/>
  <c r="P221" i="3"/>
  <c r="P222" i="3"/>
  <c r="P223" i="3"/>
  <c r="P224" i="3"/>
  <c r="P225" i="3"/>
  <c r="P226" i="3"/>
  <c r="P227" i="3"/>
  <c r="P228" i="3"/>
  <c r="P229" i="3"/>
  <c r="P230" i="3"/>
  <c r="P231" i="3"/>
  <c r="P232" i="3"/>
  <c r="P233" i="3"/>
  <c r="P234" i="3"/>
  <c r="P235" i="3"/>
  <c r="P236" i="3"/>
  <c r="P237" i="3"/>
  <c r="P238" i="3"/>
  <c r="P239" i="3"/>
  <c r="P240" i="3"/>
  <c r="P241" i="3"/>
  <c r="P242" i="3"/>
  <c r="P243" i="3"/>
  <c r="P244" i="3"/>
  <c r="P245" i="3"/>
  <c r="P246" i="3"/>
  <c r="P247" i="3"/>
  <c r="P248" i="3"/>
  <c r="P249" i="3"/>
  <c r="P250" i="3"/>
  <c r="P251" i="3"/>
  <c r="P252" i="3"/>
  <c r="P253" i="3"/>
  <c r="P254" i="3"/>
  <c r="P255" i="3"/>
  <c r="P256" i="3"/>
  <c r="P257" i="3"/>
  <c r="P258" i="3"/>
  <c r="P259" i="3"/>
  <c r="P260" i="3"/>
  <c r="P261" i="3"/>
  <c r="P262" i="3"/>
  <c r="P263" i="3"/>
  <c r="P264" i="3"/>
  <c r="P265" i="3"/>
  <c r="P266" i="3"/>
  <c r="P267" i="3"/>
  <c r="P268" i="3"/>
  <c r="P269" i="3"/>
  <c r="P270" i="3"/>
  <c r="P271" i="3"/>
  <c r="P272" i="3"/>
  <c r="P273" i="3"/>
  <c r="P274" i="3"/>
  <c r="P275" i="3"/>
  <c r="P276" i="3"/>
  <c r="P277" i="3"/>
  <c r="P278" i="3"/>
  <c r="P279" i="3"/>
  <c r="P280" i="3"/>
  <c r="P281" i="3"/>
  <c r="P282" i="3"/>
  <c r="P283" i="3"/>
  <c r="P284" i="3"/>
  <c r="P285" i="3"/>
  <c r="P286" i="3"/>
  <c r="P287" i="3"/>
  <c r="P288" i="3"/>
  <c r="P289" i="3"/>
  <c r="P290" i="3"/>
  <c r="P291" i="3"/>
  <c r="P292" i="3"/>
  <c r="P293" i="3"/>
  <c r="P294" i="3"/>
  <c r="P295" i="3"/>
  <c r="P296" i="3"/>
  <c r="P297" i="3"/>
  <c r="P298" i="3"/>
  <c r="P299" i="3"/>
  <c r="P300" i="3"/>
  <c r="P301" i="3"/>
  <c r="P302" i="3"/>
  <c r="P303" i="3"/>
  <c r="P304" i="3"/>
  <c r="P305" i="3"/>
  <c r="P306" i="3"/>
  <c r="P307" i="3"/>
  <c r="P308" i="3"/>
  <c r="P309" i="3"/>
  <c r="P310" i="3"/>
  <c r="P311" i="3"/>
  <c r="P312" i="3"/>
  <c r="P313" i="3"/>
  <c r="P314" i="3"/>
  <c r="P315" i="3"/>
  <c r="P316" i="3"/>
  <c r="P317" i="3"/>
  <c r="P318" i="3"/>
  <c r="P319" i="3"/>
  <c r="P320" i="3"/>
  <c r="P321" i="3"/>
  <c r="P322" i="3"/>
  <c r="P323" i="3"/>
  <c r="P324" i="3"/>
  <c r="P325" i="3"/>
  <c r="P326" i="3"/>
  <c r="P327" i="3"/>
  <c r="P328" i="3"/>
  <c r="P329" i="3"/>
  <c r="P330" i="3"/>
  <c r="P331" i="3"/>
  <c r="P332" i="3"/>
  <c r="P333" i="3"/>
  <c r="P334" i="3"/>
  <c r="P335" i="3"/>
  <c r="P336" i="3"/>
  <c r="P337" i="3"/>
  <c r="P338" i="3"/>
  <c r="P339" i="3"/>
  <c r="P340" i="3"/>
  <c r="P341" i="3"/>
  <c r="P342" i="3"/>
  <c r="P343" i="3"/>
  <c r="P344" i="3"/>
  <c r="P345" i="3"/>
  <c r="P346" i="3"/>
  <c r="P347" i="3"/>
  <c r="P348" i="3"/>
  <c r="P349" i="3"/>
  <c r="P350" i="3"/>
  <c r="P351" i="3"/>
  <c r="P352" i="3"/>
  <c r="P353" i="3"/>
  <c r="P354" i="3"/>
  <c r="P355" i="3"/>
  <c r="P356" i="3"/>
  <c r="P357" i="3"/>
  <c r="P358" i="3"/>
  <c r="P359" i="3"/>
  <c r="P360" i="3"/>
  <c r="P361" i="3"/>
  <c r="P362" i="3"/>
  <c r="P363" i="3"/>
  <c r="P364" i="3"/>
  <c r="P365" i="3"/>
  <c r="P366" i="3"/>
  <c r="P367" i="3"/>
  <c r="P368" i="3"/>
  <c r="P369" i="3"/>
  <c r="P370" i="3"/>
  <c r="P371" i="3"/>
  <c r="P372" i="3"/>
  <c r="P373" i="3"/>
  <c r="P374" i="3"/>
  <c r="P375" i="3"/>
  <c r="P376" i="3"/>
  <c r="P377" i="3"/>
  <c r="P378" i="3"/>
  <c r="P379" i="3"/>
  <c r="P380" i="3"/>
  <c r="P381" i="3"/>
  <c r="P382" i="3"/>
  <c r="P383" i="3"/>
  <c r="P384" i="3"/>
  <c r="P385" i="3"/>
  <c r="P386" i="3"/>
  <c r="P387" i="3"/>
  <c r="P388" i="3"/>
  <c r="P389" i="3"/>
  <c r="P390" i="3"/>
  <c r="P391" i="3"/>
  <c r="P392" i="3"/>
  <c r="P393" i="3"/>
  <c r="P394" i="3"/>
  <c r="P395" i="3"/>
  <c r="P396" i="3"/>
  <c r="P397" i="3"/>
  <c r="P398" i="3"/>
  <c r="P399" i="3"/>
  <c r="P400" i="3"/>
  <c r="P401" i="3"/>
  <c r="P402" i="3"/>
  <c r="P403" i="3"/>
  <c r="P404" i="3"/>
  <c r="P405" i="3"/>
  <c r="P406" i="3"/>
  <c r="P407" i="3"/>
  <c r="P408" i="3"/>
  <c r="P409" i="3"/>
  <c r="P410" i="3"/>
  <c r="P411" i="3"/>
  <c r="P412" i="3"/>
  <c r="P413" i="3"/>
  <c r="P414" i="3"/>
  <c r="P415" i="3"/>
  <c r="P416" i="3"/>
  <c r="P417" i="3"/>
  <c r="P418" i="3"/>
  <c r="P419" i="3"/>
  <c r="P420" i="3"/>
  <c r="P421" i="3"/>
  <c r="P422" i="3"/>
  <c r="P423" i="3"/>
  <c r="P424" i="3"/>
  <c r="P425" i="3"/>
  <c r="P426" i="3"/>
  <c r="P427" i="3"/>
  <c r="P428" i="3"/>
  <c r="P429" i="3"/>
  <c r="P430" i="3"/>
  <c r="P431" i="3"/>
  <c r="P432" i="3"/>
  <c r="P433" i="3"/>
  <c r="P434" i="3"/>
  <c r="P435" i="3"/>
  <c r="P436" i="3"/>
  <c r="P437" i="3"/>
  <c r="P438" i="3"/>
  <c r="P439" i="3"/>
  <c r="P440" i="3"/>
  <c r="P441" i="3"/>
  <c r="P442" i="3"/>
  <c r="P443" i="3"/>
  <c r="P444" i="3"/>
  <c r="P445" i="3"/>
  <c r="P446" i="3"/>
  <c r="P447" i="3"/>
  <c r="P448" i="3"/>
  <c r="P449" i="3"/>
  <c r="P450" i="3"/>
  <c r="P451" i="3"/>
  <c r="P452" i="3"/>
  <c r="P453" i="3"/>
  <c r="P454" i="3"/>
  <c r="P455" i="3"/>
  <c r="P456" i="3"/>
  <c r="P457" i="3"/>
  <c r="P458" i="3"/>
  <c r="P459" i="3"/>
  <c r="P460" i="3"/>
  <c r="P461" i="3"/>
  <c r="P462" i="3"/>
  <c r="P463" i="3"/>
  <c r="P464" i="3"/>
  <c r="P465" i="3"/>
  <c r="P466" i="3"/>
  <c r="P467" i="3"/>
  <c r="P468" i="3"/>
  <c r="P469" i="3"/>
  <c r="P470" i="3"/>
  <c r="P471" i="3"/>
  <c r="P472" i="3"/>
  <c r="P473" i="3"/>
  <c r="P474" i="3"/>
  <c r="P475" i="3"/>
  <c r="P476" i="3"/>
  <c r="P477" i="3"/>
  <c r="P478" i="3"/>
  <c r="P479" i="3"/>
  <c r="P480" i="3"/>
  <c r="P481" i="3"/>
  <c r="P482" i="3"/>
  <c r="P483" i="3"/>
  <c r="P484" i="3"/>
  <c r="P485" i="3"/>
  <c r="P486" i="3"/>
  <c r="P487" i="3"/>
  <c r="P488" i="3"/>
  <c r="P489" i="3"/>
  <c r="P490" i="3"/>
  <c r="P491" i="3"/>
  <c r="P492" i="3"/>
  <c r="P493" i="3"/>
  <c r="P494" i="3"/>
  <c r="P495" i="3"/>
  <c r="P496" i="3"/>
  <c r="P497" i="3"/>
  <c r="P498" i="3"/>
  <c r="P499" i="3"/>
  <c r="P500" i="3"/>
  <c r="P501" i="3"/>
  <c r="P502" i="3"/>
  <c r="P503" i="3"/>
  <c r="P504" i="3"/>
  <c r="P505" i="3"/>
  <c r="P506" i="3"/>
  <c r="P507" i="3"/>
  <c r="P508" i="3"/>
  <c r="P509" i="3"/>
  <c r="P510" i="3"/>
  <c r="P511" i="3"/>
  <c r="P512" i="3"/>
  <c r="P513" i="3"/>
  <c r="P514" i="3"/>
  <c r="P515" i="3"/>
  <c r="P516" i="3"/>
  <c r="P517" i="3"/>
  <c r="P518" i="3"/>
  <c r="P519" i="3"/>
  <c r="P520" i="3"/>
  <c r="P521" i="3"/>
  <c r="P522" i="3"/>
  <c r="P523" i="3"/>
  <c r="P524" i="3"/>
  <c r="P525" i="3"/>
  <c r="P526" i="3"/>
  <c r="P527" i="3"/>
  <c r="P528" i="3"/>
  <c r="P529" i="3"/>
  <c r="P530" i="3"/>
  <c r="P531" i="3"/>
  <c r="P532" i="3"/>
  <c r="P533" i="3"/>
  <c r="P534" i="3"/>
  <c r="P535" i="3"/>
  <c r="P536" i="3"/>
  <c r="P537" i="3"/>
  <c r="P538" i="3"/>
  <c r="P539" i="3"/>
  <c r="P540" i="3"/>
  <c r="P541" i="3"/>
  <c r="P542" i="3"/>
  <c r="P543" i="3"/>
  <c r="P544" i="3"/>
  <c r="P545" i="3"/>
  <c r="P546" i="3"/>
  <c r="P547" i="3"/>
  <c r="P548" i="3"/>
  <c r="P549" i="3"/>
  <c r="P550" i="3"/>
  <c r="P551" i="3"/>
  <c r="P552" i="3"/>
  <c r="P553" i="3"/>
  <c r="P554" i="3"/>
  <c r="P555" i="3"/>
  <c r="P556" i="3"/>
  <c r="P557" i="3"/>
  <c r="P558" i="3"/>
  <c r="P559" i="3"/>
  <c r="P560" i="3"/>
  <c r="P561" i="3"/>
  <c r="P562" i="3"/>
  <c r="P563" i="3"/>
  <c r="P564" i="3"/>
  <c r="P565" i="3"/>
  <c r="P566" i="3"/>
  <c r="P567" i="3"/>
  <c r="P568" i="3"/>
  <c r="P569" i="3"/>
  <c r="P570" i="3"/>
  <c r="P571" i="3"/>
  <c r="P572" i="3"/>
  <c r="P573" i="3"/>
  <c r="P574" i="3"/>
  <c r="P575" i="3"/>
  <c r="P576" i="3"/>
  <c r="P577" i="3"/>
  <c r="P578" i="3"/>
  <c r="P579" i="3"/>
  <c r="P580" i="3"/>
  <c r="P581" i="3"/>
  <c r="P582" i="3"/>
  <c r="P583" i="3"/>
  <c r="P584" i="3"/>
  <c r="P585" i="3"/>
  <c r="P586" i="3"/>
  <c r="P587" i="3"/>
  <c r="P588" i="3"/>
  <c r="P589" i="3"/>
  <c r="P590" i="3"/>
  <c r="P591" i="3"/>
  <c r="P592" i="3"/>
  <c r="P593" i="3"/>
  <c r="P594" i="3"/>
  <c r="P595" i="3"/>
  <c r="P596" i="3"/>
  <c r="P597" i="3"/>
  <c r="P598" i="3"/>
  <c r="P599" i="3"/>
  <c r="P600" i="3"/>
  <c r="P601" i="3"/>
  <c r="P602" i="3"/>
  <c r="P603" i="3"/>
  <c r="P604" i="3"/>
  <c r="P605" i="3"/>
  <c r="P606" i="3"/>
  <c r="P607" i="3"/>
  <c r="P608" i="3"/>
  <c r="P609" i="3"/>
  <c r="P610" i="3"/>
  <c r="P611" i="3"/>
  <c r="P612" i="3"/>
  <c r="P613" i="3"/>
  <c r="P614" i="3"/>
  <c r="P615" i="3"/>
  <c r="P616" i="3"/>
  <c r="P617" i="3"/>
  <c r="P618" i="3"/>
  <c r="P619" i="3"/>
  <c r="P620" i="3"/>
  <c r="P621" i="3"/>
  <c r="P622" i="3"/>
  <c r="P623" i="3"/>
  <c r="P624" i="3"/>
  <c r="P625" i="3"/>
  <c r="P626" i="3"/>
  <c r="P627" i="3"/>
  <c r="P628" i="3"/>
  <c r="P629" i="3"/>
  <c r="P630" i="3"/>
  <c r="P631" i="3"/>
  <c r="P632" i="3"/>
  <c r="P633" i="3"/>
  <c r="P634" i="3"/>
  <c r="P635" i="3"/>
  <c r="P636" i="3"/>
  <c r="P637" i="3"/>
  <c r="P638" i="3"/>
  <c r="P639" i="3"/>
  <c r="P640" i="3"/>
  <c r="P641" i="3"/>
  <c r="P642" i="3"/>
  <c r="P643" i="3"/>
  <c r="P644" i="3"/>
  <c r="P645" i="3"/>
  <c r="P646" i="3"/>
  <c r="P647" i="3"/>
  <c r="P648" i="3"/>
  <c r="P649" i="3"/>
  <c r="P650" i="3"/>
  <c r="P651" i="3"/>
  <c r="P652" i="3"/>
  <c r="P653" i="3"/>
  <c r="P654" i="3"/>
  <c r="P655" i="3"/>
  <c r="P656" i="3"/>
  <c r="P657" i="3"/>
  <c r="P658" i="3"/>
  <c r="P659" i="3"/>
  <c r="P660" i="3"/>
  <c r="P661" i="3"/>
  <c r="P662" i="3"/>
  <c r="P663" i="3"/>
  <c r="P664" i="3"/>
  <c r="P665" i="3"/>
  <c r="P666" i="3"/>
  <c r="P667" i="3"/>
  <c r="P668" i="3"/>
  <c r="P669" i="3"/>
  <c r="P670" i="3"/>
  <c r="P671" i="3"/>
  <c r="P672" i="3"/>
  <c r="P673" i="3"/>
  <c r="P674" i="3"/>
  <c r="P675" i="3"/>
  <c r="P676" i="3"/>
  <c r="P677" i="3"/>
  <c r="P678" i="3"/>
  <c r="P679" i="3"/>
  <c r="P680" i="3"/>
  <c r="P681" i="3"/>
  <c r="P682" i="3"/>
  <c r="P683" i="3"/>
  <c r="P684" i="3"/>
  <c r="P685" i="3"/>
  <c r="P686" i="3"/>
  <c r="P687" i="3"/>
  <c r="P688" i="3"/>
  <c r="P689" i="3"/>
  <c r="P690" i="3"/>
  <c r="P691" i="3"/>
  <c r="P692" i="3"/>
  <c r="P693" i="3"/>
  <c r="P694" i="3"/>
  <c r="P695" i="3"/>
  <c r="P696" i="3"/>
  <c r="P697" i="3"/>
  <c r="P698" i="3"/>
  <c r="P699" i="3"/>
  <c r="P700" i="3"/>
  <c r="P701" i="3"/>
  <c r="P702" i="3"/>
  <c r="P703" i="3"/>
  <c r="P704" i="3"/>
  <c r="P705" i="3"/>
  <c r="P706" i="3"/>
  <c r="P707" i="3"/>
  <c r="P708" i="3"/>
  <c r="P709" i="3"/>
  <c r="P710" i="3"/>
  <c r="P711" i="3"/>
  <c r="P712" i="3"/>
  <c r="P713" i="3"/>
  <c r="P714" i="3"/>
  <c r="P715" i="3"/>
  <c r="P716" i="3"/>
  <c r="P717" i="3"/>
  <c r="P718" i="3"/>
  <c r="P719" i="3"/>
  <c r="P720" i="3"/>
  <c r="P721" i="3"/>
  <c r="P722" i="3"/>
  <c r="P723" i="3"/>
  <c r="P724" i="3"/>
  <c r="P725" i="3"/>
  <c r="P726" i="3"/>
  <c r="P727" i="3"/>
  <c r="P728" i="3"/>
  <c r="P729" i="3"/>
  <c r="P730" i="3"/>
  <c r="P731" i="3"/>
  <c r="P732" i="3"/>
  <c r="P733" i="3"/>
  <c r="P734" i="3"/>
  <c r="P735" i="3"/>
  <c r="P736" i="3"/>
  <c r="P737" i="3"/>
  <c r="P738" i="3"/>
  <c r="P739" i="3"/>
  <c r="P740" i="3"/>
  <c r="P741" i="3"/>
  <c r="P742" i="3"/>
  <c r="P743" i="3"/>
  <c r="P744" i="3"/>
  <c r="P745" i="3"/>
  <c r="P746" i="3"/>
  <c r="P747" i="3"/>
  <c r="P748" i="3"/>
  <c r="P749" i="3"/>
  <c r="P750" i="3"/>
  <c r="P751" i="3"/>
  <c r="P752" i="3"/>
  <c r="P753" i="3"/>
  <c r="P754" i="3"/>
  <c r="P755" i="3"/>
  <c r="P756" i="3"/>
  <c r="P757" i="3"/>
  <c r="P758" i="3"/>
  <c r="P759" i="3"/>
  <c r="P760" i="3"/>
  <c r="P761" i="3"/>
  <c r="P762" i="3"/>
  <c r="P763" i="3"/>
  <c r="P764" i="3"/>
  <c r="P765" i="3"/>
  <c r="P766" i="3"/>
  <c r="P767" i="3"/>
  <c r="P768" i="3"/>
  <c r="P769" i="3"/>
  <c r="P770" i="3"/>
  <c r="P771" i="3"/>
  <c r="P772" i="3"/>
  <c r="P773" i="3"/>
  <c r="P774" i="3"/>
  <c r="P775" i="3"/>
  <c r="P776" i="3"/>
  <c r="P777" i="3"/>
  <c r="P778" i="3"/>
  <c r="P779" i="3"/>
  <c r="P780" i="3"/>
  <c r="P781" i="3"/>
  <c r="P782" i="3"/>
  <c r="P783" i="3"/>
  <c r="P784" i="3"/>
  <c r="P785" i="3"/>
  <c r="P786" i="3"/>
  <c r="P787" i="3"/>
  <c r="P788" i="3"/>
  <c r="P789" i="3"/>
  <c r="P790" i="3"/>
  <c r="P791" i="3"/>
  <c r="P792" i="3"/>
  <c r="P793" i="3"/>
  <c r="P794" i="3"/>
  <c r="P795" i="3"/>
  <c r="P796" i="3"/>
  <c r="P797" i="3"/>
  <c r="P798" i="3"/>
  <c r="P799" i="3"/>
  <c r="P800" i="3"/>
  <c r="P801" i="3"/>
  <c r="P802" i="3"/>
  <c r="P803" i="3"/>
  <c r="P804" i="3"/>
  <c r="P805" i="3"/>
  <c r="P806" i="3"/>
  <c r="P807" i="3"/>
  <c r="P808" i="3"/>
  <c r="P809" i="3"/>
  <c r="P810" i="3"/>
  <c r="P811" i="3"/>
  <c r="P812" i="3"/>
  <c r="P813" i="3"/>
  <c r="P814" i="3"/>
  <c r="P815" i="3"/>
  <c r="P816" i="3"/>
  <c r="P817" i="3"/>
  <c r="P818" i="3"/>
  <c r="P819" i="3"/>
  <c r="P820" i="3"/>
  <c r="P821" i="3"/>
  <c r="P822" i="3"/>
  <c r="P823" i="3"/>
  <c r="P824" i="3"/>
  <c r="P825" i="3"/>
  <c r="P826" i="3"/>
  <c r="P827" i="3"/>
  <c r="P828" i="3"/>
  <c r="P829" i="3"/>
  <c r="P830" i="3"/>
  <c r="P831" i="3"/>
  <c r="P832" i="3"/>
  <c r="P833" i="3"/>
  <c r="P834" i="3"/>
  <c r="P835" i="3"/>
  <c r="P836" i="3"/>
  <c r="P837" i="3"/>
  <c r="P838" i="3"/>
  <c r="P839" i="3"/>
  <c r="P840" i="3"/>
  <c r="P841" i="3"/>
  <c r="P842" i="3"/>
  <c r="P843" i="3"/>
  <c r="P844" i="3"/>
  <c r="P845" i="3"/>
  <c r="P846" i="3"/>
  <c r="P847" i="3"/>
  <c r="P848" i="3"/>
  <c r="P849" i="3"/>
  <c r="P850" i="3"/>
  <c r="P851" i="3"/>
  <c r="P852" i="3"/>
  <c r="P853" i="3"/>
  <c r="P854" i="3"/>
  <c r="P855" i="3"/>
  <c r="P856" i="3"/>
  <c r="P857" i="3"/>
  <c r="P858" i="3"/>
  <c r="P859" i="3"/>
  <c r="P860" i="3"/>
  <c r="P861" i="3"/>
  <c r="P862" i="3"/>
  <c r="P863" i="3"/>
  <c r="P864" i="3"/>
  <c r="P865" i="3"/>
  <c r="P866" i="3"/>
  <c r="P867" i="3"/>
  <c r="P868" i="3"/>
  <c r="P869" i="3"/>
  <c r="P870" i="3"/>
  <c r="P871" i="3"/>
  <c r="P872" i="3"/>
  <c r="P873" i="3"/>
  <c r="P874" i="3"/>
  <c r="P875" i="3"/>
  <c r="P876" i="3"/>
  <c r="P877" i="3"/>
  <c r="P878" i="3"/>
  <c r="P879" i="3"/>
  <c r="P880" i="3"/>
  <c r="P881" i="3"/>
  <c r="P882" i="3"/>
  <c r="P883" i="3"/>
  <c r="P884" i="3"/>
  <c r="P885" i="3"/>
  <c r="P886" i="3"/>
  <c r="P887" i="3"/>
  <c r="P888" i="3"/>
  <c r="P889" i="3"/>
  <c r="P890" i="3"/>
  <c r="P891" i="3"/>
  <c r="P892" i="3"/>
  <c r="P893" i="3"/>
  <c r="P894" i="3"/>
  <c r="P895" i="3"/>
  <c r="P896" i="3"/>
  <c r="P897" i="3"/>
  <c r="P898" i="3"/>
  <c r="P899" i="3"/>
  <c r="P900" i="3"/>
  <c r="P901" i="3"/>
  <c r="P902" i="3"/>
  <c r="P903" i="3"/>
  <c r="P904" i="3"/>
  <c r="P905" i="3"/>
  <c r="P906" i="3"/>
  <c r="P907" i="3"/>
  <c r="P908" i="3"/>
  <c r="P909" i="3"/>
  <c r="P910" i="3"/>
  <c r="P911" i="3"/>
  <c r="P912" i="3"/>
  <c r="P913" i="3"/>
  <c r="P914" i="3"/>
  <c r="P915" i="3"/>
  <c r="P916" i="3"/>
  <c r="M20" i="10"/>
  <c r="N20" i="10"/>
  <c r="O20" i="10"/>
  <c r="P20" i="10"/>
  <c r="Q20" i="10"/>
  <c r="R20" i="10"/>
  <c r="W20" i="10"/>
  <c r="X20" i="10"/>
  <c r="Y20" i="10"/>
  <c r="Z20" i="10"/>
  <c r="AA20" i="10"/>
  <c r="M21" i="10"/>
  <c r="N21" i="10"/>
  <c r="O21" i="10"/>
  <c r="P21" i="10"/>
  <c r="Q21" i="10"/>
  <c r="R21" i="10"/>
  <c r="W21" i="10"/>
  <c r="X21" i="10"/>
  <c r="Y21" i="10"/>
  <c r="Z21" i="10"/>
  <c r="AA21" i="10"/>
  <c r="M22" i="10"/>
  <c r="N22" i="10"/>
  <c r="O22" i="10"/>
  <c r="P22" i="10"/>
  <c r="Q22" i="10"/>
  <c r="R22" i="10"/>
  <c r="W22" i="10"/>
  <c r="X22" i="10"/>
  <c r="Y22" i="10"/>
  <c r="Z22" i="10"/>
  <c r="AA22" i="10"/>
  <c r="M23" i="10"/>
  <c r="N23" i="10"/>
  <c r="O23" i="10"/>
  <c r="P23" i="10"/>
  <c r="Q23" i="10"/>
  <c r="R23" i="10"/>
  <c r="W23" i="10"/>
  <c r="X23" i="10"/>
  <c r="Y23" i="10"/>
  <c r="Z23" i="10"/>
  <c r="AA23" i="10"/>
  <c r="M24" i="10"/>
  <c r="N24" i="10"/>
  <c r="O24" i="10"/>
  <c r="P24" i="10"/>
  <c r="Q24" i="10"/>
  <c r="R24" i="10"/>
  <c r="W24" i="10"/>
  <c r="X24" i="10"/>
  <c r="Y24" i="10"/>
  <c r="Z24" i="10"/>
  <c r="AA24" i="10"/>
  <c r="M25" i="10"/>
  <c r="N25" i="10"/>
  <c r="O25" i="10"/>
  <c r="P25" i="10"/>
  <c r="Q25" i="10"/>
  <c r="R25" i="10"/>
  <c r="W25" i="10"/>
  <c r="X25" i="10"/>
  <c r="Y25" i="10"/>
  <c r="Z25" i="10"/>
  <c r="AA25" i="10"/>
  <c r="G106" i="14"/>
  <c r="H106" i="14"/>
  <c r="G107" i="14"/>
  <c r="H107" i="14"/>
  <c r="G108" i="14"/>
  <c r="H108" i="14"/>
  <c r="G109" i="14"/>
  <c r="H109" i="14"/>
  <c r="H105" i="14"/>
  <c r="G105" i="14"/>
  <c r="S23" i="10" l="1"/>
  <c r="T22" i="10"/>
  <c r="S24" i="10"/>
  <c r="S22" i="10"/>
  <c r="T20" i="10"/>
  <c r="S25" i="10"/>
  <c r="S20" i="10"/>
  <c r="S21" i="10"/>
  <c r="T25" i="10"/>
  <c r="T23" i="10"/>
  <c r="T21" i="10"/>
  <c r="F24" i="10"/>
  <c r="I24" i="10" s="1"/>
  <c r="F22" i="10"/>
  <c r="V22" i="10" s="1"/>
  <c r="F20" i="10"/>
  <c r="U20" i="10" s="1"/>
  <c r="T24" i="10"/>
  <c r="V20" i="10"/>
  <c r="G20" i="10"/>
  <c r="I20" i="10"/>
  <c r="G22" i="10"/>
  <c r="I22" i="10"/>
  <c r="U22" i="10"/>
  <c r="F25" i="10"/>
  <c r="F21" i="10"/>
  <c r="F23" i="10"/>
  <c r="H104" i="14"/>
  <c r="G104" i="14"/>
  <c r="V24" i="10" l="1"/>
  <c r="G24" i="10"/>
  <c r="U24" i="10"/>
  <c r="I23" i="10"/>
  <c r="U23" i="10"/>
  <c r="V23" i="10"/>
  <c r="G23" i="10"/>
  <c r="I21" i="10"/>
  <c r="U21" i="10"/>
  <c r="G21" i="10"/>
  <c r="V21" i="10"/>
  <c r="I25" i="10"/>
  <c r="V25" i="10"/>
  <c r="G25" i="10"/>
  <c r="U25" i="10"/>
  <c r="H103" i="14" l="1"/>
  <c r="G103" i="14"/>
  <c r="P2" i="3" l="1"/>
  <c r="H102" i="14" l="1"/>
  <c r="G102" i="14"/>
  <c r="AA9" i="10" l="1"/>
  <c r="Z9" i="10"/>
  <c r="Y9" i="10"/>
  <c r="X9" i="10"/>
  <c r="W9" i="10"/>
  <c r="R9" i="10"/>
  <c r="Q9" i="10"/>
  <c r="P9" i="10"/>
  <c r="O9" i="10"/>
  <c r="N9" i="10"/>
  <c r="M9" i="10"/>
  <c r="AA8" i="10"/>
  <c r="Z8" i="10"/>
  <c r="Y8" i="10"/>
  <c r="X8" i="10"/>
  <c r="W8" i="10"/>
  <c r="R8" i="10"/>
  <c r="Q8" i="10"/>
  <c r="P8" i="10"/>
  <c r="O8" i="10"/>
  <c r="N8" i="10"/>
  <c r="M8" i="10"/>
  <c r="T8" i="10" l="1"/>
  <c r="T9" i="10"/>
  <c r="F9" i="10"/>
  <c r="I9" i="10" s="1"/>
  <c r="S9" i="10"/>
  <c r="F8" i="10"/>
  <c r="S8" i="10"/>
  <c r="U9" i="10" l="1"/>
  <c r="V9" i="10"/>
  <c r="G9" i="10"/>
  <c r="I8" i="10"/>
  <c r="G8" i="10"/>
  <c r="U8" i="10"/>
  <c r="V8" i="10"/>
  <c r="H100" i="14" l="1"/>
  <c r="G100" i="14"/>
  <c r="H99" i="14" l="1"/>
  <c r="G99" i="14"/>
  <c r="H98" i="14" l="1"/>
  <c r="G98" i="14"/>
  <c r="H97" i="14" l="1"/>
  <c r="G97" i="14"/>
  <c r="S79" i="15" l="1"/>
  <c r="S80" i="15" s="1"/>
  <c r="T79" i="15"/>
  <c r="T80" i="15" s="1"/>
  <c r="U79" i="15"/>
  <c r="U80" i="15" s="1"/>
  <c r="G96" i="14"/>
  <c r="H96" i="14"/>
  <c r="G101" i="14"/>
  <c r="H101" i="14"/>
  <c r="H95" i="14"/>
  <c r="G95" i="14"/>
  <c r="K7" i="14" l="1"/>
  <c r="J7" i="14"/>
  <c r="I7" i="14"/>
  <c r="H7" i="14"/>
  <c r="G7" i="14"/>
  <c r="F7" i="14"/>
  <c r="E7" i="14"/>
  <c r="L80" i="15"/>
  <c r="L79" i="15"/>
  <c r="L78" i="15"/>
  <c r="K80" i="15"/>
  <c r="K79" i="15"/>
  <c r="K78" i="15"/>
  <c r="J80" i="15"/>
  <c r="J79" i="15"/>
  <c r="J78" i="15"/>
  <c r="I80" i="15"/>
  <c r="I79" i="15"/>
  <c r="I78" i="15"/>
  <c r="H79" i="15"/>
  <c r="H80" i="15"/>
  <c r="H78" i="15"/>
  <c r="G79" i="15"/>
  <c r="G80" i="15"/>
  <c r="G78" i="15"/>
  <c r="F79" i="15"/>
  <c r="F80" i="15"/>
  <c r="F78" i="15"/>
  <c r="N7" i="14" l="1"/>
  <c r="O7" i="14"/>
  <c r="L7" i="14"/>
  <c r="P7" i="14"/>
  <c r="M7" i="14"/>
  <c r="Q7" i="14"/>
  <c r="G12" i="14" l="1"/>
  <c r="H12" i="14"/>
  <c r="I12" i="14"/>
  <c r="J12" i="14"/>
  <c r="K12" i="14"/>
  <c r="G13" i="14"/>
  <c r="H13" i="14"/>
  <c r="I13" i="14"/>
  <c r="J13" i="14"/>
  <c r="K13" i="14"/>
  <c r="G14" i="14"/>
  <c r="H14" i="14"/>
  <c r="I14" i="14"/>
  <c r="J14" i="14"/>
  <c r="K14" i="14"/>
  <c r="F13" i="14"/>
  <c r="F14" i="14"/>
  <c r="F12" i="14"/>
  <c r="E13" i="14"/>
  <c r="E14" i="14"/>
  <c r="E12" i="14"/>
  <c r="E15" i="14" l="1"/>
  <c r="H5" i="10" l="1"/>
  <c r="H6" i="10" s="1"/>
  <c r="H7" i="10" s="1"/>
  <c r="H8" i="10" s="1"/>
  <c r="O14" i="14"/>
  <c r="O13" i="14"/>
  <c r="K15" i="14"/>
  <c r="J15" i="14"/>
  <c r="I15" i="14"/>
  <c r="H15" i="14"/>
  <c r="G15" i="14"/>
  <c r="F15" i="14"/>
  <c r="H9" i="10" l="1"/>
  <c r="J8" i="10"/>
  <c r="O15" i="14"/>
  <c r="I81" i="15"/>
  <c r="J81" i="15"/>
  <c r="L81" i="15"/>
  <c r="F81" i="15"/>
  <c r="M80" i="15"/>
  <c r="K81" i="15"/>
  <c r="N79" i="15"/>
  <c r="N80" i="15"/>
  <c r="M78" i="15"/>
  <c r="N78" i="15"/>
  <c r="M79" i="15"/>
  <c r="G81" i="15"/>
  <c r="H81" i="15"/>
  <c r="P13" i="14"/>
  <c r="L14" i="14"/>
  <c r="P14" i="14"/>
  <c r="L13" i="14"/>
  <c r="M13" i="14"/>
  <c r="Q13" i="14"/>
  <c r="M14" i="14"/>
  <c r="Q14" i="14"/>
  <c r="N13" i="14"/>
  <c r="N14" i="14"/>
  <c r="M15" i="14"/>
  <c r="Q15" i="14"/>
  <c r="L15" i="14"/>
  <c r="N15" i="14"/>
  <c r="P15" i="14"/>
  <c r="L12" i="14"/>
  <c r="P12" i="14"/>
  <c r="M12" i="14"/>
  <c r="Q12" i="14"/>
  <c r="N12" i="14"/>
  <c r="O12" i="14"/>
  <c r="H10" i="10" l="1"/>
  <c r="H11" i="10" s="1"/>
  <c r="H12" i="10" s="1"/>
  <c r="H13" i="10" s="1"/>
  <c r="J9" i="10"/>
  <c r="N81" i="15"/>
  <c r="M81" i="15"/>
  <c r="H14" i="10" l="1"/>
  <c r="E27" i="10"/>
  <c r="W17" i="10"/>
  <c r="X17" i="10"/>
  <c r="Y17" i="10"/>
  <c r="Z17" i="10"/>
  <c r="AA17" i="10"/>
  <c r="W18" i="10"/>
  <c r="X18" i="10"/>
  <c r="Y18" i="10"/>
  <c r="Z18" i="10"/>
  <c r="AA18" i="10"/>
  <c r="W19" i="10"/>
  <c r="X19" i="10"/>
  <c r="Y19" i="10"/>
  <c r="Z19" i="10"/>
  <c r="AA19" i="10"/>
  <c r="W26" i="10"/>
  <c r="X26" i="10"/>
  <c r="Y26" i="10"/>
  <c r="Z26" i="10"/>
  <c r="AA26" i="10"/>
  <c r="N17" i="10"/>
  <c r="O17" i="10"/>
  <c r="P17" i="10"/>
  <c r="Q17" i="10"/>
  <c r="R17" i="10"/>
  <c r="N18" i="10"/>
  <c r="O18" i="10"/>
  <c r="P18" i="10"/>
  <c r="Q18" i="10"/>
  <c r="R18" i="10"/>
  <c r="N19" i="10"/>
  <c r="O19" i="10"/>
  <c r="P19" i="10"/>
  <c r="Q19" i="10"/>
  <c r="R19" i="10"/>
  <c r="N26" i="10"/>
  <c r="O26" i="10"/>
  <c r="P26" i="10"/>
  <c r="Q26" i="10"/>
  <c r="R26" i="10"/>
  <c r="M17" i="10"/>
  <c r="F17" i="10" s="1"/>
  <c r="M18" i="10"/>
  <c r="F18" i="10" s="1"/>
  <c r="M19" i="10"/>
  <c r="M26" i="10"/>
  <c r="G18" i="10" l="1"/>
  <c r="G17" i="10"/>
  <c r="F19" i="10"/>
  <c r="G19" i="10" s="1"/>
  <c r="I18" i="10"/>
  <c r="H15" i="10"/>
  <c r="K5" i="10"/>
  <c r="L5" i="10"/>
  <c r="F26" i="10"/>
  <c r="S17" i="10"/>
  <c r="S18" i="10"/>
  <c r="S26" i="10"/>
  <c r="S19" i="10"/>
  <c r="T26" i="10"/>
  <c r="T19" i="10"/>
  <c r="T18" i="10"/>
  <c r="T17" i="10"/>
  <c r="I17" i="10" l="1"/>
  <c r="I19" i="10"/>
  <c r="H16" i="10"/>
  <c r="K6" i="10"/>
  <c r="I26" i="10"/>
  <c r="G26" i="10"/>
  <c r="V19" i="10"/>
  <c r="V18" i="10"/>
  <c r="U18" i="10"/>
  <c r="U19" i="10"/>
  <c r="U17" i="10"/>
  <c r="V17" i="10"/>
  <c r="U26" i="10"/>
  <c r="V26" i="10"/>
  <c r="H17" i="10" l="1"/>
  <c r="K7" i="10"/>
  <c r="K8" i="10" s="1"/>
  <c r="K9" i="10" s="1"/>
  <c r="K10" i="10" s="1"/>
  <c r="K11" i="10" s="1"/>
  <c r="K12" i="10" s="1"/>
  <c r="M58" i="14"/>
  <c r="M59" i="14"/>
  <c r="M60" i="14"/>
  <c r="M61" i="14"/>
  <c r="M62" i="14"/>
  <c r="M63" i="14"/>
  <c r="M64" i="14"/>
  <c r="M65" i="14"/>
  <c r="M66" i="14"/>
  <c r="M67" i="14"/>
  <c r="M68" i="14"/>
  <c r="M69" i="14"/>
  <c r="M70" i="14"/>
  <c r="M71" i="14"/>
  <c r="M72" i="14"/>
  <c r="M73" i="14"/>
  <c r="M74" i="14"/>
  <c r="M75" i="14"/>
  <c r="M76" i="14"/>
  <c r="M77" i="14"/>
  <c r="M78" i="14"/>
  <c r="M79" i="14"/>
  <c r="M80" i="14"/>
  <c r="M81" i="14"/>
  <c r="M82" i="14"/>
  <c r="M83" i="14"/>
  <c r="M84" i="14"/>
  <c r="M85" i="14"/>
  <c r="M86" i="14"/>
  <c r="M87" i="14"/>
  <c r="L58" i="14"/>
  <c r="L59" i="14"/>
  <c r="L60" i="14"/>
  <c r="L61" i="14"/>
  <c r="L62" i="14"/>
  <c r="L63" i="14"/>
  <c r="L64" i="14"/>
  <c r="L65" i="14"/>
  <c r="L66" i="14"/>
  <c r="L67" i="14"/>
  <c r="L68" i="14"/>
  <c r="L69" i="14"/>
  <c r="L70" i="14"/>
  <c r="L71" i="14"/>
  <c r="L72" i="14"/>
  <c r="L73" i="14"/>
  <c r="L74" i="14"/>
  <c r="L75" i="14"/>
  <c r="L76" i="14"/>
  <c r="L77" i="14"/>
  <c r="L78" i="14"/>
  <c r="L79" i="14"/>
  <c r="L80" i="14"/>
  <c r="L81" i="14"/>
  <c r="L82" i="14"/>
  <c r="L83" i="14"/>
  <c r="L84" i="14"/>
  <c r="L85" i="14"/>
  <c r="L86" i="14"/>
  <c r="L87" i="14"/>
  <c r="K58" i="14"/>
  <c r="K59" i="14"/>
  <c r="K60" i="14"/>
  <c r="K61" i="14"/>
  <c r="K62" i="14"/>
  <c r="K63" i="14"/>
  <c r="K64" i="14"/>
  <c r="K65" i="14"/>
  <c r="K66" i="14"/>
  <c r="K67" i="14"/>
  <c r="K68" i="14"/>
  <c r="K69" i="14"/>
  <c r="K70" i="14"/>
  <c r="K71" i="14"/>
  <c r="K72" i="14"/>
  <c r="K73" i="14"/>
  <c r="K74" i="14"/>
  <c r="K75" i="14"/>
  <c r="K76" i="14"/>
  <c r="K77" i="14"/>
  <c r="K78" i="14"/>
  <c r="K79" i="14"/>
  <c r="K80" i="14"/>
  <c r="K81" i="14"/>
  <c r="K82" i="14"/>
  <c r="K83" i="14"/>
  <c r="K84" i="14"/>
  <c r="K85" i="14"/>
  <c r="K86" i="14"/>
  <c r="K87" i="14"/>
  <c r="J60" i="14"/>
  <c r="J61" i="14"/>
  <c r="J62" i="14"/>
  <c r="J63" i="14"/>
  <c r="J64" i="14"/>
  <c r="J65" i="14"/>
  <c r="J66" i="14"/>
  <c r="J67" i="14"/>
  <c r="J68" i="14"/>
  <c r="J69" i="14"/>
  <c r="J70" i="14"/>
  <c r="J71" i="14"/>
  <c r="J72" i="14"/>
  <c r="J73" i="14"/>
  <c r="J74" i="14"/>
  <c r="J75" i="14"/>
  <c r="J76" i="14"/>
  <c r="J77" i="14"/>
  <c r="J78" i="14"/>
  <c r="J79" i="14"/>
  <c r="J80" i="14"/>
  <c r="J81" i="14"/>
  <c r="J82" i="14"/>
  <c r="J83" i="14"/>
  <c r="J84" i="14"/>
  <c r="J85" i="14"/>
  <c r="J86" i="14"/>
  <c r="J87" i="14"/>
  <c r="J59" i="14"/>
  <c r="J58" i="14"/>
  <c r="M5" i="10"/>
  <c r="N5" i="10"/>
  <c r="R5" i="10"/>
  <c r="M6" i="10"/>
  <c r="N6" i="10"/>
  <c r="R6" i="10"/>
  <c r="M7" i="10"/>
  <c r="N7" i="10"/>
  <c r="R7" i="10"/>
  <c r="AA5" i="10"/>
  <c r="Z5" i="10"/>
  <c r="Y5" i="10"/>
  <c r="X5" i="10"/>
  <c r="W5" i="10"/>
  <c r="Q5" i="10"/>
  <c r="P5" i="10"/>
  <c r="O5" i="10"/>
  <c r="AA6" i="10"/>
  <c r="Z6" i="10"/>
  <c r="Y6" i="10"/>
  <c r="X6" i="10"/>
  <c r="W6" i="10"/>
  <c r="Q6" i="10"/>
  <c r="P6" i="10"/>
  <c r="O6" i="10"/>
  <c r="AA7" i="10"/>
  <c r="Z7" i="10"/>
  <c r="Y7" i="10"/>
  <c r="X7" i="10"/>
  <c r="W7" i="10"/>
  <c r="Q7" i="10"/>
  <c r="P7" i="10"/>
  <c r="O7" i="10"/>
  <c r="F77" i="14"/>
  <c r="G77" i="14"/>
  <c r="H77" i="14"/>
  <c r="I77" i="14"/>
  <c r="F78" i="14"/>
  <c r="G78" i="14"/>
  <c r="H78" i="14"/>
  <c r="I78" i="14"/>
  <c r="F79" i="14"/>
  <c r="G79" i="14"/>
  <c r="H79" i="14"/>
  <c r="I79" i="14"/>
  <c r="F80" i="14"/>
  <c r="G80" i="14"/>
  <c r="H80" i="14"/>
  <c r="I80" i="14"/>
  <c r="F81" i="14"/>
  <c r="G81" i="14"/>
  <c r="H81" i="14"/>
  <c r="I81" i="14"/>
  <c r="F82" i="14"/>
  <c r="G82" i="14"/>
  <c r="H82" i="14"/>
  <c r="I82" i="14"/>
  <c r="F83" i="14"/>
  <c r="G83" i="14"/>
  <c r="H83" i="14"/>
  <c r="I83" i="14"/>
  <c r="F84" i="14"/>
  <c r="G84" i="14"/>
  <c r="H84" i="14"/>
  <c r="I84" i="14"/>
  <c r="F85" i="14"/>
  <c r="G85" i="14"/>
  <c r="H85" i="14"/>
  <c r="I85" i="14"/>
  <c r="F86" i="14"/>
  <c r="G86" i="14"/>
  <c r="H86" i="14"/>
  <c r="I86" i="14"/>
  <c r="F87" i="14"/>
  <c r="G87" i="14"/>
  <c r="H87" i="14"/>
  <c r="I87" i="14"/>
  <c r="E40" i="14"/>
  <c r="F40" i="14"/>
  <c r="G40" i="14"/>
  <c r="H40" i="14"/>
  <c r="I40" i="14"/>
  <c r="J40" i="14"/>
  <c r="K40" i="14"/>
  <c r="L40" i="14"/>
  <c r="M40" i="14"/>
  <c r="N40" i="14"/>
  <c r="O40" i="14"/>
  <c r="Q40" i="14"/>
  <c r="R40" i="14"/>
  <c r="S40" i="14"/>
  <c r="E41" i="14"/>
  <c r="F41" i="14"/>
  <c r="G41" i="14"/>
  <c r="H41" i="14"/>
  <c r="I41" i="14"/>
  <c r="J41" i="14"/>
  <c r="K41" i="14"/>
  <c r="L41" i="14"/>
  <c r="M41" i="14"/>
  <c r="N41" i="14"/>
  <c r="O41" i="14"/>
  <c r="Q41" i="14"/>
  <c r="R41" i="14"/>
  <c r="S41" i="14"/>
  <c r="E42" i="14"/>
  <c r="F42" i="14"/>
  <c r="G42" i="14"/>
  <c r="H42" i="14"/>
  <c r="I42" i="14"/>
  <c r="J42" i="14"/>
  <c r="K42" i="14"/>
  <c r="L42" i="14"/>
  <c r="M42" i="14"/>
  <c r="N42" i="14"/>
  <c r="O42" i="14"/>
  <c r="Q42" i="14"/>
  <c r="R42" i="14"/>
  <c r="S42" i="14"/>
  <c r="E43" i="14"/>
  <c r="F43" i="14"/>
  <c r="G43" i="14"/>
  <c r="H43" i="14"/>
  <c r="I43" i="14"/>
  <c r="J43" i="14"/>
  <c r="K43" i="14"/>
  <c r="L43" i="14"/>
  <c r="M43" i="14"/>
  <c r="N43" i="14"/>
  <c r="O43" i="14"/>
  <c r="Q43" i="14"/>
  <c r="R43" i="14"/>
  <c r="S43" i="14"/>
  <c r="E44" i="14"/>
  <c r="F44" i="14"/>
  <c r="G44" i="14"/>
  <c r="H44" i="14"/>
  <c r="I44" i="14"/>
  <c r="J44" i="14"/>
  <c r="K44" i="14"/>
  <c r="L44" i="14"/>
  <c r="M44" i="14"/>
  <c r="N44" i="14"/>
  <c r="O44" i="14"/>
  <c r="Q44" i="14"/>
  <c r="R44" i="14"/>
  <c r="S44" i="14"/>
  <c r="E45" i="14"/>
  <c r="F45" i="14"/>
  <c r="G45" i="14"/>
  <c r="H45" i="14"/>
  <c r="I45" i="14"/>
  <c r="J45" i="14"/>
  <c r="K45" i="14"/>
  <c r="L45" i="14"/>
  <c r="M45" i="14"/>
  <c r="N45" i="14"/>
  <c r="O45" i="14"/>
  <c r="Q45" i="14"/>
  <c r="R45" i="14"/>
  <c r="S45" i="14"/>
  <c r="E46" i="14"/>
  <c r="F46" i="14"/>
  <c r="G46" i="14"/>
  <c r="H46" i="14"/>
  <c r="I46" i="14"/>
  <c r="J46" i="14"/>
  <c r="K46" i="14"/>
  <c r="L46" i="14"/>
  <c r="M46" i="14"/>
  <c r="N46" i="14"/>
  <c r="O46" i="14"/>
  <c r="Q46" i="14"/>
  <c r="R46" i="14"/>
  <c r="S46" i="14"/>
  <c r="E47" i="14"/>
  <c r="F47" i="14"/>
  <c r="G47" i="14"/>
  <c r="H47" i="14"/>
  <c r="I47" i="14"/>
  <c r="J47" i="14"/>
  <c r="K47" i="14"/>
  <c r="L47" i="14"/>
  <c r="M47" i="14"/>
  <c r="N47" i="14"/>
  <c r="O47" i="14"/>
  <c r="Q47" i="14"/>
  <c r="R47" i="14"/>
  <c r="S47" i="14"/>
  <c r="E48" i="14"/>
  <c r="F48" i="14"/>
  <c r="G48" i="14"/>
  <c r="H48" i="14"/>
  <c r="I48" i="14"/>
  <c r="J48" i="14"/>
  <c r="K48" i="14"/>
  <c r="L48" i="14"/>
  <c r="M48" i="14"/>
  <c r="N48" i="14"/>
  <c r="O48" i="14"/>
  <c r="Q48" i="14"/>
  <c r="R48" i="14"/>
  <c r="S48" i="14"/>
  <c r="E49" i="14"/>
  <c r="F49" i="14"/>
  <c r="G49" i="14"/>
  <c r="H49" i="14"/>
  <c r="I49" i="14"/>
  <c r="J49" i="14"/>
  <c r="K49" i="14"/>
  <c r="L49" i="14"/>
  <c r="M49" i="14"/>
  <c r="N49" i="14"/>
  <c r="O49" i="14"/>
  <c r="Q49" i="14"/>
  <c r="R49" i="14"/>
  <c r="S49" i="14"/>
  <c r="E50" i="14"/>
  <c r="F50" i="14"/>
  <c r="G50" i="14"/>
  <c r="H50" i="14"/>
  <c r="I50" i="14"/>
  <c r="J50" i="14"/>
  <c r="K50" i="14"/>
  <c r="L50" i="14"/>
  <c r="M50" i="14"/>
  <c r="N50" i="14"/>
  <c r="O50" i="14"/>
  <c r="Q50" i="14"/>
  <c r="R50" i="14"/>
  <c r="S50" i="14"/>
  <c r="W10" i="10"/>
  <c r="X10" i="10"/>
  <c r="Y10" i="10"/>
  <c r="Z10" i="10"/>
  <c r="AA10" i="10"/>
  <c r="W11" i="10"/>
  <c r="X11" i="10"/>
  <c r="Y11" i="10"/>
  <c r="Z11" i="10"/>
  <c r="AA11" i="10"/>
  <c r="W12" i="10"/>
  <c r="X12" i="10"/>
  <c r="Y12" i="10"/>
  <c r="Z12" i="10"/>
  <c r="AA12" i="10"/>
  <c r="W13" i="10"/>
  <c r="X13" i="10"/>
  <c r="Y13" i="10"/>
  <c r="Z13" i="10"/>
  <c r="AA13" i="10"/>
  <c r="W14" i="10"/>
  <c r="X14" i="10"/>
  <c r="Y14" i="10"/>
  <c r="Z14" i="10"/>
  <c r="AA14" i="10"/>
  <c r="W15" i="10"/>
  <c r="X15" i="10"/>
  <c r="Y15" i="10"/>
  <c r="Z15" i="10"/>
  <c r="AA15" i="10"/>
  <c r="W16" i="10"/>
  <c r="X16" i="10"/>
  <c r="Y16" i="10"/>
  <c r="Z16" i="10"/>
  <c r="AA16" i="10"/>
  <c r="M10" i="10"/>
  <c r="N10" i="10"/>
  <c r="O10" i="10"/>
  <c r="P10" i="10"/>
  <c r="Q10" i="10"/>
  <c r="R10" i="10"/>
  <c r="M11" i="10"/>
  <c r="N11" i="10"/>
  <c r="O11" i="10"/>
  <c r="P11" i="10"/>
  <c r="Q11" i="10"/>
  <c r="R11" i="10"/>
  <c r="M12" i="10"/>
  <c r="N12" i="10"/>
  <c r="O12" i="10"/>
  <c r="P12" i="10"/>
  <c r="Q12" i="10"/>
  <c r="R12" i="10"/>
  <c r="M13" i="10"/>
  <c r="N13" i="10"/>
  <c r="O13" i="10"/>
  <c r="P13" i="10"/>
  <c r="Q13" i="10"/>
  <c r="R13" i="10"/>
  <c r="M14" i="10"/>
  <c r="N14" i="10"/>
  <c r="O14" i="10"/>
  <c r="P14" i="10"/>
  <c r="Q14" i="10"/>
  <c r="R14" i="10"/>
  <c r="M15" i="10"/>
  <c r="N15" i="10"/>
  <c r="O15" i="10"/>
  <c r="P15" i="10"/>
  <c r="Q15" i="10"/>
  <c r="R15" i="10"/>
  <c r="M16" i="10"/>
  <c r="N16" i="10"/>
  <c r="O16" i="10"/>
  <c r="P16" i="10"/>
  <c r="Q16" i="10"/>
  <c r="R16" i="10"/>
  <c r="G6" i="14"/>
  <c r="H6" i="14"/>
  <c r="I6" i="14"/>
  <c r="J6" i="14"/>
  <c r="K6" i="14"/>
  <c r="G8" i="14"/>
  <c r="H8" i="14"/>
  <c r="I8" i="14"/>
  <c r="J8" i="14"/>
  <c r="K8" i="14"/>
  <c r="F8" i="14"/>
  <c r="E8" i="14"/>
  <c r="G58" i="14"/>
  <c r="H58" i="14"/>
  <c r="I58" i="14"/>
  <c r="G59" i="14"/>
  <c r="H59" i="14"/>
  <c r="I59" i="14"/>
  <c r="G60" i="14"/>
  <c r="H60" i="14"/>
  <c r="I60" i="14"/>
  <c r="G61" i="14"/>
  <c r="H61" i="14"/>
  <c r="I61" i="14"/>
  <c r="G62" i="14"/>
  <c r="H62" i="14"/>
  <c r="I62" i="14"/>
  <c r="G63" i="14"/>
  <c r="H63" i="14"/>
  <c r="I63" i="14"/>
  <c r="G64" i="14"/>
  <c r="H64" i="14"/>
  <c r="I64" i="14"/>
  <c r="G65" i="14"/>
  <c r="H65" i="14"/>
  <c r="I65" i="14"/>
  <c r="G66" i="14"/>
  <c r="H66" i="14"/>
  <c r="I66" i="14"/>
  <c r="G67" i="14"/>
  <c r="H67" i="14"/>
  <c r="I67" i="14"/>
  <c r="G68" i="14"/>
  <c r="H68" i="14"/>
  <c r="I68" i="14"/>
  <c r="G69" i="14"/>
  <c r="H69" i="14"/>
  <c r="I69" i="14"/>
  <c r="G70" i="14"/>
  <c r="H70" i="14"/>
  <c r="I70" i="14"/>
  <c r="G71" i="14"/>
  <c r="H71" i="14"/>
  <c r="I71" i="14"/>
  <c r="G72" i="14"/>
  <c r="H72" i="14"/>
  <c r="I72" i="14"/>
  <c r="G73" i="14"/>
  <c r="H73" i="14"/>
  <c r="I73" i="14"/>
  <c r="G74" i="14"/>
  <c r="H74" i="14"/>
  <c r="I74" i="14"/>
  <c r="G75" i="14"/>
  <c r="H75" i="14"/>
  <c r="I75" i="14"/>
  <c r="G76" i="14"/>
  <c r="H76" i="14"/>
  <c r="I76" i="14"/>
  <c r="F59" i="14"/>
  <c r="F60" i="14"/>
  <c r="F61" i="14"/>
  <c r="F62" i="14"/>
  <c r="F63" i="14"/>
  <c r="F64" i="14"/>
  <c r="F65" i="14"/>
  <c r="F66" i="14"/>
  <c r="F67" i="14"/>
  <c r="F68" i="14"/>
  <c r="F69" i="14"/>
  <c r="F70" i="14"/>
  <c r="F71" i="14"/>
  <c r="F72" i="14"/>
  <c r="F73" i="14"/>
  <c r="F74" i="14"/>
  <c r="F75" i="14"/>
  <c r="F76" i="14"/>
  <c r="F21" i="14"/>
  <c r="G21" i="14"/>
  <c r="H21" i="14"/>
  <c r="I21" i="14"/>
  <c r="J21" i="14"/>
  <c r="K21" i="14"/>
  <c r="L21" i="14"/>
  <c r="M21" i="14"/>
  <c r="Q21" i="14"/>
  <c r="N21" i="14"/>
  <c r="O21" i="14"/>
  <c r="R21" i="14"/>
  <c r="S21" i="14"/>
  <c r="F22" i="14"/>
  <c r="G22" i="14"/>
  <c r="H22" i="14"/>
  <c r="I22" i="14"/>
  <c r="J22" i="14"/>
  <c r="K22" i="14"/>
  <c r="L22" i="14"/>
  <c r="M22" i="14"/>
  <c r="Q22" i="14"/>
  <c r="N22" i="14"/>
  <c r="O22" i="14"/>
  <c r="R22" i="14"/>
  <c r="S22" i="14"/>
  <c r="F23" i="14"/>
  <c r="G23" i="14"/>
  <c r="H23" i="14"/>
  <c r="I23" i="14"/>
  <c r="J23" i="14"/>
  <c r="K23" i="14"/>
  <c r="L23" i="14"/>
  <c r="M23" i="14"/>
  <c r="Q23" i="14"/>
  <c r="N23" i="14"/>
  <c r="O23" i="14"/>
  <c r="R23" i="14"/>
  <c r="S23" i="14"/>
  <c r="F24" i="14"/>
  <c r="G24" i="14"/>
  <c r="H24" i="14"/>
  <c r="I24" i="14"/>
  <c r="J24" i="14"/>
  <c r="K24" i="14"/>
  <c r="L24" i="14"/>
  <c r="M24" i="14"/>
  <c r="Q24" i="14"/>
  <c r="N24" i="14"/>
  <c r="O24" i="14"/>
  <c r="R24" i="14"/>
  <c r="S24" i="14"/>
  <c r="F25" i="14"/>
  <c r="G25" i="14"/>
  <c r="H25" i="14"/>
  <c r="I25" i="14"/>
  <c r="J25" i="14"/>
  <c r="K25" i="14"/>
  <c r="L25" i="14"/>
  <c r="M25" i="14"/>
  <c r="Q25" i="14"/>
  <c r="N25" i="14"/>
  <c r="O25" i="14"/>
  <c r="R25" i="14"/>
  <c r="S25" i="14"/>
  <c r="F26" i="14"/>
  <c r="G26" i="14"/>
  <c r="H26" i="14"/>
  <c r="I26" i="14"/>
  <c r="J26" i="14"/>
  <c r="K26" i="14"/>
  <c r="L26" i="14"/>
  <c r="M26" i="14"/>
  <c r="Q26" i="14"/>
  <c r="N26" i="14"/>
  <c r="O26" i="14"/>
  <c r="R26" i="14"/>
  <c r="S26" i="14"/>
  <c r="F27" i="14"/>
  <c r="G27" i="14"/>
  <c r="H27" i="14"/>
  <c r="I27" i="14"/>
  <c r="J27" i="14"/>
  <c r="K27" i="14"/>
  <c r="L27" i="14"/>
  <c r="M27" i="14"/>
  <c r="Q27" i="14"/>
  <c r="N27" i="14"/>
  <c r="O27" i="14"/>
  <c r="R27" i="14"/>
  <c r="S27" i="14"/>
  <c r="F28" i="14"/>
  <c r="G28" i="14"/>
  <c r="H28" i="14"/>
  <c r="I28" i="14"/>
  <c r="J28" i="14"/>
  <c r="K28" i="14"/>
  <c r="L28" i="14"/>
  <c r="M28" i="14"/>
  <c r="Q28" i="14"/>
  <c r="N28" i="14"/>
  <c r="O28" i="14"/>
  <c r="R28" i="14"/>
  <c r="S28" i="14"/>
  <c r="F29" i="14"/>
  <c r="G29" i="14"/>
  <c r="H29" i="14"/>
  <c r="I29" i="14"/>
  <c r="J29" i="14"/>
  <c r="K29" i="14"/>
  <c r="L29" i="14"/>
  <c r="M29" i="14"/>
  <c r="Q29" i="14"/>
  <c r="N29" i="14"/>
  <c r="O29" i="14"/>
  <c r="R29" i="14"/>
  <c r="S29" i="14"/>
  <c r="F30" i="14"/>
  <c r="G30" i="14"/>
  <c r="H30" i="14"/>
  <c r="I30" i="14"/>
  <c r="J30" i="14"/>
  <c r="K30" i="14"/>
  <c r="L30" i="14"/>
  <c r="M30" i="14"/>
  <c r="Q30" i="14"/>
  <c r="N30" i="14"/>
  <c r="O30" i="14"/>
  <c r="R30" i="14"/>
  <c r="S30" i="14"/>
  <c r="F31" i="14"/>
  <c r="G31" i="14"/>
  <c r="H31" i="14"/>
  <c r="I31" i="14"/>
  <c r="J31" i="14"/>
  <c r="K31" i="14"/>
  <c r="L31" i="14"/>
  <c r="M31" i="14"/>
  <c r="Q31" i="14"/>
  <c r="N31" i="14"/>
  <c r="O31" i="14"/>
  <c r="R31" i="14"/>
  <c r="S31" i="14"/>
  <c r="F32" i="14"/>
  <c r="G32" i="14"/>
  <c r="H32" i="14"/>
  <c r="I32" i="14"/>
  <c r="J32" i="14"/>
  <c r="K32" i="14"/>
  <c r="L32" i="14"/>
  <c r="M32" i="14"/>
  <c r="Q32" i="14"/>
  <c r="N32" i="14"/>
  <c r="O32" i="14"/>
  <c r="R32" i="14"/>
  <c r="S32" i="14"/>
  <c r="F33" i="14"/>
  <c r="G33" i="14"/>
  <c r="H33" i="14"/>
  <c r="I33" i="14"/>
  <c r="J33" i="14"/>
  <c r="K33" i="14"/>
  <c r="L33" i="14"/>
  <c r="M33" i="14"/>
  <c r="Q33" i="14"/>
  <c r="N33" i="14"/>
  <c r="O33" i="14"/>
  <c r="R33" i="14"/>
  <c r="S33" i="14"/>
  <c r="F34" i="14"/>
  <c r="G34" i="14"/>
  <c r="H34" i="14"/>
  <c r="I34" i="14"/>
  <c r="J34" i="14"/>
  <c r="K34" i="14"/>
  <c r="L34" i="14"/>
  <c r="M34" i="14"/>
  <c r="Q34" i="14"/>
  <c r="N34" i="14"/>
  <c r="O34" i="14"/>
  <c r="R34" i="14"/>
  <c r="S34" i="14"/>
  <c r="F35" i="14"/>
  <c r="G35" i="14"/>
  <c r="H35" i="14"/>
  <c r="I35" i="14"/>
  <c r="J35" i="14"/>
  <c r="K35" i="14"/>
  <c r="L35" i="14"/>
  <c r="M35" i="14"/>
  <c r="Q35" i="14"/>
  <c r="N35" i="14"/>
  <c r="O35" i="14"/>
  <c r="R35" i="14"/>
  <c r="S35" i="14"/>
  <c r="F36" i="14"/>
  <c r="G36" i="14"/>
  <c r="H36" i="14"/>
  <c r="I36" i="14"/>
  <c r="J36" i="14"/>
  <c r="K36" i="14"/>
  <c r="L36" i="14"/>
  <c r="M36" i="14"/>
  <c r="Q36" i="14"/>
  <c r="N36" i="14"/>
  <c r="O36" i="14"/>
  <c r="R36" i="14"/>
  <c r="S36" i="14"/>
  <c r="F37" i="14"/>
  <c r="G37" i="14"/>
  <c r="H37" i="14"/>
  <c r="I37" i="14"/>
  <c r="J37" i="14"/>
  <c r="K37" i="14"/>
  <c r="L37" i="14"/>
  <c r="M37" i="14"/>
  <c r="Q37" i="14"/>
  <c r="N37" i="14"/>
  <c r="O37" i="14"/>
  <c r="R37" i="14"/>
  <c r="S37" i="14"/>
  <c r="F38" i="14"/>
  <c r="G38" i="14"/>
  <c r="H38" i="14"/>
  <c r="I38" i="14"/>
  <c r="J38" i="14"/>
  <c r="K38" i="14"/>
  <c r="L38" i="14"/>
  <c r="M38" i="14"/>
  <c r="Q38" i="14"/>
  <c r="N38" i="14"/>
  <c r="O38" i="14"/>
  <c r="R38" i="14"/>
  <c r="S38" i="14"/>
  <c r="F39" i="14"/>
  <c r="G39" i="14"/>
  <c r="H39" i="14"/>
  <c r="I39" i="14"/>
  <c r="J39" i="14"/>
  <c r="K39" i="14"/>
  <c r="L39" i="14"/>
  <c r="M39" i="14"/>
  <c r="Q39" i="14"/>
  <c r="N39" i="14"/>
  <c r="O39" i="14"/>
  <c r="R39" i="14"/>
  <c r="S39" i="14"/>
  <c r="E22" i="14"/>
  <c r="E23" i="14"/>
  <c r="E24" i="14"/>
  <c r="E25" i="14"/>
  <c r="E26" i="14"/>
  <c r="E27" i="14"/>
  <c r="E28" i="14"/>
  <c r="E29" i="14"/>
  <c r="E30" i="14"/>
  <c r="E31" i="14"/>
  <c r="E32" i="14"/>
  <c r="E33" i="14"/>
  <c r="E34" i="14"/>
  <c r="E35" i="14"/>
  <c r="E36" i="14"/>
  <c r="E37" i="14"/>
  <c r="E38" i="14"/>
  <c r="E39" i="14"/>
  <c r="E21" i="14"/>
  <c r="F6" i="14"/>
  <c r="F58" i="14"/>
  <c r="D140" i="5"/>
  <c r="E140" i="5"/>
  <c r="F140" i="5"/>
  <c r="G140" i="5"/>
  <c r="H140" i="5"/>
  <c r="I140" i="5"/>
  <c r="D141" i="5"/>
  <c r="E141" i="5"/>
  <c r="F141" i="5"/>
  <c r="G141" i="5"/>
  <c r="H141" i="5"/>
  <c r="I141" i="5"/>
  <c r="K120" i="5"/>
  <c r="D120" i="5"/>
  <c r="E120" i="5"/>
  <c r="F120" i="5"/>
  <c r="G120" i="5"/>
  <c r="H120" i="5"/>
  <c r="I120" i="5"/>
  <c r="J120" i="5"/>
  <c r="D121" i="5"/>
  <c r="E121" i="5"/>
  <c r="F121" i="5"/>
  <c r="G121" i="5"/>
  <c r="H121" i="5"/>
  <c r="I121" i="5"/>
  <c r="J121" i="5"/>
  <c r="K121" i="5"/>
  <c r="O8" i="5"/>
  <c r="O9" i="5"/>
  <c r="O10" i="5"/>
  <c r="O11" i="5"/>
  <c r="O12" i="5"/>
  <c r="O13" i="5"/>
  <c r="O14" i="5"/>
  <c r="O15" i="5"/>
  <c r="O16" i="5"/>
  <c r="O17" i="5"/>
  <c r="O7" i="5"/>
  <c r="P8" i="5"/>
  <c r="P9" i="5"/>
  <c r="P10" i="5"/>
  <c r="P11" i="5"/>
  <c r="P12" i="5"/>
  <c r="P13" i="5"/>
  <c r="P14" i="5"/>
  <c r="P15" i="5"/>
  <c r="P16" i="5"/>
  <c r="P17" i="5"/>
  <c r="P7" i="5"/>
  <c r="E6" i="14"/>
  <c r="F7" i="5"/>
  <c r="D7" i="5"/>
  <c r="I130" i="5"/>
  <c r="I131" i="5"/>
  <c r="I132" i="5"/>
  <c r="I133" i="5"/>
  <c r="I134" i="5"/>
  <c r="I135" i="5"/>
  <c r="I136" i="5"/>
  <c r="I137" i="5"/>
  <c r="I138" i="5"/>
  <c r="I139" i="5"/>
  <c r="I142" i="5"/>
  <c r="I129" i="5"/>
  <c r="H130" i="5"/>
  <c r="H131" i="5"/>
  <c r="H132" i="5"/>
  <c r="H133" i="5"/>
  <c r="H134" i="5"/>
  <c r="H135" i="5"/>
  <c r="H136" i="5"/>
  <c r="H137" i="5"/>
  <c r="H138" i="5"/>
  <c r="H139" i="5"/>
  <c r="H142" i="5"/>
  <c r="H129" i="5"/>
  <c r="G130" i="5"/>
  <c r="G131" i="5"/>
  <c r="G132" i="5"/>
  <c r="G133" i="5"/>
  <c r="G134" i="5"/>
  <c r="G135" i="5"/>
  <c r="G136" i="5"/>
  <c r="G137" i="5"/>
  <c r="G138" i="5"/>
  <c r="G139" i="5"/>
  <c r="G142" i="5"/>
  <c r="G129" i="5"/>
  <c r="F130" i="5"/>
  <c r="F131" i="5"/>
  <c r="F132" i="5"/>
  <c r="F133" i="5"/>
  <c r="F134" i="5"/>
  <c r="F135" i="5"/>
  <c r="F136" i="5"/>
  <c r="F137" i="5"/>
  <c r="F138" i="5"/>
  <c r="F139" i="5"/>
  <c r="F142" i="5"/>
  <c r="F129" i="5"/>
  <c r="E130" i="5"/>
  <c r="E131" i="5"/>
  <c r="E132" i="5"/>
  <c r="E133" i="5"/>
  <c r="E134" i="5"/>
  <c r="E135" i="5"/>
  <c r="E136" i="5"/>
  <c r="E137" i="5"/>
  <c r="E138" i="5"/>
  <c r="E139" i="5"/>
  <c r="E142" i="5"/>
  <c r="E129" i="5"/>
  <c r="D130" i="5"/>
  <c r="D131" i="5"/>
  <c r="D132" i="5"/>
  <c r="D133" i="5"/>
  <c r="D134" i="5"/>
  <c r="D135" i="5"/>
  <c r="D136" i="5"/>
  <c r="D137" i="5"/>
  <c r="D138" i="5"/>
  <c r="D139" i="5"/>
  <c r="D142" i="5"/>
  <c r="D129" i="5"/>
  <c r="K110" i="5"/>
  <c r="K111" i="5"/>
  <c r="K112" i="5"/>
  <c r="K113" i="5"/>
  <c r="K114" i="5"/>
  <c r="K115" i="5"/>
  <c r="K116" i="5"/>
  <c r="K117" i="5"/>
  <c r="K118" i="5"/>
  <c r="K119" i="5"/>
  <c r="K122" i="5"/>
  <c r="K109" i="5"/>
  <c r="J110" i="5"/>
  <c r="J111" i="5"/>
  <c r="J112" i="5"/>
  <c r="J113" i="5"/>
  <c r="J114" i="5"/>
  <c r="J115" i="5"/>
  <c r="J116" i="5"/>
  <c r="J117" i="5"/>
  <c r="J118" i="5"/>
  <c r="J119" i="5"/>
  <c r="J122" i="5"/>
  <c r="J109" i="5"/>
  <c r="I110" i="5"/>
  <c r="I111" i="5"/>
  <c r="I112" i="5"/>
  <c r="I113" i="5"/>
  <c r="I114" i="5"/>
  <c r="I115" i="5"/>
  <c r="I116" i="5"/>
  <c r="I117" i="5"/>
  <c r="I118" i="5"/>
  <c r="I119" i="5"/>
  <c r="I122" i="5"/>
  <c r="I109" i="5"/>
  <c r="H110" i="5"/>
  <c r="H111" i="5"/>
  <c r="H112" i="5"/>
  <c r="H113" i="5"/>
  <c r="H114" i="5"/>
  <c r="H115" i="5"/>
  <c r="H116" i="5"/>
  <c r="H117" i="5"/>
  <c r="H118" i="5"/>
  <c r="H119" i="5"/>
  <c r="H122" i="5"/>
  <c r="H109" i="5"/>
  <c r="G110" i="5"/>
  <c r="G111" i="5"/>
  <c r="G112" i="5"/>
  <c r="G113" i="5"/>
  <c r="G114" i="5"/>
  <c r="G115" i="5"/>
  <c r="G116" i="5"/>
  <c r="G117" i="5"/>
  <c r="G118" i="5"/>
  <c r="G119" i="5"/>
  <c r="G122" i="5"/>
  <c r="G109" i="5"/>
  <c r="F110" i="5"/>
  <c r="F111" i="5"/>
  <c r="F112" i="5"/>
  <c r="F113" i="5"/>
  <c r="F114" i="5"/>
  <c r="F115" i="5"/>
  <c r="F116" i="5"/>
  <c r="F117" i="5"/>
  <c r="F118" i="5"/>
  <c r="F119" i="5"/>
  <c r="F122" i="5"/>
  <c r="F109" i="5"/>
  <c r="E110" i="5"/>
  <c r="E111" i="5"/>
  <c r="E112" i="5"/>
  <c r="E113" i="5"/>
  <c r="E114" i="5"/>
  <c r="E115" i="5"/>
  <c r="E116" i="5"/>
  <c r="E117" i="5"/>
  <c r="E118" i="5"/>
  <c r="E119" i="5"/>
  <c r="E122" i="5"/>
  <c r="E109" i="5"/>
  <c r="D110" i="5"/>
  <c r="D111" i="5"/>
  <c r="D112" i="5"/>
  <c r="D113" i="5"/>
  <c r="D114" i="5"/>
  <c r="D115" i="5"/>
  <c r="D116" i="5"/>
  <c r="D117" i="5"/>
  <c r="D118" i="5"/>
  <c r="D119" i="5"/>
  <c r="D122" i="5"/>
  <c r="D109" i="5"/>
  <c r="J74" i="5"/>
  <c r="J75" i="5"/>
  <c r="J76" i="5"/>
  <c r="J77" i="5"/>
  <c r="J78" i="5"/>
  <c r="J79" i="5"/>
  <c r="J80" i="5"/>
  <c r="J81" i="5"/>
  <c r="J82" i="5"/>
  <c r="J83" i="5"/>
  <c r="J73" i="5"/>
  <c r="I74" i="5"/>
  <c r="I75" i="5"/>
  <c r="I76" i="5"/>
  <c r="I77" i="5"/>
  <c r="I78" i="5"/>
  <c r="I79" i="5"/>
  <c r="I80" i="5"/>
  <c r="I81" i="5"/>
  <c r="I82" i="5"/>
  <c r="I83" i="5"/>
  <c r="I73" i="5"/>
  <c r="H74" i="5"/>
  <c r="H75" i="5"/>
  <c r="H76" i="5"/>
  <c r="H77" i="5"/>
  <c r="H78" i="5"/>
  <c r="H79" i="5"/>
  <c r="H80" i="5"/>
  <c r="H81" i="5"/>
  <c r="H82" i="5"/>
  <c r="H83" i="5"/>
  <c r="H73" i="5"/>
  <c r="G74" i="5"/>
  <c r="G75" i="5"/>
  <c r="G76" i="5"/>
  <c r="G77" i="5"/>
  <c r="G78" i="5"/>
  <c r="G79" i="5"/>
  <c r="G80" i="5"/>
  <c r="G81" i="5"/>
  <c r="G82" i="5"/>
  <c r="G83" i="5"/>
  <c r="G73" i="5"/>
  <c r="F74" i="5"/>
  <c r="F75" i="5"/>
  <c r="F76" i="5"/>
  <c r="F77" i="5"/>
  <c r="F78" i="5"/>
  <c r="F79" i="5"/>
  <c r="F80" i="5"/>
  <c r="F81" i="5"/>
  <c r="F82" i="5"/>
  <c r="F83" i="5"/>
  <c r="F73" i="5"/>
  <c r="E74" i="5"/>
  <c r="E75" i="5"/>
  <c r="E76" i="5"/>
  <c r="E77" i="5"/>
  <c r="E78" i="5"/>
  <c r="E79" i="5"/>
  <c r="E80" i="5"/>
  <c r="E81" i="5"/>
  <c r="E82" i="5"/>
  <c r="E83" i="5"/>
  <c r="E73" i="5"/>
  <c r="D74" i="5"/>
  <c r="D75" i="5"/>
  <c r="D76" i="5"/>
  <c r="D77" i="5"/>
  <c r="D78" i="5"/>
  <c r="D79" i="5"/>
  <c r="D80" i="5"/>
  <c r="D81" i="5"/>
  <c r="D82" i="5"/>
  <c r="D83" i="5"/>
  <c r="L8" i="5"/>
  <c r="L9" i="5"/>
  <c r="L10" i="5"/>
  <c r="L11" i="5"/>
  <c r="L12" i="5"/>
  <c r="L13" i="5"/>
  <c r="L14" i="5"/>
  <c r="L15" i="5"/>
  <c r="L16" i="5"/>
  <c r="L17" i="5"/>
  <c r="D73" i="5"/>
  <c r="AI58" i="5"/>
  <c r="AI59" i="5"/>
  <c r="AI60" i="5"/>
  <c r="AI61" i="5"/>
  <c r="AI62" i="5"/>
  <c r="AI63" i="5"/>
  <c r="AI64" i="5"/>
  <c r="AI65" i="5"/>
  <c r="AI66" i="5"/>
  <c r="AI67" i="5"/>
  <c r="AI57" i="5"/>
  <c r="AH58" i="5"/>
  <c r="AH59" i="5"/>
  <c r="AH60" i="5"/>
  <c r="AH61" i="5"/>
  <c r="AH62" i="5"/>
  <c r="AH63" i="5"/>
  <c r="AH64" i="5"/>
  <c r="AH65" i="5"/>
  <c r="AH66" i="5"/>
  <c r="AH67" i="5"/>
  <c r="AH57" i="5"/>
  <c r="AG58" i="5"/>
  <c r="AG59" i="5"/>
  <c r="AG60" i="5"/>
  <c r="AG61" i="5"/>
  <c r="AG62" i="5"/>
  <c r="AG63" i="5"/>
  <c r="AG64" i="5"/>
  <c r="AG65" i="5"/>
  <c r="AG66" i="5"/>
  <c r="AG67" i="5"/>
  <c r="AG57" i="5"/>
  <c r="AF67" i="5"/>
  <c r="AF58" i="5"/>
  <c r="AF59" i="5"/>
  <c r="AF60" i="5"/>
  <c r="AF61" i="5"/>
  <c r="AF62" i="5"/>
  <c r="AF63" i="5"/>
  <c r="AF64" i="5"/>
  <c r="AF65" i="5"/>
  <c r="AF66" i="5"/>
  <c r="AF57" i="5"/>
  <c r="AE58" i="5"/>
  <c r="AE59" i="5"/>
  <c r="AE60" i="5"/>
  <c r="AE61" i="5"/>
  <c r="AE62" i="5"/>
  <c r="AE63" i="5"/>
  <c r="AE64" i="5"/>
  <c r="AE65" i="5"/>
  <c r="AE66" i="5"/>
  <c r="AE67" i="5"/>
  <c r="AE57" i="5"/>
  <c r="AD58" i="5"/>
  <c r="AD59" i="5"/>
  <c r="AD60" i="5"/>
  <c r="AD61" i="5"/>
  <c r="AD62" i="5"/>
  <c r="AD63" i="5"/>
  <c r="AD64" i="5"/>
  <c r="AD65" i="5"/>
  <c r="AD66" i="5"/>
  <c r="AD67" i="5"/>
  <c r="AD57" i="5"/>
  <c r="AB58" i="5"/>
  <c r="AB59" i="5"/>
  <c r="AB60" i="5"/>
  <c r="AB61" i="5"/>
  <c r="AB62" i="5"/>
  <c r="AB63" i="5"/>
  <c r="AB64" i="5"/>
  <c r="AB65" i="5"/>
  <c r="AB66" i="5"/>
  <c r="AB67" i="5"/>
  <c r="AB57" i="5"/>
  <c r="AA58" i="5"/>
  <c r="AA59" i="5"/>
  <c r="AA60" i="5"/>
  <c r="AA61" i="5"/>
  <c r="AA62" i="5"/>
  <c r="AA63" i="5"/>
  <c r="AA64" i="5"/>
  <c r="AA65" i="5"/>
  <c r="AA66" i="5"/>
  <c r="AA67" i="5"/>
  <c r="AA57" i="5"/>
  <c r="Y58" i="5"/>
  <c r="Y59" i="5"/>
  <c r="Y60" i="5"/>
  <c r="Y61" i="5"/>
  <c r="Y62" i="5"/>
  <c r="Y63" i="5"/>
  <c r="Y64" i="5"/>
  <c r="Y65" i="5"/>
  <c r="Y66" i="5"/>
  <c r="Y67" i="5"/>
  <c r="Y57" i="5"/>
  <c r="X58" i="5"/>
  <c r="X59" i="5"/>
  <c r="X60" i="5"/>
  <c r="X61" i="5"/>
  <c r="X62" i="5"/>
  <c r="X63" i="5"/>
  <c r="X64" i="5"/>
  <c r="X65" i="5"/>
  <c r="X66" i="5"/>
  <c r="X67" i="5"/>
  <c r="X57" i="5"/>
  <c r="W58" i="5"/>
  <c r="W59" i="5"/>
  <c r="W60" i="5"/>
  <c r="W61" i="5"/>
  <c r="W62" i="5"/>
  <c r="W63" i="5"/>
  <c r="W64" i="5"/>
  <c r="W65" i="5"/>
  <c r="W66" i="5"/>
  <c r="W67" i="5"/>
  <c r="W57" i="5"/>
  <c r="V58" i="5"/>
  <c r="V59" i="5"/>
  <c r="V60" i="5"/>
  <c r="V61" i="5"/>
  <c r="V62" i="5"/>
  <c r="V63" i="5"/>
  <c r="V64" i="5"/>
  <c r="V65" i="5"/>
  <c r="V66" i="5"/>
  <c r="V67" i="5"/>
  <c r="V57" i="5"/>
  <c r="U58" i="5"/>
  <c r="U59" i="5"/>
  <c r="U60" i="5"/>
  <c r="U61" i="5"/>
  <c r="U62" i="5"/>
  <c r="U63" i="5"/>
  <c r="U64" i="5"/>
  <c r="U65" i="5"/>
  <c r="U66" i="5"/>
  <c r="U67" i="5"/>
  <c r="U57" i="5"/>
  <c r="S58" i="5"/>
  <c r="S59" i="5"/>
  <c r="S60" i="5"/>
  <c r="S61" i="5"/>
  <c r="S62" i="5"/>
  <c r="S63" i="5"/>
  <c r="S64" i="5"/>
  <c r="S65" i="5"/>
  <c r="S66" i="5"/>
  <c r="S67" i="5"/>
  <c r="S57" i="5"/>
  <c r="R58" i="5"/>
  <c r="R59" i="5"/>
  <c r="R60" i="5"/>
  <c r="R61" i="5"/>
  <c r="R62" i="5"/>
  <c r="R63" i="5"/>
  <c r="R64" i="5"/>
  <c r="R65" i="5"/>
  <c r="R66" i="5"/>
  <c r="R67" i="5"/>
  <c r="R57" i="5"/>
  <c r="Q58" i="5"/>
  <c r="Q59" i="5"/>
  <c r="Q60" i="5"/>
  <c r="Q61" i="5"/>
  <c r="Q62" i="5"/>
  <c r="Q63" i="5"/>
  <c r="Q64" i="5"/>
  <c r="Q65" i="5"/>
  <c r="Q66" i="5"/>
  <c r="Q67" i="5"/>
  <c r="Q57" i="5"/>
  <c r="P58" i="5"/>
  <c r="P59" i="5"/>
  <c r="P60" i="5"/>
  <c r="P61" i="5"/>
  <c r="P62" i="5"/>
  <c r="P63" i="5"/>
  <c r="P64" i="5"/>
  <c r="P65" i="5"/>
  <c r="P66" i="5"/>
  <c r="P67" i="5"/>
  <c r="P57" i="5"/>
  <c r="O58" i="5"/>
  <c r="O59" i="5"/>
  <c r="O60" i="5"/>
  <c r="O61" i="5"/>
  <c r="O62" i="5"/>
  <c r="O63" i="5"/>
  <c r="O64" i="5"/>
  <c r="O65" i="5"/>
  <c r="O66" i="5"/>
  <c r="O67" i="5"/>
  <c r="O57" i="5"/>
  <c r="M58" i="5"/>
  <c r="M59" i="5"/>
  <c r="M60" i="5"/>
  <c r="M61" i="5"/>
  <c r="M62" i="5"/>
  <c r="M63" i="5"/>
  <c r="M64" i="5"/>
  <c r="M65" i="5"/>
  <c r="M66" i="5"/>
  <c r="M67" i="5"/>
  <c r="M57" i="5"/>
  <c r="L58" i="5"/>
  <c r="L59" i="5"/>
  <c r="L60" i="5"/>
  <c r="L61" i="5"/>
  <c r="L62" i="5"/>
  <c r="L63" i="5"/>
  <c r="L64" i="5"/>
  <c r="L65" i="5"/>
  <c r="L66" i="5"/>
  <c r="L67" i="5"/>
  <c r="L57" i="5"/>
  <c r="K58" i="5"/>
  <c r="K59" i="5"/>
  <c r="K60" i="5"/>
  <c r="K61" i="5"/>
  <c r="K62" i="5"/>
  <c r="K63" i="5"/>
  <c r="K64" i="5"/>
  <c r="K65" i="5"/>
  <c r="K66" i="5"/>
  <c r="K67" i="5"/>
  <c r="K57" i="5"/>
  <c r="J58" i="5"/>
  <c r="J59" i="5"/>
  <c r="J60" i="5"/>
  <c r="J61" i="5"/>
  <c r="J62" i="5"/>
  <c r="J63" i="5"/>
  <c r="J64" i="5"/>
  <c r="J65" i="5"/>
  <c r="J66" i="5"/>
  <c r="J67" i="5"/>
  <c r="J57" i="5"/>
  <c r="H58" i="5"/>
  <c r="H59" i="5"/>
  <c r="H60" i="5"/>
  <c r="H61" i="5"/>
  <c r="H62" i="5"/>
  <c r="H63" i="5"/>
  <c r="H64" i="5"/>
  <c r="H65" i="5"/>
  <c r="H66" i="5"/>
  <c r="H67" i="5"/>
  <c r="H57" i="5"/>
  <c r="G58" i="5"/>
  <c r="G59" i="5"/>
  <c r="G60" i="5"/>
  <c r="G61" i="5"/>
  <c r="G62" i="5"/>
  <c r="G63" i="5"/>
  <c r="G64" i="5"/>
  <c r="G65" i="5"/>
  <c r="G66" i="5"/>
  <c r="G67" i="5"/>
  <c r="G57" i="5"/>
  <c r="F58" i="5"/>
  <c r="F59" i="5"/>
  <c r="F60" i="5"/>
  <c r="F61" i="5"/>
  <c r="F62" i="5"/>
  <c r="F63" i="5"/>
  <c r="F64" i="5"/>
  <c r="F65" i="5"/>
  <c r="F66" i="5"/>
  <c r="F67" i="5"/>
  <c r="F57" i="5"/>
  <c r="E58" i="5"/>
  <c r="E59" i="5"/>
  <c r="E60" i="5"/>
  <c r="E61" i="5"/>
  <c r="E62" i="5"/>
  <c r="E63" i="5"/>
  <c r="E64" i="5"/>
  <c r="E65" i="5"/>
  <c r="E66" i="5"/>
  <c r="E67" i="5"/>
  <c r="E57" i="5"/>
  <c r="D58" i="5"/>
  <c r="D59" i="5"/>
  <c r="D60" i="5"/>
  <c r="D61" i="5"/>
  <c r="D62" i="5"/>
  <c r="D63" i="5"/>
  <c r="D64" i="5"/>
  <c r="D65" i="5"/>
  <c r="D66" i="5"/>
  <c r="D67" i="5"/>
  <c r="D57" i="5"/>
  <c r="I42" i="5"/>
  <c r="I43" i="5"/>
  <c r="I44" i="5"/>
  <c r="I45" i="5"/>
  <c r="I46" i="5"/>
  <c r="I47" i="5"/>
  <c r="I48" i="5"/>
  <c r="I49" i="5"/>
  <c r="I50" i="5"/>
  <c r="I51" i="5"/>
  <c r="I41" i="5"/>
  <c r="H42" i="5"/>
  <c r="H43" i="5"/>
  <c r="H44" i="5"/>
  <c r="H45" i="5"/>
  <c r="H46" i="5"/>
  <c r="H47" i="5"/>
  <c r="H48" i="5"/>
  <c r="H49" i="5"/>
  <c r="H50" i="5"/>
  <c r="H51" i="5"/>
  <c r="H41" i="5"/>
  <c r="G42" i="5"/>
  <c r="G43" i="5"/>
  <c r="G44" i="5"/>
  <c r="G45" i="5"/>
  <c r="G46" i="5"/>
  <c r="G47" i="5"/>
  <c r="G48" i="5"/>
  <c r="G49" i="5"/>
  <c r="G50" i="5"/>
  <c r="G51" i="5"/>
  <c r="G41" i="5"/>
  <c r="F42" i="5"/>
  <c r="F43" i="5"/>
  <c r="F44" i="5"/>
  <c r="F45" i="5"/>
  <c r="F46" i="5"/>
  <c r="F47" i="5"/>
  <c r="F48" i="5"/>
  <c r="F49" i="5"/>
  <c r="F50" i="5"/>
  <c r="F51" i="5"/>
  <c r="F41" i="5"/>
  <c r="E42" i="5"/>
  <c r="E43" i="5"/>
  <c r="E44" i="5"/>
  <c r="E45" i="5"/>
  <c r="E46" i="5"/>
  <c r="E47" i="5"/>
  <c r="E48" i="5"/>
  <c r="E49" i="5"/>
  <c r="E50" i="5"/>
  <c r="E51" i="5"/>
  <c r="E41" i="5"/>
  <c r="D42" i="5"/>
  <c r="D43" i="5"/>
  <c r="D44" i="5"/>
  <c r="D45" i="5"/>
  <c r="D46" i="5"/>
  <c r="D47" i="5"/>
  <c r="D48" i="5"/>
  <c r="D49" i="5"/>
  <c r="D50" i="5"/>
  <c r="D51" i="5"/>
  <c r="D41" i="5"/>
  <c r="K25" i="5"/>
  <c r="K26" i="5"/>
  <c r="K27" i="5"/>
  <c r="K28" i="5"/>
  <c r="K29" i="5"/>
  <c r="K30" i="5"/>
  <c r="K31" i="5"/>
  <c r="K32" i="5"/>
  <c r="K33" i="5"/>
  <c r="K34" i="5"/>
  <c r="K24" i="5"/>
  <c r="J25" i="5"/>
  <c r="J26" i="5"/>
  <c r="J27" i="5"/>
  <c r="J28" i="5"/>
  <c r="J29" i="5"/>
  <c r="J30" i="5"/>
  <c r="J31" i="5"/>
  <c r="J32" i="5"/>
  <c r="J33" i="5"/>
  <c r="J34" i="5"/>
  <c r="J24" i="5"/>
  <c r="I25" i="5"/>
  <c r="I26" i="5"/>
  <c r="I27" i="5"/>
  <c r="I28" i="5"/>
  <c r="I29" i="5"/>
  <c r="I30" i="5"/>
  <c r="I31" i="5"/>
  <c r="I32" i="5"/>
  <c r="I33" i="5"/>
  <c r="I34" i="5"/>
  <c r="I24" i="5"/>
  <c r="H25" i="5"/>
  <c r="H26" i="5"/>
  <c r="H27" i="5"/>
  <c r="H28" i="5"/>
  <c r="H29" i="5"/>
  <c r="H30" i="5"/>
  <c r="H31" i="5"/>
  <c r="H32" i="5"/>
  <c r="H33" i="5"/>
  <c r="H34" i="5"/>
  <c r="H24" i="5"/>
  <c r="G25" i="5"/>
  <c r="G26" i="5"/>
  <c r="G27" i="5"/>
  <c r="G28" i="5"/>
  <c r="G29" i="5"/>
  <c r="G30" i="5"/>
  <c r="G31" i="5"/>
  <c r="G32" i="5"/>
  <c r="G33" i="5"/>
  <c r="G34" i="5"/>
  <c r="G24" i="5"/>
  <c r="F25" i="5"/>
  <c r="F26" i="5"/>
  <c r="F27" i="5"/>
  <c r="F28" i="5"/>
  <c r="F29" i="5"/>
  <c r="F30" i="5"/>
  <c r="F31" i="5"/>
  <c r="F32" i="5"/>
  <c r="F33" i="5"/>
  <c r="F34" i="5"/>
  <c r="F24" i="5"/>
  <c r="E25" i="5"/>
  <c r="E26" i="5"/>
  <c r="E27" i="5"/>
  <c r="E28" i="5"/>
  <c r="E29" i="5"/>
  <c r="E30" i="5"/>
  <c r="E31" i="5"/>
  <c r="E32" i="5"/>
  <c r="E33" i="5"/>
  <c r="E34" i="5"/>
  <c r="E24" i="5"/>
  <c r="D34" i="5"/>
  <c r="D25" i="5"/>
  <c r="D26" i="5"/>
  <c r="D27" i="5"/>
  <c r="D28" i="5"/>
  <c r="D29" i="5"/>
  <c r="D30" i="5"/>
  <c r="D31" i="5"/>
  <c r="D32" i="5"/>
  <c r="D33" i="5"/>
  <c r="D24" i="5"/>
  <c r="Q8" i="5"/>
  <c r="Q9" i="5"/>
  <c r="Q10" i="5"/>
  <c r="Q11" i="5"/>
  <c r="Q12" i="5"/>
  <c r="Q13" i="5"/>
  <c r="Q14" i="5"/>
  <c r="Q15" i="5"/>
  <c r="Q16" i="5"/>
  <c r="Q17" i="5"/>
  <c r="Q7" i="5"/>
  <c r="N8" i="5"/>
  <c r="N9" i="5"/>
  <c r="N10" i="5"/>
  <c r="N11" i="5"/>
  <c r="N12" i="5"/>
  <c r="N13" i="5"/>
  <c r="N14" i="5"/>
  <c r="N15" i="5"/>
  <c r="N16" i="5"/>
  <c r="N17" i="5"/>
  <c r="N7" i="5"/>
  <c r="M8" i="5"/>
  <c r="M9" i="5"/>
  <c r="M10" i="5"/>
  <c r="M11" i="5"/>
  <c r="M12" i="5"/>
  <c r="M13" i="5"/>
  <c r="M14" i="5"/>
  <c r="M15" i="5"/>
  <c r="M16" i="5"/>
  <c r="M17" i="5"/>
  <c r="M7" i="5"/>
  <c r="L7" i="5"/>
  <c r="K8" i="5"/>
  <c r="K9" i="5"/>
  <c r="K10" i="5"/>
  <c r="K11" i="5"/>
  <c r="K12" i="5"/>
  <c r="K13" i="5"/>
  <c r="K14" i="5"/>
  <c r="K15" i="5"/>
  <c r="K16" i="5"/>
  <c r="K17" i="5"/>
  <c r="K7" i="5"/>
  <c r="J8" i="5"/>
  <c r="J9" i="5"/>
  <c r="J10" i="5"/>
  <c r="J11" i="5"/>
  <c r="J12" i="5"/>
  <c r="J13" i="5"/>
  <c r="J14" i="5"/>
  <c r="J15" i="5"/>
  <c r="J16" i="5"/>
  <c r="J17" i="5"/>
  <c r="J7" i="5"/>
  <c r="I8" i="5"/>
  <c r="I9" i="5"/>
  <c r="I10" i="5"/>
  <c r="I11" i="5"/>
  <c r="I12" i="5"/>
  <c r="I13" i="5"/>
  <c r="I14" i="5"/>
  <c r="I15" i="5"/>
  <c r="I16" i="5"/>
  <c r="I17" i="5"/>
  <c r="I7" i="5"/>
  <c r="H8" i="5"/>
  <c r="H9" i="5"/>
  <c r="H10" i="5"/>
  <c r="H11" i="5"/>
  <c r="H12" i="5"/>
  <c r="H13" i="5"/>
  <c r="H14" i="5"/>
  <c r="H15" i="5"/>
  <c r="H16" i="5"/>
  <c r="H17" i="5"/>
  <c r="H7" i="5"/>
  <c r="G8" i="5"/>
  <c r="G9" i="5"/>
  <c r="G10" i="5"/>
  <c r="G11" i="5"/>
  <c r="G12" i="5"/>
  <c r="G13" i="5"/>
  <c r="G14" i="5"/>
  <c r="G15" i="5"/>
  <c r="G16" i="5"/>
  <c r="G17" i="5"/>
  <c r="G7" i="5"/>
  <c r="F8" i="5"/>
  <c r="F9" i="5"/>
  <c r="F10" i="5"/>
  <c r="F11" i="5"/>
  <c r="F12" i="5"/>
  <c r="F13" i="5"/>
  <c r="F14" i="5"/>
  <c r="F15" i="5"/>
  <c r="F16" i="5"/>
  <c r="F17" i="5"/>
  <c r="E8" i="5"/>
  <c r="E9" i="5"/>
  <c r="E10" i="5"/>
  <c r="E11" i="5"/>
  <c r="E12" i="5"/>
  <c r="E13" i="5"/>
  <c r="E14" i="5"/>
  <c r="E15" i="5"/>
  <c r="E16" i="5"/>
  <c r="E17" i="5"/>
  <c r="E7" i="5"/>
  <c r="D8" i="5"/>
  <c r="D9" i="5"/>
  <c r="D10" i="5"/>
  <c r="D11" i="5"/>
  <c r="D12" i="5"/>
  <c r="D13" i="5"/>
  <c r="D14" i="5"/>
  <c r="D15" i="5"/>
  <c r="D16" i="5"/>
  <c r="D17" i="5"/>
  <c r="L88" i="14"/>
  <c r="V91" i="15" s="1"/>
  <c r="AJ60" i="5"/>
  <c r="O18" i="5" l="1"/>
  <c r="Q18" i="5"/>
  <c r="P18" i="5"/>
  <c r="N27" i="10"/>
  <c r="M27" i="10"/>
  <c r="F15" i="10"/>
  <c r="G15" i="10" s="1"/>
  <c r="F13" i="10"/>
  <c r="I13" i="10" s="1"/>
  <c r="J13" i="10" s="1"/>
  <c r="F16" i="10"/>
  <c r="F14" i="10"/>
  <c r="H18" i="10"/>
  <c r="J17" i="10"/>
  <c r="K13" i="10"/>
  <c r="K14" i="10" s="1"/>
  <c r="K15" i="10" s="1"/>
  <c r="K16" i="10" s="1"/>
  <c r="K17" i="10" s="1"/>
  <c r="K18" i="10" s="1"/>
  <c r="K19" i="10" s="1"/>
  <c r="F10" i="10"/>
  <c r="I10" i="10" s="1"/>
  <c r="J10" i="10" s="1"/>
  <c r="F7" i="10"/>
  <c r="F12" i="10"/>
  <c r="V12" i="10" s="1"/>
  <c r="F11" i="10"/>
  <c r="U11" i="10" s="1"/>
  <c r="Q6" i="14"/>
  <c r="S7" i="10"/>
  <c r="F5" i="10"/>
  <c r="L6" i="10" s="1"/>
  <c r="V16" i="10"/>
  <c r="V14" i="10"/>
  <c r="F6" i="10"/>
  <c r="AC61" i="5"/>
  <c r="P27" i="10"/>
  <c r="Y27" i="10"/>
  <c r="Q27" i="10"/>
  <c r="Z27" i="10"/>
  <c r="R27" i="10"/>
  <c r="W27" i="10"/>
  <c r="AA27" i="10"/>
  <c r="O27" i="10"/>
  <c r="X27" i="10"/>
  <c r="G9" i="14"/>
  <c r="AJ62" i="5"/>
  <c r="AC67" i="5"/>
  <c r="G88" i="14"/>
  <c r="U87" i="15" s="1"/>
  <c r="I88" i="14"/>
  <c r="W87" i="15" s="1"/>
  <c r="M88" i="14"/>
  <c r="W91" i="15" s="1"/>
  <c r="H88" i="14"/>
  <c r="V87" i="15" s="1"/>
  <c r="AC57" i="5"/>
  <c r="AC64" i="5"/>
  <c r="AC60" i="5"/>
  <c r="AJ58" i="5"/>
  <c r="AJ63" i="5"/>
  <c r="P40" i="14"/>
  <c r="E77" i="14" s="1"/>
  <c r="J88" i="14"/>
  <c r="F109" i="14" s="1"/>
  <c r="K88" i="14"/>
  <c r="U91" i="15" s="1"/>
  <c r="P44" i="14"/>
  <c r="E81" i="14" s="1"/>
  <c r="P43" i="14"/>
  <c r="E80" i="14" s="1"/>
  <c r="AH68" i="5"/>
  <c r="AC63" i="5"/>
  <c r="AG68" i="5"/>
  <c r="P42" i="14"/>
  <c r="E79" i="14" s="1"/>
  <c r="Z65" i="5"/>
  <c r="AB68" i="5"/>
  <c r="G143" i="5"/>
  <c r="P45" i="14"/>
  <c r="T45" i="14" s="1"/>
  <c r="P41" i="14"/>
  <c r="T41" i="14" s="1"/>
  <c r="P37" i="14"/>
  <c r="T37" i="14" s="1"/>
  <c r="P33" i="14"/>
  <c r="E70" i="14" s="1"/>
  <c r="P29" i="14"/>
  <c r="E66" i="14" s="1"/>
  <c r="P25" i="14"/>
  <c r="E62" i="14" s="1"/>
  <c r="T66" i="5"/>
  <c r="E143" i="5"/>
  <c r="I9" i="14"/>
  <c r="H9" i="14"/>
  <c r="S5" i="10"/>
  <c r="K9" i="14"/>
  <c r="F84" i="5"/>
  <c r="H51" i="14"/>
  <c r="K78" i="5"/>
  <c r="AC59" i="5"/>
  <c r="D143" i="5"/>
  <c r="T58" i="5"/>
  <c r="P23" i="14"/>
  <c r="E60" i="14" s="1"/>
  <c r="P46" i="14"/>
  <c r="L18" i="5"/>
  <c r="I58" i="5"/>
  <c r="K77" i="5"/>
  <c r="G84" i="5"/>
  <c r="H84" i="5"/>
  <c r="H143" i="5"/>
  <c r="J123" i="5"/>
  <c r="G123" i="5"/>
  <c r="N51" i="14"/>
  <c r="M51" i="14"/>
  <c r="N57" i="5"/>
  <c r="T63" i="5"/>
  <c r="AJ66" i="5"/>
  <c r="F9" i="14"/>
  <c r="L8" i="14"/>
  <c r="O6" i="14"/>
  <c r="P6" i="14"/>
  <c r="E9" i="14"/>
  <c r="M6" i="14"/>
  <c r="N6" i="14"/>
  <c r="L6" i="14"/>
  <c r="P8" i="14"/>
  <c r="T7" i="10"/>
  <c r="T5" i="10"/>
  <c r="Q8" i="14"/>
  <c r="T10" i="10"/>
  <c r="S10" i="10"/>
  <c r="S6" i="10"/>
  <c r="J9" i="14"/>
  <c r="T12" i="10"/>
  <c r="T15" i="10"/>
  <c r="S13" i="10"/>
  <c r="T11" i="10"/>
  <c r="T6" i="10"/>
  <c r="S15" i="10"/>
  <c r="S14" i="10"/>
  <c r="T13" i="10"/>
  <c r="T14" i="10"/>
  <c r="T16" i="10"/>
  <c r="N8" i="14"/>
  <c r="S16" i="10"/>
  <c r="O8" i="14"/>
  <c r="M8" i="14"/>
  <c r="S12" i="10"/>
  <c r="S11" i="10"/>
  <c r="V68" i="5"/>
  <c r="P28" i="14"/>
  <c r="E65" i="14" s="1"/>
  <c r="I90" i="5"/>
  <c r="P48" i="14"/>
  <c r="T48" i="14" s="1"/>
  <c r="P47" i="14"/>
  <c r="T47" i="14" s="1"/>
  <c r="AC66" i="5"/>
  <c r="AC62" i="5"/>
  <c r="F68" i="5"/>
  <c r="I52" i="5"/>
  <c r="J35" i="5"/>
  <c r="N18" i="5"/>
  <c r="G35" i="5"/>
  <c r="P31" i="14"/>
  <c r="E68" i="14" s="1"/>
  <c r="M68" i="5"/>
  <c r="I61" i="5"/>
  <c r="I57" i="5"/>
  <c r="I64" i="5"/>
  <c r="I60" i="5"/>
  <c r="I67" i="5"/>
  <c r="I63" i="5"/>
  <c r="I59" i="5"/>
  <c r="I66" i="5"/>
  <c r="I62" i="5"/>
  <c r="G68" i="5"/>
  <c r="J68" i="5"/>
  <c r="N64" i="5"/>
  <c r="N60" i="5"/>
  <c r="N67" i="5"/>
  <c r="N63" i="5"/>
  <c r="N66" i="5"/>
  <c r="N62" i="5"/>
  <c r="N65" i="5"/>
  <c r="N61" i="5"/>
  <c r="O68" i="5"/>
  <c r="T64" i="5"/>
  <c r="T60" i="5"/>
  <c r="T67" i="5"/>
  <c r="T59" i="5"/>
  <c r="T62" i="5"/>
  <c r="T65" i="5"/>
  <c r="S68" i="5"/>
  <c r="Z67" i="5"/>
  <c r="Z63" i="5"/>
  <c r="Z66" i="5"/>
  <c r="Z62" i="5"/>
  <c r="Z58" i="5"/>
  <c r="Z61" i="5"/>
  <c r="Z57" i="5"/>
  <c r="Z64" i="5"/>
  <c r="Z60" i="5"/>
  <c r="AC65" i="5"/>
  <c r="AD68" i="5"/>
  <c r="AJ64" i="5"/>
  <c r="AJ67" i="5"/>
  <c r="AJ59" i="5"/>
  <c r="AJ65" i="5"/>
  <c r="K80" i="5"/>
  <c r="K76" i="5"/>
  <c r="K75" i="5"/>
  <c r="H68" i="5"/>
  <c r="K68" i="5"/>
  <c r="L68" i="5"/>
  <c r="Q68" i="5"/>
  <c r="R68" i="5"/>
  <c r="U68" i="5"/>
  <c r="Y68" i="5"/>
  <c r="AA68" i="5"/>
  <c r="AF68" i="5"/>
  <c r="AI68" i="5"/>
  <c r="E84" i="5"/>
  <c r="J84" i="5"/>
  <c r="P36" i="14"/>
  <c r="E73" i="14" s="1"/>
  <c r="P35" i="14"/>
  <c r="T35" i="14" s="1"/>
  <c r="J51" i="14"/>
  <c r="K51" i="14"/>
  <c r="P26" i="14"/>
  <c r="T26" i="14" s="1"/>
  <c r="R51" i="14"/>
  <c r="I51" i="14"/>
  <c r="S51" i="14"/>
  <c r="Q51" i="14"/>
  <c r="F51" i="14"/>
  <c r="G51" i="14"/>
  <c r="O51" i="14"/>
  <c r="L51" i="14"/>
  <c r="K123" i="5"/>
  <c r="P38" i="14"/>
  <c r="E75" i="14" s="1"/>
  <c r="J51" i="5"/>
  <c r="J43" i="5"/>
  <c r="J46" i="5"/>
  <c r="J45" i="5"/>
  <c r="G52" i="5"/>
  <c r="F35" i="5"/>
  <c r="K35" i="5"/>
  <c r="E52" i="5"/>
  <c r="H18" i="5"/>
  <c r="R15" i="5"/>
  <c r="R14" i="5"/>
  <c r="G18" i="5"/>
  <c r="AJ61" i="5"/>
  <c r="AJ57" i="5"/>
  <c r="K83" i="5"/>
  <c r="K79" i="5"/>
  <c r="R11" i="5"/>
  <c r="AC58" i="5"/>
  <c r="D84" i="5"/>
  <c r="K82" i="5"/>
  <c r="K74" i="5"/>
  <c r="K81" i="5"/>
  <c r="I84" i="5"/>
  <c r="T57" i="5"/>
  <c r="Z59" i="5"/>
  <c r="T61" i="5"/>
  <c r="N58" i="5"/>
  <c r="X68" i="5"/>
  <c r="W68" i="5"/>
  <c r="E18" i="5"/>
  <c r="E68" i="5"/>
  <c r="N59" i="5"/>
  <c r="P68" i="5"/>
  <c r="AE68" i="5"/>
  <c r="K73" i="5"/>
  <c r="I18" i="5"/>
  <c r="F18" i="5"/>
  <c r="E35" i="5"/>
  <c r="J49" i="5"/>
  <c r="R17" i="5"/>
  <c r="R13" i="5"/>
  <c r="D18" i="5"/>
  <c r="R16" i="5"/>
  <c r="R12" i="5"/>
  <c r="R8" i="5"/>
  <c r="R10" i="5"/>
  <c r="J18" i="5"/>
  <c r="K18" i="5"/>
  <c r="M18" i="5"/>
  <c r="D35" i="5"/>
  <c r="H35" i="5"/>
  <c r="I35" i="5"/>
  <c r="J41" i="5"/>
  <c r="J48" i="5"/>
  <c r="J44" i="5"/>
  <c r="J47" i="5"/>
  <c r="F52" i="5"/>
  <c r="H52" i="5"/>
  <c r="D68" i="5"/>
  <c r="J50" i="5"/>
  <c r="J42" i="5"/>
  <c r="I65" i="5"/>
  <c r="H123" i="5"/>
  <c r="I123" i="5"/>
  <c r="E123" i="5"/>
  <c r="F88" i="14"/>
  <c r="T87" i="15" s="1"/>
  <c r="D123" i="5"/>
  <c r="F123" i="5"/>
  <c r="F90" i="5"/>
  <c r="D52" i="5"/>
  <c r="F143" i="5"/>
  <c r="I143" i="5"/>
  <c r="P34" i="14"/>
  <c r="E71" i="14" s="1"/>
  <c r="P21" i="14"/>
  <c r="T21" i="14" s="1"/>
  <c r="P49" i="14"/>
  <c r="T49" i="14" s="1"/>
  <c r="P30" i="14"/>
  <c r="T30" i="14" s="1"/>
  <c r="E51" i="14"/>
  <c r="P27" i="14"/>
  <c r="E64" i="14" s="1"/>
  <c r="P24" i="14"/>
  <c r="T24" i="14" s="1"/>
  <c r="P39" i="14"/>
  <c r="E76" i="14" s="1"/>
  <c r="P32" i="14"/>
  <c r="E69" i="14" s="1"/>
  <c r="P22" i="14"/>
  <c r="T22" i="14" s="1"/>
  <c r="P50" i="14"/>
  <c r="E87" i="14" s="1"/>
  <c r="O91" i="5"/>
  <c r="H91" i="5"/>
  <c r="K93" i="5"/>
  <c r="R7" i="5"/>
  <c r="R9" i="5"/>
  <c r="J95" i="5"/>
  <c r="L100" i="5"/>
  <c r="H93" i="5"/>
  <c r="N96" i="5"/>
  <c r="F99" i="5"/>
  <c r="F95" i="5"/>
  <c r="M96" i="5"/>
  <c r="N95" i="5"/>
  <c r="G100" i="5"/>
  <c r="N97" i="5"/>
  <c r="L95" i="5"/>
  <c r="K94" i="5"/>
  <c r="O100" i="5"/>
  <c r="I95" i="5"/>
  <c r="H94" i="5"/>
  <c r="O93" i="5"/>
  <c r="L96" i="5"/>
  <c r="J94" i="5"/>
  <c r="G90" i="5"/>
  <c r="K95" i="5"/>
  <c r="M95" i="5"/>
  <c r="G93" i="5"/>
  <c r="F100" i="5"/>
  <c r="E98" i="5"/>
  <c r="J100" i="5"/>
  <c r="J99" i="5"/>
  <c r="D98" i="5"/>
  <c r="D93" i="5"/>
  <c r="O98" i="5"/>
  <c r="I91" i="5"/>
  <c r="I92" i="5"/>
  <c r="N100" i="5"/>
  <c r="K98" i="5"/>
  <c r="N99" i="5"/>
  <c r="K96" i="5"/>
  <c r="M91" i="5"/>
  <c r="O94" i="5"/>
  <c r="F93" i="5"/>
  <c r="I96" i="5"/>
  <c r="F92" i="5"/>
  <c r="M97" i="5"/>
  <c r="H98" i="5"/>
  <c r="O90" i="5"/>
  <c r="H90" i="5"/>
  <c r="K99" i="5"/>
  <c r="E96" i="5"/>
  <c r="G94" i="5"/>
  <c r="L99" i="5"/>
  <c r="N93" i="5"/>
  <c r="L94" i="5"/>
  <c r="K100" i="5"/>
  <c r="O97" i="5"/>
  <c r="M94" i="5"/>
  <c r="L98" i="5"/>
  <c r="J90" i="5"/>
  <c r="K92" i="5"/>
  <c r="M98" i="5"/>
  <c r="N98" i="5"/>
  <c r="D95" i="5"/>
  <c r="E100" i="5"/>
  <c r="F91" i="5"/>
  <c r="H96" i="5"/>
  <c r="I98" i="5"/>
  <c r="E99" i="5"/>
  <c r="F98" i="5"/>
  <c r="H95" i="5"/>
  <c r="I100" i="5"/>
  <c r="K90" i="5"/>
  <c r="G98" i="5"/>
  <c r="E91" i="5"/>
  <c r="N94" i="5"/>
  <c r="J91" i="5"/>
  <c r="G99" i="5"/>
  <c r="O96" i="5"/>
  <c r="J92" i="5"/>
  <c r="F97" i="5"/>
  <c r="D90" i="5"/>
  <c r="E92" i="5"/>
  <c r="D94" i="5"/>
  <c r="H99" i="5"/>
  <c r="E90" i="5"/>
  <c r="M99" i="5"/>
  <c r="J93" i="5"/>
  <c r="L93" i="5"/>
  <c r="K97" i="5"/>
  <c r="N92" i="5"/>
  <c r="E95" i="5"/>
  <c r="G91" i="5"/>
  <c r="D91" i="5"/>
  <c r="G97" i="5"/>
  <c r="I99" i="5"/>
  <c r="E94" i="5"/>
  <c r="J97" i="5"/>
  <c r="D97" i="5"/>
  <c r="H92" i="5"/>
  <c r="D92" i="5"/>
  <c r="O92" i="5"/>
  <c r="M90" i="5"/>
  <c r="L92" i="5"/>
  <c r="K91" i="5"/>
  <c r="N90" i="5"/>
  <c r="M92" i="5"/>
  <c r="L91" i="5"/>
  <c r="J96" i="5"/>
  <c r="L97" i="5"/>
  <c r="M93" i="5"/>
  <c r="O99" i="5"/>
  <c r="D100" i="5"/>
  <c r="E97" i="5"/>
  <c r="G96" i="5"/>
  <c r="H97" i="5"/>
  <c r="D99" i="5"/>
  <c r="E93" i="5"/>
  <c r="G95" i="5"/>
  <c r="H100" i="5"/>
  <c r="I97" i="5"/>
  <c r="J98" i="5"/>
  <c r="G92" i="5"/>
  <c r="D96" i="5"/>
  <c r="L90" i="5"/>
  <c r="I94" i="5"/>
  <c r="F96" i="5"/>
  <c r="N91" i="5"/>
  <c r="I93" i="5"/>
  <c r="F94" i="5"/>
  <c r="O95" i="5"/>
  <c r="M100" i="5"/>
  <c r="K20" i="10" l="1"/>
  <c r="K21" i="10" s="1"/>
  <c r="K22" i="10" s="1"/>
  <c r="K23" i="10" s="1"/>
  <c r="K24" i="10" s="1"/>
  <c r="K25" i="10" s="1"/>
  <c r="K26" i="10" s="1"/>
  <c r="I15" i="10"/>
  <c r="J15" i="10" s="1"/>
  <c r="G13" i="10"/>
  <c r="I14" i="10"/>
  <c r="J14" i="10" s="1"/>
  <c r="G14" i="10"/>
  <c r="I16" i="10"/>
  <c r="J16" i="10" s="1"/>
  <c r="G16" i="10"/>
  <c r="H19" i="10"/>
  <c r="H20" i="10" s="1"/>
  <c r="J18" i="10"/>
  <c r="I7" i="10"/>
  <c r="J7" i="10" s="1"/>
  <c r="G7" i="10"/>
  <c r="L7" i="10"/>
  <c r="L8" i="10" s="1"/>
  <c r="L9" i="10" s="1"/>
  <c r="L10" i="10" s="1"/>
  <c r="L11" i="10" s="1"/>
  <c r="L12" i="10" s="1"/>
  <c r="L13" i="10" s="1"/>
  <c r="L14" i="10" s="1"/>
  <c r="L15" i="10" s="1"/>
  <c r="L16" i="10" s="1"/>
  <c r="L17" i="10" s="1"/>
  <c r="L18" i="10" s="1"/>
  <c r="L19" i="10" s="1"/>
  <c r="G10" i="10"/>
  <c r="I12" i="10"/>
  <c r="J12" i="10" s="1"/>
  <c r="G12" i="10"/>
  <c r="I11" i="10"/>
  <c r="J11" i="10" s="1"/>
  <c r="G11" i="10"/>
  <c r="T27" i="10"/>
  <c r="S27" i="10"/>
  <c r="T91" i="15"/>
  <c r="F101" i="14"/>
  <c r="E78" i="14"/>
  <c r="I6" i="10"/>
  <c r="J6" i="10" s="1"/>
  <c r="G6" i="10"/>
  <c r="I5" i="10"/>
  <c r="J5" i="10" s="1"/>
  <c r="G5" i="10"/>
  <c r="E74" i="14"/>
  <c r="F27" i="10"/>
  <c r="P10" i="15" s="1"/>
  <c r="N9" i="14"/>
  <c r="V7" i="10"/>
  <c r="T44" i="14"/>
  <c r="Q9" i="14"/>
  <c r="T43" i="14"/>
  <c r="T29" i="14"/>
  <c r="T25" i="14"/>
  <c r="T40" i="14"/>
  <c r="E82" i="14"/>
  <c r="T33" i="14"/>
  <c r="E72" i="14"/>
  <c r="T23" i="14"/>
  <c r="T42" i="14"/>
  <c r="T46" i="14"/>
  <c r="E63" i="14"/>
  <c r="E85" i="14"/>
  <c r="T28" i="14"/>
  <c r="E83" i="14"/>
  <c r="T31" i="14"/>
  <c r="U16" i="10"/>
  <c r="U14" i="10"/>
  <c r="V11" i="10"/>
  <c r="U13" i="10"/>
  <c r="U12" i="10"/>
  <c r="V10" i="10"/>
  <c r="V13" i="10"/>
  <c r="U10" i="10"/>
  <c r="N68" i="5"/>
  <c r="AJ68" i="5"/>
  <c r="T50" i="14"/>
  <c r="T27" i="14"/>
  <c r="E86" i="14"/>
  <c r="T68" i="5"/>
  <c r="V5" i="10"/>
  <c r="E59" i="14"/>
  <c r="E67" i="14"/>
  <c r="T34" i="14"/>
  <c r="T39" i="14"/>
  <c r="E61" i="14"/>
  <c r="T38" i="14"/>
  <c r="E84" i="14"/>
  <c r="U6" i="10"/>
  <c r="V6" i="10"/>
  <c r="M9" i="14"/>
  <c r="L9" i="14"/>
  <c r="P9" i="14"/>
  <c r="O9" i="14"/>
  <c r="U7" i="10"/>
  <c r="U5" i="10"/>
  <c r="V15" i="10"/>
  <c r="U15" i="10"/>
  <c r="I68" i="5"/>
  <c r="AC68" i="5"/>
  <c r="Z68" i="5"/>
  <c r="T32" i="14"/>
  <c r="P51" i="14"/>
  <c r="E58" i="14"/>
  <c r="T36" i="14"/>
  <c r="K84" i="5"/>
  <c r="L84" i="5" s="1"/>
  <c r="J52" i="5"/>
  <c r="R18" i="5"/>
  <c r="S7" i="5" s="1"/>
  <c r="N101" i="5"/>
  <c r="F101" i="5"/>
  <c r="L101" i="5"/>
  <c r="G101" i="5"/>
  <c r="I101" i="5"/>
  <c r="K101" i="5"/>
  <c r="H101" i="5"/>
  <c r="J101" i="5"/>
  <c r="O101" i="5"/>
  <c r="M101" i="5"/>
  <c r="E101" i="5"/>
  <c r="D101" i="5"/>
  <c r="J20" i="10" l="1"/>
  <c r="H21" i="10"/>
  <c r="K27" i="10"/>
  <c r="L20" i="10"/>
  <c r="L21" i="10" s="1"/>
  <c r="L22" i="10" s="1"/>
  <c r="L23" i="10" s="1"/>
  <c r="L24" i="10" s="1"/>
  <c r="L25" i="10" s="1"/>
  <c r="L26" i="10" s="1"/>
  <c r="Q19" i="5"/>
  <c r="P19" i="5"/>
  <c r="J19" i="10"/>
  <c r="G27" i="10"/>
  <c r="I27" i="10"/>
  <c r="E88" i="14"/>
  <c r="L74" i="5"/>
  <c r="L73" i="5"/>
  <c r="T51" i="14"/>
  <c r="L82" i="5"/>
  <c r="L78" i="5"/>
  <c r="L75" i="5"/>
  <c r="L81" i="5"/>
  <c r="L79" i="5"/>
  <c r="V27" i="10"/>
  <c r="U27" i="10"/>
  <c r="J8" i="15" s="1"/>
  <c r="L80" i="5"/>
  <c r="L83" i="5"/>
  <c r="L77" i="5"/>
  <c r="L76" i="5"/>
  <c r="S9" i="5"/>
  <c r="G85" i="5"/>
  <c r="J36" i="5"/>
  <c r="S18" i="5"/>
  <c r="F36" i="5"/>
  <c r="E36" i="5"/>
  <c r="G19" i="5"/>
  <c r="R19" i="5"/>
  <c r="J85" i="5"/>
  <c r="K36" i="5"/>
  <c r="F85" i="5"/>
  <c r="S15" i="5"/>
  <c r="N19" i="5"/>
  <c r="D85" i="5"/>
  <c r="G36" i="5"/>
  <c r="I85" i="5"/>
  <c r="H36" i="5"/>
  <c r="K85" i="5"/>
  <c r="H85" i="5"/>
  <c r="E85" i="5"/>
  <c r="D36" i="5"/>
  <c r="D144" i="5"/>
  <c r="E144" i="5"/>
  <c r="I36" i="5"/>
  <c r="H144" i="5"/>
  <c r="H124" i="5"/>
  <c r="H19" i="5"/>
  <c r="F19" i="5"/>
  <c r="E124" i="5"/>
  <c r="I144" i="5"/>
  <c r="S17" i="5"/>
  <c r="S12" i="5"/>
  <c r="K19" i="5"/>
  <c r="J124" i="5"/>
  <c r="S11" i="5"/>
  <c r="I19" i="5"/>
  <c r="F124" i="5"/>
  <c r="S13" i="5"/>
  <c r="S8" i="5"/>
  <c r="M19" i="5"/>
  <c r="L19" i="5"/>
  <c r="E19" i="5"/>
  <c r="I124" i="5"/>
  <c r="K124" i="5"/>
  <c r="D19" i="5"/>
  <c r="S10" i="5"/>
  <c r="G144" i="5"/>
  <c r="O19" i="5"/>
  <c r="S14" i="5"/>
  <c r="D124" i="5"/>
  <c r="F144" i="5"/>
  <c r="G124" i="5"/>
  <c r="S16" i="5"/>
  <c r="J19" i="5"/>
  <c r="L27" i="10" l="1"/>
  <c r="J21" i="10"/>
  <c r="H22" i="10"/>
  <c r="H27" i="10"/>
  <c r="J22" i="10" l="1"/>
  <c r="H23" i="10"/>
  <c r="J23" i="10" l="1"/>
  <c r="H24" i="10"/>
  <c r="H26" i="10"/>
  <c r="J24" i="10" l="1"/>
  <c r="H25" i="10"/>
  <c r="J25" i="10" s="1"/>
  <c r="J26" i="10"/>
  <c r="J27" i="10" l="1"/>
</calcChain>
</file>

<file path=xl/sharedStrings.xml><?xml version="1.0" encoding="utf-8"?>
<sst xmlns="http://schemas.openxmlformats.org/spreadsheetml/2006/main" count="15995" uniqueCount="1799">
  <si>
    <t>S. No</t>
  </si>
  <si>
    <t>Release Name</t>
  </si>
  <si>
    <t>Cycle Name</t>
  </si>
  <si>
    <t>Environment</t>
  </si>
  <si>
    <t>Status</t>
  </si>
  <si>
    <t>Assigned To</t>
  </si>
  <si>
    <t>Build 1A - Cycle 1</t>
  </si>
  <si>
    <t>Peoplesoft</t>
  </si>
  <si>
    <t>Open</t>
  </si>
  <si>
    <t>In Progress</t>
  </si>
  <si>
    <t>Closed</t>
  </si>
  <si>
    <t>Build 1A - Cycle 2</t>
  </si>
  <si>
    <t>Build 1B - Cycle 2</t>
  </si>
  <si>
    <t>ACEView</t>
  </si>
  <si>
    <t>Classic Apollo</t>
  </si>
  <si>
    <t>Build 1C - Cycle 2</t>
  </si>
  <si>
    <t>Freeze Cycle</t>
  </si>
  <si>
    <t>Automation Testing</t>
  </si>
  <si>
    <t>Total</t>
  </si>
  <si>
    <t>Release 1 - Total</t>
  </si>
  <si>
    <t>Defect ID</t>
  </si>
  <si>
    <t>Final Defect Status</t>
  </si>
  <si>
    <t>Summary</t>
  </si>
  <si>
    <t>Severity</t>
  </si>
  <si>
    <t>Priority</t>
  </si>
  <si>
    <t>Detected On Date</t>
  </si>
  <si>
    <t>Closing Date</t>
  </si>
  <si>
    <t>Defect Age (In Days)</t>
  </si>
  <si>
    <t>Impacted System</t>
  </si>
  <si>
    <t>Detected in Cycle</t>
  </si>
  <si>
    <t>Primary Reason</t>
  </si>
  <si>
    <t>Secondary Reason</t>
  </si>
  <si>
    <t>Detected By</t>
  </si>
  <si>
    <t>Deferred</t>
  </si>
  <si>
    <t>Rejected</t>
  </si>
  <si>
    <t>New</t>
  </si>
  <si>
    <t>Ready for Business Test</t>
  </si>
  <si>
    <t>Retest Dependency</t>
  </si>
  <si>
    <t>Code</t>
  </si>
  <si>
    <t>Design</t>
  </si>
  <si>
    <t>3 - Medium</t>
  </si>
  <si>
    <t>2 - High</t>
  </si>
  <si>
    <t>4 - Low</t>
  </si>
  <si>
    <t>1 - Urgent</t>
  </si>
  <si>
    <t>Active</t>
  </si>
  <si>
    <t>Fixed</t>
  </si>
  <si>
    <t>Ready for System Test</t>
  </si>
  <si>
    <t>Failed Retest</t>
  </si>
  <si>
    <t>Release 1 - Defect Summary - Severity &amp; Priority</t>
  </si>
  <si>
    <t>Defect Severity</t>
  </si>
  <si>
    <t>Release 1 - Defect Summary - Status</t>
  </si>
  <si>
    <t>Defect Priority</t>
  </si>
  <si>
    <t>Requirement</t>
  </si>
  <si>
    <t>Known Issue</t>
  </si>
  <si>
    <t>Testing</t>
  </si>
  <si>
    <t>Release 1 - Defect Summary - Primary Reason</t>
  </si>
  <si>
    <t>Defect - Primary Reason</t>
  </si>
  <si>
    <t>Release 1 - Defect Summary - Secondary Reason</t>
  </si>
  <si>
    <t>Primary Reason : Code</t>
  </si>
  <si>
    <t>Interface Code</t>
  </si>
  <si>
    <t>Code Error</t>
  </si>
  <si>
    <t>Validation / Rules</t>
  </si>
  <si>
    <t>Configurations</t>
  </si>
  <si>
    <t>Code Merge</t>
  </si>
  <si>
    <t>Primary Reason : Requirement</t>
  </si>
  <si>
    <t>Missed Business Requirement</t>
  </si>
  <si>
    <t>Business Requirements Incorrect</t>
  </si>
  <si>
    <t>Missed BA Requirement</t>
  </si>
  <si>
    <t>New Functionality</t>
  </si>
  <si>
    <t>Primary Reason : Design</t>
  </si>
  <si>
    <t>Infrastructure Design</t>
  </si>
  <si>
    <t>Incomplete Design</t>
  </si>
  <si>
    <t>Code Design</t>
  </si>
  <si>
    <t>Performance Design</t>
  </si>
  <si>
    <t>Data Model</t>
  </si>
  <si>
    <t>Primary Reason : Environment</t>
  </si>
  <si>
    <t>Build Issue</t>
  </si>
  <si>
    <t>Environmental</t>
  </si>
  <si>
    <t>Job Schedule</t>
  </si>
  <si>
    <t>System / Service Failure</t>
  </si>
  <si>
    <t>Interface System - Environment</t>
  </si>
  <si>
    <t>Accepted as it is</t>
  </si>
  <si>
    <t>Future Fixes</t>
  </si>
  <si>
    <t>Primary Reason : Known Issue</t>
  </si>
  <si>
    <t>Primary Reason : Testing</t>
  </si>
  <si>
    <t>Invalid Test Case</t>
  </si>
  <si>
    <t>QA Knowledge Gap</t>
  </si>
  <si>
    <t>Incorrect Test Data</t>
  </si>
  <si>
    <t>Tester Error</t>
  </si>
  <si>
    <t>Duplicate</t>
  </si>
  <si>
    <t>Inconsistent</t>
  </si>
  <si>
    <t>Release 1 - Defect Summary - Impacted System</t>
  </si>
  <si>
    <t>Impacted Systems</t>
  </si>
  <si>
    <t>Detected in Release</t>
  </si>
  <si>
    <t>Deaja Viewer</t>
  </si>
  <si>
    <t>FileNet</t>
  </si>
  <si>
    <t>Datacap Scanning</t>
  </si>
  <si>
    <t>Mercury</t>
  </si>
  <si>
    <t>Release 1 - % of Total</t>
  </si>
  <si>
    <t>% of Total</t>
  </si>
  <si>
    <t>Release 1 - Status Summary - Severity &amp; Priority</t>
  </si>
  <si>
    <t>Release 1 - Status Summary - Primary Reason</t>
  </si>
  <si>
    <t>DEFECT SUMMARY - CYCLE WISE</t>
  </si>
  <si>
    <t>DEFECT SUMMARY - STATUS WISE</t>
  </si>
  <si>
    <t>Defect Aging - Closed Defects</t>
  </si>
  <si>
    <t>Defect Aging - Non Closed Defects</t>
  </si>
  <si>
    <t>&lt;= 3</t>
  </si>
  <si>
    <t>&gt; 3 &amp; &lt;= 8</t>
  </si>
  <si>
    <t>&gt; 8 &amp; &lt;= 15</t>
  </si>
  <si>
    <t>&gt; 15 &amp; &lt;= 30</t>
  </si>
  <si>
    <t>Release 1 - Defect Summary - Defect Aging</t>
  </si>
  <si>
    <t>&gt; 30 &amp; &lt;= 50</t>
  </si>
  <si>
    <t>&gt; 50</t>
  </si>
  <si>
    <t>Planned Date</t>
  </si>
  <si>
    <t>N/A</t>
  </si>
  <si>
    <t>No Run</t>
  </si>
  <si>
    <t>Defects Logged</t>
  </si>
  <si>
    <t>Build 1A - Cycle 1 Execution</t>
  </si>
  <si>
    <t>Build 1A - Cycle 2 Execution</t>
  </si>
  <si>
    <t>Build 1B - Cycle 1 Execution</t>
  </si>
  <si>
    <t>Build 1B - Cycle 2 Execution</t>
  </si>
  <si>
    <t>Build 1C - Cycle 1 Execution</t>
  </si>
  <si>
    <t>Build 1C - Cycle 2 Execution</t>
  </si>
  <si>
    <t>E2E Testing - Cycle 1 Execution</t>
  </si>
  <si>
    <t>E2E Testing - Cycle 2 Execution</t>
  </si>
  <si>
    <t>Freeze Cycle Execution</t>
  </si>
  <si>
    <t>Planned
Test Case</t>
  </si>
  <si>
    <t>Actual
Test Case</t>
  </si>
  <si>
    <t>Planned Cumulative
Test Case</t>
  </si>
  <si>
    <t>Actual Cumulative
Test Case</t>
  </si>
  <si>
    <t>Passed</t>
  </si>
  <si>
    <t>Failed</t>
  </si>
  <si>
    <t>Blocked</t>
  </si>
  <si>
    <t>Not Completed</t>
  </si>
  <si>
    <t>Test Execution - Status</t>
  </si>
  <si>
    <t>Test Execution - Defects</t>
  </si>
  <si>
    <t>Test Execution - Eared Value</t>
  </si>
  <si>
    <t>Daily TC Variance</t>
  </si>
  <si>
    <t>Cumulative TC Variance</t>
  </si>
  <si>
    <t>% Passed</t>
  </si>
  <si>
    <t>% Failed</t>
  </si>
  <si>
    <t>% Executed</t>
  </si>
  <si>
    <t>Test Execution - Planned Vs. Actual</t>
  </si>
  <si>
    <t>Build Plan - Split Up</t>
  </si>
  <si>
    <t>A</t>
  </si>
  <si>
    <t>B</t>
  </si>
  <si>
    <t>C</t>
  </si>
  <si>
    <t>D</t>
  </si>
  <si>
    <t>E</t>
  </si>
  <si>
    <t>F</t>
  </si>
  <si>
    <t>G</t>
  </si>
  <si>
    <t>H</t>
  </si>
  <si>
    <t>I</t>
  </si>
  <si>
    <t>J</t>
  </si>
  <si>
    <t>K</t>
  </si>
  <si>
    <t>Performance Testing</t>
  </si>
  <si>
    <t>Apollo Refresh - Release 1 - Defect Summary - Build Plan Wise</t>
  </si>
  <si>
    <t>Apollo Refresh - Release 1 - Defect Summary - Status Wise</t>
  </si>
  <si>
    <t>Test Name</t>
  </si>
  <si>
    <t>Execution Date</t>
  </si>
  <si>
    <t>Tester Name</t>
  </si>
  <si>
    <t>Apollo Refresh - Release 1 - Test Execution Report</t>
  </si>
  <si>
    <t>Planned Burndown</t>
  </si>
  <si>
    <t>Actual Burndown</t>
  </si>
  <si>
    <t>Apollo Refresh - Release 1 - Build 1A - Cycle 1 : Test Execution Dashboard</t>
  </si>
  <si>
    <t>Apollo Refresh - Release 1 - Build 1A - Cycle 2 : Test Execution Dashboard</t>
  </si>
  <si>
    <t>% Not Executed</t>
  </si>
  <si>
    <t>Component Name</t>
  </si>
  <si>
    <t>Viewer Configuration</t>
  </si>
  <si>
    <t>Document Generation</t>
  </si>
  <si>
    <t>Email</t>
  </si>
  <si>
    <t>Send Email</t>
  </si>
  <si>
    <t>Total TC</t>
  </si>
  <si>
    <t>Components</t>
  </si>
  <si>
    <t>Release</t>
  </si>
  <si>
    <t>Release - Cycle</t>
  </si>
  <si>
    <t>Passed%</t>
  </si>
  <si>
    <t>Failed%</t>
  </si>
  <si>
    <t>Not Completed%</t>
  </si>
  <si>
    <t>No Run%</t>
  </si>
  <si>
    <t>N/A%</t>
  </si>
  <si>
    <t>Blocked%</t>
  </si>
  <si>
    <t>Report Date :</t>
  </si>
  <si>
    <t>Execution Progress (%)</t>
  </si>
  <si>
    <t>Key Highlights</t>
  </si>
  <si>
    <t>Open Defects</t>
  </si>
  <si>
    <t>Component wise Execution report</t>
  </si>
  <si>
    <t>Component wise Defect report</t>
  </si>
  <si>
    <t>Component wise Open Defects</t>
  </si>
  <si>
    <t>Release wise Open defects</t>
  </si>
  <si>
    <t>Error Discovery Rate</t>
  </si>
  <si>
    <t>Defect/Test Quality</t>
  </si>
  <si>
    <t>Quality RAG</t>
  </si>
  <si>
    <t>Schedule RAG</t>
  </si>
  <si>
    <t>Defect Summary Status - ASPAC</t>
  </si>
  <si>
    <t>Release 1_ASPAC</t>
  </si>
  <si>
    <t>1 - Critical</t>
  </si>
  <si>
    <t>Barcode Generation</t>
  </si>
  <si>
    <t>ACEView Programme - Testing Dashboard</t>
  </si>
  <si>
    <t>Put On Hold</t>
  </si>
  <si>
    <t>Re-Opened</t>
  </si>
  <si>
    <t>Date</t>
  </si>
  <si>
    <t>Overall Open Defects - Severity</t>
  </si>
  <si>
    <t>Security</t>
  </si>
  <si>
    <t>Workbasket</t>
  </si>
  <si>
    <t>Alerts &amp; Notification</t>
  </si>
  <si>
    <t>Notes</t>
  </si>
  <si>
    <t>Send Fax</t>
  </si>
  <si>
    <t>ACEViewPrint</t>
  </si>
  <si>
    <t>Drag and Drop</t>
  </si>
  <si>
    <t>Upload Document</t>
  </si>
  <si>
    <t>ASPAC Peoplesoft Integration</t>
  </si>
  <si>
    <t>ASPAC Workflow</t>
  </si>
  <si>
    <t>Daeja_Viewer ACEView Integration</t>
  </si>
  <si>
    <t>Execution %</t>
  </si>
  <si>
    <t>Pass %</t>
  </si>
  <si>
    <t>Re-opened</t>
  </si>
  <si>
    <t>Diary</t>
  </si>
  <si>
    <t>Open File and Open Case</t>
  </si>
  <si>
    <t>Correspondents</t>
  </si>
  <si>
    <t>Search Template</t>
  </si>
  <si>
    <t>Workflow Design</t>
  </si>
  <si>
    <t>Manage User Preference</t>
  </si>
  <si>
    <t>Security_ACEView Integration</t>
  </si>
  <si>
    <t>Email_ACEView Integration</t>
  </si>
  <si>
    <t>Scanning_ACEView Integration</t>
  </si>
  <si>
    <t>Defect Retesting</t>
  </si>
  <si>
    <t>Planned Completion - 1C Cycle 1</t>
  </si>
  <si>
    <t>Expected Completion -1C - Cycle 1</t>
  </si>
  <si>
    <t>Flags and Milestones</t>
  </si>
  <si>
    <t>Total Defects Contigency</t>
  </si>
  <si>
    <t>Defect Retesting Contigency</t>
  </si>
  <si>
    <t>Failed Testcases + Defect Retesting</t>
  </si>
  <si>
    <t>Look Ups</t>
  </si>
  <si>
    <t>Build 1A+1B+1C</t>
  </si>
  <si>
    <t>Failed testcases 1A</t>
  </si>
  <si>
    <t>Failed testcases 1B</t>
  </si>
  <si>
    <t>Failed testcases 1C</t>
  </si>
  <si>
    <t>23/05/2015</t>
  </si>
  <si>
    <t>16/05/2015</t>
  </si>
  <si>
    <t>17/05/2015</t>
  </si>
  <si>
    <t>18/05/2015</t>
  </si>
  <si>
    <t>19/05/2015</t>
  </si>
  <si>
    <t>20/05/2015</t>
  </si>
  <si>
    <t>21/05/2015</t>
  </si>
  <si>
    <t>22/05/2015</t>
  </si>
  <si>
    <t>24/05/2015</t>
  </si>
  <si>
    <t>1A+1B+1C Failed Testcases Execution Progress</t>
  </si>
  <si>
    <t/>
  </si>
  <si>
    <t>axravi</t>
  </si>
  <si>
    <t>axplac</t>
  </si>
  <si>
    <t>stsure</t>
  </si>
  <si>
    <t>swsure</t>
  </si>
  <si>
    <t>ksseng</t>
  </si>
  <si>
    <t>axrath</t>
  </si>
  <si>
    <t>bysiva</t>
  </si>
  <si>
    <t>hvpras</t>
  </si>
  <si>
    <t>rxvenk</t>
  </si>
  <si>
    <t>jyrowl</t>
  </si>
  <si>
    <t>rxloga</t>
  </si>
  <si>
    <t>j9norb</t>
  </si>
  <si>
    <t>sxtsat</t>
  </si>
  <si>
    <t>srvxxx</t>
  </si>
  <si>
    <t>J9NORB</t>
  </si>
  <si>
    <t>szagar</t>
  </si>
  <si>
    <t>akpand</t>
  </si>
  <si>
    <t>gxfati</t>
  </si>
  <si>
    <t>axdubo</t>
  </si>
  <si>
    <t>aythom</t>
  </si>
  <si>
    <t>gvwill</t>
  </si>
  <si>
    <t>dzmais</t>
  </si>
  <si>
    <t>kxkana</t>
  </si>
  <si>
    <t>bybull</t>
  </si>
  <si>
    <t>axsavi</t>
  </si>
  <si>
    <t>kxbizi</t>
  </si>
  <si>
    <t>yxkhom</t>
  </si>
  <si>
    <t>kanixd</t>
  </si>
  <si>
    <t>jxkosh</t>
  </si>
  <si>
    <t>sxsard</t>
  </si>
  <si>
    <t>kxrsxx</t>
  </si>
  <si>
    <t>cxturl</t>
  </si>
  <si>
    <t>aykhan</t>
  </si>
  <si>
    <t>Build 1B - Cycle 1</t>
  </si>
  <si>
    <t>Build 1C - Cycle 1</t>
  </si>
  <si>
    <t>End to End - Cycle 1</t>
  </si>
  <si>
    <t>Filenet</t>
  </si>
  <si>
    <t>Daeja Viewer</t>
  </si>
  <si>
    <t>Vega Interchange</t>
  </si>
  <si>
    <t>PeopleSoft</t>
  </si>
  <si>
    <t>ASPAC - SIT 2</t>
  </si>
  <si>
    <t>End to End - Cycle 2</t>
  </si>
  <si>
    <t>Test Execution Progress - End to End - Cycle 1</t>
  </si>
  <si>
    <t>Release 1 : End to End - Cycle 1 Summary</t>
  </si>
  <si>
    <t>ASPAC_E2E_PO_SC001_TC001</t>
  </si>
  <si>
    <t>ASPAC_E2E_PO_SC001_TC002</t>
  </si>
  <si>
    <t>ASPAC_E2E_PO_SC001_TC003</t>
  </si>
  <si>
    <t>ASPAC_E2E_PO_SC001_TC004</t>
  </si>
  <si>
    <t>ASPAC_E2E_PO_SC001_TC005</t>
  </si>
  <si>
    <t>ASPAC_E2E_PO_SC001_TC006</t>
  </si>
  <si>
    <t>ASPAC_E2E_PO_SC001_TC007</t>
  </si>
  <si>
    <t>ASPAC_E2E_PO_SC001_TC008</t>
  </si>
  <si>
    <t>ASPAC_E2E_PO_SC001_TC009</t>
  </si>
  <si>
    <t>ASPAC_E2E_PO_SC001_TC010</t>
  </si>
  <si>
    <t>ASPAC_E2E_PO_SC001_TC011</t>
  </si>
  <si>
    <t>ASPAC_E2E_PO_SC002_TC012</t>
  </si>
  <si>
    <t>ASPAC_E2E_PO_SC002_TC013</t>
  </si>
  <si>
    <t>ASPAC_E2E_PO_SC002_TC014</t>
  </si>
  <si>
    <t>ASPAC_E2E_PO_SC002_TC015</t>
  </si>
  <si>
    <t>ASPAC_E2E_PO_SC002_TC016</t>
  </si>
  <si>
    <t>ASPAC_E2E_PO_SC002_TC017</t>
  </si>
  <si>
    <t>ASPAC_E2E_PO_SC002_TC018</t>
  </si>
  <si>
    <t>ASPAC_E2E_PO_SC002_TC019</t>
  </si>
  <si>
    <t>ASPAC_E2E_PO_SC002_TC020</t>
  </si>
  <si>
    <t>ASPAC_E2E_PO_SC002_TC021</t>
  </si>
  <si>
    <t>ASPAC_E2E_PO_SC002_TC022</t>
  </si>
  <si>
    <t>ASPAC_E2E_PO_SC002_TC023</t>
  </si>
  <si>
    <t>ASPAC_E2E_PO_SC003_TC024</t>
  </si>
  <si>
    <t>ASPAC_E2E_PO_SC003_TC025</t>
  </si>
  <si>
    <t>ASPAC_E2E_PO_SC003_TC026</t>
  </si>
  <si>
    <t>ASPAC_E2E_PO_SC003_TC027</t>
  </si>
  <si>
    <t>ASPAC_E2E_PO_SC003_TC028</t>
  </si>
  <si>
    <t>ASPAC_E2E_PO_SC003_TC029</t>
  </si>
  <si>
    <t>ASPAC_E2E_PO_SC003_TC030</t>
  </si>
  <si>
    <t>ASPAC_E2E_PO_SC003_TC031</t>
  </si>
  <si>
    <t>ASPAC_E2E_PO_SC003_TC032</t>
  </si>
  <si>
    <t>ASPAC_E2E_PO_SC003_TC033</t>
  </si>
  <si>
    <t>ASPAC_E2E_PO_SC003_TC034</t>
  </si>
  <si>
    <t>ASPAC_E2E_PO_SC004_TC035</t>
  </si>
  <si>
    <t>ASPAC_E2E_PO_SC004_TC036</t>
  </si>
  <si>
    <t>ASPAC_E2E_PO_SC004_TC037</t>
  </si>
  <si>
    <t>ASPAC_E2E_PO_SC004_TC038</t>
  </si>
  <si>
    <t>ASPAC_E2E_PO_SC004_TC039</t>
  </si>
  <si>
    <t>ASPAC_E2E_PO_SC004_TC040</t>
  </si>
  <si>
    <t>ASPAC_E2E_PO_SC004_TC041</t>
  </si>
  <si>
    <t>ASPAC_E2E_PO_SC004_TC042</t>
  </si>
  <si>
    <t>ASPAC_E2E_PO_SC004_TC043</t>
  </si>
  <si>
    <t>ASPAC_E2E_PO_SC004_TC044</t>
  </si>
  <si>
    <t>ASPAC_E2E_PO_SC005_TC045</t>
  </si>
  <si>
    <t>ASPAC_E2E_PO_SC005_TC046</t>
  </si>
  <si>
    <t>ASPAC_E2E_PO_SC005_TC047</t>
  </si>
  <si>
    <t>ASPAC_E2E_PO_SC005_TC048</t>
  </si>
  <si>
    <t>ASPAC_E2E_PO_SC005_TC049</t>
  </si>
  <si>
    <t>ASPAC_E2E_PO_SC005_TC050</t>
  </si>
  <si>
    <t>ASPAC_E2E_PO_SC005_TC051</t>
  </si>
  <si>
    <t>ASPAC_E2E_PO_SC005_TC052</t>
  </si>
  <si>
    <t>ASPAC_E2E_PO_SC005_TC053</t>
  </si>
  <si>
    <t>ASPAC_E2E_PO_SC005_TC054</t>
  </si>
  <si>
    <t>ASPAC_E2E_PO_SC006_TC055</t>
  </si>
  <si>
    <t>ASPAC_E2E_PO_SC006_TC056</t>
  </si>
  <si>
    <t>ASPAC_E2E_PO_SC006_TC057</t>
  </si>
  <si>
    <t>ASPAC_E2E_PO_SC006_TC058</t>
  </si>
  <si>
    <t>ASPAC_E2E_PO_SC006_TC059</t>
  </si>
  <si>
    <t>ASPAC_E2E_PO_SC006_TC060</t>
  </si>
  <si>
    <t>ASPAC_E2E_PO_SC006_TC061</t>
  </si>
  <si>
    <t>ASPAC_E2E_PO_SC006_TC062</t>
  </si>
  <si>
    <t>ASPAC_E2E_PO_SC006_TC063</t>
  </si>
  <si>
    <t>ASPAC_E2E_PO_SC006_TC064</t>
  </si>
  <si>
    <t>ASPAC_E2E_PO_SC006_TC065</t>
  </si>
  <si>
    <t>ASPAC_E2E_PO_SC007_TC066</t>
  </si>
  <si>
    <t>ASPAC_E2E_PO_SC007_TC067</t>
  </si>
  <si>
    <t>ASPAC_E2E_PO_SC007_TC068</t>
  </si>
  <si>
    <t>ASPAC_E2E_PO_SC007_TC069</t>
  </si>
  <si>
    <t>ASPAC_E2E_PO_SC007_TC070</t>
  </si>
  <si>
    <t>ASPAC_E2E_PO_SC007_TC071</t>
  </si>
  <si>
    <t>ASPAC_E2E_PO_SC007_TC072</t>
  </si>
  <si>
    <t>ASPAC_E2E_PO_SC007_TC073</t>
  </si>
  <si>
    <t>ASPAC_E2E_PO_SC007_TC074</t>
  </si>
  <si>
    <t>ASPAC_E2E_PO_SC007_TC075</t>
  </si>
  <si>
    <t>ASPAC_E2E_PO_SC007_TC076</t>
  </si>
  <si>
    <t>ASPAC_E2E_PO_SC008_TC077</t>
  </si>
  <si>
    <t>ASPAC_E2E_PO_SC008_TC078</t>
  </si>
  <si>
    <t>ASPAC_E2E_PO_SC008_TC079</t>
  </si>
  <si>
    <t>ASPAC_E2E_PO_SC008_TC080</t>
  </si>
  <si>
    <t>ASPAC_E2E_PO_SC008_TC081</t>
  </si>
  <si>
    <t>ASPAC_E2E_PO_SC008_TC082</t>
  </si>
  <si>
    <t>ASPAC_E2E_PO_SC008_TC083</t>
  </si>
  <si>
    <t>ASPAC_E2E_PO_SC008_TC084</t>
  </si>
  <si>
    <t>ASPAC_E2E_PO_SC008_TC085</t>
  </si>
  <si>
    <t>ASPAC_E2E_PO_SC008_TC086</t>
  </si>
  <si>
    <t>ASPAC_E2E_PO_SC009_TC087</t>
  </si>
  <si>
    <t>ASPAC_E2E_PO_SC009_TC088</t>
  </si>
  <si>
    <t>ASPAC_E2E_PO_SC009_TC089</t>
  </si>
  <si>
    <t>ASPAC_E2E_PO_SC009_TC090</t>
  </si>
  <si>
    <t>ASPAC_E2E_PO_SC009_TC091</t>
  </si>
  <si>
    <t>ASPAC_E2E_PO_SC009_TC092</t>
  </si>
  <si>
    <t>ASPAC_E2E_PO_SC009_TC093</t>
  </si>
  <si>
    <t>ASPAC_E2E_PO_SC009_TC094</t>
  </si>
  <si>
    <t>ASPAC_E2E_PO_SC009_TC095</t>
  </si>
  <si>
    <t>ASPAC_E2E_PO_SC009_TC096</t>
  </si>
  <si>
    <t>ASPAC_E2E_PO_SC009_TC097</t>
  </si>
  <si>
    <t>ASPAC_E2E_PO_SC010_TC098</t>
  </si>
  <si>
    <t>ASPAC_E2E_PO_SC010_TC099</t>
  </si>
  <si>
    <t>ASPAC_E2E_PO_SC010_TC100</t>
  </si>
  <si>
    <t>ASPAC_E2E_PO_SC010_TC101</t>
  </si>
  <si>
    <t>ASPAC_E2E_PO_SC010_TC102</t>
  </si>
  <si>
    <t>ASPAC_E2E_PO_SC010_TC103</t>
  </si>
  <si>
    <t>ASPAC_E2E_PO_SC010_TC104</t>
  </si>
  <si>
    <t>ASPAC_E2E_PO_SC010_TC105</t>
  </si>
  <si>
    <t>ASPAC_E2E_PO_SC010_TC106</t>
  </si>
  <si>
    <t>ASPAC_E2E_PO_SC010_TC107</t>
  </si>
  <si>
    <t>ASPAC_E2E_PO_SC010_TC108</t>
  </si>
  <si>
    <t>ASPAC_E2E_PO_SC011_TC109</t>
  </si>
  <si>
    <t>ASPAC_E2E_PO_SC011_TC110</t>
  </si>
  <si>
    <t>ASPAC_E2E_PO_SC011_TC111</t>
  </si>
  <si>
    <t>ASPAC_E2E_PO_SC011_TC112</t>
  </si>
  <si>
    <t>ASPAC_E2E_PO_SC011_TC113</t>
  </si>
  <si>
    <t>ASPAC_E2E_PO_SC012_TC114</t>
  </si>
  <si>
    <t>ASPAC_E2E_PO_SC012_TC115</t>
  </si>
  <si>
    <t>ASPAC_E2E_PO_SC012_TC116</t>
  </si>
  <si>
    <t>ASPAC_E2E_PO_SC012_TC117</t>
  </si>
  <si>
    <t>ASPAC_E2E_PO_SC012_TC118</t>
  </si>
  <si>
    <t>ASPAC_E2E_PO_SC013_TC119</t>
  </si>
  <si>
    <t>ASPAC_E2E_PO_SC013_TC120</t>
  </si>
  <si>
    <t>ASPAC_E2E_PO_SC013_TC121</t>
  </si>
  <si>
    <t>ASPAC_E2E_PO_SC013_TC122</t>
  </si>
  <si>
    <t>ASPAC_E2E_PO_SC014_TC123</t>
  </si>
  <si>
    <t>ASPAC_E2E_PO_SC014_TC124</t>
  </si>
  <si>
    <t>ASPAC_E2E_PO_SC014_TC125</t>
  </si>
  <si>
    <t>ASPAC_E2E_PO_SC014_TC126</t>
  </si>
  <si>
    <t>ASPAC_E2E_PO_SC015_TC127</t>
  </si>
  <si>
    <t>ASPAC_E2E_PO_SC015_TC128</t>
  </si>
  <si>
    <t>ASPAC_E2E_PO_SC015_TC129</t>
  </si>
  <si>
    <t>TC130</t>
  </si>
  <si>
    <t>ASPAC_E2E_PO_SC016_TC131</t>
  </si>
  <si>
    <t>ASPAC_E2E_PO_SC016_TC132</t>
  </si>
  <si>
    <t>ASPAC_E2E_PO_SC016_TC133</t>
  </si>
  <si>
    <t>ASPAC_E2E_PO_SC016_TC134</t>
  </si>
  <si>
    <t>ASPAC_E2E_PO_SC016_TC135</t>
  </si>
  <si>
    <t>ASPAC_E2E_PO_SC016_TC136</t>
  </si>
  <si>
    <t>ASPAC_E2E_PO_SC016_TC137</t>
  </si>
  <si>
    <t>ASPAC_E2E_PO_SC017_TC138</t>
  </si>
  <si>
    <t>ASPAC_E2E_PO_SC017_TC139</t>
  </si>
  <si>
    <t>ASPAC_E2E_PO_SC018_TC140</t>
  </si>
  <si>
    <t>ASPAC_E2E_PO_SC018_TC141</t>
  </si>
  <si>
    <t>ASPAC_E2E_PO_SC019_TC142</t>
  </si>
  <si>
    <t>ASPAC_E2E_PO_SC019_TC143</t>
  </si>
  <si>
    <t>ASPAC_E2E_PO_SC020_TC144</t>
  </si>
  <si>
    <t>ASPAC_E2E_PO_SC021_TC145</t>
  </si>
  <si>
    <t>ASPAC_E2E_PO_SC022_TC146</t>
  </si>
  <si>
    <t>ASPAC_E2E_PO_SC023_TC147</t>
  </si>
  <si>
    <t>ASPAC_E2E_PO_SC024_TC148</t>
  </si>
  <si>
    <t>E2E PO</t>
  </si>
  <si>
    <t>ASPAC_E2E_TE_SC001_TC001</t>
  </si>
  <si>
    <t>ASPAC_E2E_TE_SC001_TC002</t>
  </si>
  <si>
    <t>ASPAC_E2E_TE_SC001_TC003</t>
  </si>
  <si>
    <t>ASPAC_E2E_TE_SC001_TC004</t>
  </si>
  <si>
    <t>ASPAC_E2E_TE_SC001_TC005</t>
  </si>
  <si>
    <t>ASPAC_E2E_TE_SC002_TC006</t>
  </si>
  <si>
    <t>ASPAC_E2E_TE_SC002_TC007</t>
  </si>
  <si>
    <t>ASPAC_E2E_TE_SC002_TC008</t>
  </si>
  <si>
    <t>ASPAC_E2E_TE_SC002_TC009</t>
  </si>
  <si>
    <t>ASPAC_E2E_TE_SC002_TC010</t>
  </si>
  <si>
    <t>ASPAC_E2E_TE_SC003_TC011</t>
  </si>
  <si>
    <t>ASPAC_E2E_TE_SC003_TC012</t>
  </si>
  <si>
    <t>ASPAC_E2E_TE_SC003_TC013</t>
  </si>
  <si>
    <t>ASPAC_E2E_TE_SC003_TC014</t>
  </si>
  <si>
    <t>ASPAC_E2E_TE_SC004_TC015</t>
  </si>
  <si>
    <t>ASPAC_E2E_TE_SC004_TC016</t>
  </si>
  <si>
    <t>ASPAC_E2E_TE_SC004_TC017</t>
  </si>
  <si>
    <t>ASPAC_E2E_TE_SC004_TC018</t>
  </si>
  <si>
    <t>ASPAC_E2E_TE_SC005_TC019</t>
  </si>
  <si>
    <t>ASPAC_E2E_TE_SC005_TC020</t>
  </si>
  <si>
    <t>ASPAC_E2E_TE_SC005_TC021</t>
  </si>
  <si>
    <t>ASPAC_E2E_TE_SC005_TC022</t>
  </si>
  <si>
    <t>ASPAC_E2E_TE_SC006_TC023</t>
  </si>
  <si>
    <t>ASPAC_E2E_TE_SC006_TC024</t>
  </si>
  <si>
    <t>ASPAC_E2E_TE_SC006_TC025</t>
  </si>
  <si>
    <t>ASPAC_E2E_TE_SC006_TC026</t>
  </si>
  <si>
    <t>ASPAC_E2E_TE_SC007_TC027</t>
  </si>
  <si>
    <t>ASPAC_E2E_TE_SC007_TC028</t>
  </si>
  <si>
    <t>ASPAC_E2E_TE_SC007_TC029</t>
  </si>
  <si>
    <t>ASPAC_E2E_TE_SC007_TC030</t>
  </si>
  <si>
    <t>ASPAC_E2E_TE_SC008_TC031</t>
  </si>
  <si>
    <t>ASPAC_E2E_TE_SC008_TC032</t>
  </si>
  <si>
    <t>ASPAC_E2E_TE_SC008_TC033</t>
  </si>
  <si>
    <t>ASPAC_E2E_TE_SC008_TC034</t>
  </si>
  <si>
    <t>ASPAC_E2E_TE_SC009_TC035</t>
  </si>
  <si>
    <t>ASPAC_E2E_TE_SC009_TC036</t>
  </si>
  <si>
    <t>ASPAC_E2E_TE_SC009_TC037</t>
  </si>
  <si>
    <t>ASPAC_E2E_TE_SC009_TC038</t>
  </si>
  <si>
    <t>ASPAC_E2E_TE_SC010_TC039</t>
  </si>
  <si>
    <t>ASPAC_E2E_TE_SC010_TC040</t>
  </si>
  <si>
    <t>ASPAC_E2E_TE_SC010_TC041</t>
  </si>
  <si>
    <t>ASPAC_E2E_TE_SC010_TC042</t>
  </si>
  <si>
    <t>ASPAC_E2E_TE_SC011_TC043</t>
  </si>
  <si>
    <t>ASPAC_E2E_TE_SC011_TC044</t>
  </si>
  <si>
    <t>ASPAC_E2E_TE_SC011_TC045</t>
  </si>
  <si>
    <t>ASPAC_E2E_TE_SC011_TC046</t>
  </si>
  <si>
    <t>ASPAC_E2E_TE_SC012_TC047</t>
  </si>
  <si>
    <t>ASPAC_E2E_TE_SC013_TC048</t>
  </si>
  <si>
    <t>ASPAC_E2E_TE_SC013_TC049</t>
  </si>
  <si>
    <t>ASPAC_E2E_TE_SC013_TC050</t>
  </si>
  <si>
    <t>ASPAC_E2E_TE_SC013_TC051</t>
  </si>
  <si>
    <t>ASPAC_E2E_TE_SC013_TC052</t>
  </si>
  <si>
    <t>ASPAC_E2E_TE_SC014_TC053</t>
  </si>
  <si>
    <t>ASPAC_E2E_TE_SC014_TC054</t>
  </si>
  <si>
    <t>ASPAC_E2E_TE_SC014_TC055</t>
  </si>
  <si>
    <t>ASPAC_E2E_TE_SC014_TC056</t>
  </si>
  <si>
    <t>ASPAC_E2E_TE_SC014_TC057</t>
  </si>
  <si>
    <t>ASPAC_E2E_TE_SC015_TC058</t>
  </si>
  <si>
    <t>ASPAC_E2E_TE_SC015_TC059</t>
  </si>
  <si>
    <t>ASPAC_E2E_TE_SC015_TC060</t>
  </si>
  <si>
    <t>ASPAC_E2E_TE_SC015_TC061</t>
  </si>
  <si>
    <t>ASPAC_E2E_TE_SC016_TC062</t>
  </si>
  <si>
    <t>ASPAC_E2E_TE_SC016_TC063</t>
  </si>
  <si>
    <t>ASPAC_E2E_TE_SC016_TC064</t>
  </si>
  <si>
    <t>ASPAC_E2E_TE_SC016_TC065</t>
  </si>
  <si>
    <t>ASPAC_E2E_TE_SC017_TC066</t>
  </si>
  <si>
    <t>ASPAC_E2E_TE_SC017_TC067</t>
  </si>
  <si>
    <t>ASPAC_E2E_TE_SC017_TC068</t>
  </si>
  <si>
    <t>ASPAC_E2E_TE_SC017_TC069</t>
  </si>
  <si>
    <t>ASPAC_E2E_TE_SC018_TC070</t>
  </si>
  <si>
    <t>ASPAC_E2E_TE_SC018_TC071</t>
  </si>
  <si>
    <t>ASPAC_E2E_TE_SC018_TC072</t>
  </si>
  <si>
    <t>ASPAC_E2E_TE_SC018_TC073</t>
  </si>
  <si>
    <t>ASPAC_E2E_TE_SC019_TC074</t>
  </si>
  <si>
    <t>ASPAC_E2E_TE_SC019_TC075</t>
  </si>
  <si>
    <t>ASPAC_E2E_TE_SC019_TC076</t>
  </si>
  <si>
    <t>ASPAC_E2E_TE_SC019_TC077</t>
  </si>
  <si>
    <t>ASPAC_E2E_TE_SC020_TC078</t>
  </si>
  <si>
    <t>ASPAC_E2E_TE_SC020_TC079</t>
  </si>
  <si>
    <t>ASPAC_E2E_TE_SC020_TC080</t>
  </si>
  <si>
    <t>ASPAC_E2E_TE_SC020_TC081</t>
  </si>
  <si>
    <t>ASPAC_E2E_TE_SC021_TC082</t>
  </si>
  <si>
    <t>ASPAC_E2E_TE_SC021_TC083</t>
  </si>
  <si>
    <t>ASPAC_E2E_TE_SC021_TC084</t>
  </si>
  <si>
    <t>ASPAC_E2E_TE_SC021_TC085</t>
  </si>
  <si>
    <t>ASPAC_E2E_TE_SC022_TC086</t>
  </si>
  <si>
    <t>ASPAC_E2E_TE_SC022_TC087</t>
  </si>
  <si>
    <t>ASPAC_E2E_TE_SC022_TC088</t>
  </si>
  <si>
    <t>ASPAC_E2E_TE_SC022_TC089</t>
  </si>
  <si>
    <t>ASPAC_E2E_TE_SC023_TC090</t>
  </si>
  <si>
    <t>ASPAC_E2E_TE_SC023_TC091</t>
  </si>
  <si>
    <t>ASPAC_E2E_TE_SC023_TC092</t>
  </si>
  <si>
    <t>ASPAC_E2E_TE_SC023_TC093</t>
  </si>
  <si>
    <t>ASPAC_E2E_TE_SC024_TC094</t>
  </si>
  <si>
    <t>ASPAC_E2E_TE_SC024_TC095</t>
  </si>
  <si>
    <t>ASPAC_E2E_TE_SC024_TC096</t>
  </si>
  <si>
    <t>ASPAC_E2E_TE_SC024_TC097</t>
  </si>
  <si>
    <t>ASPAC_E2E_TE_SC025_TC098</t>
  </si>
  <si>
    <t>ASPAC_E2E_TE_SC025_TC099</t>
  </si>
  <si>
    <t>ASPAC_E2E_TE_SC025_TC100</t>
  </si>
  <si>
    <t>ASPAC_E2E_TE_SC025_TC101</t>
  </si>
  <si>
    <t>ASPAC_E2E_TE_SC026_TC102</t>
  </si>
  <si>
    <t>ASPAC_E2E_TE_SC026_TC103</t>
  </si>
  <si>
    <t>ASPAC_E2E_TE_SC026_TC104</t>
  </si>
  <si>
    <t>ASPAC_E2E_TE_SC026_TC105</t>
  </si>
  <si>
    <t>ASPAC_E2E_TE_SC027_TC106</t>
  </si>
  <si>
    <t>ASPAC_E2E_TE_SC027_TC107</t>
  </si>
  <si>
    <t>ASPAC_E2E_TE_SC027_TC108</t>
  </si>
  <si>
    <t>ASPAC_E2E_TE_SC027_TC109</t>
  </si>
  <si>
    <t>ASPAC_E2E_TE_SC028_TC110</t>
  </si>
  <si>
    <t>ASPAC_E2E_TE_SC028_TC111</t>
  </si>
  <si>
    <t>ASPAC_E2E_TE_SC028_TC112</t>
  </si>
  <si>
    <t>ASPAC_E2E_TE_SC028_TC113</t>
  </si>
  <si>
    <t>ASPAC_E2E_TE_SC029_TC114</t>
  </si>
  <si>
    <t>ASPAC_E2E_TE_SC029_TC115</t>
  </si>
  <si>
    <t>ASPAC_E2E_TE_SC029_TC116</t>
  </si>
  <si>
    <t>ASPAC_E2E_TE_SC029_TC117</t>
  </si>
  <si>
    <t>ASPAC_E2E_TE_SC030_TC118</t>
  </si>
  <si>
    <t>ASPAC_E2E_TE_SC030_TC119</t>
  </si>
  <si>
    <t>ASPAC_E2E_TE_SC030_TC120</t>
  </si>
  <si>
    <t>ASPAC_E2E_TE_SC030_TC121</t>
  </si>
  <si>
    <t>ASPAC_E2E_TE_SC031_TC122</t>
  </si>
  <si>
    <t>ASPAC_E2E_TE_SC031_TC123</t>
  </si>
  <si>
    <t>ASPAC_E2E_TE_SC031_TC124</t>
  </si>
  <si>
    <t>ASPAC_E2E_TE_SC031_TC125</t>
  </si>
  <si>
    <t>ASPAC_E2E_TE_SC032_TC126</t>
  </si>
  <si>
    <t>ASPAC_E2E_TE_SC032_TC127</t>
  </si>
  <si>
    <t>ASPAC_E2E_TE_SC032_TC128</t>
  </si>
  <si>
    <t>ASPAC_E2E_TE_SC032_TC129</t>
  </si>
  <si>
    <t>ASPAC_E2E_TE_SC033_TC130</t>
  </si>
  <si>
    <t>ASPAC_E2E_TE_SC033_TC131</t>
  </si>
  <si>
    <t>ASPAC_E2E_TE_SC033_TC132</t>
  </si>
  <si>
    <t>ASPAC_E2E_TE_SC033_TC133</t>
  </si>
  <si>
    <t>ASPAC_E2E_TE_SC034_TC134</t>
  </si>
  <si>
    <t>ASPAC_E2E_TE_SC034_TC135</t>
  </si>
  <si>
    <t>ASPAC_E2E_TE_SC034_TC136</t>
  </si>
  <si>
    <t>ASPAC_E2E_TE_SC034_TC137</t>
  </si>
  <si>
    <t>ASPAC_E2E_TE_SC035_TC138</t>
  </si>
  <si>
    <t>ASPAC_E2E_TE_SC035_TC139</t>
  </si>
  <si>
    <t>ASPAC_E2E_TE_SC035_TC140</t>
  </si>
  <si>
    <t>ASPAC_E2E_TE_SC035_TC141</t>
  </si>
  <si>
    <t>ASPAC_E2E_TE_SC036_TC142</t>
  </si>
  <si>
    <t>ASPAC_E2E_TE_SC036_TC143</t>
  </si>
  <si>
    <t>ASPAC_E2E_TE_SC036_TC144</t>
  </si>
  <si>
    <t>ASPAC_E2E_TE_SC036_TC145</t>
  </si>
  <si>
    <t>ASPAC_E2E_TE_SC037_TC146</t>
  </si>
  <si>
    <t>ASPAC_E2E_TE_SC037_TC147</t>
  </si>
  <si>
    <t>ASPAC_E2E_TE_SC037_TC148</t>
  </si>
  <si>
    <t>ASPAC_E2E_TE_SC037_TC149</t>
  </si>
  <si>
    <t>ASPAC_E2E_TE_SC038_TC150</t>
  </si>
  <si>
    <t>ASPAC_E2E_TE_SC038_TC151</t>
  </si>
  <si>
    <t>ASPAC_E2E_TE_SC038_TC152</t>
  </si>
  <si>
    <t>E2E TE</t>
  </si>
  <si>
    <t>PeopleSoft Integration</t>
  </si>
  <si>
    <t>PeopleSoft Integration_TC001</t>
  </si>
  <si>
    <t>PeopleSoft Integration_TC002</t>
  </si>
  <si>
    <t>PeopleSoft Integration_TC003</t>
  </si>
  <si>
    <t>PeopleSoft Integration_TC004</t>
  </si>
  <si>
    <t>PeopleSoft Integration_TC005</t>
  </si>
  <si>
    <t>PeopleSoft Integration_TC006</t>
  </si>
  <si>
    <t>PeopleSoft Integration_TC007</t>
  </si>
  <si>
    <t>PeopleSoft Integration_TC008</t>
  </si>
  <si>
    <t>PeopleSoft Integration_TC009</t>
  </si>
  <si>
    <t>PeopleSoft Integration_TC010</t>
  </si>
  <si>
    <t>PeopleSoft Integration_TC011</t>
  </si>
  <si>
    <t>PeopleSoft Integration_TC012</t>
  </si>
  <si>
    <t>PeopleSoft Integration_TC013</t>
  </si>
  <si>
    <t>PeopleSoft Integration_TC014</t>
  </si>
  <si>
    <t>PeopleSoft Integration_TC015</t>
  </si>
  <si>
    <t>PeopleSoft Integration_TC016</t>
  </si>
  <si>
    <t>PeopleSoft Integration_TC017</t>
  </si>
  <si>
    <t>PeopleSoft Integration_TC018</t>
  </si>
  <si>
    <t>PeopleSoft Integration_TC019</t>
  </si>
  <si>
    <t>PeopleSoft Integration_TC020</t>
  </si>
  <si>
    <t>PeopleSoft Integration_TC021</t>
  </si>
  <si>
    <t>PeopleSoft Integration_TC022</t>
  </si>
  <si>
    <t>PeopleSoft Integration_TC023</t>
  </si>
  <si>
    <t>PeopleSoft Integration_TC024</t>
  </si>
  <si>
    <t>PeopleSoft Integration_TC025</t>
  </si>
  <si>
    <t>PeopleSoft Integration_TC026</t>
  </si>
  <si>
    <t>PeopleSoft Integration_TC027</t>
  </si>
  <si>
    <t>PeopleSoft Integration_TC028</t>
  </si>
  <si>
    <t>PeopleSoft Integration_TC029</t>
  </si>
  <si>
    <t>PeopleSoft Integration_TC030</t>
  </si>
  <si>
    <t>XS_GenerateDocument_004_TC019</t>
  </si>
  <si>
    <t>XS_GenerateDocument_012_TC020</t>
  </si>
  <si>
    <t>XS_GenerateDocument_028_TC033</t>
  </si>
  <si>
    <t>IS_EmailBroker_011_TC_061</t>
  </si>
  <si>
    <t>IS_EmailBroker_016_TC_079</t>
  </si>
  <si>
    <t>IS_SendEmail_001_TC002</t>
  </si>
  <si>
    <t>IS_SendEmail_001_TC003</t>
  </si>
  <si>
    <t>IS_SendEmail_004_TC010</t>
  </si>
  <si>
    <t>IS_SendEmail_004_TC012</t>
  </si>
  <si>
    <t>IS_SendEmail_005_TC014</t>
  </si>
  <si>
    <t>Alerts_and_Notifications_003_TC003</t>
  </si>
  <si>
    <t>IS_ApolloPrint_004_TC004</t>
  </si>
  <si>
    <t>AS_ApproveOrder_003_TC084</t>
  </si>
  <si>
    <t>AS_ApproveOrder_017_TC098</t>
  </si>
  <si>
    <t>AS_ApproveOrder_029_TC109</t>
  </si>
  <si>
    <t>AS_ApproveOrder_030_TC110</t>
  </si>
  <si>
    <t>AS_ApproveOrder_031_TC111</t>
  </si>
  <si>
    <t>AS_ApproveOrder_032_TC112</t>
  </si>
  <si>
    <t>AS_ApproveOrder_033_TC113</t>
  </si>
  <si>
    <t>AS_ApproveOrder_034_TC114</t>
  </si>
  <si>
    <t>AS_ReleasePaymentinCitiDirect_002_TC141</t>
  </si>
  <si>
    <t>ManualPostinPeopleSoft_004_TC234</t>
  </si>
  <si>
    <t>AS_QuoteReceived_001_TC272</t>
  </si>
  <si>
    <t>AS_PlaceOrder_001_TC275</t>
  </si>
  <si>
    <t>AS_QuoteReceived_003_TC055</t>
  </si>
  <si>
    <t>AS_QuoteReceived_005_TC056</t>
  </si>
  <si>
    <t>AS_GoodsArrived_005_TC068</t>
  </si>
  <si>
    <t>AS_ReleasePaymentinCitiDirect_010_TC152</t>
  </si>
  <si>
    <t>AS_SendforCitiDirectApproval_010_TC138</t>
  </si>
  <si>
    <t>CE_Dairy_015_TC031</t>
  </si>
  <si>
    <t>CE_Dairy_001_TC002</t>
  </si>
  <si>
    <t>CE_Dairy_002_TC004</t>
  </si>
  <si>
    <t>CE_Dairy_004_TC007</t>
  </si>
  <si>
    <t>IS_Drag&amp;Drop_033_TC054</t>
  </si>
  <si>
    <t>IS_Drag&amp;Drop_033_TC055</t>
  </si>
  <si>
    <t>CE_Notes_019_TC038</t>
  </si>
  <si>
    <t>CE_Notes_019_TC039</t>
  </si>
  <si>
    <t>IS_SendFax_007_TC014</t>
  </si>
  <si>
    <t>CE_Workbasket_005_TC010</t>
  </si>
  <si>
    <t>CE_Workbasket_009_TC024</t>
  </si>
  <si>
    <t>CE_Workbasket_017_TC040</t>
  </si>
  <si>
    <t>CE_Workbasket_009_TC029</t>
  </si>
  <si>
    <t>AS_CreatePOInvoiceFile_009_TC005</t>
  </si>
  <si>
    <t>AS_Approve Invoice_026_TC047</t>
  </si>
  <si>
    <t>AS_Approve Invoice_027_TC048</t>
  </si>
  <si>
    <t>AS_Approve Invoice_029_TC050</t>
  </si>
  <si>
    <t>AS_Approve Invoice_030_TC051</t>
  </si>
  <si>
    <t>AS_Approve Invoice_031_TC052</t>
  </si>
  <si>
    <t>AS_CreateCitiDirectFile_013_TC126</t>
  </si>
  <si>
    <t>AS_SendforCitiDirectApproval_011_TC139</t>
  </si>
  <si>
    <t>AS_ReleasePaymentinCitiDirect_006_TC148</t>
  </si>
  <si>
    <t>CreateTE_ExpenseFile_014_TC252</t>
  </si>
  <si>
    <t>AS_SendforCitiDirectApproval_006_TC135</t>
  </si>
  <si>
    <t>ASPAC_Correspondents_003</t>
  </si>
  <si>
    <t>ASPAC_Correspondents_008</t>
  </si>
  <si>
    <t>ASPAC_Correspondents_012</t>
  </si>
  <si>
    <t>ASPAC_Correspondents_013</t>
  </si>
  <si>
    <t>ASPAC_Correspondents_019</t>
  </si>
  <si>
    <t>ASPAC_Correspondents_020</t>
  </si>
  <si>
    <t>CE_CreateFile_005_TC007</t>
  </si>
  <si>
    <t>CE_CreateFile_016_TC023</t>
  </si>
  <si>
    <t>CE_CreateFile_019_TC028</t>
  </si>
  <si>
    <t>CE_OpenFile_009_TC043</t>
  </si>
  <si>
    <t>CE_OpenFile_014_TC054</t>
  </si>
  <si>
    <t>CE_OpenFile_022_TC069</t>
  </si>
  <si>
    <t>CE_OpenFile_023_TC070</t>
  </si>
  <si>
    <t>CE_OpenFile_024_TC071</t>
  </si>
  <si>
    <t>CE_OpenFile_024_TC072</t>
  </si>
  <si>
    <t>CE_ ManageFileAssociation_001_TC079</t>
  </si>
  <si>
    <t>CE_ ManageFileAssociation_003_TC081</t>
  </si>
  <si>
    <t>CE_ManageDocumentTree_005_TC097</t>
  </si>
  <si>
    <t>CE_ManageDocumentTree_005_TC098</t>
  </si>
  <si>
    <t>CE_ManageDocumentTree_007_TC100</t>
  </si>
  <si>
    <t>CE_ManageDocumentTree_008_TC101</t>
  </si>
  <si>
    <t>CE_ManageDocumentTree_009_TC102</t>
  </si>
  <si>
    <t>CE_ManageDocumentTree_011_TC106</t>
  </si>
  <si>
    <t>CE_ManageDocument_005_TC128</t>
  </si>
  <si>
    <t>CE_ManageDocument_005_TC129</t>
  </si>
  <si>
    <t>CE_ManageDocument_018_TC148</t>
  </si>
  <si>
    <t>CE_ManageDocument_018_TC149</t>
  </si>
  <si>
    <t>CE_ManageDocument_023_TC157</t>
  </si>
  <si>
    <t>CE_OpenDocument_001_TC184</t>
  </si>
  <si>
    <t>CE_OpenDocument_001_TC185</t>
  </si>
  <si>
    <t>CE_OpenDocument_003_TC188</t>
  </si>
  <si>
    <t>CE_OpenDocument_003_TC189</t>
  </si>
  <si>
    <t>CE_OpenDocument_003_TC190</t>
  </si>
  <si>
    <t>CE_OpenDocument_003_TC191</t>
  </si>
  <si>
    <t>CE_OpenDocument_003_TC192</t>
  </si>
  <si>
    <t>CE_OpenDocument_003_TC193</t>
  </si>
  <si>
    <t>CE_ManageDocument_004_TC127</t>
  </si>
  <si>
    <t>XS_GenerateDocument_003_TC006</t>
  </si>
  <si>
    <t>XS_GenerateDocument_022_TC023</t>
  </si>
  <si>
    <t>XS_GenerateDocument_024_TC026</t>
  </si>
  <si>
    <t>XS_GenerateDocument_014_TC030</t>
  </si>
  <si>
    <t>IS_Drag&amp;Drop_030_TC047</t>
  </si>
  <si>
    <t>IS_Drag&amp;Drop_030_TC048</t>
  </si>
  <si>
    <t>IS_Drag&amp;Drop_030_TC049</t>
  </si>
  <si>
    <t>IS_Drag&amp;Drop_031_TC050</t>
  </si>
  <si>
    <t>IS_Drag&amp;Drop_031_TC052</t>
  </si>
  <si>
    <t>IS_Drag&amp;Drop_036_TC060</t>
  </si>
  <si>
    <t>IS_Drag&amp;Drop_049_TC078</t>
  </si>
  <si>
    <t>IS_EmailBroker_002_TC_006</t>
  </si>
  <si>
    <t>IS_EmailBroker_006_TC_021</t>
  </si>
  <si>
    <t>CE_Notes_020_TC041</t>
  </si>
  <si>
    <t>IS_DataCapScanning_010_TC033</t>
  </si>
  <si>
    <t>IS_DataCapScanning_020_TC045</t>
  </si>
  <si>
    <t>IS_DataCapScanning_020_TC046</t>
  </si>
  <si>
    <t>Security_ManageASPACFinSysAdmin_021_TC045</t>
  </si>
  <si>
    <t>Security_ManageUserAdmin_081_TC081</t>
  </si>
  <si>
    <t>SS_ManageUserpreference_006_TC006</t>
  </si>
  <si>
    <t>SS_ManageUserpreference_007_TC008</t>
  </si>
  <si>
    <t>SS_ManageUserpreference_008_TC009</t>
  </si>
  <si>
    <t>SS_ManageUserpreference_021_TC025</t>
  </si>
  <si>
    <t>SS_ManageUserpreference_031_TC043</t>
  </si>
  <si>
    <t>SS_ManageUserpreference_032_TC044</t>
  </si>
  <si>
    <t>SS_ManageUserpreference_033_TC045</t>
  </si>
  <si>
    <t>SS_ManageUserpreference_033_TC046</t>
  </si>
  <si>
    <t>SS_ManageUserpreference_033_TC047</t>
  </si>
  <si>
    <t>SS_ManageUserpreference_033_TC048</t>
  </si>
  <si>
    <t>SS_ManageUserpreference_033_TC049</t>
  </si>
  <si>
    <t>SS_ManageUserpreference_034_TC050</t>
  </si>
  <si>
    <t>SS_ManageUserpreference_035_TC051</t>
  </si>
  <si>
    <t>SS_ManageUserpreference_041_TC057</t>
  </si>
  <si>
    <t>SS_ManageUserpreference_041_TC058</t>
  </si>
  <si>
    <t>SS_ManageUserpreference_042_TC059</t>
  </si>
  <si>
    <t>SS_ManageUserpreference_043_TC060</t>
  </si>
  <si>
    <t>SS_ManageUserpreference_045_TC062</t>
  </si>
  <si>
    <t>SS_ManageUserpreference_046_TC063</t>
  </si>
  <si>
    <t>SS_ManageUserpreference_049_TC066</t>
  </si>
  <si>
    <t>SS_ManageUserpreference_050_TC067</t>
  </si>
  <si>
    <t>SS_ManageUserpreference_051_TC068</t>
  </si>
  <si>
    <t>SS_ManageUserpreference_052_TC069</t>
  </si>
  <si>
    <t>SS_ManageUserpreference_063_TC078</t>
  </si>
  <si>
    <t>FS_ViewerConfig_42_TC020</t>
  </si>
  <si>
    <t>CE_Workbasket_011_TC031</t>
  </si>
  <si>
    <t>CE_Workbasket_017_TC039</t>
  </si>
  <si>
    <t>CS_Penditems_002_TC006</t>
  </si>
  <si>
    <t>CS_Penditems_002_TC007</t>
  </si>
  <si>
    <t>CS_Penditems_002_TC008</t>
  </si>
  <si>
    <t>CS_Penditems_002_TC009</t>
  </si>
  <si>
    <t>CS_Penditems_002_TC010</t>
  </si>
  <si>
    <t>CS_Penditems_002_TC011</t>
  </si>
  <si>
    <t>CS_Penditems_002_TC012</t>
  </si>
  <si>
    <t>CS_Penditems_002_TC013</t>
  </si>
  <si>
    <t>CS_Penditems_003_TC014</t>
  </si>
  <si>
    <t>CS_Penditems_003_TC015</t>
  </si>
  <si>
    <t>CS_Penditems_003_TC016</t>
  </si>
  <si>
    <t>CS_Penditems_003_TC017</t>
  </si>
  <si>
    <t>CS_Penditems_004_TC018</t>
  </si>
  <si>
    <t>CS_Penditems_005_TC019</t>
  </si>
  <si>
    <t>CS_Penditems_005_TC020</t>
  </si>
  <si>
    <t>CS_Penditems_005_TC021</t>
  </si>
  <si>
    <t>CS_Penditems_005_TC022</t>
  </si>
  <si>
    <t>CS_Performindexing_012_TC043</t>
  </si>
  <si>
    <t>Overall Open Defects - Priority</t>
  </si>
  <si>
    <t>Defects Key Inference</t>
  </si>
  <si>
    <t>Build issue</t>
  </si>
  <si>
    <t>Config-Data</t>
  </si>
  <si>
    <t>App DB</t>
  </si>
  <si>
    <t>PMR</t>
  </si>
  <si>
    <t>New functionality</t>
  </si>
  <si>
    <t>Not Reproducible</t>
  </si>
  <si>
    <t>System/Service failure</t>
  </si>
  <si>
    <t>Product Limitation</t>
  </si>
  <si>
    <t>Missed BA requirement</t>
  </si>
  <si>
    <t>Wrongly Logged</t>
  </si>
  <si>
    <t>MDS</t>
  </si>
  <si>
    <t>bxheri</t>
  </si>
  <si>
    <t>axshan</t>
  </si>
  <si>
    <t>Inflow Vs Out Flow - P1 and P2 Priority Defects</t>
  </si>
  <si>
    <t>closed</t>
  </si>
  <si>
    <t>vxshme</t>
  </si>
  <si>
    <r>
      <t xml:space="preserve">Low Lights of the day:
</t>
    </r>
    <r>
      <rPr>
        <sz val="11"/>
        <color indexed="8"/>
        <rFont val="Tahoma"/>
        <family val="2"/>
      </rPr>
      <t>* The failed testcases of 1A, 1B and 1C are being executed in End to End cycle 1, as per the defect fixes</t>
    </r>
  </si>
  <si>
    <t>General Exception error while opening the Filenet Workspace XT with Java1.7</t>
  </si>
  <si>
    <t>Datacap Scan -User interface throws java error</t>
  </si>
  <si>
    <t>Daeja viewer version is 4.1 instead of 4.0.68 in SIT2</t>
  </si>
  <si>
    <t>Daeja Viewer - Does not include the custom components Auto Launch, Export</t>
  </si>
  <si>
    <t>ACEView_Barcode Generation: Code and Description data values is not populated and displayed in the screen</t>
  </si>
  <si>
    <t>Document Generation -System does not allow to generate the PO document by clicking on the Publish Button</t>
  </si>
  <si>
    <t>Barcode Generation_The document is displayed in AceView in Daeja Viewer and not in ‘.pdf’ format.</t>
  </si>
  <si>
    <t>Document Generation :System does not display the expected value for the PO template for selecting the AceAddress</t>
  </si>
  <si>
    <t>Barcode Generation_The Value is not displayed as expected for the Search criteria selected under generate Barcode</t>
  </si>
  <si>
    <t>AceView - Application not working on IE 8 -32 bit and displays an error page cannot be displayed error</t>
  </si>
  <si>
    <t>Barcode Generation - System displays the same Barcode for any type of the barcode selected for Business unit,Country and Department</t>
  </si>
  <si>
    <t>ACEView Login Error. Need to click nearly 15 times to get the AceView Application displayed</t>
  </si>
  <si>
    <t>Send Email_Unable to attach multiple documents</t>
  </si>
  <si>
    <t>Email : .MSG format mail with attachments is not getting Processed in ICC</t>
  </si>
  <si>
    <t>Send Email_ system displays "&amp;nbsp"  when there is a space in the subject line.</t>
  </si>
  <si>
    <t>Daeja Viewer_Annotations_LAN ID is not displayed when mouse pointer is placed over the annotation.</t>
  </si>
  <si>
    <t>AceView_Daeja Viewer_ Workplace XT_ System displays the login screen when trying to view a document from the document grid in Ace view</t>
  </si>
  <si>
    <t>Document Generation_GST % takes values greater than 100 and also takes negative values</t>
  </si>
  <si>
    <t>Daeja Viewer_Split_Functionality_The annotations present in the original document is not present in the new split document.</t>
  </si>
  <si>
    <t>Document Generation_ Unit Price field is taking negative values</t>
  </si>
  <si>
    <t>Document Generation_"Save button" is missing in the document tab</t>
  </si>
  <si>
    <t>AceView: The column "Date Modified" does not display as Expected value</t>
  </si>
  <si>
    <t>AceView_Viewer: PopUp message displayed when trying to View the document in DaejaViewer</t>
  </si>
  <si>
    <t>Document Generation_On clicking ‘Clear button’ system does not clear all contents of the  PO Document tab</t>
  </si>
  <si>
    <t>Email: Mails are available in (Inbox , Error and Processed ) all the folders.</t>
  </si>
  <si>
    <t>Document Generation_While deleting the selected row/rows using Delete button, system does not prompt the user to confirm deletion</t>
  </si>
  <si>
    <t>Daeja_Viewer_Annotation: Changes made to the annotations are not saved.</t>
  </si>
  <si>
    <t>Barcode Generation - Values are not getting populated in the code and description dropdowns when user selects STI as barcode type</t>
  </si>
  <si>
    <t>Barcode Generation: Description values are getting displayed in Code dropdown</t>
  </si>
  <si>
    <t>Barcode Generation: Generated Barcodes are not getting launched in the PDF reader instead it is getting launched in Dajea Viewer</t>
  </si>
  <si>
    <t>Daeja_Viewer_BookMark: View bookmark icon is displayed as "Select Bookmark" in tooltip.</t>
  </si>
  <si>
    <t>Barcode Generation: Decription field is getting displayed as text field instead of dropdown.</t>
  </si>
  <si>
    <t>DataCap: Mismatch between the value displayed under 'Department' and the Requirement sheet for "A&amp;H Claims"</t>
  </si>
  <si>
    <t>Enhnacement Request: Need to include the Build number or the version number in the build</t>
  </si>
  <si>
    <t>Document Generation_System does not display the missing mandatory “PO Item row” to PO Item list in the mandatory field error message</t>
  </si>
  <si>
    <t>Daeja_Viewer_Annotation: "Annotations failed to load" error message is displayed, when an annotated document is retrived post saving the annotations.</t>
  </si>
  <si>
    <t>Daeja_Viewer_BookMark: "View Bookmarks" dialog box is displayed instead of "delete bookmarks" dialog box, on clicking the "delete bookmark" icon.</t>
  </si>
  <si>
    <t>SendEmail : Prompt message("Yes" , "No" , "Cancel") is not getting displayed when selecting SendEmail in Document Action icon.</t>
  </si>
  <si>
    <t>All caseIDs has to be sent to Vega Interchange with 1 ack xml per caseID</t>
  </si>
  <si>
    <t>AceView: 'Barcode Generation'_Not able to view the values based on Filter fields updated</t>
  </si>
  <si>
    <t>Document Generation_Unable to scroll horizontally and view the the PO document tab fields and items</t>
  </si>
  <si>
    <t>Daeja_Viewer_Split_Functionality:Split documents functionality is available for single page TIFF and PDF documents.</t>
  </si>
  <si>
    <t>Daeja_Viewer_Annotations: Strike through applied to the stamp is not retrieved, when the document is retrieved post saving the annotations.</t>
  </si>
  <si>
    <t>Daeja_Viewer_Annotations: Highlighted text is not viewable when the document is retrieved, post saving it.</t>
  </si>
  <si>
    <t>Email : Unable to view the attachments present in the email as a separate entity in ACEView.</t>
  </si>
  <si>
    <t>Document Generation_:  Case Actions-Save does not save the contents of the PO document tab</t>
  </si>
  <si>
    <t>Document Generation_:  Random date is populated in the “Request date” and “Approval Date” fields when random values are given as input</t>
  </si>
  <si>
    <t>Document Generation_Vendor ,Requestor, currency  fields values are not extracted from PO invoicing tab and  populated in the PO document tab</t>
  </si>
  <si>
    <t>BarCodeGeneration - Sorting Option is not available in the header column in barocde generation tab.</t>
  </si>
  <si>
    <t>Daeja_Viewer_Viewer_Config: View attachments icon is not available when the email body is annotated and retrieved post saving.</t>
  </si>
  <si>
    <t>ACEView URL Login page is not getting displayed.</t>
  </si>
  <si>
    <t>Daeja Viewer URL Login page is not getting displayed.</t>
  </si>
  <si>
    <t>We are not able to login with Filenet Workplace XT.</t>
  </si>
  <si>
    <t>Daeja_Viewer_Bookmark: Bookmark description field is accepting more than 50 characters.</t>
  </si>
  <si>
    <t>Error Folder is not available in  ApolloRefresh-ICCS2-Test2@acegroup.com Mailbox.</t>
  </si>
  <si>
    <t>Daeja_Viewer_Annotations: "Annotations failed to load" error message is displayed when a document is annotated with various "Draw Stamp" options available and retrieved  post saving the annotations changes made.</t>
  </si>
  <si>
    <t>Viewer Configuration_System does not navigate to the hyperlinked page on clicking the annotation on which hyperlink is created</t>
  </si>
  <si>
    <t>AceView: Business Unit value is not displayed as Expected&lt;code Description&gt;</t>
  </si>
  <si>
    <t>Datacap scanning _Mismatch of 'Modified By" data between 'Workplace XT Properties' and 'ACEVIEW'</t>
  </si>
  <si>
    <t>ACEView - Barcode Generation: Document Separator Barcode Text Value is not generated/displayed as expected in ACEView when viewing in Viewer</t>
  </si>
  <si>
    <t>ACEView - Barcode Generation: Work Item Separator Barcode Text Value is not as expected in ACEView</t>
  </si>
  <si>
    <t>ACEView - Barcode Generation: Business Unit Barcode (ACE INA Taiwan Branch) Description and Text Value is not as expected in ACEView</t>
  </si>
  <si>
    <t>ACEView - Barcode Generation: Underwriting Year (UW Year 2010) Barcode Text Value is not displayed as expected (Ref. ASPAC_IngestionConfiguration_1.1_Updated Document)</t>
  </si>
  <si>
    <t>ACEView - Barcode Generation: Priority Barcode Text is not not displayed as Expected</t>
  </si>
  <si>
    <t>ACEView - Barcode Generation: Mentioned field in the defect in the generated barcode pdf document for Post Type</t>
  </si>
  <si>
    <t>ACEView - "Log out" button not displayed in Page Header (Right Hand corner)</t>
  </si>
  <si>
    <t>ACEView - Barcode Generation: Business Unit Barcode (ACE MIDC Malaysia) Description is not as expected in ACEView</t>
  </si>
  <si>
    <t>ACEView - Daeja Viewer not displayed as Expected(Sporadic issue)</t>
  </si>
  <si>
    <t>ACEView - Barcode Generation: Business Unit Barcode (ACE AIOIC Thailand Branch) Description is not as expected in ACEView</t>
  </si>
  <si>
    <t>DataCap_Business Unit field not displaying the full value</t>
  </si>
  <si>
    <t>ACEView - Barcode Generation: Country Barcode text displayed in Daeja Viewer has a mismatch with the config sheet value displayed</t>
  </si>
  <si>
    <t>ACEView - Barcode Generation: The Department Barcode text displayed in the Application has a mismatch with the config sheet</t>
  </si>
  <si>
    <t>ACEView - Barcode Generation: File, Folder, Document type barcode is not generated as expected.</t>
  </si>
  <si>
    <t>ACEView - Barcode Generation: Business Unit - 0 - Others barcode is not listed in Ingestion Configuration sheet.</t>
  </si>
  <si>
    <t>Document Generation_For quantity field , the values after decimal point is not getting displayed in the generated preview document</t>
  </si>
  <si>
    <t>Multipage Embedded document is not getting loaded in Daeja viewer.</t>
  </si>
  <si>
    <t>Daeja_Viewer_Annotations: The changes made to an existing sticky note is not getting retrieved, when the document is retrieved post saving it.</t>
  </si>
  <si>
    <t>When trying to Open the document injested in Finance Indexing Queue by double clicking on it, error message is displayed.</t>
  </si>
  <si>
    <t>Query - Daeja_Viewer_Viewer_Config: Annotations toolbar is not enabled for the attachments present in the Email document.</t>
  </si>
  <si>
    <t>Query_Daeja_Viewer_General_Viewer_Config: There's no option to view the document that was previously being viewed.</t>
  </si>
  <si>
    <t>Daeja_Viewer_Annotations: Appropriate message is not displayed, when an annotation is deleted.</t>
  </si>
  <si>
    <t>ViewerConfiguration_Unable to Print the current page of the document through Daeja viewer</t>
  </si>
  <si>
    <t>ACE View_Unable to Login to ACE view URL</t>
  </si>
  <si>
    <t>Document Generation_Complete address of vendor as given in the Ace view is not displayed in the Generated document</t>
  </si>
  <si>
    <t>Daeja_Viewer_BookMarks: Add, view, update and delete bookmarks options are not available for the file types .png, .xls, .jpeg, .msg, .bmp, etc.</t>
  </si>
  <si>
    <t>UI Validation : Dropdown field arrows are not getting displayed properly in ACE View UI</t>
  </si>
  <si>
    <t>Issue: Email Broker: Mail formats like Meeting invite and Mails without attachments(sent to noheader mailbox)are ignored by ICC and neither processed nor moved to error folder</t>
  </si>
  <si>
    <t>Daeja_Viewer_Annotations: The unsaved annotations are not getting saved, once the user clicks "Ok" button on the prompt box that appears on refreshing the page.</t>
  </si>
  <si>
    <t>Daeja_Viewer_Annotations: The number displayed over the sticky notes is varying once the document is retrieved post saving it.</t>
  </si>
  <si>
    <t>ACEView_: ACE View application logs out when backspace is pressed</t>
  </si>
  <si>
    <t>Document Generation_ System throws Un Expected error when tried to preview a document with multiple rows</t>
  </si>
  <si>
    <t>Barcode Generation : The "Select All " check box should be removed</t>
  </si>
  <si>
    <t>Daeja_Viewer_Annotation: "Transparent" edit option available for "Draw Transparent Text" and "Draw Solid Text" is not functioning.</t>
  </si>
  <si>
    <t>The rotated documents after scanning is not displayed in ACEView</t>
  </si>
  <si>
    <t>The Ingestion File number is not displayed in the Filenet Properties</t>
  </si>
  <si>
    <t>'Document Type Code' and 'Folder Type Code' is not displayed as per Configuration sheet</t>
  </si>
  <si>
    <t>The Application is hanged by clicking on 'Hold' button</t>
  </si>
  <si>
    <t>Document Generation_Unable to enter values for the PO Item fields</t>
  </si>
  <si>
    <t>Email: Emails are not getting processed and remains in inbox even after 15 minutes.</t>
  </si>
  <si>
    <t>Document Generation_ Unable  to preview or Publish document</t>
  </si>
  <si>
    <t>Barcode_Generation: Unable to view Barcode when we click on "Generate Barcode".</t>
  </si>
  <si>
    <t>DataCap: Able to scan in "Simplex Grayscale Scan" but not in "Simplex Black and White Scan"</t>
  </si>
  <si>
    <t>Email: Audit logs are not available in Processed Files folder for the emails that got processed successfully.</t>
  </si>
  <si>
    <t>Daeja_Viewer_Filenet: Unable to view documents in Daeja Viewer via filenet</t>
  </si>
  <si>
    <t>Barcode Generation: Error Message is not displayed when clicking generate barcode without selecting filters</t>
  </si>
  <si>
    <t>Filter panel Hide Icon is not visible</t>
  </si>
  <si>
    <t>Barcode Generation - Reset funcationality is not clearing the right side panel details, when we click reset button.</t>
  </si>
  <si>
    <t>BarCode Generation - After clicking reset button, Code and Description drop down boxes are still enabled without the selecting barcode type.</t>
  </si>
  <si>
    <t>SendEmail - Subject line is not displaying 'Various Documents attached' as expected when multiple documents attached in Email.</t>
  </si>
  <si>
    <t>The T&amp;E files displayed in Workplace Xnet is not available in ACEView</t>
  </si>
  <si>
    <t>Ingestion File number is not displayed in Workplace XT for Scanned T&amp;E file</t>
  </si>
  <si>
    <t>Document Generation_ Generated document in document panel does not contain Folder type, Document type and Filename details</t>
  </si>
  <si>
    <t>Send Email - Subject Line is not displaying as same as Document description in Microsoft Outlook.</t>
  </si>
  <si>
    <t>Query_Daeja_Viewer_BookMark: No warning message is displayed, when user tries to add a bookmark without description(empty).</t>
  </si>
  <si>
    <t>Daeja_Viewer_BookMark: Alert message is not displayed when a user tries to add a bookmark with blank description.</t>
  </si>
  <si>
    <t>ACE View_ Unable to Login to ACEView</t>
  </si>
  <si>
    <t>Document Generation_System throws an unexpected error when user clicks on PO document tab</t>
  </si>
  <si>
    <t>AceView: Smoke test: Error message is displayed when trying to login to AceView</t>
  </si>
  <si>
    <t>ASPAC_ Unable to Create a new PO</t>
  </si>
  <si>
    <t>ASPAC_Unable to view the drop down list for the field “Payment Method” displayed in Po invoicing tab</t>
  </si>
  <si>
    <t>ASPAC_ Unable to add rows in the Cost Allocation tab for New or already created PO Invoice</t>
  </si>
  <si>
    <t>Unable to View the document in Daeja Viewer in AceView Application</t>
  </si>
  <si>
    <t>AceView: Drag n Drop: Screen layout not displayed as Expected</t>
  </si>
  <si>
    <t>AceView: Daeja Viewer: Not able to view th file File with .jpg extension</t>
  </si>
  <si>
    <t>AceView: Drag and Drop: Field "Folder Type" not displaying the expected values when selected PO Invoice in the field "File Type" displayed under Document tab</t>
  </si>
  <si>
    <t>Security_ “Status “of an existing user is not displayed in the search results</t>
  </si>
  <si>
    <t>AceView: Drag n Drop: Error message displayed when trying to Drag n Drop multiple document to AceView</t>
  </si>
  <si>
    <t>ACEView_ApolloPrint : The naming convention of the printed document is not in correct format.</t>
  </si>
  <si>
    <t>Security_When trying to select another contact, previous contact is getting deselected  but newly clicked contact in not getting selected(search results screen)</t>
  </si>
  <si>
    <t>Security_ In user profile, Instead of “User country” the field name is displayed as “country”</t>
  </si>
  <si>
    <t>ACEView_ApolloPrint : The documents are not getting deleted from the ACEView Print Clipboard folder upon the successful completion of document importing into ACEView.</t>
  </si>
  <si>
    <t>ACEViewPrint : The original filename is not getting displayed in the convention &lt;filename&gt; rather somether name is getting displayed, when original file is in the .tiff, .bmp, .png and .msg format.</t>
  </si>
  <si>
    <t>Document properties should be read only but they are editable in ACEView application.</t>
  </si>
  <si>
    <t>Drag and Drop - Error message is getting displayed when email is drag and drop to the work item.</t>
  </si>
  <si>
    <t>Security_ Super Administrator is unable to assign a personal workbasket of an user to another user</t>
  </si>
  <si>
    <t>SendFax : Fax number field in the send fax dialog box is not accepting the fax number in correct format.</t>
  </si>
  <si>
    <t>Send Fax : The fax ID in the "To" field of the newly triggered mail is not in correct format.</t>
  </si>
  <si>
    <t>ASPAC Workflow_Unable to perform "Send Invoice for Checking" action on a "INVOICE AWAITING CODING” Status workitem</t>
  </si>
  <si>
    <t>Upload Document:  Folder Type and Document Type should  be automatically populated.</t>
  </si>
  <si>
    <t>Vega UI - The PO work basket names are not in sequence in Home Screen.</t>
  </si>
  <si>
    <t>Security_ System does not warn the user to save the changes made when user clicks on any other menu option without saving the changes made during “Add user “ flow</t>
  </si>
  <si>
    <t>Upload Document : System does not populate Object ID field when the document is uploaded.</t>
  </si>
  <si>
    <t>Drag &amp; Drop: When email(s) are added to the File via Drag &amp; Drop, PackageID and IsParent document properties should be displayed.</t>
  </si>
  <si>
    <t>Security_ System displays the message  that “Admin user is inactive”, when tried to make the an user inactive whose personal workbasket is assigned to an user with privilege “Read only”</t>
  </si>
  <si>
    <t>Manage Notes:System Notes are not getting generated in Notes/Audit Trial tab when user performs an action on a work item</t>
  </si>
  <si>
    <t>Security_ system displays message “ updated successfully” even though when no changes made are updated</t>
  </si>
  <si>
    <t>Drag and Drop - Documents are not able to copy/move/Link to another folders/files.</t>
  </si>
  <si>
    <t>Drag and Drop - Drop Left and Drop Right Functionality is not working as expected.</t>
  </si>
  <si>
    <t>Security_ No user is displayed in the available list in the “assigned list” in the assign workbasket screen</t>
  </si>
  <si>
    <t>Security_Search results are not displayed when Status is selected as "Active" while searching for an existing active user</t>
  </si>
  <si>
    <t>Security_ Changes made is the assign workbasket screen are not updated when tried to save and retrieve</t>
  </si>
  <si>
    <t>Drag and Drop - Reload option is not working as expected to change the failed status to 'in progress'.</t>
  </si>
  <si>
    <t>Add button not enabled on the Cost Allocation</t>
  </si>
  <si>
    <t>LAN ID in App DB</t>
  </si>
  <si>
    <t>Saving Filter does not work</t>
  </si>
  <si>
    <t>Behaviour of new PO Button is not consistent across Work Baskets</t>
  </si>
  <si>
    <t>PO Details Tab shows dollar signs next to amount fields irrespective of the selected currency</t>
  </si>
  <si>
    <t>File Type should not be selectable in Documents Tab (should be inherited from the File)</t>
  </si>
  <si>
    <t>PO Details Tab does not Save Data automatically when switching between Work Items</t>
  </si>
  <si>
    <t>Reset does not reset Work Basket Filter Criteria</t>
  </si>
  <si>
    <t>Active Mega Filter Icon disappears when switching Work Baskets</t>
  </si>
  <si>
    <t>Error Text Not defined for Unexpected Error</t>
  </si>
  <si>
    <t>Document properties are displayed as expected when ingesting Email  Using Email Service</t>
  </si>
  <si>
    <t>Changes made in the PO Invoice tab are not reflected in the PO document tab</t>
  </si>
  <si>
    <t>ACEView : The fields are not present in the expected format in the Vendor Search page.</t>
  </si>
  <si>
    <t>ACEView : The column header in the vendor search results is not displayed in the expected format.</t>
  </si>
  <si>
    <t>Manage Notes: We are able to save "Notes" without giving values in Mandatory fields.</t>
  </si>
  <si>
    <t>Upload document: Not able to enter the file path of the document when we try to upload document using "Upload" icon.</t>
  </si>
  <si>
    <t>Manage Notes:  'Note type' field is disabled when we try to Edit the Note details individually.</t>
  </si>
  <si>
    <t>Security : Business units moves all the Assigned Business Unit  to Available Business Unit , when we try to move a particular Country from Assigned country to Available country .</t>
  </si>
  <si>
    <t>ACEView_Daeja_Viewer_Split_Functionality : Audit notes are not captured when a document is split.</t>
  </si>
  <si>
    <t>Diary – Open File is not checked by default, when close is checked.</t>
  </si>
  <si>
    <t>ACEView_Daeja_Viewer_Split_Functionality : "Ingestion type" in the document properties is displayed as "Phone" instead of "Split".</t>
  </si>
  <si>
    <t>Diary : Error Message is not displayed properly, when time is not given while creating diary.</t>
  </si>
  <si>
    <t>Diary – Sort functionality option is disabled.</t>
  </si>
  <si>
    <t>ACEView_Daeja_Viewer_Split_Functionality : The document description of the newly created document is not in expected format.</t>
  </si>
  <si>
    <t>ASPAC flow_ Work Item is moved to "Po Invoice Payments" workbasket on performing "Send Invoice for Approval" action</t>
  </si>
  <si>
    <t>AceView_PO Invoicving Tab:The fields displayed does not define the mandatory fields</t>
  </si>
  <si>
    <t>AceView: PO Invoicing Tab: The drop down values for the field Purchase Category, does not reflect the Choice list values.</t>
  </si>
  <si>
    <t>Manage Notes: When we deselect all the columns from the list of the column headings, there is no option to "Add columns" again</t>
  </si>
  <si>
    <t>Manage Notes: "Type" filter functionality for Notes is not displayed as Expected.</t>
  </si>
  <si>
    <t>Diary – Filter icon is not present in status field to sort “Expired” &amp; “Active”.</t>
  </si>
  <si>
    <t>ACEView_SendFax : Documents are not faxed in their native format.</t>
  </si>
  <si>
    <t>ACEView_SendFax : Sent fax is not ingested back into ACEView when the "Save generated email/fax to ACEView" checkbox is Checked.</t>
  </si>
  <si>
    <t>Field names displayed in UI mismatches with Use case document</t>
  </si>
  <si>
    <t>Irrelevant error note is displayed for 'Business Unit' mandatory field</t>
  </si>
  <si>
    <t>ACEView_Print : The expected error message is not displayed when the mandatory fields in the "Send Fax" window is left blank.</t>
  </si>
  <si>
    <t>ASPAC flow_System prompts a comment box when peforming approve order action, but the comment box is not mandatory.</t>
  </si>
  <si>
    <t>ASPAC Workflow_Ok button is enabled in the comment pop up even when the comment box is left blank - decline order action</t>
  </si>
  <si>
    <t>ACEView_SendFax : It is not eminent that the "Cancel" button is present there in the "SendFax" window.</t>
  </si>
  <si>
    <t>ASPAC: Purchase Type and Requestor fields should be  editable for an "Order awaiting approval" work item</t>
  </si>
  <si>
    <t>ASPAC: Error message screen mismatches with the Screen in Usecase document</t>
  </si>
  <si>
    <t>ASPAC Workflow_System does not validate the mandatory fields while performing "Approve order" action</t>
  </si>
  <si>
    <t>ASPAC: Title of the Comment pop-up window displayed mismatcehs with Usecase document</t>
  </si>
  <si>
    <t>ACEView_SendFax : The extension of the documents attached to the newly triggered email is repeated.</t>
  </si>
  <si>
    <t>ASPAC – PO Invoice screen:Though the drop values are displayed, but still user can enter any value in the field without selecting the dropdown values and can be saved.</t>
  </si>
  <si>
    <t>ACEView_SendFax : "Send Fax" option is not disabled when no documents are selected from the document panel.</t>
  </si>
  <si>
    <t>ASPAC – Prompt message is not displaying stating ““Are you sure you want to perform the Close – Created in Error action?”, after clicking on  “Closed – Created in Error”.</t>
  </si>
  <si>
    <t>AceView: Cost Allocation_System does not allow to enter value for the Alternate account, Affliate code, Department and hence cannot add cost allocation to a PO invoice</t>
  </si>
  <si>
    <t>AceView: Cost Allocation Tab: The field 'Amount',  the default value is not displayed as Expected</t>
  </si>
  <si>
    <t>ASPAC Workflow_ Unable to select country value in PO Invoice tab, so unable to perform any action on the workitem, since country is a mandatory field</t>
  </si>
  <si>
    <t>ACEView_Alerts &amp; Notifications : Unable to add alert notes to a file/workitem.</t>
  </si>
  <si>
    <t>ASPAC: New PO Invoice button is unavailable for all PO workbaskets except 'PO Invoice Processing' workbasket</t>
  </si>
  <si>
    <t>ACEView_Alerts &amp; Notification : The notes getting listed in the "Alert Note" window is not properly aligned.</t>
  </si>
  <si>
    <t>ACEView_Alerts &amp; Notification : Unable to view the alert note added to a document by clicking on the visual indicator in the document panel.</t>
  </si>
  <si>
    <t>AceView: System should not allow the PO invoice posted with Status "Invoice Approved-Pending Auto Post" when Cost Allocation Tab is not updated (blank).</t>
  </si>
  <si>
    <t>ACEView_Alerts &amp; Notification : Expected label is not present in the "View Note" popup for the alerts note description.</t>
  </si>
  <si>
    <t>ACEView_Alerts &amp; Notification : Unable to update existing notes. "Unknown error while updating note" error message is displayed.</t>
  </si>
  <si>
    <t>Workbasket : Unable to Perform "Action" on a workitem from the workbasket</t>
  </si>
  <si>
    <t>Workbasket : "Count Refresh" button in the workbasket panel is not displayed as expected.</t>
  </si>
  <si>
    <t>ASPAC: New PO record(a row) is created even when no data is entered and not Saved.No file number is displayed</t>
  </si>
  <si>
    <t>AceView: File number for an PO invoice created is not displayed as Expected</t>
  </si>
  <si>
    <t>AceView: Cost Allocation Tab: The row already created is not displayed immediately once clicked on the Cost Allocation tab. Have to wait for atleast 30 to 40 seconds to the row to appear.</t>
  </si>
  <si>
    <t>Aceview: Under PO invoice, Currency dropdown values not displayed as expected . Choice list screen shot attached as reference</t>
  </si>
  <si>
    <t>AceView: Cost Allocation: During the process of selecting a value for a field/entering a test field in the row; all of a sudden the row disappears. Hence would require to again start the process of adding a row and entering the data’s.</t>
  </si>
  <si>
    <t>AceView: Cost Allocation: When added and saved the second row, then the first row which was already displayed is not displayed(removed) from the Cost Allocation screen</t>
  </si>
  <si>
    <t>Workbasket: By default "Number of items per page " is set to 50.</t>
  </si>
  <si>
    <t>Workbasket: Filter name text box is accepting more than 50 characters,</t>
  </si>
  <si>
    <t>ASPAC_In Cost allocation tab, Invoice date is displayed in mm/dd/yyyy format, instead of dd/mm/yyyy</t>
  </si>
  <si>
    <t>ASPAC _Unable to Preview a PO Document</t>
  </si>
  <si>
    <t>ASPAC_System displays numbers in the ACE address field drop down of PO Document tab</t>
  </si>
  <si>
    <t>Reset button in Barcode Generation Page is not working as expected.</t>
  </si>
  <si>
    <t>ACEView_Cost_Allocation_Tab : The columns in cost allocation tab are not displayed in expected order.</t>
  </si>
  <si>
    <t>ASPAC – In cost allocation tab, affiliated code field is present as a mandatory field wrongly.</t>
  </si>
  <si>
    <t>ASPAC_Cost Allocation: Default values are not displayed for "Project code" and "Function code" fields  in the Cost allocatiion tab</t>
  </si>
  <si>
    <t>Email: Mails are not getting processed from Inbox folder.</t>
  </si>
  <si>
    <t>ASPAC: PO and T&amp;E file number is not displayed in the right format</t>
  </si>
  <si>
    <t>Manage Notes :Error message is getting displayed while saving the Edited Note details</t>
  </si>
  <si>
    <t>AceView:Diary: Reminder message is getting displayed often in ACE View, even after Diary is inactive.</t>
  </si>
  <si>
    <t>Read only rules on Properties - This is a catch all defect for all instances where Read Only rules on properties are not correct. The desciption can be used as these are found</t>
  </si>
  <si>
    <t>ASPAC – System not throwing error message, when mandatory fields are not entered/selected.</t>
  </si>
  <si>
    <t>ASPAC_ System does not detect the blank "Payment batch Date" mandatory field when "Pay cycle approved in PS" action is performed</t>
  </si>
  <si>
    <t>ASPAC – Work Flow Status is not getting displayed in the Case Action drop down when trying to create a new PO.</t>
  </si>
  <si>
    <t>ASPAC Workflow: Citi Direct: System does not display the status of the linked PO file status, in Linked Payment tab of a CD file</t>
  </si>
  <si>
    <t>ASPAC Workflow : Pop up dialog box is not displayed as expected. , when we try to perform "Send for Higher Approval" in Action tab .</t>
  </si>
  <si>
    <t>ASPAC_Workflow_T&amp;E: T&amp;E File Number field is not editable</t>
  </si>
  <si>
    <t>Similar to Defect 245, this is a catch all defect for all Read Only vs Read/Mandatory vs Optional</t>
  </si>
  <si>
    <t>Citi Direct_ No search results are displayed, in link payment file search, when search  is conducted with search criteria for "Status starts with"</t>
  </si>
  <si>
    <t>ASPAC Workflow : File number is not getting displayed as expected , when New T &amp; E expenses is created.</t>
  </si>
  <si>
    <t>ACEView_ASPAC_WorkFlow_CitiDirect : "Unexpected error.Please try again" warning message is displayed when "Close-Created in Error" action is performed.</t>
  </si>
  <si>
    <t>Diary – Expired diary lists are not present in Global Diary.</t>
  </si>
  <si>
    <t>Diary – Status in the Global Diary list is not displaying appropriately</t>
  </si>
  <si>
    <t>Manage Notes: By default, Type field is displayed as "Audit" in the grid view, when we update the existing note.</t>
  </si>
  <si>
    <t>ASPAC Workflow_System throws an inappropiarte message when tried to save the cost allocation row data</t>
  </si>
  <si>
    <t>T&amp;E_ Status of the workitem is not getting updated from "New" to "Submitted" after performing "Sumbiited in PS" action on a New status T&amp;E workitem</t>
  </si>
  <si>
    <t>Workbasket: Unable to perform Actions on a workitem from the workbasket.</t>
  </si>
  <si>
    <t>FileNet annotation table: Field should be populated with Status Code rather than Status description</t>
  </si>
  <si>
    <t>ASPAC – Country is not getting auto populated in the new PO, when performing clone functionality.</t>
  </si>
  <si>
    <t>ASPAC – File number is not generated, once we save a Cloned PO.</t>
  </si>
  <si>
    <t>ASPAC – when we perform “Clone” functionality, rest of the status (“Wait for Quote”, “Send Invoice for Coding”, “Close – Created in Error”) are not getting displayed in the existing PO.</t>
  </si>
  <si>
    <t>ASPAC - "Close - Created in Error" is not getting displayed when we click on Case Action drop down menu.</t>
  </si>
  <si>
    <t>ASPAC - File Level Security Groups Field is not present in the PO Work items, which is expected to be displayed</t>
  </si>
  <si>
    <t>Security – Reset functionality is not working as expected.</t>
  </si>
  <si>
    <t>Security: Unable to perform any action, once we click on “Cancel” button.</t>
  </si>
  <si>
    <t>ASPAC_Workflow_Pend_Action : The workitem disappears from the workbasket when "Pend" status is applied to a workitem.</t>
  </si>
  <si>
    <t>Security – “Clone” functionality is not working as expected for the new users.</t>
  </si>
  <si>
    <t>Security: LAND ID is not displayed as First column when a new user is searched.</t>
  </si>
  <si>
    <t>Security: A user is getting added automatically in Assigned Roles, while performing Assign work basket.</t>
  </si>
  <si>
    <t>Security: Mismatch between Use case and TDD document.</t>
  </si>
  <si>
    <t>Security: BU and Department is not a 'Multi Select Choice List' field.</t>
  </si>
  <si>
    <t>Security:  A New Role is saved successfully without enterign any values for 'Description' field.</t>
  </si>
  <si>
    <t>Security: While entering '*' value in Search field, it is converting into '%' field.</t>
  </si>
  <si>
    <t>Security: Unable to deactivate a user, even after sharing his personal workbasket.</t>
  </si>
  <si>
    <t>Security – After editing the existing user details, when we click on ‘Save’ button system throwing an error.</t>
  </si>
  <si>
    <t>Security – Edit User button should be displayed as View/Edit button.</t>
  </si>
  <si>
    <t>ASPAC PeopleSoft Integration: POs are not available in Peoplesoft Application</t>
  </si>
  <si>
    <t>ASPAC PeopleSoft Integration: POs are not displayed in Peoplesoft application.</t>
  </si>
  <si>
    <t>The Data entered in the Function code on Aceview and shows up  ACC/Exp year in PeopleSoft indicate data mapping may not be correct</t>
  </si>
  <si>
    <t>MCC has predefined values in PeopleSoft and does not accept any random values coming from Ace view</t>
  </si>
  <si>
    <t>ASPAC Peoplesoft Integration: Miscellaneous charge amount entered in ACEView is not displayed in PeopleSoft application</t>
  </si>
  <si>
    <t>ASPAC PeopleSoft Integration:System does not display the code values for the fields 'BU' and 'Alt Account' field and only displays the descrption in the user interface</t>
  </si>
  <si>
    <t>PeopleSoft: Description displayed in the "Cost Allocation" tab is not displayed in PeopleSoft in "Invoice Information" tab</t>
  </si>
  <si>
    <t>PeopleSoft: Error message displayed for VAT Code "TSE Prompt table edit; value not found in prompt table"</t>
  </si>
  <si>
    <t>ASPAC-Correspondents_ bold red font  message that states "Vendor Locked to PeopleSoft" is not displayed after selecting a ‘vendor’ in PO Invoice tab</t>
  </si>
  <si>
    <t>ASPAC-Correspondents_'Search results' are not gettinng cleared on clicking 'Reset' button in the vendor search screen</t>
  </si>
  <si>
    <t>PO File type: Flags &amp; Milestone - unable to perform flags and milestones in ACE View.</t>
  </si>
  <si>
    <t>Email : Document Package from Document list is not displayed as expected.</t>
  </si>
  <si>
    <t>ASPAC-Correspondents_ Mismatch in the names of fields displayed in the correspondent tab and the fields mentioned in the configuration document</t>
  </si>
  <si>
    <t>ASPAC-Correspondent_ System does not display the warning message even if the maximum records returned is more than 1000 in the vendor search results</t>
  </si>
  <si>
    <t>ASPAC-Correspondents_ system does not display the appropriate message to the user when no search results have been found for the given search criteria</t>
  </si>
  <si>
    <t>ASPAC-Correspondents_ Reset option to rest the columns to default search template in not present in the options displayed ,when column header arrow is clicked in vendor search result screen</t>
  </si>
  <si>
    <t>ASPAC – Status is not displayed as “Invoice Awaiting Coding” in PO Invoice Coding work basket.</t>
  </si>
  <si>
    <t>ASPAC-flow_Wrong actions are displayed for a "New" status PO workitem</t>
  </si>
  <si>
    <t>ASPAC – PS Voucher number is editable in “Posted in peoplesoft” status.</t>
  </si>
  <si>
    <t>ASPAC-Correspondents_System does not retain the column selection (hidden columns) in the vendor search screen when closed and opened after selection is done</t>
  </si>
  <si>
    <t>ASPAC-Correspondent_ Mismatch between the configuration document and use case document about additional search parameters in the vendor search screen</t>
  </si>
  <si>
    <t>Indexing_ Document tree is not updated after performing indexing action</t>
  </si>
  <si>
    <t>Cognos to ACE View Integration URL Not working</t>
  </si>
  <si>
    <t>ASPAC Workflow: System allows to edit the field values, after the payment is approved in PeopleSoft</t>
  </si>
  <si>
    <t>ASPAC Workflow :  Project Name\Co.. should be displayed as Project Name\Code  in cost allocation tab.</t>
  </si>
  <si>
    <t>AceView: Vendor field details not displayed when clicked on 'Search'</t>
  </si>
  <si>
    <t>Security_Unable to retrieve the saved changes in the ““My Workbasket share” screen</t>
  </si>
  <si>
    <t>Security_"Cancel" button is missing in the "My workbasket share" screen</t>
  </si>
  <si>
    <t>ASPAC – Flags and milestones tab is not getting displayed.</t>
  </si>
  <si>
    <t>Security_ In "My Workbasket share " screen "&lt;&lt;" functionality is not working</t>
  </si>
  <si>
    <t>Security_System does not set the privilege as "Normal" when an user is added to assigned list in "My Workbasket Share" screen</t>
  </si>
  <si>
    <t>ASPAC Workflow_Unable to perform "Send Invoice for Checking" action on a "INVOICE AWAITING CODING" Status workitem</t>
  </si>
  <si>
    <t>Security_Click away functionality is not working in Manage user preferences</t>
  </si>
  <si>
    <t>Manage User Preference: Values  are not available in any of the fields in Work basket Email notifications screen</t>
  </si>
  <si>
    <t>ASPAC – VAT Rate should be changed as “Optional” field in cost allocation tab.</t>
  </si>
  <si>
    <t>ASPAC-Workflow: Mismatch in the dropdown Values of Payment Method Field displayed in the PO Invoice tab and the Values mentioned in the Choice List document.</t>
  </si>
  <si>
    <t>ASPAC-Workflow:  Mismatch in the dropdown Values of Purchase Type Field displayed in the PO Invoice tab and the Values mentioned in the Choice List document.</t>
  </si>
  <si>
    <t>ASPAC-Workflow: "Null" values getting displayed in the dropdown values of the  Alt Account field  in the  Cost Allocation tab.</t>
  </si>
  <si>
    <t>ASPAC – Quotation amount field is not reflecting as mandatory field in invoice awaiting coding status.</t>
  </si>
  <si>
    <t>Flags &amp; Milestones -  A milestone is created in the ACE View application UI, it is not being stored in the File_Miestone table inthe App DB.</t>
  </si>
  <si>
    <t>AceView: Cost Allocation: Affiliate Code and Project Name/Code  field drop down values should display  Code + Description, but displays only the Description</t>
  </si>
  <si>
    <t>Workflow Design: Dropdown values are getting populated for  File Type , Folder Type and Document Type fields in Document tab.</t>
  </si>
  <si>
    <t>Open File and Open case : Tree nodes are not getting displayed in the Document Tree View of a Open File.</t>
  </si>
  <si>
    <t>Flags and Milestones : As per the CR044, Payment Approved by Email and Order Approved by Email Milestone should not be visible in Flags and Milestone Tab.</t>
  </si>
  <si>
    <t>query PS Dept and Operating Unit for Cost Alloc where Set_ID='GLOBE'</t>
  </si>
  <si>
    <t>UI Validation : "Search" button is not displayed as expected.</t>
  </si>
  <si>
    <t>Notes : Slide Out Filter Panel is not getting displayed as expected  in "Notes\Audit Trails" tab.</t>
  </si>
  <si>
    <t>Security_ACEView Integration: This is a master defect for early security related issues.</t>
  </si>
  <si>
    <t>Barcode - Values are not populated while typing values in 'Code' drop down field</t>
  </si>
  <si>
    <t>UI Validation - Log out button is not working in ACE View.</t>
  </si>
  <si>
    <t>Flags and Milestones : As per the CR044, Receipt Attached  Milestone should  be changed to Flags in Flags and Milestone Tab.</t>
  </si>
  <si>
    <t>Security_ACEView Integration: Pagination value is not getting updated in manage role screen.</t>
  </si>
  <si>
    <t>ACEView: Irrelevant value is displayed for ‘Priority’ drop down field.</t>
  </si>
  <si>
    <t>Security_ACEView Integration: Naming convention is not displayed as 'ACEView' across the application</t>
  </si>
  <si>
    <t>ACEView: 'The case is already locked ...' error message is displayed even if the user has closed a File</t>
  </si>
  <si>
    <t>ACEView: Sorting is not happening for any of the Field in ACEView homepage</t>
  </si>
  <si>
    <t>Security_ACEView Integration: Search results are not getting displayed properly while searching with ‘Department’ field value.</t>
  </si>
  <si>
    <t>Manage User Preference: When user preference of Notes and Diary is set to alert in Settings, but it’s not reflecting in any of the work items.</t>
  </si>
  <si>
    <t>ACEView: PO file is not available in 'PO Invoice Processing' workbasket after saving it.</t>
  </si>
  <si>
    <t>ACEView: 'Select All' icon is not working properly</t>
  </si>
  <si>
    <t>ACEView: Irrelevant values are getting displayed for 'Department' field</t>
  </si>
  <si>
    <t>Barcode Generation – Barcode is not getting generated in ACE View.</t>
  </si>
  <si>
    <t>Security_ACEView Integration: When trying to Search with Blank values in all fields, system throws error message as 'Please enter either LANID or First Name or Last Name'</t>
  </si>
  <si>
    <t>Search Template : Status of the workitem is not getting Displayed as "New" after performing PO Invoicing - Quick Search from Search template dropdown.</t>
  </si>
  <si>
    <t>ACEView: Datacap Scanned files are not available in respective Workbasket application</t>
  </si>
  <si>
    <t>ACEView: Irrelevant values are getting displayed for ‘Alt Account’ and ‘PeopleSoft Department’ field.</t>
  </si>
  <si>
    <t>ACEView - Barcode Generation: Not able to save the Barcode document into local desktop as Save button is in disable mode.</t>
  </si>
  <si>
    <t>ASPAC Workflow - PO File number is not generated in the work item, after proceeding the status to ‘Invoice Awaiting Coding’.</t>
  </si>
  <si>
    <t>ASPAC Workflow– Vendor field is editable in 'Invoice Awaiting Coding' status of the work item in PO.</t>
  </si>
  <si>
    <t>Send Email – Document is not getting attached in Email, while performing Send Email functionality in a work item.</t>
  </si>
  <si>
    <t>Open File and Open Case – In Document tab, system generates the value of security by default as “1”.</t>
  </si>
  <si>
    <t>ACE View: System throws an inconsistent error message in the ACE View login page, after entering the valid credentials.</t>
  </si>
  <si>
    <t>Diary: After selecting ‘Diary’ value from the drop down and perform Tab action into ‘TIME’ field, the Time value box is aligned downwards compared to ‘Date’ field.</t>
  </si>
  <si>
    <t>Diary: After Editing a ‘Diary’, the record is not available in the File.</t>
  </si>
  <si>
    <t>Diary: There is a delay in Reminder message when two Diary is created for same file at same Reminder time.</t>
  </si>
  <si>
    <t>Diary: System allows the user to create a Duplicate record for Diary/Alert</t>
  </si>
  <si>
    <t>Search Template : Unable to create "New File" via Search Template Page.</t>
  </si>
  <si>
    <t>Search Template : "Payment Due date in between" field is not displayed as expected in PO Invoice Quick search template.</t>
  </si>
  <si>
    <t>Search Template : "Code" is getting displayed instead of "Description" for Business Unit of the selected work item in PO Invoice Quick search template.</t>
  </si>
  <si>
    <t>Diary: Note type is not defaulted to 'Alert' when user adds a note from 'Document Notes' tab</t>
  </si>
  <si>
    <t>Diary: When no value is entered in 'Message' text box, error message icon displayed is not visible in the Pop-up window</t>
  </si>
  <si>
    <t>Diary: Error message is not displayed if the user does not select Date and time in the 'Diary' record from 'Document' drop down</t>
  </si>
  <si>
    <t>Diary: 'Visual indicator' is not displayed against the document when 'Diary' note is added</t>
  </si>
  <si>
    <t>Diary: 'Expiry date &amp; Time' label is displayed instead of 'Reminder Date &amp; Time' for a 'Diary' note</t>
  </si>
  <si>
    <t>Search Template : No search results are displayed, in PO Invoice Quick search, when Wildcard search is performed.</t>
  </si>
  <si>
    <t>ACEView: While clicking on 'Finance Accounts Payable' work basket, the Header tab is not displayed as 'Finance Accounts Payable'</t>
  </si>
  <si>
    <t>Search Template : "Auto Posted to PS" dropdown values in PO Invoice Search is not displayed as expected.</t>
  </si>
  <si>
    <t>ACEView: Irrelevant Name is displayed under 'My Work' basket when logging into the application with valid User credentials</t>
  </si>
  <si>
    <t>WorkBasket_Mega Filter: When selecting Multi select option for fields in Mega filter, the newly added row does not display the description of the field</t>
  </si>
  <si>
    <t>WorkBasket_Mega Filter: When value entered in 'Payment Batch Amount from' is greater than value in 'Payment Batch Amount to', system does not throw an error message</t>
  </si>
  <si>
    <t>WorkBasket_Mega Filter: When value entered in 'Payment Batch Date from' is greater than value in 'Payment Batch Date to', system does not throw any error message</t>
  </si>
  <si>
    <t>Selected User is not displayed in the Available list when the user is moved from Assigned List to Available list.</t>
  </si>
  <si>
    <t>Workbasket_Mega Filter: Pop-up message is not visible clearly in ACEView after saving Mega FIlter successfully</t>
  </si>
  <si>
    <t>Workbasket_Mega Filter: Entering values for Mega filter and clicking on 'Apply to all workbasket' checkbox, the applied filter is not reflected in other work baskets.</t>
  </si>
  <si>
    <t>ACEView: Irrelevant values are getting displayed for 'Currency' field</t>
  </si>
  <si>
    <t>ASPAC Workflow : Wild card search is not avalaible for Searching Staff Name in T&amp; E Expenese Tab in AceView</t>
  </si>
  <si>
    <t>Workbasket_Mega Filter: Selecting any Filter as 'Default filter' in one work basket and navigating to the next workbasket, the preivously defaulted filter is set to the new workbasket also</t>
  </si>
  <si>
    <t>ASPAC-Workflow: Mismatch in the Field displayed in the T&amp;E Expense tab and the Fields mentioned in the Config sheet (Wave_1_WorkflowConfiguration_ASPAC_Finance_TE_1.0) .</t>
  </si>
  <si>
    <t>ASPAC Workflow: A new PO invoice is created even without entering the few mandatory fields such as Purchase Type &amp; purchase Category.</t>
  </si>
  <si>
    <t>Open File &amp; Open Case – System not prompting/warning with a message, when user close the work item without saving.</t>
  </si>
  <si>
    <t>Workbasket_Mega FIlter: Unable to save a filter with '35401 - ACE Insurance New Zealand' Business Unit</t>
  </si>
  <si>
    <t>ASPAC Workflow :Staff Name is not showing the current user as the default value in T&amp; E Expenses tab</t>
  </si>
  <si>
    <t>Workbasket_Mega FIlter: Clicking on "reset' button in the mega filter section, the values entered in the fields are not reset</t>
  </si>
  <si>
    <t>Notes :Audit Notes displays Status  as "27" instead of "New" in the history of  "Notes/audit trails" tab</t>
  </si>
  <si>
    <t>On Pending a workitem the Comment option should be Mandatory in the Pend dialog box.</t>
  </si>
  <si>
    <t>By default Pend Time in the Pend Dialog box is displayed as 00:00:00</t>
  </si>
  <si>
    <t>ACE View – While saving the work item by using the shortcut key (Alt+Shift+C), system displays the dialog box.</t>
  </si>
  <si>
    <t>ACE View – When a user is navigated to another work basket, right side reading pane(document properties) is still displaying the previous work item record.</t>
  </si>
  <si>
    <t>ACE View – System displays the mandatory symbol in Centre of the mandatory (BU) field.</t>
  </si>
  <si>
    <t>Workbasket_Mega Filter: There are duplicate values available in 'Status' drop down of Mega Filter section</t>
  </si>
  <si>
    <t>Workbasket_Mega Filter: Results are not fetched correctly for the applied Search filter</t>
  </si>
  <si>
    <t>Past Time and Date in Pend dialog box should not be accepted.</t>
  </si>
  <si>
    <t>Workbasket_Mega Filter: System deletes the Saved filter even when user does not select any filter record to delete</t>
  </si>
  <si>
    <t>There are few  PO Files Whose Workbasket_ID is 0</t>
  </si>
  <si>
    <t>ACEView : Application is down , After Login to ACEView it displays "Initializing" in Home Page</t>
  </si>
  <si>
    <t>ACEView: Unable to create a PO. 'Unexpected error. Please try again' error message is displayed</t>
  </si>
  <si>
    <t>All the workitems are getting exported from the application to the Excel instead the selected workitems.</t>
  </si>
  <si>
    <t>ACEView_Home page: Navigation page icon is not working as expected</t>
  </si>
  <si>
    <t>ACEView_Home page: System does not display the Records based on the 'No of item per page' value which is given in the pagination section</t>
  </si>
  <si>
    <t>ASPAC Workflow : Dropdown Values are not displayed for "Security Policy" field.</t>
  </si>
  <si>
    <t>Preview icon is not displayed as expected</t>
  </si>
  <si>
    <t>Priority of work item is changed to 50</t>
  </si>
  <si>
    <t>Workbasket_Bulk Action: 'Action' menu is enabled when records are selected with different statuses</t>
  </si>
  <si>
    <t>In "Set default filter" popup, "None" value is not present</t>
  </si>
  <si>
    <t>Workbasket_Bulk workflow: File number is not displayed in Error message when user performs Bulk action for Locked item</t>
  </si>
  <si>
    <t>"Filter applied icon" is active in the right bottom of workbasket pane even when no filter is applied</t>
  </si>
  <si>
    <t>ACEView_Cost Allocation: 'Operating Unit' values are not displayed based on the Business Unit selected in Cost Allocation tab</t>
  </si>
  <si>
    <t>ACEView_Cost Allocation: Values displayed in 'Alt Account' is displaye wrongly when compared with ASPAC Choice list value</t>
  </si>
  <si>
    <t>ASPAC workflow – System throws an “unexpected error” message, when trying to save the cost allocation details in the cost allocation tab.</t>
  </si>
  <si>
    <t>Filter name is allowing special characters</t>
  </si>
  <si>
    <t>Workbasket_Mega Filter: After saving a new filter and clicking on 'Set default filter' icon, already saved Filter records are not displayed in the Pop-up window</t>
  </si>
  <si>
    <t>ASPAC workflow – Vendor not getting populated for “35660 - ACE India Rep Office” Business Unit</t>
  </si>
  <si>
    <t>Workbasket_Reassign: ‘Refresh’ icon present in the ‘User’ dropdown is not refreshing the ‘User’ value list</t>
  </si>
  <si>
    <t>ACEView_Homepage: When user selects the File/record and navigates to the next page and comes back to the previous page, the selection is refreshed</t>
  </si>
  <si>
    <t>Workbasket_Reassign: Error message is not displayed when reassigning a workbasket without selecting any User value.</t>
  </si>
  <si>
    <t>Open File and Open Case : During New PO creation, on resetting and refreshing the Vendor Look up screen, search result is displayed based on previous search.</t>
  </si>
  <si>
    <t>Open File and Open case : Viewing the document by using right click and selecting view document option, an error message is displayed "Class NULL not found" .</t>
  </si>
  <si>
    <t>Pend Reason field  which is a  mandatory field is not present in the Pend dialog box to Pend a workitem.</t>
  </si>
  <si>
    <t>Incorrect assignment of status to File Types</t>
  </si>
  <si>
    <t>DOCVERSION Fact Filelds are having String and Integer Values</t>
  </si>
  <si>
    <t>Diary – When postpone the reminder date of the diary with the past date, system displays improper error message.</t>
  </si>
  <si>
    <t>ASPAC workflow – Mandatory symbol (asterisk) is not present in the mandatory fields, when creating a new T &amp; E work item.</t>
  </si>
  <si>
    <t>Security_ACEView Integration: Multiple records of the same user is getting displayed in Available roles of My Work basket share screen.</t>
  </si>
  <si>
    <t>Security_ACEView Integration: My Workbasket Share is not updating the changes made by the user</t>
  </si>
  <si>
    <t>Filter icon is not being displayed beside work basket name</t>
  </si>
  <si>
    <t>Number of Unread Work Items, Number High Priority Work Items,  Number of Pended Work Items, Number of Locked Work Items is not displayed in the left bottom of the work basket.</t>
  </si>
  <si>
    <t>Security_ACEView Integration: Unable to save the changes made in Assgin work basket for the user.</t>
  </si>
  <si>
    <t>Bulk work action is not working as expected</t>
  </si>
  <si>
    <t>Priority of the work item is not changed when priority is given with pend action</t>
  </si>
  <si>
    <t>pend icon not removed after expiring pend time and the item colour is not changed automatically</t>
  </si>
  <si>
    <t>Confirmation message is not being asked on clicking “Unpend"</t>
  </si>
  <si>
    <t>No icon is added to the work item after Unpend action</t>
  </si>
  <si>
    <t>Pend time in “Pend” action is not being saved as expected</t>
  </si>
  <si>
    <t>Open File and OPen Case : Error message is displayed "File does not a valid header row" when tried to upload the data in Cost Allocation using an excel sheet.</t>
  </si>
  <si>
    <t>ASPACE Workflow – Lock symbol appears in PO work items, when the File is not opened in PO work baskets.</t>
  </si>
  <si>
    <t>Open File and Open Case: Right click on any folder in Tree view displayed only Attach Case, Detach case, Refresh and paste option. Attach Correspondents and Detach correspondents option is not displayed.</t>
  </si>
  <si>
    <t>ASPAC Workflow – Right side reading pane is editable for the work items.</t>
  </si>
  <si>
    <t>Open File and Open Case: Options  Permanent Link – One Way Link, Permanent Link – Two Way Link are not displayed after clicking on Attach button to attach the selected file.</t>
  </si>
  <si>
    <t>Open File and Open Case : After selecting Multiple files and clicking on Attach button, only the lastly selected file is displayed in the Linked folder of Tree view.</t>
  </si>
  <si>
    <t>Open File or Open Case : Related cases option is not displayed on Right clicking the file which is linked to two or more work items.</t>
  </si>
  <si>
    <t>Security_ACEView Integration: System does not warn the user to save the changes made after cloning action is performed for a new user.</t>
  </si>
  <si>
    <t>ASPAC Workflow – File number is generating incorrectly for BU – AIOIC Branch Thailand.</t>
  </si>
  <si>
    <t>AceView: AceView screen Screen displayed is not showing the entire full screen</t>
  </si>
  <si>
    <t>ASPAC Work Flow : Error message is not displayed by clicking on save button with value entered only for Business unit while creating a New T&amp;E Expense.</t>
  </si>
  <si>
    <t>ASPAC Work flow : On selecting PO Invoice option from New File dropdown, error message is displayed "Unexpected Error.Please try again" when trying to create a PO file after indexing the Invoice in the Finance queue.</t>
  </si>
  <si>
    <t>Diary – System allows the user to create diary without entering the mandatory fields, while adding a new diary record.</t>
  </si>
  <si>
    <t>ASPAC workflow - PO Invoice Approvals Workbasket is not getting refreshed after cliking the Refersh button.</t>
  </si>
  <si>
    <t>UI Validation - Fields in Cost allocation tab is not displaying the record properly.</t>
  </si>
  <si>
    <t>ACE View: User Id is not getting displayed in User drop down in ACE View home screen.</t>
  </si>
  <si>
    <t>Security_ACEView Integration: System displays all the PO work baskets, when a user is assigned to only “PO invoicing processing work basket” in Manage Role.</t>
  </si>
  <si>
    <t>Barcode Generation: System is not displaying the full description in drop down for “File, Folder &amp; Document type” in barcode.</t>
  </si>
  <si>
    <t>ACE View:  System displays double filter icons while performing “Filter” functionality in document panel of the work item.</t>
  </si>
  <si>
    <t>ASPAC Workflow: A newly created work item is not getting displayed in any of the work baskets, when a work item created with the security policy field given as “None”.</t>
  </si>
  <si>
    <t>Send Email: Unable to perform Send Email functionality for a work item in Finance indexing work basket.</t>
  </si>
  <si>
    <t>ASPAC Workflow: Sort functionality is not enabled in any of the columns of Notes/Audit trial tab to perform sorting.</t>
  </si>
  <si>
    <t>ACE View: A newly created finance indexing work item is getting invisible (with the white color font) in finance indexing work basket, when documents are ingested through upload option.</t>
  </si>
  <si>
    <t>ACE View: File count of “Total/Unread/Priority/Pended/Locked” for Finance indexing work basket is getting mismatched.</t>
  </si>
  <si>
    <t>Send Fax: Unable to perform Send Fax functionality for a work item in Finance indexing work basket.</t>
  </si>
  <si>
    <t>Send Fax: System is not performing Send Fax functionality properly in PO invoicing work basket.</t>
  </si>
  <si>
    <t>ACE View: Show Hidden icon in document panel is not working as expected.</t>
  </si>
  <si>
    <t>ACE View: ACE View system requires frequent cache clearance for the functionalities to reflect in the system.</t>
  </si>
  <si>
    <t>Security Policy on the Create forms for PO, T&amp;E and CD should be re-labelled File Level Security Groups AND should require mandatory entry ie either Finance Restricted or None from the Choice List</t>
  </si>
  <si>
    <t>Correspondents : Vendor Correspondence Name and Address not getting populated correctly in Correspondent tab.</t>
  </si>
  <si>
    <t>ASPAC Workflow – System throws an error message, after uploading the data sheet in cost allocation tab.</t>
  </si>
  <si>
    <t>ACE View : User LAN ID is not displayed in User dropdown after logging into ACE View.</t>
  </si>
  <si>
    <t>ASPAC Workflow – A newly created work item (POAU100061) which is proceeded to “invoice awaiting coding” status is not getting displayed in any of the work baskets.</t>
  </si>
  <si>
    <t>Security_ACEView Integration: Personal settings and System Administration drop down is not working as expected in IE 11.</t>
  </si>
  <si>
    <t>Open File and Open Case: System is not allowing to link different files via tree view by right clicking Attach File option.</t>
  </si>
  <si>
    <t>Open File and Open Case: System is not displaying a visual indicator when a Priority is changed/Set for a work item.</t>
  </si>
  <si>
    <t>System displays more than one work item with same File Number while searching</t>
  </si>
  <si>
    <t>System is not displaying the Vendor Short name column details in Vendor Search screen when creating PO.</t>
  </si>
  <si>
    <t>&lt;DaejaViewer_ACEView_Integration&gt; : Annotations toolbar is enabled for attachments present in the email.</t>
  </si>
  <si>
    <t>Security_ACEView Integration: System displays PO Invoice Checking workbasket, when a user is assigned to only “PO invoicing processing work basket” in Manage Role.</t>
  </si>
  <si>
    <t>&lt;DaejaViewer_ACEView_Integration&gt; : PDF documents are not getting auto launched in it's native format.</t>
  </si>
  <si>
    <t>Security_ACE View Integration : System displays PO Invoice Coding workbasket, when a user is assigned the role of "Purchase Order Approval" in Manage Role screen.</t>
  </si>
  <si>
    <t>Prompt message is not asked while drag and drop a document from one queue to another/within workitem.</t>
  </si>
  <si>
    <t>&lt;DaejaViewer_ACEView_Integration&gt; : "The process cannot access the file because it is being used by the another process" message is getting displayed  randomly while loading some documents in Daeja Viewer.</t>
  </si>
  <si>
    <t>Manage Notes: System Notes are getting generated twice in Notes/Audit Trial tab when user performs an action on a work item</t>
  </si>
  <si>
    <t>Focus not moving to another tab when drag and drop from one open work item to another open work item</t>
  </si>
  <si>
    <t>Prompt message is not displayed when dragging documents within the work item</t>
  </si>
  <si>
    <t>Security_ACEView Integration: By default, "Active/InActive" value should be displayed in User status field.</t>
  </si>
  <si>
    <t>Package ID and IsParent fields are not present in the document tab in work item viewer</t>
  </si>
  <si>
    <t>The application is not behaving as expected after keeping it inactive for long time</t>
  </si>
  <si>
    <t>MQ(Message Queue) Failed</t>
  </si>
  <si>
    <t>ACEView : System displays "Loading Icon" continuously  in Home page and also when we Navigate from one tab to another.</t>
  </si>
  <si>
    <t>Security_ACEView Integration: Mismatch in “Security Policies” values displayed in ACEView Application and the values displayed in Use Case.</t>
  </si>
  <si>
    <t>Security_ACE View Integration: Work basket Email notification in Settings icon is not working as expected for personal work basket.</t>
  </si>
  <si>
    <t>Security_ACEView Integration: System displays User Administration and System Administration tab, when a user is assigned to only "Purchase Order Processor" in Assigned Roles.</t>
  </si>
  <si>
    <t>ASPAC Workflow  : On an Indexing Work Item,  Transaction Type values is not displayed based on Transaction File Type selected.</t>
  </si>
  <si>
    <t>Security_ACEView Integration: System displays PO Invoice Approvals workbasket, when a user is assigned the role of "PO Invoice Checking" in Manage Role screen.</t>
  </si>
  <si>
    <t>Security_ACE View Integration: System allows the user to perform actions in the assigned work baskets without assigning any roles.</t>
  </si>
  <si>
    <t>Unable to view documents by directly entering document URL in browser</t>
  </si>
  <si>
    <t>"Payment Approved by Email" &amp; "Order Approved by Email" milestone is not getting highlighted automatically in any of the completed status in PO invoice File.</t>
  </si>
  <si>
    <t>ASPAC Workflow: In Open status work item of Citi Direct Payment, Comment text field is in “Read Only”.</t>
  </si>
  <si>
    <t>Security_ACE View Integration: A user is able to perform actions for Citi Direct and proceed to next status with “PO invoice approver” role, when a user assigned only to “PO invoice approval” and “Citi Direct processing” work baskets in Manage role.</t>
  </si>
  <si>
    <t>ACE View: Tool tip is not working as expected, while placing the cursor on the status of the work item in ACE View.</t>
  </si>
  <si>
    <t>ACE View: System is not displaying the screen properly, when maximizes the screen.</t>
  </si>
  <si>
    <t>Security_ACEView Integration: When  a User creates a Role type in manage Role screen, it is not getting displayed in Available Roles of  User association details page.</t>
  </si>
  <si>
    <t>Manage User Preference : Clone button is in disable mode in User Search screen.</t>
  </si>
  <si>
    <t>ASPAC Workflow: Error on page is getting displayed, When the user creates a new work item and proceeds to next status (Invoice awaiting coding).</t>
  </si>
  <si>
    <t>Manage User Preference : In User Preference screen, changed values are getting saved while navigating to other screen and clicking on OK button of the warning pop up displayed.</t>
  </si>
  <si>
    <t>PeopleSoft: Vendor name is not getting displayed in PeopleSoft after posting a PO to PeopleSoft.</t>
  </si>
  <si>
    <t>Unable to view files or work items from "inactive tab" icon left to the open workitems tab</t>
  </si>
  <si>
    <t>Document Generation: System is displaying a column name wrongly as "Qty" instead of "Quantity" in the PO Document Tab table details.</t>
  </si>
  <si>
    <t>No operation is performed on clicking the 'Use Last File' button in the document tab.</t>
  </si>
  <si>
    <t>Create New File pop up dialog box is not prompted on clicking 'New File' button in the document tab.</t>
  </si>
  <si>
    <t>Security_ACE View Integration: User is able to perform actions(editing) in finance indexing work basket, when a user is assigned to a role “Read Only” and Workbasket “Finance indexing” in Manage Role.</t>
  </si>
  <si>
    <t>DataCap Scanning: Unable to find the Work Item properties in the front end after work item created using datacap scanning</t>
  </si>
  <si>
    <t>DataCap Scanning_Audit notes is not getting logged correctly for work item created using datacap scanning</t>
  </si>
  <si>
    <t>Scannig_ACEViewIntegration: The Work item in 'FInance Indexing Queue' is greyed out automatically</t>
  </si>
  <si>
    <t>Workbasket: Error message is being displayed when "Close-created in error" action is performed</t>
  </si>
  <si>
    <t>Manage User Preference : Columns are getting displayed upon logout and login again after unchecking the checkboxes.</t>
  </si>
  <si>
    <t>Manage User Preference : Resized Column changes are not displayed when the User access ACE View system, even after log out and log in.</t>
  </si>
  <si>
    <t>ASPAC Peoplesoft Integration : Voucher No is not getting generated for a successfully Posted transaction in PeopleSoft</t>
  </si>
  <si>
    <t>Manage User Preference: For Drag and Drop, Drop Zone Confirmation Prompt drop down is not working as expected on selecting value as NO in User Preference screen.</t>
  </si>
  <si>
    <t>ASPAC Peoplesoft Integration : Mismatch in Payment Method value displayed for a successfully posted transaction in Peoplesoft.</t>
  </si>
  <si>
    <t>Manage User Preference: For Drag and Drop, Prompt user for Email Import drop down is not working as expected on selecting value as No, Do Not Prompt for Email Import in User Preference screen</t>
  </si>
  <si>
    <t>ASPAC PeopleSoft Integration : Mismatch in Payment Due Date between (ACEView &amp; PS) for a successfully posted transaction in PeopleSoft.</t>
  </si>
  <si>
    <t>Manage User Preference: Send Email, Auto Save Sent Email drop down is not working as expected on selecting Always Add Email option in User Preference screen.</t>
  </si>
  <si>
    <t>ACEview : Horizontal Scroll Bar not available in the Notes/Audit Trail Tab in the Read only View ( Right Pane)</t>
  </si>
  <si>
    <t>Security_ACEView Integration : System displays PO Invoice Processing  workbasket, when a user is assigned  a role of "PO Invoice Coding" in Manage Role screen of Settings icon.</t>
  </si>
  <si>
    <t>Manage User Preference :  System does not warn the user to save the changes made when user clicks on any other menu option without saving the changes made in User Preference settings.</t>
  </si>
  <si>
    <t>Manage User Preference :  System does not display  any changes when we set the "Search Screen Layout" field value as "Horizontal" in User Preference tab.</t>
  </si>
  <si>
    <t>Security_ACEView Integration : System displays "Work Basket: Number of recently Accessed work items to Display" as a data entry field instead of choice list.</t>
  </si>
  <si>
    <t>Manage User Preference : For Drag and Drop, Methods to store Emails+ Attachemnts drop down default value is not displayed as expected for a New User in User Preference screen.</t>
  </si>
  <si>
    <t>Manage User Preference : In General settings, Default Calendar type drop down is not working as expected.</t>
  </si>
  <si>
    <t>ACE View - Windows security warning message is getting displayed when trying to save a new PO invoice file.</t>
  </si>
  <si>
    <t>ASPAC workflow – System is not displaying all the mandatory fields in error message, when user clicks on “Send for Checking” from Action drop down in ACE View.</t>
  </si>
  <si>
    <t>Manage User Preference : System is not displaying any error message/pop-up when any number greater than 99 is entered in the Workbasket field.</t>
  </si>
  <si>
    <t>Manage User Preference : Work basket share functionality is not working as expected.</t>
  </si>
  <si>
    <t>ASPAC workflow: In Send for Higher Approval dialog box only limited QA users those who set for OA limits is displayed in the Approver dropdown list box.</t>
  </si>
  <si>
    <t>AceView: UI fields not displayed as Expected in PO Invoice</t>
  </si>
  <si>
    <t>ASPAC Work Flow : While creating a New T&amp;E Expense, giving any random value for File Number field is accepted and no error message is displayed.</t>
  </si>
  <si>
    <t>Send Email: System displays some combination of characters/special characters in BCC filed while performing Send Email action for a document of a work item in Finance indexing workbasket.</t>
  </si>
  <si>
    <t>ASPAC Workflow: T&amp;E : The system should not allow a new T&amp;E file to be saved with the file number which was already saved for a T&amp;E file number.</t>
  </si>
  <si>
    <t>ASPAC Work Flow : No error message is displayed while re-assigning a work item from PO Invoice Processing work basket without selecting the user.</t>
  </si>
  <si>
    <t>ASPAC Work flow : While Re-assigning a work item to another user, work item is not available in both Primary and Secondary work basket.</t>
  </si>
  <si>
    <t>ACE View: System displays the deaja viewer after naviagating to settings screen in IE 11.</t>
  </si>
  <si>
    <t>Open File and Open Case:Attached files are not shown in TreeView</t>
  </si>
  <si>
    <t>Workbasket : ”Clone” does not prompt  confirmation message</t>
  </si>
  <si>
    <t>'Payment Approved by email' &amp; 'Order Approved by email' milestones are not getting highlighted even after Approval document is Indexed.</t>
  </si>
  <si>
    <t>ASPAC workflow: On clicking Linked Payments button in the Link Payments dialog box, workitems are not getting linked to CitiDirect File in the Linked Payment Tab.</t>
  </si>
  <si>
    <t>Datacap Scanning : The system generates a new workitem and attaches the document to it when a "Document Seperator" barcode is placed between two documents while scanning</t>
  </si>
  <si>
    <t>BizTalk responded to “failure to connect with FTP server exception” is just fine. But Biztalk should not send the VoucherNumber in it’s ack xml</t>
  </si>
  <si>
    <t>ASPAC Workflow – While creating a new PO, requestor field name is not displayed in the error message when user leaves the requestor field “blank”.</t>
  </si>
  <si>
    <t>ASPAC Workflow – Vendor short name is not displayed in ACE View as same as in the PeopleSoft.</t>
  </si>
  <si>
    <t>Drag and Drop – Security policy field value is getting displayed as “1” in document properties, once the work item is created by drag and drop a document.</t>
  </si>
  <si>
    <t>Send Fax: System displays some combination of characters/special characters in BCC filed while performing Send Email action for a document of a work item in Finance indexing workbasket &amp; PO Work basket.</t>
  </si>
  <si>
    <t>Barcode Generation – When user clicks on "Generate Barcode", system throws an error message.</t>
  </si>
  <si>
    <t>ASPAC Work  Flow : While creating a T&amp;E file manually, no error message is displayed on entering the New file number same as existing.</t>
  </si>
  <si>
    <t>ASPAC Workflow : Approver dropdown list box is not displayed in Send for Higher Approval dialog box , when user Perform action via Workbasket “Action” button .</t>
  </si>
  <si>
    <t>ASPAC Workflow : Mandatory field validation are not working as expected when we perform action via workbasket "Action" button.</t>
  </si>
  <si>
    <t>ASPAC Workflow_ System is not displaying the proper list of Higer Approvals in the drop-down during Currency Conversion based on OA limit.</t>
  </si>
  <si>
    <t>Workbasket_MegaFilter: System allows the user to save the filter even for all the workbaskets under the 'PO Invoice' workbasket.</t>
  </si>
  <si>
    <t>ASPAC Workflow: In Open status work item of Citi Direct Payment, Comment text field is not getting displayed</t>
  </si>
  <si>
    <t>ASPAC workflow: After a new PO is created, payment method is getting saved as “CHK” by default.</t>
  </si>
  <si>
    <t>ASPAC Workflow : File Number is getting duplicated twice in Citi Direct Payment.</t>
  </si>
  <si>
    <t>ASPAC Workflow: User is able to edit the "File Number"  field after opening a work item.</t>
  </si>
  <si>
    <t>ASPAC workflow – Mandatory symbol (asterisk) is not present in the Requestor field (mandatory field), when creating a new PO work item.</t>
  </si>
  <si>
    <t>Workbasket:Actions menu dropdown list  in workbasket is displaying Actions twice.</t>
  </si>
  <si>
    <t>Workbasket : When multiple locked items are selected and clicked on "Pend" action from "Actions" dropdown list, error message is displayed only for one workitem</t>
  </si>
  <si>
    <t>Workbasket Megafilter : Applying a filter in a workbasket and clicking on other workbasket,the Megafilter is not resetted..</t>
  </si>
  <si>
    <t>Open File and Open Case: System does not allow user to type values in fields properly</t>
  </si>
  <si>
    <t>ASPAC Workflow: Error message is not displayed when clicked on OK without entering the comments  fields in the "Approve Order" popup.</t>
  </si>
  <si>
    <t>ASPAC Workflow: The field name is not displayed in the "Approve Order popup"</t>
  </si>
  <si>
    <t>System displays error message when  10 to 15  workitems are opened.</t>
  </si>
  <si>
    <t>ASPAC Workflow: Proper error message is not displayed when multiple T&amp;E files are selected and clicked on "Submitted in PS"</t>
  </si>
  <si>
    <t>Open File and Open Case: Hide button is enabled for already hidden documents</t>
  </si>
  <si>
    <t>Open File and Open Case: The document filter field "Ingestion Type" has duplicate values</t>
  </si>
  <si>
    <t>Open File and Open Case: Document filter is not displaying valid results</t>
  </si>
  <si>
    <t>Diary : System displays error messsage when valid reminder time is given for the first time.</t>
  </si>
  <si>
    <t>Manage User Preference: System is not updating the changes in ACE View after navigating from Personal settings screen or refreshing the page, when a user does any changes in personal settings.</t>
  </si>
  <si>
    <t>Manage User Preference: System is not prompting any message in ACE View while performing Send Email functionality,  When a user select “Prompt for User Action” of Send Email drop down in User preference.</t>
  </si>
  <si>
    <t>User cannot able  to view multiple documents in the Daeja viewer.</t>
  </si>
  <si>
    <t>Security_ACE View Integration: User is able to perform actions(editing) in finance indexing work basket, when a user is assigned to a role “Read Only”.</t>
  </si>
  <si>
    <t>UI Validation  : Case Action Dropdown values are not dislayed properly in Citi Direct Payment workbasket.</t>
  </si>
  <si>
    <t>Barcode Generation : Invalid values are getting displayed in "Code" dropdown in Barcode geneartion page.</t>
  </si>
  <si>
    <t>Drag and Drop : While creating Finance Indexing work item using Drag and Drop, no prompt is displayed by the system to user to select the followings: Create Single Work item, Create Multiple Work Item and Cancel.</t>
  </si>
  <si>
    <t>Alerts and Notifications : No notification is displayed by the system when an alert is set by the user.</t>
  </si>
  <si>
    <t>Security_ACE View Integration: Pagination is not working properly as expected, when a user is logged in ACE View and assigned only with PO invoice processing work basket.</t>
  </si>
  <si>
    <t>Open File and Open Case: The "Two way Link" in "Attach File" is not creating link in the "Linked Files" folder in the tree view of linked file.</t>
  </si>
  <si>
    <t>Open File and Open Case: The "Link Document" icon is displayed as search icon</t>
  </si>
  <si>
    <t>Open File and Open Case: The system allows to attach a workitem that has already been attached</t>
  </si>
  <si>
    <t>Open File and Open Case: "View Related Files" option is not avialable in the application</t>
  </si>
  <si>
    <t>&lt;DaejaViewer_ACEView_Integration&gt; : The highlight made to a text present in a .doc and .ppt attachments are not present in the same position when the attachment is retrieved post saving it.</t>
  </si>
  <si>
    <t>Search Template: Duplicate files are getting displayed while performing search using File number.</t>
  </si>
  <si>
    <t>No message display for Empty search results.</t>
  </si>
  <si>
    <t>Open File Open Case : System not displaying the correct value in the Ingestion Type column when the documents in work item is exported to the local drive in a CSV format.</t>
  </si>
  <si>
    <t>Attach Case : User not able to attach a file from the list of work items displayed using search criteria.</t>
  </si>
  <si>
    <t>Search Template : "System Search" and "My Search" tab is not getting displayed  in Search Page of the Query Slider.</t>
  </si>
  <si>
    <t>Search Template : Mismatch in the Auto Post in PS field values displayed in ACEView PO Invoice Search template and value displayed in Config sheet.</t>
  </si>
  <si>
    <t>There is no checkbox option for selecting multiple files in the Query Dialog box while performing Attach Case.</t>
  </si>
  <si>
    <t>Search results varying for case sensitive "Contains search criteria".</t>
  </si>
  <si>
    <t>Search Template : Instead of T &amp; E Expenses Search it is getting displayed as " T&amp;E Expensess Search" in search template dropdown.</t>
  </si>
  <si>
    <t>Mega Filter: Creating a new Filter with the existing filter name is not overwriting the previous filter criteria.</t>
  </si>
  <si>
    <t>Search Template : CitiDirect Payment - Not selected as search template by default.</t>
  </si>
  <si>
    <t>Search Template : Data Export menu is not displayed as expected.</t>
  </si>
  <si>
    <t>Undefined characters are displayed in the column header of the new tab after performing Data Export function in the document tab.</t>
  </si>
  <si>
    <t>Document icon is missing in the new tab dialog box while performing Data Export action.</t>
  </si>
  <si>
    <t>Search Template : No warning message is displayed to the user when search result exceeded the maximum limit of 1000.</t>
  </si>
  <si>
    <t>Search Template: Not able to type the Security policy type under the search criteria.</t>
  </si>
  <si>
    <t>Security_ACE View Integration: My work workbasket count is mismatches, when a user is logged in ACE View and assigned only with my work and PO invoice approval work basket.</t>
  </si>
  <si>
    <t>Pend: Pend action is performed even for pended workitem. No Unpend action is displayed in the case actions drop down box of a Pended workitem.</t>
  </si>
  <si>
    <t>Security_ACE View Integration: User is able to edit the work item of other BU(Eg: Korea, NZ), when a user assigned BU only with “Australia”.</t>
  </si>
  <si>
    <t>Search Template: All the relevant values are not getting displayed in “Case actions” drop down to proceed the work item to next status, when the user is opened the file using “search” functionality.</t>
  </si>
  <si>
    <t>Search Template : Unable to perform "Clone" functionality via "Search" tab</t>
  </si>
  <si>
    <t>ASPAC  workflow: Payment batch amount and payment due date is editable in Awaiting Citi Direct approval status work item in Citi Direct work basket.</t>
  </si>
  <si>
    <t>Search Template : As per the Config sheet  "Requestor" field value should be dropdown field but in ACEView it is getting displayed as textbox.</t>
  </si>
  <si>
    <t>Search Template: System is not clearing the results which are getting displayed in search screen, when user clicks on “Reset” button.</t>
  </si>
  <si>
    <t>Search Template: The Title of the New PO Invoice created using the search tab varies from PO Invoice.</t>
  </si>
  <si>
    <t>Search Template: File Type column in Note search results displays as File_Type code instead of Text.</t>
  </si>
  <si>
    <t>Flags and Milestones : System not displaying the Flags list in the Flags and Milestones tab in any PO Invoice workbasket.</t>
  </si>
  <si>
    <t>Search Template: Saved filter is not working as expected in search screen.</t>
  </si>
  <si>
    <t>Open File and Open case : To expand or collapse the Tree View "&lt;&lt;" or "&gt;&gt;" icon is not available in ACE View.</t>
  </si>
  <si>
    <t>Search Template: System is throwing an error message, when a user select folder type drop down in Search screen.</t>
  </si>
  <si>
    <t>Open File and Open case: On selecting a file and clicking on Attach button, a pop up is displayed "Please select atleast one record" in Attach case screen.</t>
  </si>
  <si>
    <t>Search Template: User is unable to delete any search results, when a user using the search functionality with “Append Search Results”.</t>
  </si>
  <si>
    <t>ACEView : The values displayed in "Peoplesoft Department" and "Alt Account" are not matching with the configuration sheet exactly</t>
  </si>
  <si>
    <t>Search Template: Vendor search and Deleted document search is not getting displayed in Search templates drop down as per the Config sheet.</t>
  </si>
  <si>
    <t>Search Template : Business Unit is not a 'Multi Select Choice List' field in Search template.</t>
  </si>
  <si>
    <t>Pend: Pended workitem remains Pended even after performing Workflow case actions.</t>
  </si>
  <si>
    <t>Search Template: Append results search is not working as expected in search screen.</t>
  </si>
  <si>
    <t>Open File and Open Case : Unexpected Error message is displayed by clicking on OK button in Upload pop up without selecting any document.</t>
  </si>
  <si>
    <t>Search Template: Search screen is not getting displayed properly, when user navigating to search screen initially after login to ACE View.</t>
  </si>
  <si>
    <t>Search Template: Horizontal Scroll Bar not available in the Search screen.</t>
  </si>
  <si>
    <t>Search Template : Pagination is not getting displayed at the right side bottom of the search result screen.</t>
  </si>
  <si>
    <t>Open File and Open case : Audit record is not added in Audit/Notes trail tab on deletion of a document from Document list.</t>
  </si>
  <si>
    <t>Data descrpency for Single Case</t>
  </si>
  <si>
    <t>Search Template : System does not displaying "No Default" radio button option in the default search template dialog.</t>
  </si>
  <si>
    <t>ASPAC Workfolw : System not diplaying the Send for Higher Approval drop down field when "Send for Higher Approval" action is performed</t>
  </si>
  <si>
    <t>Open File and Open case : No error message is displayed while Indexing a document without selecting any value for Document type field which is mandatory.</t>
  </si>
  <si>
    <t>All the display columns for PO Invoice search template is not displayed in the Result set displayed.</t>
  </si>
  <si>
    <t>ASPAC Workflow: The status is not updated in the right side preview panel when status of the workitem is changed by performing "Action".</t>
  </si>
  <si>
    <t>Vendor Search: Select button is not present in the Vendor search results page while selecting vendor magnifying icon under the PO Invoicing tab of a file.</t>
  </si>
  <si>
    <t>ASPAC Work flow:  PO is not displayed in the “PO Invoice Payment “Workbasket after the Approver has approved it</t>
  </si>
  <si>
    <t>ASPAC Workflow:  “Approve invoice” status is not getting displayed for higher approver in Case Actions to process the PO to “invoice approved Pending Auto/Manual post” status.</t>
  </si>
  <si>
    <t>ASPAC Workflow: The work item is not getting moved from my work basket after approving the PO.</t>
  </si>
  <si>
    <t>Search Template : Sort Functionality(Ascending/Descending) is not working as expected in Search screen.</t>
  </si>
  <si>
    <t>PO file approved (which is displayed in his/her "My Work") to "Invoice Approved - Pending Auto Post", is not moved to the "PO Invoice Payments" work basket.</t>
  </si>
  <si>
    <t>ASPAC Workflow: System is displaying “Case is not modified, there is nothing to save. Would like to save case anyway” message, when the user is modified the file and press “Alt+Shift+C” key.</t>
  </si>
  <si>
    <t>Drag&amp;Drop: Automatic refresh is not happening to display the recently ingested Document file.</t>
  </si>
  <si>
    <t>Search Template : Operating Units and PeopleSoft Department fields are not displayed in "Cost Allocation " search template</t>
  </si>
  <si>
    <t>ASPAC Workflow : "No result found" error message is getting displayed along with the search result.</t>
  </si>
  <si>
    <t>Cost Allocation_Project Name/Code field should not be a mandatory</t>
  </si>
  <si>
    <t>ACEView : No action is performed when we select view option from User tab dropdown in Home page.</t>
  </si>
  <si>
    <t>ACEView – System throws an "unexpected error" message, when trying to perform any actions in ACEView.</t>
  </si>
  <si>
    <t>Search Template: "Top Search" button is not displayed beside "MI"  button in the Application</t>
  </si>
  <si>
    <t>Workbasket Megafilter: Default filter is displayed when other filter is applied and moved to other workbasket and returned to the first workbasket.</t>
  </si>
  <si>
    <t>Document Generation :  Unable to edit GST % VAT rate .</t>
  </si>
  <si>
    <t>Search Template: "Date Created" field in "CitiDirect Payment Search" is accepting future dates in the start and end</t>
  </si>
  <si>
    <t>Peoplesoft Integration- Vouchers including the Payment Method "MAN" are not being created In PS. (Telegraphic Transfer in ACEView)</t>
  </si>
  <si>
    <t>Search Template : Mismatch in the values displayed in the Dropdown and the result displayed in the search result.</t>
  </si>
  <si>
    <t>Search template : After setting default filter , Pop up message is getting displayed at the top of the home message but it is not visible.</t>
  </si>
  <si>
    <t>Search template : Invalid error message is getting displayed in Cost Allocation search template.</t>
  </si>
  <si>
    <t>Search Template : Mismatch in the Error message displayed in the Usecase and in ACEView, While trying to save the search parameter with the existing name in search template.</t>
  </si>
  <si>
    <t>Search Template: No action is being performed when clicked on "Data Export" by right clicking on the workitem displayed in results</t>
  </si>
  <si>
    <t>Search Template: Upload,Case Actions and Doc Actions are displayed even after closing the file.</t>
  </si>
  <si>
    <t>Search Templte: Warning message should be displayed while deleting a saved Default Search template.But the system shows normal message that is displayed while deleting any saved filter.</t>
  </si>
  <si>
    <t>Search Template: System should prompt for Template name if not entered and clicked on "Save".But system displays an error message</t>
  </si>
  <si>
    <t>Search Template: Reset Columns to Default functionality is not present in the application</t>
  </si>
  <si>
    <t>Open File and Open case: The file number is not updated in the tree view after saving the new PO Invoice.</t>
  </si>
  <si>
    <t>Workbasket: Pagination displays an unwanted box with total number of pages in the right  end.</t>
  </si>
  <si>
    <t>Drag and Drop : Drag and Drop an email with attachment as excel document, email is getting ingested as an Excel document in the Document panel.</t>
  </si>
  <si>
    <t>Security_ACE View Integration: User is able to edit the work item of the other’s Personal work basket, when a user assigned to the Personal work basket with “Read only” access in My work basket share.</t>
  </si>
  <si>
    <t>Search Template : Performing search using criteria as "Note Search for File" in Search Template and "All" in Note type, no result is displayed.</t>
  </si>
  <si>
    <t>Workbasket Mega filter : File Type , Transaction Type and No of Transactions do not appear as Filter fields when filtering Finance Indexing Work Items.</t>
  </si>
  <si>
    <t>Unable to upload multiple documents.</t>
  </si>
  <si>
    <t>Open File and Open Case: "Document Type" field values are not matched with the values in configuration document.</t>
  </si>
  <si>
    <t>Pend: System is not updating the audit trail noting that 'Pend has Expired' for a workitem which has been unpended automatically.</t>
  </si>
  <si>
    <t>System does not allow user to Unlock a workitem.</t>
  </si>
  <si>
    <t>Upload document: System displays “Unexpected” error message, when a user click on “ok” button without selecting the document while using Upload functionality in ACE View.</t>
  </si>
  <si>
    <t>MyWork Workbasket: When an action is performed on a workitem in "MyWork" workbasket, the workitems that belong to other workbasket are getting displayed</t>
  </si>
  <si>
    <t>Open File and Open Case:The vendor name is not displayed properly in the tree view of a PO Invoice workitem</t>
  </si>
  <si>
    <t>Workbasket: The count in the workbasket is displayed as (0/0)</t>
  </si>
  <si>
    <t>No prompt displayed while Uploading Email with attachments.</t>
  </si>
  <si>
    <t>Open File and Open Case: The "Payment Batch Amount" is displayed beside the File number in the tree view of CD File</t>
  </si>
  <si>
    <t>Search Template: Error message is getting displayed when right clicked on workitem from search results</t>
  </si>
  <si>
    <t>PO File: Pop-up mesages is not appropriate when user enters all mandatory fields and tries to close the file without saving</t>
  </si>
  <si>
    <t>ASPAC Workflow : Unable to perform "Closed created in error" on a workitem by right clicking functionality</t>
  </si>
  <si>
    <t>ACEView : LanID's are getting displayed instead of  the name in the workbasket names  under the Mywork workbasket.</t>
  </si>
  <si>
    <t>BizTalk: Payment due date should be optional and not Mandatory</t>
  </si>
  <si>
    <t>ASPAC Workflow: Warning message is being displayed evn after saving the Work item.</t>
  </si>
  <si>
    <t>PO file gets displayed in Home tab without a PO file number, when it is not saved. Not same to Defect 225(225 is now closed)</t>
  </si>
  <si>
    <t>Search Template: The "Select All" box in search results is not unselecting workitems.</t>
  </si>
  <si>
    <t>CR059 : System should display "Alert Popup" when we click on checkbox "Auto Post to PS"</t>
  </si>
  <si>
    <t>CR042_ Not able to view the File Audit Notes/Document Audit notes, directly from the File Search Results</t>
  </si>
  <si>
    <t>Clone: In PO Document tab, "Address" field is not prepopulated in the workitem created using "Clone"</t>
  </si>
  <si>
    <t>Document Generation_ Unable  to preview or Publish document  in IE 8.</t>
  </si>
  <si>
    <t>Search Template : Unable to Search for the "Deleted Document" in Search Template.</t>
  </si>
  <si>
    <t>User Is Inactive error message is displayed while trying to Log in with valid credentials.</t>
  </si>
  <si>
    <t>CR037: Mismatch in the Error message getting displayed for Delete Reason Mandatory field</t>
  </si>
  <si>
    <t>ASPAC workflow – Mandatory symbol (asterisk) is not present in the Department field (mandatory field), when creating a new PO work item.</t>
  </si>
  <si>
    <t>ASPAC Workflow : Dropdown values of the "Operating Unit" field in the Cost Allocation tab displays many "Null" values.</t>
  </si>
  <si>
    <t>Document: 'Search Links' window is blank when user tries to Link a document to another file</t>
  </si>
  <si>
    <t>ASPAC Workflow: Error message is displayed for 35601-Singapore Onshore BU while creating a new PO.</t>
  </si>
  <si>
    <t>Pend: Pend duration field is not displayed in the Pend dialog box.</t>
  </si>
  <si>
    <t>Flags and Milestones Tab: Flags and Milestones Tab can be saved after adding comments, without entering and saving datas in PO Invoice Tab</t>
  </si>
  <si>
    <t>ASPAC Workflow: Unexpected error is getting displayed when tried to "Pend" a workitem</t>
  </si>
  <si>
    <t>Email broker: User could not save the document properties when ingested through email since the Ingestion User field and Originator field contains invalid values by default.</t>
  </si>
  <si>
    <t>Pend: On entering the type of reason in the Pend reason field the value in the drop down box is not getting populated automatically.</t>
  </si>
  <si>
    <t>Search Template: Search does not display any results when status value is selected as one of the duplicate values in "Status" field in "PO Invoice Search"</t>
  </si>
  <si>
    <t>Search Template : Mismatch in the Document Search template fields displayed in ACEView and Config Sheet</t>
  </si>
  <si>
    <t>Workbasket Megafilter: Pended workitems are not displayed even when "Show Pended" checkbox is checked in Megafilter</t>
  </si>
  <si>
    <t>Open File and Open Case: System does not allow user to edit fields by clicking on the textbox in "Attach Case"  screen</t>
  </si>
  <si>
    <t>Workbasket: Opening a Pended Work item from Workbasket and closing the file, returning back to Workbasket, no files are displayed</t>
  </si>
  <si>
    <t>Open File and Open Case: The "Select Link Type" filed in the "Attach Case" window is not allowing the user to type the values.</t>
  </si>
  <si>
    <t>Email_ACEView Integration: 'Document' count mismatch in the 'Indexing' tab for Test-2 Multi attachment Scenario</t>
  </si>
  <si>
    <t>IE11 issue - cannot install D&amp;D(Drag and Drop) plug in</t>
  </si>
  <si>
    <t>PO Invoice Processing_Actions_Duplicate drop down list displayed</t>
  </si>
  <si>
    <t>U60E8_WORKSITEMSTATUSCODE is populated with sting values</t>
  </si>
  <si>
    <t>Search_template : Selected 'From' date is automatically getting populated in the 'To' date field in all the Date picker fields of Search Query, instead the Current date.</t>
  </si>
  <si>
    <t>ASPAC Workflow_Cost Allocation: System is not displaying the saved Cost Allocation details of a workitem once it is closed and reopened.</t>
  </si>
  <si>
    <t>ASPAC Workflow: User is able to send Workitem for higher Approval more than once.</t>
  </si>
  <si>
    <t>Document: Unexpected error message is displayed when user tries to Link a document to another file using Search link.</t>
  </si>
  <si>
    <t>Search Template: The "Select All" button is automatically checked when manually selected all workitems in search result.</t>
  </si>
  <si>
    <t>ASPAC Workflow: Error on page is getting displayed, When the approver tries to approve the PO work item.</t>
  </si>
  <si>
    <t>ASPAC Workflow: PO and T&amp;E file status is not changing to "closed paid" after linking it with CD payment with status "CD Payment Released".</t>
  </si>
  <si>
    <t>T&amp;E : The title of the workitem tab is not updated after saving the new T&amp;E workitem</t>
  </si>
  <si>
    <t>ASPAC Workflow : Title of the tree view tab is not getting displaying as expected for T&amp;E Files.</t>
  </si>
  <si>
    <t>ASPAC Workflow: Citi Direct ref no &amp; Citi Direct Release date is not getting auto populated in Linked T &amp; E file from Citi Direct work item.</t>
  </si>
  <si>
    <t>ASPAC Workflow: As per the T &amp; E Config excel, system is not displaying Citi Direct ref no &amp; Citi Direct Release date as Citi Direct Payment No &amp; Citi Direct Payment Date in T &amp; E.</t>
  </si>
  <si>
    <t>ACEView: "Select All" checkbox in "Search Template" and "Workbasket Megafilter" has inconsistent behaviour .</t>
  </si>
  <si>
    <t>Search Template : Search results are not getting displayed in Cost Allocation search template.</t>
  </si>
  <si>
    <t>Correspondents : Only some of the field values are getting displayed in Correspondent tab.</t>
  </si>
  <si>
    <t>ASPAC  Workflow: Country filed is not getting auto populated based on the Business unit in the T&amp;E work itemS when a document is Scanned.</t>
  </si>
  <si>
    <t>DaejaViewer_ACEView_Integration: Daeja viewer version varies between the document viewer and barcode viewer in ACE view.</t>
  </si>
  <si>
    <t>Email_ACEView Integration: When a work item is created with documents ingested using Email in finance indexing work item, BU &amp; Department is getting displayed in the work item by default.</t>
  </si>
  <si>
    <t>Open File and Open case : By default Exported data are getting saved in .CSV format</t>
  </si>
  <si>
    <t>Search Template: "Ingestion Type" column in search results is blank for some results and displays number for some results.</t>
  </si>
  <si>
    <t>Search Template: "File number" column is blank for some documents in "Document Search" results</t>
  </si>
  <si>
    <t>Search Template: "Security Policy" column is blank for some search results and displays number for some results in "Document Search"</t>
  </si>
  <si>
    <t>Search Template_Note Search for File: When opening a file from 'Note Search for File' search results, the opened file does not display 'Notes/Audit Trail' section by default</t>
  </si>
  <si>
    <t>Search Template: "Ingestion Info" column displays wrong values for some search results in "Document Search".</t>
  </si>
  <si>
    <t>Search Template: System displays inconsistent behaviour while saving a "PO Invoice" without entering mandatory values in "PO Document" tab and "Cost Allocation" tab</t>
  </si>
  <si>
    <t>Search Template: Inconsistent values are displayed in  "Ingestion User"  column for documents of ingestion type "EMAIL Service".</t>
  </si>
  <si>
    <t>Search Template: System does not display any value in "File Type" column for results belong to Finanace Indexing workitem</t>
  </si>
  <si>
    <t>Search Template: "Ingestion Date"  and "Date Created betweeen" fields in "Document Search" accepts future dates</t>
  </si>
  <si>
    <t>ASPAC Workflow: Able to Link the PO with status "Posted in PS" to a Citi Direct payment.</t>
  </si>
  <si>
    <t>Drag and Drop: Unable to drag and drop a document from Sharepoint into the ACEView.</t>
  </si>
  <si>
    <t>Search Template: While searching for 'Note Search for Document', in search template, the records for 'Notes/Audit Trials' are getting displayed</t>
  </si>
  <si>
    <t>ASPAC Workflow: User with finance indexer role is not getting Email notification, when a work item remains in finance indexing work basket more than 48 hours as per the config.</t>
  </si>
  <si>
    <t>Search template_Note Search for File: Filter criteria set for 'Notes/Audit Trail' section remains same even after closing and re-opening the file</t>
  </si>
  <si>
    <t>ASPAC Workflow: Unable to delete the multiple cost allocation entries in the cost allocation tab, when a user tries to delete by checking “Select all” check box.</t>
  </si>
  <si>
    <t>AceView is not tracking the build details currently</t>
  </si>
  <si>
    <t>Search Template: "Date Created" field in "PO Invoicing Search" is displaying irrelavant error message when "Date Created to" field is not selected and clicked on "Search"</t>
  </si>
  <si>
    <t>Search Template: Error message is getting displayed after clicking on "Search" in "Search Template".The behaviour is intermittent.</t>
  </si>
  <si>
    <t>Search Template : Text box are not getting displayed as expected in PO Invoice search template.</t>
  </si>
  <si>
    <t>Search Template : Mismatch in the Deleted Document Search template fields displayed in ACEView and Config Sheet</t>
  </si>
  <si>
    <t>ACEView : "About" Icon is not getting displayed as expected.</t>
  </si>
  <si>
    <t>Search Template: When a File is created  using clone and clicked on "Save", the generated "File Number" is same as the "File Number" of source PO.</t>
  </si>
  <si>
    <t>ASPAC workflow: System displays higher approver name in approval PO work basket (BU: Australia), even though the approver is not assigned to that BU (Eg: Australia) in security.</t>
  </si>
  <si>
    <t>Cost Allocation_PO document: User unable to Publish the PO document. Unexpected error is getting displayed.</t>
  </si>
  <si>
    <t>ASPAC Workflow : Unable to delete a Indexed document .</t>
  </si>
  <si>
    <t>ACEView : Close button "X" is not displayed as expected in ACEView .</t>
  </si>
  <si>
    <t>Search Template: Reset button is not clearing the right hand side results when user performing search functionality using Append search Results.</t>
  </si>
  <si>
    <t>Search template: User is able to open a file number from 'Search template' when it is locked by another user.</t>
  </si>
  <si>
    <t>ACEView : Filter slider is not working as expected in ACEView.</t>
  </si>
  <si>
    <t>ASPAC Workflow : System not displaying the "Values" in Send for Higher Approval drop down when "Send for Higher Approval" action is performed</t>
  </si>
  <si>
    <t>ASPAC Work flow : Error pop is getting displayed frequently while working with Finance Indexing work item.</t>
  </si>
  <si>
    <t>Indexing Document: Import Info, Import Date,Import User and Import Type field names are not displayed  in the application as per configuration sheet</t>
  </si>
  <si>
    <t>OA limit has not been set for the Business unit of Macau but the Higher approval list is getting displayed.</t>
  </si>
  <si>
    <t>ASPAC Work flow: Application performance is very slow.</t>
  </si>
  <si>
    <t>Open File and Open Case:  Mismatch exists between UI configuration document and ACEView- "Originator" and "Ingestion User" fields in "Document" tab</t>
  </si>
  <si>
    <t>ASPAC Workflow : Field validation message is getting displayed for Country field in T&amp;E Expenses processing workbasket.</t>
  </si>
  <si>
    <t>Open File and Open Case: Only one document is being hidden when all the documents are selected and clicked on "Hide" from right click menu</t>
  </si>
  <si>
    <t>Open File and Open Case : "Show Hidden" checkbox is not enabled after hiding a document .</t>
  </si>
  <si>
    <t>Mega Filter: Clicking on the Vertical tab of ‘Mega Filter’, the filter window is expanded. Applying any filter criteria, the filter is applied, but the values are not visible completely.</t>
  </si>
  <si>
    <t>Megafilter : Clicking on the ‘Mega filter’ header tab, the expanded Mega filter window is collapsed.</t>
  </si>
  <si>
    <t>Notes : "Action" in "Document Notes" is displayed as "39"</t>
  </si>
  <si>
    <t>Open File and Open Case:  In Document panel, BU and Department values are not displayed</t>
  </si>
  <si>
    <t>Open File and Open Case : After any modifications done in Documnts panel and refresh happens, all documents are getting selected automatically.</t>
  </si>
  <si>
    <t>Notes: "Document Notes" is getting logged without selecting any document</t>
  </si>
  <si>
    <t>Open case and Open FIle: Checking 'Show Hidden' checkbox, the hidden files are not displayed.</t>
  </si>
  <si>
    <t>ACEView : In vendor search results, "Payment Method" column is not avialable.</t>
  </si>
  <si>
    <t>Search Template: "Data Export" buton is enabled even when no results are selected.</t>
  </si>
  <si>
    <t>Open file adn Open case: 'Documenty type' value for selected 'Approve Purchase' folder type, is displayed wrongly for a PO indexed document</t>
  </si>
  <si>
    <t>Notes/Audit Trail: 'Blank' value is not displayed in the 'Expand Filter' screen fields to show all records</t>
  </si>
  <si>
    <t>Open file and Open case: 'Data Export' option is not available for 'Document Notes' section in the TDD document</t>
  </si>
  <si>
    <t>Open file and Open case:  'Unknown error while adding note' message is displayed when an 'Alert' note with more than 4000 characters</t>
  </si>
  <si>
    <t>Open case and Open file: 'Notes record' which is added first is not displayed as First(Ascending Order). Recently added note is displayed at the first.</t>
  </si>
  <si>
    <t>Open file and Open case: Clicking on 'Export to Excel' option in the 'Document Notes' tab, 'Save' dialog box is not displayed to save the file</t>
  </si>
  <si>
    <t>Open file and Open case: 'Save' button is enabled even before the user makes changes/modifications in the Notes.</t>
  </si>
  <si>
    <t>Open file and Open case: User is unable to enter 'Expiration/Reminder Date/Time' while adding a new note. User is able to only select the value from Calendar pop-up/Drop down for time</t>
  </si>
  <si>
    <t>Open file and Open case: There is a mismatch in 'Error message' definition while entering Past date in 'Notes' between TDD document and the application</t>
  </si>
  <si>
    <t>Interface System- Environment</t>
  </si>
  <si>
    <t>axshme</t>
  </si>
  <si>
    <t>kxkaru</t>
  </si>
  <si>
    <t>Open file and Open Case: 'Audit Note' is generated with 'Document Re-Indexed'  Action value when the user Index a document for the first time</t>
  </si>
  <si>
    <t>Link payment: 'Currency' field is displayed for 'Link Payments' action when a T&amp;E file is linked from a CitiDirect File</t>
  </si>
  <si>
    <t>Link Payments: 'Unexpected error' message is displayed when the T&amp;E file is searched for Linking it with 'CitiDirect' file via Link Payments</t>
  </si>
  <si>
    <t>Create PO : There is mismatch in default values between configuration document and ACEView application</t>
  </si>
  <si>
    <t>Open file and Open case: No warning message is displayed when user modifies a note and navigates to next note without saving the changes.</t>
  </si>
  <si>
    <t>ASPAC Workflow : No error message is displayed when clicked on "Unlink Payments" without selecting any records.</t>
  </si>
  <si>
    <t>Open file and Open case: ' View Note' pop-up window/screen is not displayed properly</t>
  </si>
  <si>
    <t>Linked Payments: 'Unexpected error. Please try again' error message is displayed when user detaches a case form linked CitiDirect file.</t>
  </si>
  <si>
    <t>Workbasket : "Pend" icon is not added to the workitem after pending it.</t>
  </si>
  <si>
    <t>Document Generation : Warning icon for mandatory fields is not displayed properly in "PO Document" tab</t>
  </si>
  <si>
    <t>Workbasket_Megafilter: 'Unexpected error. please try again' error message is displayed when searching for a result in 'Mega filter'</t>
  </si>
  <si>
    <t>Search Template : Unable to perform any action on search result.</t>
  </si>
  <si>
    <t>Search template: 'Search template' UI is not displayed properly. The allignment of the fields is not good.</t>
  </si>
  <si>
    <t>Workbasket_Megafilter: 'A value for File Number is invalid' error message is displayed even the valid fiel numebr is entered in Mega filter</t>
  </si>
  <si>
    <t>Workbasket_Mega FIlter: Filter results are not displayed according to the Applied Filter criteria</t>
  </si>
  <si>
    <t>ASPAC Workflow: System accepts random values in "File Number" field while creating new file from "New File" button in "Document" tab</t>
  </si>
  <si>
    <t>Open file and Open Case: Document pane Filter screen - Unable to modify the 'Ingestion From' date to any future date once the date is selected</t>
  </si>
  <si>
    <t>Open file and Open Case: A 'Blank Column' is displayed in 'Document pane'</t>
  </si>
  <si>
    <t>ASPAC Workflow : There is mismatch between selected value while creating and value after creation.</t>
  </si>
  <si>
    <t>Open file and Open case: 'Alert' icon is not displayed against a file in 'Workbasket'</t>
  </si>
  <si>
    <t>Workbasket_Re-assign: There is no pre-defined text values available when re-assigning a work item</t>
  </si>
  <si>
    <t>Open file and Open case: There is no option available to set any Default filter for 'Document note', 'File note'</t>
  </si>
  <si>
    <t>Workbasket: 'Alert' visual indicator is not displayed fagainst the respective file in Workbasket</t>
  </si>
  <si>
    <t>Workbasket Share : User is able to edit(index and delete documents, change status) workitems from shared read only workbasket</t>
  </si>
  <si>
    <t>Index Document : After indexing a Document, "Document Indexed" icon is not visible.</t>
  </si>
  <si>
    <t>Query</t>
  </si>
  <si>
    <t xml:space="preserve">Pending </t>
  </si>
  <si>
    <t>08/05/2015</t>
  </si>
  <si>
    <t>11/05/2015</t>
  </si>
  <si>
    <t>12/05/2015</t>
  </si>
  <si>
    <t>13/05/2015</t>
  </si>
  <si>
    <t>14/05/2015</t>
  </si>
  <si>
    <t>15/05/2015</t>
  </si>
  <si>
    <t>09/05/2015</t>
  </si>
  <si>
    <t>10/05//2015</t>
  </si>
  <si>
    <t>Drag and Drop – Unable to import documents to ACE View in an existing work item via drag and drop.</t>
  </si>
  <si>
    <t>Diary:Mandatory field description is not prompted in the remainder date &amp; time  field when clicking on that field and leaving the field empty.</t>
  </si>
  <si>
    <t>ACEView: Inconsistent behaviour exists between selecting a workitem by clicking on  checkbox in "Search" and in "Megafilter"</t>
  </si>
  <si>
    <t>Search template_Note Search for File: Clicking on 'Reset' button in 'Notes/Audit Trail', the values are not reset, instead the filter criteria is applied when closed and re-opened the file.</t>
  </si>
  <si>
    <t>Search Template: "Payment Due Date"  column is not available in search results.</t>
  </si>
  <si>
    <t>Notes/Alert: Note type - 'Query' is not available in the ACEView system.</t>
  </si>
  <si>
    <t>ACEView : When "Enter"  key is pressed, "OK" button is not selected.</t>
  </si>
  <si>
    <t>ACEView : Whenever user Hover over a User's LAN ID system should display the User's Full Name and vice versa.But system does not display User's Full Name in Document panel.</t>
  </si>
  <si>
    <t>Open File and Open Case : When user moves up and down in Tree view using keyboard arrow keys, the documents presented in the viewer also should move.But the documents viewer does not refresh.</t>
  </si>
  <si>
    <t>Workbasket: The colour difference between read and unread workitems is not available in the application</t>
  </si>
  <si>
    <t>ACEView : The System Environment (i.e. DEV, SIT, UAT or PRD), and the Version of the Release (i.e. 1.0), must be displayed on an area that is visible from all pages of the application, e.g. in the Browser Title Bar.But it is not displayed.</t>
  </si>
  <si>
    <t>ACEView:  The system should auto-populate (filter) all dropdown values when the User begins to type when focussed on a dropdown field.This functionality is not working in application.</t>
  </si>
  <si>
    <t>Open File and Open Case : Data Export-Export only visible columns is exporting all columns.</t>
  </si>
  <si>
    <t>ACEview_Workbasket: While Hovering over a Locked file, the 'Name/LAN ID' of the locked user is not displayed as a tool-tip</t>
  </si>
  <si>
    <t>Workbasket : Data Export option is not available in Workbasket.</t>
  </si>
  <si>
    <t>ACEView : In Document panel, tool tip showing the data in the cell is not displayed for columns.</t>
  </si>
  <si>
    <t>Diary - Expected file number is not displayed when clicked on the Diary displayed  on the top banner</t>
  </si>
  <si>
    <t>Diary : System does not allow the user to close diary remainder screen unless the "Open File" checkbox is unchecked</t>
  </si>
  <si>
    <t>Open File and Open case : 'Document tab' shoudl be displayed by default when opening any file with a document indexed to it</t>
  </si>
  <si>
    <t>Document Notes: Document Notes is not added when a document is Exported and Sent by Email.</t>
  </si>
  <si>
    <t>Workbasket_Megafilter: There are some Blank spaces available for 'Country' field value in Megafilter. When removing these blank spaces, 'A value for Country is invalid' error message is displayed</t>
  </si>
  <si>
    <t>Document Generation: Mismatch between Configuration sheet and Field values in 'PO Document' tab</t>
  </si>
  <si>
    <t>Workbasket Megafilter : Under "Show Pended" checkbox, "Pended Until From", "Pended Until to", "Pend Comment" fields are not available for all workbaskets.</t>
  </si>
  <si>
    <t>Open file and Open case_Attach Case: After linking two files, User is unable to open the File-B' from 'File-A' in both '2-way' and '1-way' link type</t>
  </si>
  <si>
    <t>Drag and Drop: There is a difference in behaviour when ingestion a EMAIL via Drag and Drop</t>
  </si>
  <si>
    <t>Open File and Open case : In Document list filters, "Recently Added", "Last 5 Days", "Last 15 days", "Last Month" options are not available to quickly filter documents</t>
  </si>
  <si>
    <t>ACEView : System does not allow user to open a workitem locked by other user in read only mode.</t>
  </si>
  <si>
    <t>Attach Case : System displays files without File Number in "Attach Case" search results when user tries to link any file via Attach Case</t>
  </si>
  <si>
    <t>Open File and Open case : File Type and Folder Type are not copied when copying a document from one workitem to anoother workitem.</t>
  </si>
  <si>
    <t>Index Document : When user tries to close the workitem without saving document properties, the system does not display any error message.</t>
  </si>
  <si>
    <t>Document Actions: Documetn properties copied displays Number '2' for 'Document Type' field when clicking on 'Document Send' from 'Document Actions'.</t>
  </si>
  <si>
    <t>Search Template: Visual indicator to indicate if the file is open for modification by another user is not displayed in search results screen</t>
  </si>
  <si>
    <t>Open Defects on given day</t>
  </si>
  <si>
    <t>Defects detected on given day</t>
  </si>
  <si>
    <t>Defects closed on given day</t>
  </si>
  <si>
    <t>Open File and Open Case : A column name "ID" is displayed in search results in "Attach Case"  search screen</t>
  </si>
  <si>
    <t>Document Actions: Finance indexing work item is created successfully, even though few mandatory fields are blank - 'Transaction File Type', 'Transaction Type' and 'Transaction Count'</t>
  </si>
  <si>
    <t>ACEView: Inconsistency exists between 'Search Template' and 'Workbasket'</t>
  </si>
  <si>
    <t>Manage User Preferences: When user selects "Horizontal" in "Search Screen Layout" field, the search screen is displayed in Vertical and vice-versa.</t>
  </si>
  <si>
    <t>Copy Document: When a document with notes is copied to another file, only 'Alert' notes of the document should be copied to the new destination. But 'Diary' icon is displayed against that document in the new file.</t>
  </si>
  <si>
    <t>Notes: 'Audit' note is not created for creation of  'Alert/User/Diary' notes</t>
  </si>
  <si>
    <t>Help: System displays "Coming Soon" when clicked on "Help" from "User" dropdown</t>
  </si>
  <si>
    <t>Send Email: System throws an error message when a document is send via 'Save and Send' action.</t>
  </si>
  <si>
    <t>Index Document : User is not able to index child documents after ingesting a mail via "Drag and Drop".</t>
  </si>
  <si>
    <t>ACEView : "Status" does not have same values across the application</t>
  </si>
  <si>
    <t>Open File and Open Case : Unable to hide "Document Description"column in document panel.</t>
  </si>
  <si>
    <t>ACEview: All the 'Columns headers' are not available for filtering the Search results</t>
  </si>
  <si>
    <t>ACEView : When a User hides / shows Columns, this preference is not displayed when user Logs out and logs back in.</t>
  </si>
  <si>
    <t>Upload Document: On Indexing a document in Finance Indexing work item, document status is displayed as New/Not Indexed.</t>
  </si>
  <si>
    <t>ACEview_Document: 'Unique ID' field is not available for the document when 'Move' action is performed in a file</t>
  </si>
  <si>
    <t>Document Upload: Change the wording on the Dialogue Box while uploading a document into a File</t>
  </si>
  <si>
    <t>ASPAC workflow : System allow to Re-assign CD workitem to PO Processor where the PO Processor has no access to "Citidirect Payment approval" workbasket.</t>
  </si>
  <si>
    <t>Search Template:  No Error message is displayed when clicked on "Clone" without selecting any workitem</t>
  </si>
  <si>
    <t>Application should consistently use 'ACE View' in all screens, dialogs, messages, etc.,</t>
  </si>
  <si>
    <t>Open File &amp; Open Case: When Copying across Files with the same Document Taxonomy, the copied document from File A is not getting copied under Document type of File B.</t>
  </si>
  <si>
    <t>ACEview: Inconsistency in the application behaviour - Pagination footer tab and 'Column Header' section</t>
  </si>
  <si>
    <t>Open File &amp; Open Case: When Copying document across Files with the different Document Taxonomy, Document type of File A is not getting changed to Document type of File B.</t>
  </si>
  <si>
    <t>ACEview: All records are selected when 'Column Header' is moved/re-ordered in Home result page</t>
  </si>
  <si>
    <t>Open File and Open case : "Linked Files" folder in tree view is not collapsed by default.</t>
  </si>
  <si>
    <t>Daeja viewer : When opening an email with attachments in Daeja viewer ,  attachment explorer view is not getting displayed by default.</t>
  </si>
  <si>
    <t>ASPAC Workflow: System is not displaying warning message, if a user selects “Finance Restricted” in file level security groups field when a user assigned to only “None” in Security.</t>
  </si>
  <si>
    <t>DTSI Issue_Vat_applicability could be ‘N’ if not ‘O’ for ‘Out of scope’</t>
  </si>
  <si>
    <t>Document Generation – Mandatory symbol (asterisk) is not present in the Required fields of PO Document tab.</t>
  </si>
  <si>
    <t>Workflow design: Unable to perform Bulk Indexing of multiple Work items/Documents</t>
  </si>
  <si>
    <t>Document Generation: System generating incorrect year format while  generating the  PO document in IE8</t>
  </si>
  <si>
    <t>Document Generation_PO Document: Downloaded PO Document is not getting saved in Word or Excel format.</t>
  </si>
  <si>
    <t>Document Generation – Document properties are not getting displayed as expected for generated PO Document.</t>
  </si>
  <si>
    <t>The send for Higher Approval drop down values are not loading properly on click of Actions outside a work item.</t>
  </si>
  <si>
    <t>Aceview : Icons are not getting displayed as expected for different document types in Document list.</t>
  </si>
  <si>
    <t>ACEView : Icons are not getting displayed for document action and case action List.</t>
  </si>
  <si>
    <t>Search Template : Error message is displayed while opening a PO using Search Template with status Invoice Approved Pending Manual Post.</t>
  </si>
  <si>
    <t>ACEview: 'Unlock/Open' icon is displayed when a user opens a work item locked by another user in Read-only mode and closes the file</t>
  </si>
  <si>
    <t>ACEview: 'Read/Unread' icon is not displayed for a document</t>
  </si>
  <si>
    <t>Link Payments : When user selects "Link Payment" without selecting any record, the system closes the "Link Payments" screen</t>
  </si>
  <si>
    <r>
      <t xml:space="preserve">Task for Tomorrow:
</t>
    </r>
    <r>
      <rPr>
        <sz val="11"/>
        <color indexed="8"/>
        <rFont val="Tahoma"/>
        <family val="2"/>
      </rPr>
      <t>* PeopleSoft Integration testing</t>
    </r>
  </si>
  <si>
    <t>25/05/2015</t>
  </si>
  <si>
    <t>26/05/2015</t>
  </si>
  <si>
    <t>27/05/2015</t>
  </si>
  <si>
    <t>28/05/2015</t>
  </si>
  <si>
    <r>
      <rPr>
        <b/>
        <sz val="11"/>
        <color rgb="FF00B050"/>
        <rFont val="Tahoma"/>
        <family val="2"/>
      </rPr>
      <t>Road To Green:</t>
    </r>
    <r>
      <rPr>
        <b/>
        <sz val="11"/>
        <color indexed="8"/>
        <rFont val="Tahoma"/>
        <family val="2"/>
      </rPr>
      <t xml:space="preserve">
</t>
    </r>
    <r>
      <rPr>
        <sz val="11"/>
        <color indexed="8"/>
        <rFont val="Tahoma"/>
        <family val="2"/>
      </rPr>
      <t>* All the P1 and P2 defects need to be fixed before the final build in SIT(June 08th)</t>
    </r>
  </si>
  <si>
    <t>CS_SearchTemplate_005_TC013</t>
  </si>
  <si>
    <t>CS_SearchTemplate_005_TC014</t>
  </si>
  <si>
    <t>CS_SearchTemplate_005_TC015</t>
  </si>
  <si>
    <t>CS_SearchTemplate_007_TC021</t>
  </si>
  <si>
    <t>CS_SearchTemplate_007_TC022</t>
  </si>
  <si>
    <t>CS_SearchTemplate_008_TC025</t>
  </si>
  <si>
    <t>CS_SearchTemplate_008_TC026</t>
  </si>
  <si>
    <t>CS_SearchTemplate_008_TC027</t>
  </si>
  <si>
    <t>CS_SearchTemplate_008_TC028</t>
  </si>
  <si>
    <t>CS_SearchTemplate_009_TC029</t>
  </si>
  <si>
    <t>CS_SearchTemplate_009_TC030</t>
  </si>
  <si>
    <t>CS_SearchTemplate_010_TC032</t>
  </si>
  <si>
    <t>CS_SearchTemplate_011_TC038</t>
  </si>
  <si>
    <t>CS_SearchTemplate_012_TC039</t>
  </si>
  <si>
    <t>CS_SearchTemplate_014_TC041</t>
  </si>
  <si>
    <t>CS_SearchTemplate_015_TC042</t>
  </si>
  <si>
    <t>CS_SearchTemplate_017_TC044</t>
  </si>
  <si>
    <t>CS_SearchTemplate_017_TC045</t>
  </si>
  <si>
    <t>CS_SearchTemplate_018_TC046</t>
  </si>
  <si>
    <t>CS_SearchTemplate_019_TC047</t>
  </si>
  <si>
    <t>CS_SearchTemplate_020_TC048</t>
  </si>
  <si>
    <t>CS_SearchTemplate_020_TC050</t>
  </si>
  <si>
    <t>CS_SearchTemplate_020_TC051</t>
  </si>
  <si>
    <t>CS_SearchTemplate_021_TC052</t>
  </si>
  <si>
    <t>CS_SearchTemplate_022_TC053</t>
  </si>
  <si>
    <t>CS_SearchTemplate_025_TC061</t>
  </si>
  <si>
    <t>CS_SearchTemplate_027_TC063</t>
  </si>
  <si>
    <t>CS_SearchTemplate_028_TC064</t>
  </si>
  <si>
    <t>CS_SearchTemplate_029_TC065</t>
  </si>
  <si>
    <t>CS_SearchTemplate_036_TC074</t>
  </si>
  <si>
    <t>CS_SearchTemplate_036_TC075</t>
  </si>
  <si>
    <t>CS_SearchTemplate_036_TC076</t>
  </si>
  <si>
    <t>CS_SearchTemplate_036_TC077</t>
  </si>
  <si>
    <t>CS_SearchTemplate_037_TC078</t>
  </si>
  <si>
    <t>CS_SearchTemplate_037_TC079</t>
  </si>
  <si>
    <t>CS_SearchTemplate_038_TC080</t>
  </si>
  <si>
    <t>CS_SearchTemplate_039_TC081</t>
  </si>
  <si>
    <t>CS_SearchTemplate_041_TC084</t>
  </si>
  <si>
    <t>CS_SearchTemplate_044_TC089</t>
  </si>
  <si>
    <t>CS_SearchTemplate_044_TC090</t>
  </si>
  <si>
    <t>CS_SearchTemplate_045_TC091</t>
  </si>
  <si>
    <t>CS_SearchTemplate_046_TC092</t>
  </si>
  <si>
    <t>CS_SearchTemplate_046_TC093</t>
  </si>
  <si>
    <t>CS_SearchTemplate_046_TC094</t>
  </si>
  <si>
    <t>CS_SearchTemplate_046_TC095</t>
  </si>
  <si>
    <t>CS_SearchTemplate_046_TC098</t>
  </si>
  <si>
    <t>CS_SearchTemplate_046_TC099</t>
  </si>
  <si>
    <t>CS_SearchTemplate_047_TC100</t>
  </si>
  <si>
    <t>CS_SearchTemplate_048_TC0101</t>
  </si>
  <si>
    <t>CS_SearchTemplate_049_TC0102</t>
  </si>
  <si>
    <t>CS_SearchTemplate_050_TC0103</t>
  </si>
  <si>
    <t>CS_SearchTemplate_051_TC0104</t>
  </si>
  <si>
    <t>CS_SearchTemplate_054_TC0107</t>
  </si>
  <si>
    <t>CS_SearchTemplate_055_TC0108</t>
  </si>
  <si>
    <t>CS_SearchTemplate_056_TC0109</t>
  </si>
  <si>
    <t>CS_SearchTemplate_057_TC0110</t>
  </si>
  <si>
    <t>CS_SearchTemplate_059_TC0112</t>
  </si>
  <si>
    <t>CS_SearchTemplate_059_TC0113</t>
  </si>
  <si>
    <t>CS_SearchTemplate_062_TC0116</t>
  </si>
  <si>
    <t>29/05/2015</t>
  </si>
  <si>
    <t>The "Set default filter" is not retaining the default filter when moved to other work basket and returned</t>
  </si>
  <si>
    <t>Query - ASPAC Correspondent :  Reset funcationality is not clearing the right side panel details, when we click reset button i n Vendor search Page.</t>
  </si>
  <si>
    <t>ASPAC Workflow : The error message is not same when selected "Approve Order" from workbasket "Actions" Vs "Case Actions" after opening the workitem</t>
  </si>
  <si>
    <t>Open File and Open Case: After linking a PO,CD and T&amp;E documents to a document and clicking on  "New File" button,  "PO Invoice","CitiDirect Payment" and "T&amp;E Expense" options are not enabled.</t>
  </si>
  <si>
    <t>Send Email : Documents (Emails with no subject line) are not getting ingested back into ACEView.</t>
  </si>
  <si>
    <t>ACEview:  The workitems/files opened by user remains locked even after the user logs out of ACEview.</t>
  </si>
  <si>
    <t>Search Template : Cost Allocation search is not displaying proper results.</t>
  </si>
  <si>
    <t>Daeja Viewer_Annotations: Document annotations is not getting retained when the document is moved to another file using 'Move' action.</t>
  </si>
  <si>
    <t>Document Notes: There is no option  for user to add note from ‘Document Indexing Panel’</t>
  </si>
  <si>
    <t>Document Indexing: In ‘Auto-Fill’ action, even the ‘Document Description’ field is copied to the next file. Unable to differentiate/demarcate multiple files if it has same description</t>
  </si>
  <si>
    <t>Search Template: "Document Search" is not displaying any results when "Ingestion Type" field is entered.</t>
  </si>
  <si>
    <t>Document Indexing:  In Document indexing tab, naming of ‘Auto-Fil Next’ field is displayed as ‘Auto-Fill’</t>
  </si>
  <si>
    <t>ACEview: The drop-down list for selecting the columns to be shown/hidden is not displayed in ascending order</t>
  </si>
  <si>
    <t>ACEview: There is no ‘New File’ option available for the user on the Search Results of Document Indexing panel</t>
  </si>
  <si>
    <t>Workbasket_Megafilter: Applying  a filter to the ‘Queue’, the number of Pended Work items in the Queue is not altered based on the applied filter</t>
  </si>
  <si>
    <t>Workbasket: There is no option available for user to change the priority of any work item and re-assign the same to another user in one action from Work basket</t>
  </si>
  <si>
    <t>Search template:  When results are appended in ‘Search template’ ‘Sorting’ and manipulating  appended searches as a single set of results is not working</t>
  </si>
  <si>
    <t>ACEview: The menu option for ‘View’ selection should be displayed in the right side of the page</t>
  </si>
  <si>
    <t>Search Template: Search results are not displayed when "Note Type" field is selected as "All" .</t>
  </si>
  <si>
    <t>ACEView : There is no opion to save and set default filter for filters in "Document Notes" and "Notes/Audit Trial" and "Document List" tabs.</t>
  </si>
  <si>
    <t>Datacap Scanning : The option "Auto"  for the "Page Layout" is not present in web-based scanning tool.</t>
  </si>
  <si>
    <t>Datacap Scanning : There is no option to select "Number of Pages" in document in web-based scanning tool.</t>
  </si>
  <si>
    <t>Manage User Preference: There is no option to define a language preference in the User Preference section.</t>
  </si>
  <si>
    <t>ACE View: No option is available for User to Select All columns or Deselect All columns at once in ACE View.</t>
  </si>
  <si>
    <t>ASPAC Workflow_Closed PO: Documents are not getting added to Closed Workitems by using Upload Ingestion method.</t>
  </si>
  <si>
    <t>ASPAC Workflow: Work item is changing the status to "Invoice approved - pending auto post", when a user checks "Auto Post to PS" and clicks "No" in the warning message.</t>
  </si>
  <si>
    <t>Flags and Milestones: Invoice checked milestone is not getting highlighted automatically in PO file.</t>
  </si>
  <si>
    <t>ASPAC Workflow : For "Invoice Arrived" status, "Department" field is mandatory.But it is read only field in "Goods Arrived" status.</t>
  </si>
  <si>
    <t>ACEView : There is no option to get the URL of the File/Workitem.</t>
  </si>
  <si>
    <t>Upload: File Number generated for the file created using Direct Upload is not in the proper format.</t>
  </si>
  <si>
    <t>Notes/Audit Trilal : The Expiration date is set to "01/01/1970"  by default when changing an "User" or "Inactive" note to "Alert"</t>
  </si>
  <si>
    <t>ASPAC workflow : Dropdown values are getting repeated in Send invoice for approval dropdown</t>
  </si>
  <si>
    <t>Search template : Alt account dropdown values are not getting populated</t>
  </si>
  <si>
    <t>Document Generation : After generating a PO Document, system should add "File Name" as "YYYYMMDD – [File Number] Purchase Order.pdf" to the document.But "File Name" is not present in the application.</t>
  </si>
  <si>
    <t>Cost Allocation - Alt account field displayed the dropdown vlaues as 'Null'</t>
  </si>
  <si>
    <t>When a document is closed in the viewer, it is not getting un-selected in the document list</t>
  </si>
  <si>
    <t>ACEview: When Approving a Workitem using 'Actions' in workbasket( Personal/Public), unexpected error message is displayed.</t>
  </si>
  <si>
    <t>Count of the number of Un-Read Workitems in a Queue is not displayed correctly in the bottom of screen when a Queue filter is used.</t>
  </si>
  <si>
    <t>ACE View : An ActiveX Control pop up is displayed every time the user login into ACE View system.</t>
  </si>
  <si>
    <t>The number of Workitems to be displayed per page within the Queues is not 30 by default.</t>
  </si>
  <si>
    <t>The Approver names is displayed multiple times when clicking on the dropdown for Higher Approve in the pop-up for "Send for Higher Approval" - IE11 issue</t>
  </si>
  <si>
    <t>Document Generation_PO Document:After generating a Document from a Template, the User is not being provided by the option to automatically index the document back to the  File / Workitem.</t>
  </si>
  <si>
    <t>Send Email: If the Document(s) has annotations, when the User selects to email it out, system is not generating any option for emailing the particular document with or without its annotations.</t>
  </si>
  <si>
    <t>Search template : File type is not getting displayed in search result for "Deleted Document search" template.</t>
  </si>
  <si>
    <t>Search template : Mismatch in the search criteria dropdown values and search result in "Delete document"search template</t>
  </si>
  <si>
    <t>Search Template : Ingestion type is not getting displayed as "Single Select Choice List' field in Search template.</t>
  </si>
  <si>
    <t>Index Document : Unable to edit document description of the child document under a batch.</t>
  </si>
  <si>
    <t>Send Email: Empty Document is getting attached when a user performs Send Email functionality.</t>
  </si>
  <si>
    <t>Tester  Error</t>
  </si>
  <si>
    <t>mxkryz</t>
  </si>
  <si>
    <r>
      <t xml:space="preserve">Updates for the Day:
</t>
    </r>
    <r>
      <rPr>
        <sz val="11"/>
        <color indexed="8"/>
        <rFont val="Tahoma"/>
        <family val="2"/>
      </rPr>
      <t>* Po files were created and posted into Peoplesoft today. The batch results will be analysed and results will be shared tomorrow.
* 92% execution progress and 90% Pass percentage were observed
* 2 Critical and 24 High Priority defects are Open</t>
    </r>
  </si>
  <si>
    <r>
      <t xml:space="preserve">Defect Build Status for (26 Open)P1 and P2 Defects:
</t>
    </r>
    <r>
      <rPr>
        <sz val="11"/>
        <color indexed="8"/>
        <rFont val="Tahoma"/>
        <family val="2"/>
      </rPr>
      <t>No Planned Fix Date - 6</t>
    </r>
    <r>
      <rPr>
        <b/>
        <sz val="11"/>
        <color indexed="8"/>
        <rFont val="Tahoma"/>
        <family val="2"/>
      </rPr>
      <t xml:space="preserve">
</t>
    </r>
    <r>
      <rPr>
        <sz val="11"/>
        <color indexed="8"/>
        <rFont val="Tahoma"/>
        <family val="2"/>
      </rPr>
      <t>29/05/2015 - 13
02/06/2015 - 5
04/06/2015 - 2
08/06/2015 - 0</t>
    </r>
  </si>
  <si>
    <r>
      <t xml:space="preserve">Items that need Immediate Attention:
</t>
    </r>
    <r>
      <rPr>
        <sz val="11"/>
        <color theme="1"/>
        <rFont val="Tahoma"/>
        <family val="2"/>
      </rPr>
      <t>* 1 Critical Defect need to be addressed immediately
* P1 and P2 defects without planned fix date need to be updated with appropriate fix date</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</si>
</sst>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20" x14ac:knownFonts="1">
    <font>
      <sz val="11"/>
      <color theme="1"/>
      <name val="Calibri"/>
      <family val="2"/>
      <scheme val="minor"/>
    </font>
    <font>
      <sz val="11"/>
      <color theme="1"/>
      <name val="Calibri"/>
      <family val="2"/>
      <scheme val="minor"/>
    </font>
    <font>
      <b/>
      <sz val="10"/>
      <color theme="1"/>
      <name val="Tahoma"/>
      <family val="2"/>
    </font>
    <font>
      <sz val="10"/>
      <color theme="1"/>
      <name val="Tahoma"/>
      <family val="2"/>
    </font>
    <font>
      <sz val="10"/>
      <name val="Arial"/>
      <family val="2"/>
    </font>
    <font>
      <b/>
      <sz val="10"/>
      <color indexed="8"/>
      <name val="Tahoma"/>
      <family val="2"/>
    </font>
    <font>
      <b/>
      <sz val="14"/>
      <color theme="1"/>
      <name val="Tahoma"/>
      <family val="2"/>
    </font>
    <font>
      <sz val="10"/>
      <name val="Tahoma"/>
      <family val="2"/>
    </font>
    <font>
      <b/>
      <sz val="10"/>
      <name val="Tahoma"/>
      <family val="2"/>
    </font>
    <font>
      <sz val="10"/>
      <color indexed="12"/>
      <name val="Tahoma"/>
      <family val="2"/>
    </font>
    <font>
      <b/>
      <sz val="14"/>
      <color theme="0"/>
      <name val="Tahoma"/>
      <family val="2"/>
    </font>
    <font>
      <b/>
      <sz val="8"/>
      <color indexed="8"/>
      <name val="Tahoma"/>
      <family val="2"/>
    </font>
    <font>
      <b/>
      <sz val="11"/>
      <color indexed="8"/>
      <name val="Tahoma"/>
      <family val="2"/>
    </font>
    <font>
      <sz val="11"/>
      <color indexed="8"/>
      <name val="Tahoma"/>
      <family val="2"/>
    </font>
    <font>
      <sz val="11"/>
      <color theme="1"/>
      <name val="Calibri"/>
      <family val="2"/>
    </font>
    <font>
      <b/>
      <sz val="11"/>
      <color rgb="FFFF0000"/>
      <name val="Tahoma"/>
      <family val="2"/>
    </font>
    <font>
      <sz val="11"/>
      <color theme="1"/>
      <name val="Tahoma"/>
      <family val="2"/>
    </font>
    <font>
      <b/>
      <sz val="12"/>
      <color indexed="8"/>
      <name val="Tahoma"/>
      <family val="2"/>
    </font>
    <font>
      <sz val="10"/>
      <color rgb="FF000000"/>
      <name val="Tahoma"/>
      <family val="2"/>
    </font>
    <font>
      <b/>
      <sz val="11"/>
      <color rgb="FF00B050"/>
      <name val="Tahoma"/>
      <family val="2"/>
    </font>
  </fonts>
  <fills count="18">
    <fill>
      <patternFill patternType="none"/>
    </fill>
    <fill>
      <patternFill patternType="gray125"/>
    </fill>
    <fill>
      <patternFill patternType="solid">
        <fgColor theme="8" tint="0.59999389629810485"/>
        <bgColor indexed="64"/>
      </patternFill>
    </fill>
    <fill>
      <patternFill patternType="solid">
        <fgColor theme="0"/>
        <bgColor indexed="64"/>
      </patternFill>
    </fill>
    <fill>
      <patternFill patternType="solid">
        <fgColor theme="8" tint="0.39997558519241921"/>
        <bgColor indexed="64"/>
      </patternFill>
    </fill>
    <fill>
      <patternFill patternType="solid">
        <fgColor rgb="FF92D050"/>
        <bgColor indexed="64"/>
      </patternFill>
    </fill>
    <fill>
      <patternFill patternType="solid">
        <fgColor theme="9" tint="0.39997558519241921"/>
        <bgColor indexed="64"/>
      </patternFill>
    </fill>
    <fill>
      <patternFill patternType="solid">
        <fgColor rgb="FFFFFF00"/>
        <bgColor indexed="64"/>
      </patternFill>
    </fill>
    <fill>
      <patternFill patternType="solid">
        <fgColor indexed="9"/>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2"/>
        <bgColor indexed="64"/>
      </patternFill>
    </fill>
    <fill>
      <patternFill patternType="solid">
        <fgColor theme="6" tint="0.79998168889431442"/>
        <bgColor indexed="64"/>
      </patternFill>
    </fill>
    <fill>
      <patternFill patternType="solid">
        <fgColor theme="1"/>
        <bgColor indexed="64"/>
      </patternFill>
    </fill>
    <fill>
      <patternFill patternType="solid">
        <fgColor rgb="FFFFC000"/>
        <bgColor indexed="64"/>
      </patternFill>
    </fill>
  </fills>
  <borders count="7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diagonal/>
    </border>
    <border>
      <left style="medium">
        <color indexed="64"/>
      </left>
      <right/>
      <top style="thin">
        <color indexed="64"/>
      </top>
      <bottom style="thin">
        <color indexed="64"/>
      </bottom>
      <diagonal/>
    </border>
    <border>
      <left/>
      <right/>
      <top style="medium">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top/>
      <bottom style="thin">
        <color indexed="64"/>
      </bottom>
      <diagonal/>
    </border>
    <border>
      <left style="thin">
        <color indexed="64"/>
      </left>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thin">
        <color indexed="64"/>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medium">
        <color indexed="64"/>
      </right>
      <top/>
      <bottom style="thin">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diagonal/>
    </border>
    <border>
      <left style="thin">
        <color indexed="64"/>
      </left>
      <right style="medium">
        <color indexed="64"/>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right/>
      <top/>
      <bottom style="thin">
        <color indexed="64"/>
      </bottom>
      <diagonal/>
    </border>
    <border>
      <left/>
      <right/>
      <top style="thin">
        <color indexed="64"/>
      </top>
      <bottom/>
      <diagonal/>
    </border>
    <border>
      <left style="medium">
        <color indexed="64"/>
      </left>
      <right/>
      <top/>
      <bottom style="thin">
        <color indexed="64"/>
      </bottom>
      <diagonal/>
    </border>
    <border>
      <left/>
      <right style="thin">
        <color indexed="64"/>
      </right>
      <top style="medium">
        <color indexed="64"/>
      </top>
      <bottom/>
      <diagonal/>
    </border>
    <border>
      <left style="thin">
        <color indexed="64"/>
      </left>
      <right/>
      <top style="medium">
        <color indexed="64"/>
      </top>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right style="thin">
        <color indexed="64"/>
      </right>
      <top/>
      <bottom style="medium">
        <color indexed="64"/>
      </bottom>
      <diagonal/>
    </border>
  </borders>
  <cellStyleXfs count="6">
    <xf numFmtId="0" fontId="0" fillId="0" borderId="0"/>
    <xf numFmtId="9" fontId="1" fillId="0" borderId="0" applyFont="0" applyFill="0" applyBorder="0" applyAlignment="0" applyProtection="0"/>
    <xf numFmtId="0" fontId="1" fillId="0" borderId="0"/>
    <xf numFmtId="0" fontId="4" fillId="0" borderId="0"/>
    <xf numFmtId="0" fontId="4" fillId="0" borderId="0">
      <alignment vertical="center"/>
    </xf>
    <xf numFmtId="0" fontId="14" fillId="0" borderId="0"/>
  </cellStyleXfs>
  <cellXfs count="454">
    <xf numFmtId="0" fontId="0" fillId="0" borderId="0" xfId="0"/>
    <xf numFmtId="0" fontId="3" fillId="3" borderId="0" xfId="0" applyFont="1" applyFill="1"/>
    <xf numFmtId="0" fontId="3" fillId="3" borderId="1" xfId="0" applyFont="1" applyFill="1" applyBorder="1" applyAlignment="1">
      <alignment horizontal="center" vertical="center"/>
    </xf>
    <xf numFmtId="0" fontId="3" fillId="3" borderId="1" xfId="0" applyFont="1" applyFill="1" applyBorder="1" applyAlignment="1">
      <alignment horizontal="center"/>
    </xf>
    <xf numFmtId="14" fontId="3" fillId="3" borderId="0" xfId="0" applyNumberFormat="1" applyFont="1" applyFill="1"/>
    <xf numFmtId="20" fontId="3" fillId="3" borderId="0" xfId="0" applyNumberFormat="1" applyFont="1" applyFill="1"/>
    <xf numFmtId="0" fontId="3" fillId="3" borderId="11" xfId="0" applyFont="1" applyFill="1" applyBorder="1" applyAlignment="1">
      <alignment horizontal="center"/>
    </xf>
    <xf numFmtId="0" fontId="3" fillId="3" borderId="6" xfId="0" applyFont="1" applyFill="1" applyBorder="1" applyAlignment="1">
      <alignment horizontal="center"/>
    </xf>
    <xf numFmtId="0" fontId="2" fillId="2" borderId="10" xfId="0" applyFont="1" applyFill="1" applyBorder="1" applyAlignment="1">
      <alignment horizontal="center" vertical="center"/>
    </xf>
    <xf numFmtId="0" fontId="2" fillId="2" borderId="11" xfId="0" applyFont="1" applyFill="1" applyBorder="1" applyAlignment="1">
      <alignment horizontal="center" vertical="center"/>
    </xf>
    <xf numFmtId="0" fontId="3" fillId="3" borderId="5" xfId="0" applyFont="1" applyFill="1" applyBorder="1" applyAlignment="1">
      <alignment horizontal="center"/>
    </xf>
    <xf numFmtId="0" fontId="3" fillId="3" borderId="7" xfId="0" applyFont="1" applyFill="1" applyBorder="1" applyAlignment="1">
      <alignment horizontal="center"/>
    </xf>
    <xf numFmtId="0" fontId="3" fillId="3" borderId="18" xfId="0" applyFont="1" applyFill="1" applyBorder="1" applyAlignment="1">
      <alignment horizontal="center"/>
    </xf>
    <xf numFmtId="0" fontId="3" fillId="3" borderId="28" xfId="0" applyFont="1" applyFill="1" applyBorder="1" applyAlignment="1">
      <alignment horizontal="center"/>
    </xf>
    <xf numFmtId="0" fontId="3" fillId="3" borderId="15" xfId="0" applyFont="1" applyFill="1" applyBorder="1" applyAlignment="1">
      <alignment horizontal="center"/>
    </xf>
    <xf numFmtId="0" fontId="3" fillId="3" borderId="16" xfId="0" applyFont="1" applyFill="1" applyBorder="1" applyAlignment="1">
      <alignment horizontal="center"/>
    </xf>
    <xf numFmtId="0" fontId="3" fillId="3" borderId="8" xfId="0" applyFont="1" applyFill="1" applyBorder="1" applyAlignment="1">
      <alignment horizontal="center"/>
    </xf>
    <xf numFmtId="0" fontId="3" fillId="3" borderId="9" xfId="0" applyFont="1" applyFill="1" applyBorder="1" applyAlignment="1">
      <alignment horizontal="center"/>
    </xf>
    <xf numFmtId="0" fontId="3" fillId="3" borderId="10" xfId="0" applyFont="1" applyFill="1" applyBorder="1" applyAlignment="1">
      <alignment horizontal="center"/>
    </xf>
    <xf numFmtId="0" fontId="3" fillId="3" borderId="12" xfId="0" applyFont="1" applyFill="1" applyBorder="1" applyAlignment="1">
      <alignment horizontal="center"/>
    </xf>
    <xf numFmtId="0" fontId="2" fillId="2" borderId="18" xfId="0" applyFont="1" applyFill="1" applyBorder="1" applyAlignment="1">
      <alignment horizontal="center" vertical="center"/>
    </xf>
    <xf numFmtId="0" fontId="2" fillId="5" borderId="14" xfId="0" applyNumberFormat="1" applyFont="1" applyFill="1" applyBorder="1" applyAlignment="1">
      <alignment horizontal="center" vertical="center"/>
    </xf>
    <xf numFmtId="0" fontId="2" fillId="5" borderId="31" xfId="0" applyNumberFormat="1" applyFont="1" applyFill="1" applyBorder="1" applyAlignment="1">
      <alignment horizontal="center" vertical="center"/>
    </xf>
    <xf numFmtId="0" fontId="2" fillId="5" borderId="13" xfId="0" applyNumberFormat="1" applyFont="1" applyFill="1" applyBorder="1" applyAlignment="1">
      <alignment horizontal="center" vertical="center"/>
    </xf>
    <xf numFmtId="0" fontId="2" fillId="2" borderId="12" xfId="0" applyFont="1" applyFill="1" applyBorder="1" applyAlignment="1">
      <alignment horizontal="center" vertical="center"/>
    </xf>
    <xf numFmtId="0" fontId="2" fillId="5" borderId="3" xfId="0" applyNumberFormat="1" applyFont="1" applyFill="1" applyBorder="1" applyAlignment="1">
      <alignment horizontal="center" vertical="center"/>
    </xf>
    <xf numFmtId="0" fontId="2" fillId="5" borderId="4" xfId="0" applyNumberFormat="1" applyFont="1" applyFill="1" applyBorder="1" applyAlignment="1">
      <alignment horizontal="center" vertical="center"/>
    </xf>
    <xf numFmtId="0" fontId="2" fillId="2" borderId="38" xfId="0" applyFont="1" applyFill="1" applyBorder="1" applyAlignment="1">
      <alignment horizontal="center" vertical="center"/>
    </xf>
    <xf numFmtId="0" fontId="3" fillId="3" borderId="29" xfId="0" applyFont="1" applyFill="1" applyBorder="1" applyAlignment="1">
      <alignment vertical="top"/>
    </xf>
    <xf numFmtId="0" fontId="3" fillId="3" borderId="34" xfId="0" applyFont="1" applyFill="1" applyBorder="1" applyAlignment="1">
      <alignment vertical="top"/>
    </xf>
    <xf numFmtId="0" fontId="3" fillId="3" borderId="39" xfId="0" applyFont="1" applyFill="1" applyBorder="1" applyAlignment="1">
      <alignment vertical="top"/>
    </xf>
    <xf numFmtId="0" fontId="3" fillId="3" borderId="24" xfId="0" applyFont="1" applyFill="1" applyBorder="1" applyAlignment="1">
      <alignment horizontal="center"/>
    </xf>
    <xf numFmtId="0" fontId="2" fillId="5" borderId="2" xfId="0" applyNumberFormat="1" applyFont="1" applyFill="1" applyBorder="1" applyAlignment="1">
      <alignment horizontal="center" vertical="center"/>
    </xf>
    <xf numFmtId="0" fontId="2" fillId="2" borderId="24" xfId="0" applyFont="1" applyFill="1" applyBorder="1" applyAlignment="1">
      <alignment horizontal="center" vertical="center"/>
    </xf>
    <xf numFmtId="0" fontId="2" fillId="2" borderId="27"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9" xfId="0" applyFont="1" applyFill="1" applyBorder="1" applyAlignment="1">
      <alignment horizontal="center" vertical="center"/>
    </xf>
    <xf numFmtId="0" fontId="3" fillId="3" borderId="19" xfId="0" applyFont="1" applyFill="1" applyBorder="1" applyAlignment="1">
      <alignment horizontal="center"/>
    </xf>
    <xf numFmtId="0" fontId="2" fillId="5" borderId="7" xfId="0" applyFont="1" applyFill="1" applyBorder="1" applyAlignment="1">
      <alignment horizontal="center"/>
    </xf>
    <xf numFmtId="0" fontId="2" fillId="5" borderId="9" xfId="0" applyFont="1" applyFill="1" applyBorder="1" applyAlignment="1">
      <alignment horizontal="center"/>
    </xf>
    <xf numFmtId="0" fontId="2" fillId="5" borderId="27" xfId="0" applyFont="1" applyFill="1" applyBorder="1" applyAlignment="1">
      <alignment horizontal="center"/>
    </xf>
    <xf numFmtId="0" fontId="3" fillId="3" borderId="29" xfId="0" applyFont="1" applyFill="1" applyBorder="1" applyAlignment="1">
      <alignment horizontal="center"/>
    </xf>
    <xf numFmtId="0" fontId="3" fillId="3" borderId="34" xfId="0" applyFont="1" applyFill="1" applyBorder="1" applyAlignment="1">
      <alignment horizontal="center"/>
    </xf>
    <xf numFmtId="0" fontId="3" fillId="3" borderId="39" xfId="0" applyFont="1" applyFill="1" applyBorder="1" applyAlignment="1">
      <alignment horizontal="center"/>
    </xf>
    <xf numFmtId="0" fontId="3" fillId="3" borderId="44" xfId="0" applyFont="1" applyFill="1" applyBorder="1" applyAlignment="1">
      <alignment horizontal="center"/>
    </xf>
    <xf numFmtId="0" fontId="3" fillId="3" borderId="17" xfId="0" applyFont="1" applyFill="1" applyBorder="1" applyAlignment="1">
      <alignment horizontal="center"/>
    </xf>
    <xf numFmtId="0" fontId="2" fillId="5" borderId="32" xfId="0" applyNumberFormat="1" applyFont="1" applyFill="1" applyBorder="1" applyAlignment="1">
      <alignment horizontal="center" vertical="center"/>
    </xf>
    <xf numFmtId="0" fontId="2" fillId="5" borderId="45" xfId="0" applyNumberFormat="1" applyFont="1" applyFill="1" applyBorder="1" applyAlignment="1">
      <alignment horizontal="center" vertical="center"/>
    </xf>
    <xf numFmtId="0" fontId="3" fillId="3" borderId="35" xfId="0" applyFont="1" applyFill="1" applyBorder="1" applyAlignment="1">
      <alignment horizontal="center"/>
    </xf>
    <xf numFmtId="0" fontId="3" fillId="3" borderId="38" xfId="0" applyFont="1" applyFill="1" applyBorder="1" applyAlignment="1">
      <alignment horizontal="center"/>
    </xf>
    <xf numFmtId="0" fontId="2" fillId="2" borderId="23" xfId="0" applyFont="1" applyFill="1" applyBorder="1" applyAlignment="1">
      <alignment horizontal="center" vertical="center"/>
    </xf>
    <xf numFmtId="0" fontId="2" fillId="5" borderId="41" xfId="0" applyFont="1" applyFill="1" applyBorder="1" applyAlignment="1">
      <alignment horizontal="center"/>
    </xf>
    <xf numFmtId="0" fontId="2" fillId="5" borderId="42" xfId="0" applyFont="1" applyFill="1" applyBorder="1" applyAlignment="1">
      <alignment horizontal="center"/>
    </xf>
    <xf numFmtId="0" fontId="2" fillId="5" borderId="46" xfId="0" applyFont="1" applyFill="1" applyBorder="1" applyAlignment="1">
      <alignment horizontal="center"/>
    </xf>
    <xf numFmtId="0" fontId="2" fillId="5" borderId="20" xfId="0" applyFont="1" applyFill="1" applyBorder="1" applyAlignment="1">
      <alignment horizontal="center"/>
    </xf>
    <xf numFmtId="0" fontId="2" fillId="5" borderId="25" xfId="0" applyFont="1" applyFill="1" applyBorder="1" applyAlignment="1">
      <alignment horizontal="center"/>
    </xf>
    <xf numFmtId="0" fontId="2" fillId="5" borderId="47" xfId="0" applyFont="1" applyFill="1" applyBorder="1" applyAlignment="1">
      <alignment horizontal="center"/>
    </xf>
    <xf numFmtId="0" fontId="3" fillId="3" borderId="15" xfId="0" applyFont="1" applyFill="1" applyBorder="1" applyAlignment="1">
      <alignment horizontal="center" vertical="center"/>
    </xf>
    <xf numFmtId="0" fontId="3" fillId="3" borderId="11" xfId="0" applyFont="1" applyFill="1" applyBorder="1" applyAlignment="1">
      <alignment horizontal="center" vertical="center"/>
    </xf>
    <xf numFmtId="0" fontId="2" fillId="5" borderId="26" xfId="0" applyFont="1" applyFill="1" applyBorder="1" applyAlignment="1">
      <alignment horizontal="center"/>
    </xf>
    <xf numFmtId="0" fontId="2" fillId="5" borderId="48" xfId="0" applyFont="1" applyFill="1" applyBorder="1" applyAlignment="1">
      <alignment horizontal="center"/>
    </xf>
    <xf numFmtId="0" fontId="2" fillId="5" borderId="49" xfId="0" applyFont="1" applyFill="1" applyBorder="1" applyAlignment="1">
      <alignment horizontal="center"/>
    </xf>
    <xf numFmtId="0" fontId="3" fillId="3" borderId="16" xfId="0" applyFont="1" applyFill="1" applyBorder="1" applyAlignment="1">
      <alignment horizontal="center" vertical="center"/>
    </xf>
    <xf numFmtId="0" fontId="3" fillId="3" borderId="9" xfId="0" applyFont="1" applyFill="1" applyBorder="1" applyAlignment="1">
      <alignment horizontal="center" vertical="center"/>
    </xf>
    <xf numFmtId="0" fontId="3" fillId="3" borderId="12" xfId="0" applyFont="1" applyFill="1" applyBorder="1" applyAlignment="1">
      <alignment horizontal="center" vertical="center"/>
    </xf>
    <xf numFmtId="0" fontId="3" fillId="3" borderId="27" xfId="0" applyFont="1" applyFill="1" applyBorder="1" applyAlignment="1">
      <alignment horizontal="center"/>
    </xf>
    <xf numFmtId="10" fontId="2" fillId="0" borderId="0" xfId="1" applyNumberFormat="1" applyFont="1" applyFill="1" applyBorder="1" applyAlignment="1">
      <alignment horizontal="center"/>
    </xf>
    <xf numFmtId="0" fontId="2" fillId="5" borderId="52" xfId="0" applyFont="1" applyFill="1" applyBorder="1" applyAlignment="1">
      <alignment horizontal="center"/>
    </xf>
    <xf numFmtId="0" fontId="2" fillId="2" borderId="40" xfId="0" applyFont="1" applyFill="1" applyBorder="1" applyAlignment="1">
      <alignment horizontal="center" vertical="center"/>
    </xf>
    <xf numFmtId="10" fontId="2" fillId="5" borderId="52" xfId="1" applyNumberFormat="1" applyFont="1" applyFill="1" applyBorder="1" applyAlignment="1">
      <alignment horizontal="center"/>
    </xf>
    <xf numFmtId="10" fontId="2" fillId="5" borderId="41" xfId="1" applyNumberFormat="1" applyFont="1" applyFill="1" applyBorder="1" applyAlignment="1">
      <alignment horizontal="center"/>
    </xf>
    <xf numFmtId="0" fontId="2" fillId="0" borderId="0" xfId="0" applyFont="1" applyFill="1" applyBorder="1" applyAlignment="1">
      <alignment horizontal="center"/>
    </xf>
    <xf numFmtId="0" fontId="2" fillId="5" borderId="15" xfId="0" applyNumberFormat="1" applyFont="1" applyFill="1" applyBorder="1" applyAlignment="1">
      <alignment horizontal="center" vertical="center"/>
    </xf>
    <xf numFmtId="0" fontId="2" fillId="5" borderId="16" xfId="0" applyNumberFormat="1" applyFont="1" applyFill="1" applyBorder="1" applyAlignment="1">
      <alignment horizontal="center" vertical="center"/>
    </xf>
    <xf numFmtId="10" fontId="2" fillId="5" borderId="11" xfId="1" applyNumberFormat="1" applyFont="1" applyFill="1" applyBorder="1" applyAlignment="1">
      <alignment horizontal="center"/>
    </xf>
    <xf numFmtId="10" fontId="2" fillId="5" borderId="12" xfId="1" applyNumberFormat="1" applyFont="1" applyFill="1" applyBorder="1" applyAlignment="1">
      <alignment horizontal="center"/>
    </xf>
    <xf numFmtId="0" fontId="2" fillId="5" borderId="21" xfId="0" applyNumberFormat="1" applyFont="1" applyFill="1" applyBorder="1" applyAlignment="1">
      <alignment horizontal="center" vertical="center"/>
    </xf>
    <xf numFmtId="10" fontId="2" fillId="5" borderId="50" xfId="1" applyNumberFormat="1" applyFont="1" applyFill="1" applyBorder="1" applyAlignment="1">
      <alignment horizontal="center"/>
    </xf>
    <xf numFmtId="0" fontId="2" fillId="5" borderId="43" xfId="0" applyFont="1" applyFill="1" applyBorder="1" applyAlignment="1">
      <alignment horizontal="center"/>
    </xf>
    <xf numFmtId="10" fontId="2" fillId="5" borderId="16" xfId="1" applyNumberFormat="1" applyFont="1" applyFill="1" applyBorder="1" applyAlignment="1">
      <alignment horizontal="center"/>
    </xf>
    <xf numFmtId="0" fontId="3" fillId="3" borderId="12" xfId="0" applyFont="1" applyFill="1" applyBorder="1"/>
    <xf numFmtId="0" fontId="2" fillId="2" borderId="50" xfId="0" applyFont="1" applyFill="1" applyBorder="1" applyAlignment="1">
      <alignment horizontal="center" vertical="center"/>
    </xf>
    <xf numFmtId="10" fontId="2" fillId="5" borderId="9" xfId="1" applyNumberFormat="1" applyFont="1" applyFill="1" applyBorder="1" applyAlignment="1">
      <alignment horizontal="center"/>
    </xf>
    <xf numFmtId="0" fontId="2" fillId="5" borderId="28" xfId="0" applyFont="1" applyFill="1" applyBorder="1" applyAlignment="1">
      <alignment horizontal="center"/>
    </xf>
    <xf numFmtId="0" fontId="2" fillId="5" borderId="8" xfId="0" applyFont="1" applyFill="1" applyBorder="1" applyAlignment="1">
      <alignment horizontal="center"/>
    </xf>
    <xf numFmtId="0" fontId="2" fillId="5" borderId="24" xfId="0" applyFont="1" applyFill="1" applyBorder="1" applyAlignment="1">
      <alignment horizontal="center"/>
    </xf>
    <xf numFmtId="10" fontId="2" fillId="5" borderId="27" xfId="1" applyNumberFormat="1" applyFont="1" applyFill="1" applyBorder="1" applyAlignment="1">
      <alignment horizontal="center"/>
    </xf>
    <xf numFmtId="0" fontId="2" fillId="5" borderId="28" xfId="0" applyNumberFormat="1" applyFont="1" applyFill="1" applyBorder="1" applyAlignment="1">
      <alignment horizontal="center" vertical="center"/>
    </xf>
    <xf numFmtId="10" fontId="2" fillId="5" borderId="10" xfId="1" applyNumberFormat="1" applyFont="1" applyFill="1" applyBorder="1" applyAlignment="1">
      <alignment horizontal="center" vertical="center"/>
    </xf>
    <xf numFmtId="10" fontId="2" fillId="5" borderId="11" xfId="1" applyNumberFormat="1" applyFont="1" applyFill="1" applyBorder="1" applyAlignment="1">
      <alignment horizontal="center" vertical="center"/>
    </xf>
    <xf numFmtId="0" fontId="2" fillId="5" borderId="35" xfId="0" applyNumberFormat="1" applyFont="1" applyFill="1" applyBorder="1" applyAlignment="1">
      <alignment horizontal="center" vertical="center"/>
    </xf>
    <xf numFmtId="10" fontId="2" fillId="5" borderId="38" xfId="1" applyNumberFormat="1" applyFont="1" applyFill="1" applyBorder="1" applyAlignment="1">
      <alignment horizontal="center" vertical="center"/>
    </xf>
    <xf numFmtId="0" fontId="2" fillId="2" borderId="51" xfId="0" applyFont="1" applyFill="1" applyBorder="1" applyAlignment="1">
      <alignment horizontal="center" vertical="center"/>
    </xf>
    <xf numFmtId="10" fontId="2" fillId="5" borderId="38" xfId="1" applyNumberFormat="1" applyFont="1" applyFill="1" applyBorder="1" applyAlignment="1">
      <alignment horizontal="center"/>
    </xf>
    <xf numFmtId="10" fontId="2" fillId="5" borderId="10" xfId="1" applyNumberFormat="1" applyFont="1" applyFill="1" applyBorder="1" applyAlignment="1">
      <alignment horizontal="center"/>
    </xf>
    <xf numFmtId="10" fontId="2" fillId="5" borderId="12" xfId="1" applyNumberFormat="1" applyFont="1" applyFill="1" applyBorder="1" applyAlignment="1">
      <alignment horizontal="center" vertical="center"/>
    </xf>
    <xf numFmtId="2" fontId="3" fillId="3" borderId="0" xfId="0" applyNumberFormat="1" applyFont="1" applyFill="1"/>
    <xf numFmtId="0" fontId="3" fillId="3" borderId="0" xfId="0" applyFont="1" applyFill="1" applyAlignment="1">
      <alignment horizontal="center" vertical="center"/>
    </xf>
    <xf numFmtId="1" fontId="3" fillId="3" borderId="0" xfId="0" applyNumberFormat="1" applyFont="1" applyFill="1" applyAlignment="1">
      <alignment horizontal="center" vertical="center"/>
    </xf>
    <xf numFmtId="10" fontId="3" fillId="3" borderId="0" xfId="1" applyNumberFormat="1" applyFont="1" applyFill="1" applyAlignment="1">
      <alignment horizontal="center" vertical="center"/>
    </xf>
    <xf numFmtId="0" fontId="3" fillId="3" borderId="34" xfId="0" applyFont="1" applyFill="1" applyBorder="1" applyAlignment="1">
      <alignment horizontal="left" vertical="center"/>
    </xf>
    <xf numFmtId="0" fontId="3" fillId="3" borderId="48" xfId="0" applyFont="1" applyFill="1" applyBorder="1" applyAlignment="1">
      <alignment horizontal="left" vertical="center"/>
    </xf>
    <xf numFmtId="0" fontId="3" fillId="3" borderId="19" xfId="0" applyFont="1" applyFill="1" applyBorder="1" applyAlignment="1">
      <alignment horizontal="left" vertical="center"/>
    </xf>
    <xf numFmtId="0" fontId="3" fillId="0" borderId="8" xfId="0" applyFont="1" applyFill="1" applyBorder="1" applyAlignment="1">
      <alignment horizontal="center" vertical="center"/>
    </xf>
    <xf numFmtId="1" fontId="3" fillId="0" borderId="1" xfId="0" applyNumberFormat="1" applyFont="1" applyFill="1" applyBorder="1" applyAlignment="1">
      <alignment horizontal="center" vertical="center"/>
    </xf>
    <xf numFmtId="0" fontId="3" fillId="0" borderId="0" xfId="0" applyFont="1" applyFill="1"/>
    <xf numFmtId="10" fontId="2" fillId="5" borderId="14" xfId="1" applyNumberFormat="1" applyFont="1" applyFill="1" applyBorder="1" applyAlignment="1">
      <alignment horizontal="center" vertical="center"/>
    </xf>
    <xf numFmtId="10" fontId="2" fillId="5" borderId="13" xfId="1" applyNumberFormat="1" applyFont="1" applyFill="1" applyBorder="1" applyAlignment="1">
      <alignment horizontal="center" vertical="center"/>
    </xf>
    <xf numFmtId="0" fontId="2" fillId="7" borderId="1" xfId="0" applyNumberFormat="1" applyFont="1" applyFill="1" applyBorder="1" applyAlignment="1">
      <alignment horizontal="center" vertical="center"/>
    </xf>
    <xf numFmtId="0" fontId="3" fillId="0" borderId="0" xfId="0" applyFont="1" applyAlignment="1">
      <alignment horizontal="center" vertical="center"/>
    </xf>
    <xf numFmtId="0" fontId="2" fillId="7" borderId="1" xfId="0" applyFont="1" applyFill="1" applyBorder="1" applyAlignment="1">
      <alignment horizontal="center" vertical="center"/>
    </xf>
    <xf numFmtId="0" fontId="5" fillId="10" borderId="1" xfId="2" applyFont="1" applyFill="1" applyBorder="1" applyAlignment="1">
      <alignment horizontal="center" vertical="center"/>
    </xf>
    <xf numFmtId="0" fontId="5" fillId="12" borderId="1" xfId="2" applyFont="1" applyFill="1" applyBorder="1" applyAlignment="1">
      <alignment horizontal="center" vertical="center"/>
    </xf>
    <xf numFmtId="0" fontId="3" fillId="13" borderId="1" xfId="0" applyFont="1" applyFill="1" applyBorder="1" applyAlignment="1">
      <alignment horizontal="center" vertical="center"/>
    </xf>
    <xf numFmtId="0" fontId="6" fillId="0" borderId="0" xfId="0" applyFont="1" applyFill="1" applyBorder="1" applyAlignment="1">
      <alignment vertical="center"/>
    </xf>
    <xf numFmtId="0" fontId="3" fillId="0" borderId="0" xfId="0" applyFont="1" applyFill="1" applyBorder="1" applyAlignment="1">
      <alignment horizontal="center" vertical="center"/>
    </xf>
    <xf numFmtId="9" fontId="3" fillId="0" borderId="1" xfId="0" applyNumberFormat="1" applyFont="1" applyBorder="1" applyAlignment="1">
      <alignment horizontal="center" vertical="center"/>
    </xf>
    <xf numFmtId="0" fontId="3" fillId="0" borderId="0" xfId="0" applyFont="1" applyFill="1" applyAlignment="1">
      <alignment horizontal="center" vertical="center"/>
    </xf>
    <xf numFmtId="0" fontId="6" fillId="0" borderId="0" xfId="0" applyFont="1" applyFill="1" applyBorder="1" applyAlignment="1">
      <alignment horizontal="center" vertical="center"/>
    </xf>
    <xf numFmtId="0" fontId="7" fillId="8" borderId="0" xfId="0" applyFont="1" applyFill="1" applyBorder="1" applyAlignment="1">
      <alignment vertical="center"/>
    </xf>
    <xf numFmtId="0" fontId="7" fillId="0" borderId="0" xfId="0" applyFont="1" applyFill="1" applyBorder="1" applyAlignment="1">
      <alignment vertical="center"/>
    </xf>
    <xf numFmtId="0" fontId="8" fillId="0" borderId="0" xfId="0" applyFont="1" applyFill="1" applyBorder="1" applyAlignment="1" applyProtection="1">
      <alignment horizontal="center" vertical="center"/>
      <protection hidden="1"/>
    </xf>
    <xf numFmtId="0" fontId="3" fillId="8" borderId="0" xfId="0" applyFont="1" applyFill="1" applyBorder="1" applyAlignment="1">
      <alignment vertical="center"/>
    </xf>
    <xf numFmtId="0" fontId="8" fillId="3" borderId="0" xfId="0" applyFont="1" applyFill="1" applyBorder="1" applyAlignment="1" applyProtection="1">
      <alignment horizontal="center" vertical="center"/>
      <protection hidden="1"/>
    </xf>
    <xf numFmtId="0" fontId="7" fillId="3" borderId="0" xfId="0" applyFont="1" applyFill="1" applyBorder="1" applyAlignment="1">
      <alignment vertical="center"/>
    </xf>
    <xf numFmtId="0" fontId="2" fillId="0" borderId="0" xfId="0" applyNumberFormat="1" applyFont="1" applyFill="1" applyBorder="1" applyAlignment="1">
      <alignment horizontal="center" vertical="center"/>
    </xf>
    <xf numFmtId="0" fontId="8" fillId="11" borderId="1" xfId="0" applyFont="1" applyFill="1" applyBorder="1" applyAlignment="1" applyProtection="1">
      <alignment horizontal="center" vertical="center"/>
    </xf>
    <xf numFmtId="0" fontId="8" fillId="9" borderId="1" xfId="0" applyFont="1" applyFill="1" applyBorder="1" applyAlignment="1" applyProtection="1">
      <alignment horizontal="center" vertical="center"/>
    </xf>
    <xf numFmtId="0" fontId="8" fillId="14" borderId="1" xfId="0" applyFont="1" applyFill="1" applyBorder="1" applyAlignment="1" applyProtection="1">
      <alignment vertical="center"/>
      <protection hidden="1"/>
    </xf>
    <xf numFmtId="14" fontId="2" fillId="11" borderId="1" xfId="1" applyNumberFormat="1" applyFont="1" applyFill="1" applyBorder="1" applyAlignment="1">
      <alignment horizontal="center" vertical="center"/>
    </xf>
    <xf numFmtId="0" fontId="3" fillId="0" borderId="0" xfId="0" applyFont="1" applyBorder="1" applyAlignment="1">
      <alignment vertical="center"/>
    </xf>
    <xf numFmtId="0" fontId="3" fillId="0" borderId="0" xfId="0" applyFont="1" applyFill="1" applyBorder="1" applyAlignment="1">
      <alignment vertical="center"/>
    </xf>
    <xf numFmtId="0" fontId="3" fillId="0" borderId="58" xfId="0" applyFont="1" applyBorder="1" applyAlignment="1">
      <alignment vertical="center"/>
    </xf>
    <xf numFmtId="0" fontId="3" fillId="0" borderId="65" xfId="0" applyFont="1" applyFill="1" applyBorder="1" applyAlignment="1">
      <alignment vertical="center"/>
    </xf>
    <xf numFmtId="0" fontId="3" fillId="0" borderId="66" xfId="0" applyFont="1" applyFill="1" applyBorder="1" applyAlignment="1">
      <alignment vertical="center"/>
    </xf>
    <xf numFmtId="0" fontId="3" fillId="0" borderId="65" xfId="0" applyFont="1" applyBorder="1" applyAlignment="1">
      <alignment vertical="center"/>
    </xf>
    <xf numFmtId="0" fontId="3" fillId="0" borderId="0" xfId="0" applyFont="1" applyAlignment="1">
      <alignment vertical="center"/>
    </xf>
    <xf numFmtId="0" fontId="9" fillId="0" borderId="0" xfId="3" applyFont="1" applyFill="1" applyBorder="1" applyAlignment="1">
      <alignment horizontal="left" vertical="center" wrapText="1"/>
    </xf>
    <xf numFmtId="0" fontId="3" fillId="0" borderId="62" xfId="0" applyFont="1" applyBorder="1" applyAlignment="1">
      <alignment vertical="center"/>
    </xf>
    <xf numFmtId="0" fontId="3" fillId="0" borderId="63" xfId="0" applyFont="1" applyBorder="1" applyAlignment="1">
      <alignment vertical="center"/>
    </xf>
    <xf numFmtId="0" fontId="7" fillId="0" borderId="0" xfId="3" applyFont="1" applyBorder="1" applyAlignment="1">
      <alignment horizontal="center" vertical="center" wrapText="1"/>
    </xf>
    <xf numFmtId="0" fontId="3" fillId="0" borderId="59" xfId="0" applyFont="1" applyBorder="1" applyAlignment="1">
      <alignment vertical="center"/>
    </xf>
    <xf numFmtId="0" fontId="7" fillId="8" borderId="63" xfId="0" applyFont="1" applyFill="1" applyBorder="1" applyAlignment="1">
      <alignment vertical="center"/>
    </xf>
    <xf numFmtId="0" fontId="9" fillId="0" borderId="0" xfId="3" applyFont="1" applyBorder="1" applyAlignment="1">
      <alignment vertical="center" wrapText="1"/>
    </xf>
    <xf numFmtId="0" fontId="3" fillId="3" borderId="0" xfId="0" applyFont="1" applyFill="1" applyBorder="1" applyAlignment="1">
      <alignment horizontal="left" vertical="center"/>
    </xf>
    <xf numFmtId="0" fontId="3" fillId="0" borderId="66" xfId="0" applyFont="1" applyBorder="1" applyAlignment="1">
      <alignment vertical="center"/>
    </xf>
    <xf numFmtId="0" fontId="2" fillId="7" borderId="34" xfId="0" applyFont="1" applyFill="1" applyBorder="1" applyAlignment="1">
      <alignment vertical="center"/>
    </xf>
    <xf numFmtId="0" fontId="2" fillId="0" borderId="0" xfId="0" applyFont="1" applyFill="1" applyBorder="1" applyAlignment="1">
      <alignment vertical="center"/>
    </xf>
    <xf numFmtId="0" fontId="3" fillId="0" borderId="63" xfId="0" applyFont="1" applyFill="1" applyBorder="1" applyAlignment="1">
      <alignment horizontal="left" vertical="center"/>
    </xf>
    <xf numFmtId="0" fontId="7" fillId="0" borderId="63" xfId="0" applyFont="1" applyFill="1" applyBorder="1" applyAlignment="1">
      <alignment vertical="center"/>
    </xf>
    <xf numFmtId="0" fontId="3" fillId="0" borderId="0" xfId="0" applyFont="1" applyFill="1" applyBorder="1" applyAlignment="1">
      <alignment horizontal="center" vertical="center" wrapText="1"/>
    </xf>
    <xf numFmtId="0" fontId="3" fillId="0" borderId="0" xfId="0" applyFont="1" applyFill="1" applyBorder="1" applyAlignment="1">
      <alignment horizontal="left" vertical="center"/>
    </xf>
    <xf numFmtId="10" fontId="2" fillId="11" borderId="1" xfId="1" applyNumberFormat="1" applyFont="1" applyFill="1" applyBorder="1" applyAlignment="1">
      <alignment horizontal="center" vertical="center"/>
    </xf>
    <xf numFmtId="0" fontId="2" fillId="2" borderId="57" xfId="0" applyFont="1" applyFill="1" applyBorder="1" applyAlignment="1">
      <alignment horizontal="center" vertical="center" wrapText="1"/>
    </xf>
    <xf numFmtId="0" fontId="2" fillId="2" borderId="55" xfId="0" applyFont="1" applyFill="1" applyBorder="1" applyAlignment="1">
      <alignment horizontal="center" vertical="center" wrapText="1"/>
    </xf>
    <xf numFmtId="0" fontId="2" fillId="2" borderId="61" xfId="0" applyFont="1" applyFill="1" applyBorder="1" applyAlignment="1">
      <alignment horizontal="center" vertical="center" wrapText="1"/>
    </xf>
    <xf numFmtId="1" fontId="2" fillId="5" borderId="14" xfId="0" applyNumberFormat="1" applyFont="1" applyFill="1" applyBorder="1" applyAlignment="1">
      <alignment horizontal="center" vertical="center"/>
    </xf>
    <xf numFmtId="0" fontId="2" fillId="2" borderId="51"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23" xfId="0" applyFont="1" applyFill="1" applyBorder="1" applyAlignment="1">
      <alignment horizontal="center" vertical="center" wrapText="1"/>
    </xf>
    <xf numFmtId="0" fontId="2" fillId="2" borderId="55" xfId="0" applyFont="1" applyFill="1" applyBorder="1" applyAlignment="1">
      <alignment horizontal="center" vertical="center"/>
    </xf>
    <xf numFmtId="0" fontId="2" fillId="2" borderId="56" xfId="0" applyFont="1" applyFill="1" applyBorder="1" applyAlignment="1">
      <alignment horizontal="center" vertical="center"/>
    </xf>
    <xf numFmtId="1" fontId="2" fillId="5" borderId="13" xfId="0" applyNumberFormat="1" applyFont="1" applyFill="1" applyBorder="1" applyAlignment="1">
      <alignment horizontal="center" vertical="center"/>
    </xf>
    <xf numFmtId="164" fontId="2" fillId="11" borderId="1" xfId="1" applyNumberFormat="1" applyFont="1" applyFill="1" applyBorder="1" applyAlignment="1">
      <alignment horizontal="center" vertical="center"/>
    </xf>
    <xf numFmtId="1" fontId="3" fillId="11" borderId="1" xfId="0" applyNumberFormat="1" applyFont="1" applyFill="1" applyBorder="1" applyAlignment="1">
      <alignment horizontal="center" vertical="center"/>
    </xf>
    <xf numFmtId="0" fontId="3" fillId="11" borderId="1" xfId="0" applyFont="1" applyFill="1" applyBorder="1" applyAlignment="1">
      <alignment horizontal="center" vertical="center"/>
    </xf>
    <xf numFmtId="1" fontId="3" fillId="11" borderId="8" xfId="0" applyNumberFormat="1" applyFont="1" applyFill="1" applyBorder="1" applyAlignment="1">
      <alignment horizontal="center" vertical="center"/>
    </xf>
    <xf numFmtId="10" fontId="3" fillId="11" borderId="8" xfId="1" applyNumberFormat="1" applyFont="1" applyFill="1" applyBorder="1" applyAlignment="1">
      <alignment horizontal="center" vertical="center"/>
    </xf>
    <xf numFmtId="10" fontId="3" fillId="11" borderId="1" xfId="1" applyNumberFormat="1" applyFont="1" applyFill="1" applyBorder="1" applyAlignment="1">
      <alignment horizontal="center" vertical="center"/>
    </xf>
    <xf numFmtId="1" fontId="3" fillId="11" borderId="9" xfId="0" applyNumberFormat="1" applyFont="1" applyFill="1" applyBorder="1" applyAlignment="1">
      <alignment horizontal="center" vertical="center"/>
    </xf>
    <xf numFmtId="0" fontId="3" fillId="0" borderId="1" xfId="0" applyFont="1" applyFill="1" applyBorder="1" applyAlignment="1">
      <alignment horizontal="center" vertical="center"/>
    </xf>
    <xf numFmtId="1" fontId="3" fillId="0" borderId="8" xfId="0" applyNumberFormat="1" applyFont="1" applyFill="1" applyBorder="1" applyAlignment="1">
      <alignment horizontal="center" vertical="center"/>
    </xf>
    <xf numFmtId="10" fontId="3" fillId="0" borderId="8" xfId="1" applyNumberFormat="1" applyFont="1" applyFill="1" applyBorder="1" applyAlignment="1">
      <alignment horizontal="center" vertical="center"/>
    </xf>
    <xf numFmtId="10" fontId="3" fillId="0" borderId="1" xfId="1" applyNumberFormat="1" applyFont="1" applyFill="1" applyBorder="1" applyAlignment="1">
      <alignment horizontal="center" vertical="center"/>
    </xf>
    <xf numFmtId="1" fontId="3" fillId="0" borderId="9" xfId="0" applyNumberFormat="1" applyFont="1" applyFill="1" applyBorder="1" applyAlignment="1">
      <alignment horizontal="center" vertical="center"/>
    </xf>
    <xf numFmtId="0" fontId="3" fillId="11" borderId="8" xfId="0" applyFont="1" applyFill="1" applyBorder="1" applyAlignment="1">
      <alignment horizontal="center" vertical="center"/>
    </xf>
    <xf numFmtId="0" fontId="2" fillId="2" borderId="11" xfId="0" quotePrefix="1" applyFont="1" applyFill="1" applyBorder="1" applyAlignment="1">
      <alignment horizontal="center" vertical="center"/>
    </xf>
    <xf numFmtId="0" fontId="2" fillId="14" borderId="1" xfId="3" applyFont="1" applyFill="1" applyBorder="1" applyAlignment="1">
      <alignment horizontal="center" vertical="center" wrapText="1"/>
    </xf>
    <xf numFmtId="0" fontId="2" fillId="4" borderId="1" xfId="0" applyFont="1" applyFill="1" applyBorder="1" applyAlignment="1">
      <alignment horizontal="center" vertical="center"/>
    </xf>
    <xf numFmtId="0" fontId="3" fillId="3" borderId="0" xfId="0" applyFont="1" applyFill="1" applyBorder="1" applyAlignment="1">
      <alignment horizontal="center" vertical="center"/>
    </xf>
    <xf numFmtId="9" fontId="2" fillId="7" borderId="1" xfId="1" applyFont="1" applyFill="1" applyBorder="1" applyAlignment="1">
      <alignment horizontal="center" vertical="center"/>
    </xf>
    <xf numFmtId="0" fontId="2" fillId="0" borderId="0" xfId="0" applyFont="1" applyFill="1" applyBorder="1" applyAlignment="1">
      <alignment horizontal="center" vertical="center"/>
    </xf>
    <xf numFmtId="9" fontId="2" fillId="0" borderId="0" xfId="1" applyFont="1" applyFill="1" applyBorder="1" applyAlignment="1">
      <alignment horizontal="center" vertical="center"/>
    </xf>
    <xf numFmtId="10" fontId="2" fillId="0" borderId="0" xfId="0" applyNumberFormat="1" applyFont="1" applyFill="1" applyBorder="1" applyAlignment="1">
      <alignment horizontal="center" vertical="center"/>
    </xf>
    <xf numFmtId="0" fontId="2" fillId="7" borderId="67" xfId="0" applyFont="1" applyFill="1" applyBorder="1" applyAlignment="1">
      <alignment horizontal="center" vertical="center"/>
    </xf>
    <xf numFmtId="9" fontId="2" fillId="7" borderId="34" xfId="1" applyFont="1" applyFill="1" applyBorder="1" applyAlignment="1">
      <alignment horizontal="center" vertical="center"/>
    </xf>
    <xf numFmtId="0" fontId="5" fillId="9" borderId="1" xfId="2" quotePrefix="1" applyFont="1" applyFill="1" applyBorder="1" applyAlignment="1">
      <alignment horizontal="center" vertical="center"/>
    </xf>
    <xf numFmtId="0" fontId="2" fillId="11" borderId="12" xfId="0" applyFont="1" applyFill="1" applyBorder="1" applyAlignment="1">
      <alignment horizontal="center" vertical="center"/>
    </xf>
    <xf numFmtId="0" fontId="5" fillId="7" borderId="1" xfId="2" applyFont="1" applyFill="1" applyBorder="1" applyAlignment="1">
      <alignment horizontal="center" vertical="center"/>
    </xf>
    <xf numFmtId="0" fontId="9" fillId="0" borderId="0" xfId="3" applyFont="1" applyBorder="1" applyAlignment="1">
      <alignment horizontal="left" vertical="center" wrapText="1"/>
    </xf>
    <xf numFmtId="0" fontId="3" fillId="0" borderId="0" xfId="0" applyFont="1" applyBorder="1" applyAlignment="1">
      <alignment vertical="center" wrapText="1"/>
    </xf>
    <xf numFmtId="0" fontId="3" fillId="0" borderId="0" xfId="0" applyFont="1" applyBorder="1" applyAlignment="1">
      <alignment horizontal="center" vertical="center" wrapText="1"/>
    </xf>
    <xf numFmtId="0" fontId="3" fillId="0" borderId="1" xfId="0" applyFont="1" applyBorder="1" applyAlignment="1">
      <alignment horizontal="center" vertical="center"/>
    </xf>
    <xf numFmtId="0" fontId="7" fillId="0" borderId="0" xfId="0" applyFont="1" applyFill="1" applyBorder="1" applyAlignment="1">
      <alignment horizontal="left" vertical="center"/>
    </xf>
    <xf numFmtId="0" fontId="2" fillId="0" borderId="0" xfId="0" applyFont="1" applyFill="1" applyBorder="1" applyAlignment="1">
      <alignment horizontal="left" vertical="center"/>
    </xf>
    <xf numFmtId="0" fontId="3" fillId="0" borderId="0" xfId="0" applyFont="1" applyBorder="1" applyAlignment="1">
      <alignment horizontal="left" vertical="center"/>
    </xf>
    <xf numFmtId="0" fontId="3" fillId="0" borderId="59" xfId="0" applyFont="1" applyFill="1" applyBorder="1" applyAlignment="1">
      <alignment horizontal="left" vertical="center"/>
    </xf>
    <xf numFmtId="0" fontId="3" fillId="0" borderId="59" xfId="0" applyFont="1" applyFill="1" applyBorder="1" applyAlignment="1">
      <alignment vertical="center"/>
    </xf>
    <xf numFmtId="0" fontId="3" fillId="0" borderId="60" xfId="0" applyFont="1" applyBorder="1" applyAlignment="1">
      <alignment vertical="center"/>
    </xf>
    <xf numFmtId="0" fontId="3" fillId="0" borderId="63" xfId="0" applyFont="1" applyFill="1" applyBorder="1" applyAlignment="1">
      <alignment vertical="center"/>
    </xf>
    <xf numFmtId="0" fontId="3" fillId="0" borderId="64" xfId="0" applyFont="1" applyBorder="1" applyAlignment="1">
      <alignment vertical="center"/>
    </xf>
    <xf numFmtId="0" fontId="11" fillId="9" borderId="1" xfId="2" applyFont="1" applyFill="1" applyBorder="1" applyAlignment="1">
      <alignment horizontal="center" vertical="center" wrapText="1"/>
    </xf>
    <xf numFmtId="0" fontId="7" fillId="0" borderId="63" xfId="0" applyFont="1" applyFill="1" applyBorder="1" applyAlignment="1">
      <alignment horizontal="left" vertical="center"/>
    </xf>
    <xf numFmtId="0" fontId="3" fillId="0" borderId="1" xfId="0" applyFont="1" applyFill="1" applyBorder="1" applyAlignment="1">
      <alignment horizontal="left" vertical="center"/>
    </xf>
    <xf numFmtId="2" fontId="2" fillId="11" borderId="1" xfId="1" applyNumberFormat="1" applyFont="1" applyFill="1" applyBorder="1" applyAlignment="1">
      <alignment horizontal="center" vertical="center"/>
    </xf>
    <xf numFmtId="14" fontId="7" fillId="0" borderId="0" xfId="0" applyNumberFormat="1" applyFont="1" applyFill="1" applyBorder="1" applyAlignment="1">
      <alignment vertical="center"/>
    </xf>
    <xf numFmtId="0" fontId="3" fillId="13" borderId="6" xfId="0" applyFont="1" applyFill="1" applyBorder="1" applyAlignment="1">
      <alignment horizontal="center" vertical="center"/>
    </xf>
    <xf numFmtId="0" fontId="3" fillId="0" borderId="6" xfId="0" applyFont="1" applyBorder="1" applyAlignment="1">
      <alignment horizontal="center" vertical="center"/>
    </xf>
    <xf numFmtId="9" fontId="3" fillId="0" borderId="6" xfId="1" applyFont="1" applyBorder="1" applyAlignment="1">
      <alignment horizontal="center" vertical="center"/>
    </xf>
    <xf numFmtId="9" fontId="3" fillId="0" borderId="7" xfId="1" applyFont="1" applyFill="1" applyBorder="1" applyAlignment="1">
      <alignment horizontal="center" vertical="center" wrapText="1"/>
    </xf>
    <xf numFmtId="9" fontId="2" fillId="11" borderId="11" xfId="1" applyFont="1" applyFill="1" applyBorder="1" applyAlignment="1">
      <alignment horizontal="center" vertical="center"/>
    </xf>
    <xf numFmtId="0" fontId="2" fillId="11" borderId="11" xfId="0" applyFont="1" applyFill="1" applyBorder="1" applyAlignment="1">
      <alignment horizontal="center" vertical="center"/>
    </xf>
    <xf numFmtId="0" fontId="5" fillId="9" borderId="1" xfId="2" applyFont="1" applyFill="1" applyBorder="1" applyAlignment="1">
      <alignment horizontal="center" vertical="center"/>
    </xf>
    <xf numFmtId="0" fontId="5" fillId="9" borderId="9" xfId="2" applyFont="1" applyFill="1" applyBorder="1" applyAlignment="1">
      <alignment horizontal="center" vertical="center"/>
    </xf>
    <xf numFmtId="0" fontId="3" fillId="0" borderId="1" xfId="0" applyFont="1" applyFill="1" applyBorder="1"/>
    <xf numFmtId="0" fontId="3" fillId="11" borderId="1" xfId="0" applyFont="1" applyFill="1" applyBorder="1"/>
    <xf numFmtId="1" fontId="3" fillId="0" borderId="22" xfId="0" applyNumberFormat="1" applyFont="1" applyFill="1" applyBorder="1" applyAlignment="1">
      <alignment horizontal="center" vertical="center"/>
    </xf>
    <xf numFmtId="1" fontId="2" fillId="5" borderId="31" xfId="0" applyNumberFormat="1" applyFont="1" applyFill="1" applyBorder="1" applyAlignment="1">
      <alignment horizontal="center" vertical="center"/>
    </xf>
    <xf numFmtId="9" fontId="2" fillId="11" borderId="12" xfId="1" applyFont="1" applyFill="1" applyBorder="1" applyAlignment="1">
      <alignment horizontal="center" vertical="center" wrapText="1"/>
    </xf>
    <xf numFmtId="9" fontId="2" fillId="0" borderId="0" xfId="1" applyFont="1" applyFill="1" applyBorder="1" applyAlignment="1">
      <alignment horizontal="center" vertical="center" wrapText="1"/>
    </xf>
    <xf numFmtId="0" fontId="3" fillId="0" borderId="7" xfId="0" applyFont="1" applyBorder="1" applyAlignment="1">
      <alignment horizontal="center" vertical="center"/>
    </xf>
    <xf numFmtId="0" fontId="5" fillId="10" borderId="1" xfId="2" applyFont="1" applyFill="1" applyBorder="1" applyAlignment="1">
      <alignment horizontal="center" vertical="center" wrapText="1"/>
    </xf>
    <xf numFmtId="0" fontId="3" fillId="0" borderId="1" xfId="0" applyFont="1" applyFill="1" applyBorder="1" applyAlignment="1">
      <alignment horizontal="left" vertical="center" wrapText="1"/>
    </xf>
    <xf numFmtId="0" fontId="5" fillId="9" borderId="1" xfId="2" applyFont="1" applyFill="1" applyBorder="1" applyAlignment="1">
      <alignment horizontal="center" vertical="center"/>
    </xf>
    <xf numFmtId="0" fontId="2" fillId="11" borderId="1" xfId="0" applyFont="1" applyFill="1" applyBorder="1" applyAlignment="1">
      <alignment horizontal="center" vertical="center"/>
    </xf>
    <xf numFmtId="0" fontId="2" fillId="7" borderId="19" xfId="0" applyFont="1" applyFill="1" applyBorder="1" applyAlignment="1">
      <alignment horizontal="center" vertical="center"/>
    </xf>
    <xf numFmtId="0" fontId="3" fillId="0" borderId="1" xfId="0" applyFont="1" applyBorder="1" applyAlignment="1">
      <alignment horizontal="center" vertical="center"/>
    </xf>
    <xf numFmtId="0" fontId="2" fillId="2" borderId="1" xfId="0" applyFont="1" applyFill="1" applyBorder="1" applyAlignment="1">
      <alignment horizontal="center" vertical="center"/>
    </xf>
    <xf numFmtId="0" fontId="2" fillId="15" borderId="1" xfId="0" applyFont="1" applyFill="1" applyBorder="1" applyAlignment="1">
      <alignment horizontal="center" vertical="center"/>
    </xf>
    <xf numFmtId="0" fontId="3" fillId="0" borderId="0" xfId="0" applyFont="1" applyFill="1" applyAlignment="1">
      <alignment vertical="center"/>
    </xf>
    <xf numFmtId="0" fontId="2" fillId="13" borderId="1" xfId="0" applyFont="1" applyFill="1" applyBorder="1" applyAlignment="1">
      <alignment horizontal="center" vertical="center"/>
    </xf>
    <xf numFmtId="0" fontId="7" fillId="0" borderId="1" xfId="0" applyFont="1" applyBorder="1" applyAlignment="1">
      <alignment horizontal="center" vertical="center"/>
    </xf>
    <xf numFmtId="0" fontId="7" fillId="8" borderId="1" xfId="0" applyFont="1" applyFill="1" applyBorder="1" applyAlignment="1" applyProtection="1">
      <alignment horizontal="center" vertical="center"/>
    </xf>
    <xf numFmtId="9" fontId="3" fillId="3" borderId="0" xfId="1" applyFont="1" applyFill="1" applyAlignment="1">
      <alignment horizontal="center" vertical="center"/>
    </xf>
    <xf numFmtId="0" fontId="3" fillId="3" borderId="0" xfId="0" applyNumberFormat="1" applyFont="1" applyFill="1" applyAlignment="1">
      <alignment horizontal="center" vertical="center"/>
    </xf>
    <xf numFmtId="1" fontId="3" fillId="11" borderId="18" xfId="0" applyNumberFormat="1" applyFont="1" applyFill="1" applyBorder="1" applyAlignment="1">
      <alignment horizontal="center" vertical="center"/>
    </xf>
    <xf numFmtId="1" fontId="3" fillId="0" borderId="70" xfId="0" applyNumberFormat="1" applyFont="1" applyFill="1" applyBorder="1" applyAlignment="1">
      <alignment horizontal="center" vertical="center"/>
    </xf>
    <xf numFmtId="1" fontId="3" fillId="0" borderId="19" xfId="0" applyNumberFormat="1" applyFont="1" applyFill="1" applyBorder="1" applyAlignment="1">
      <alignment horizontal="center" vertical="center"/>
    </xf>
    <xf numFmtId="0" fontId="2" fillId="5" borderId="31" xfId="0" applyFont="1" applyFill="1" applyBorder="1" applyAlignment="1">
      <alignment horizontal="center" vertical="center"/>
    </xf>
    <xf numFmtId="0" fontId="2" fillId="5" borderId="14" xfId="0" applyFont="1" applyFill="1" applyBorder="1" applyAlignment="1">
      <alignment horizontal="center" vertical="center"/>
    </xf>
    <xf numFmtId="1" fontId="2" fillId="5" borderId="32" xfId="0" applyNumberFormat="1" applyFont="1" applyFill="1" applyBorder="1" applyAlignment="1">
      <alignment horizontal="center" vertical="center"/>
    </xf>
    <xf numFmtId="49" fontId="8" fillId="0" borderId="0" xfId="0" applyNumberFormat="1" applyFont="1" applyFill="1" applyBorder="1" applyAlignment="1">
      <alignment horizontal="center" vertical="center"/>
    </xf>
    <xf numFmtId="0" fontId="8" fillId="0" borderId="0" xfId="0" applyFont="1" applyFill="1" applyBorder="1" applyAlignment="1">
      <alignment horizontal="center" vertical="center"/>
    </xf>
    <xf numFmtId="9" fontId="8" fillId="0" borderId="0" xfId="0" applyNumberFormat="1" applyFont="1" applyFill="1" applyBorder="1" applyAlignment="1">
      <alignment horizontal="center" vertical="center"/>
    </xf>
    <xf numFmtId="0" fontId="2" fillId="11" borderId="11"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0" xfId="0" applyFont="1" applyFill="1" applyBorder="1" applyAlignment="1" applyProtection="1">
      <alignment horizontal="center" vertical="center"/>
    </xf>
    <xf numFmtId="9" fontId="7" fillId="0" borderId="0" xfId="0" applyNumberFormat="1" applyFont="1" applyFill="1" applyBorder="1" applyAlignment="1">
      <alignment horizontal="center" vertical="center"/>
    </xf>
    <xf numFmtId="49" fontId="7" fillId="0" borderId="0" xfId="0" applyNumberFormat="1" applyFont="1" applyFill="1" applyBorder="1" applyAlignment="1">
      <alignment horizontal="center" vertical="center"/>
    </xf>
    <xf numFmtId="49" fontId="3" fillId="0" borderId="8" xfId="0" applyNumberFormat="1" applyFont="1" applyFill="1" applyBorder="1" applyAlignment="1">
      <alignment horizontal="center"/>
    </xf>
    <xf numFmtId="49" fontId="3" fillId="11" borderId="8" xfId="0" applyNumberFormat="1" applyFont="1" applyFill="1" applyBorder="1" applyAlignment="1">
      <alignment horizontal="center"/>
    </xf>
    <xf numFmtId="1" fontId="3" fillId="11" borderId="19" xfId="0" applyNumberFormat="1" applyFont="1" applyFill="1" applyBorder="1" applyAlignment="1">
      <alignment horizontal="center" vertical="center"/>
    </xf>
    <xf numFmtId="1" fontId="3" fillId="11" borderId="17" xfId="0" applyNumberFormat="1" applyFont="1" applyFill="1" applyBorder="1" applyAlignment="1">
      <alignment horizontal="center" vertical="center"/>
    </xf>
    <xf numFmtId="10" fontId="2" fillId="5" borderId="75" xfId="1" applyNumberFormat="1" applyFont="1" applyFill="1" applyBorder="1" applyAlignment="1">
      <alignment horizontal="center" vertical="center"/>
    </xf>
    <xf numFmtId="1" fontId="2" fillId="5" borderId="2" xfId="0" applyNumberFormat="1" applyFont="1" applyFill="1" applyBorder="1" applyAlignment="1">
      <alignment horizontal="center" vertical="center"/>
    </xf>
    <xf numFmtId="1" fontId="2" fillId="5" borderId="3" xfId="0" applyNumberFormat="1" applyFont="1" applyFill="1" applyBorder="1" applyAlignment="1">
      <alignment horizontal="center" vertical="center"/>
    </xf>
    <xf numFmtId="1" fontId="2" fillId="5" borderId="4" xfId="0" applyNumberFormat="1" applyFont="1" applyFill="1" applyBorder="1" applyAlignment="1">
      <alignment horizontal="center" vertical="center"/>
    </xf>
    <xf numFmtId="0" fontId="2" fillId="11" borderId="1" xfId="0" applyFont="1" applyFill="1" applyBorder="1" applyAlignment="1">
      <alignment horizontal="center" vertical="center"/>
    </xf>
    <xf numFmtId="0" fontId="2" fillId="7" borderId="1" xfId="0" applyFont="1" applyFill="1" applyBorder="1" applyAlignment="1">
      <alignment horizontal="center" vertical="center"/>
    </xf>
    <xf numFmtId="0" fontId="3" fillId="0" borderId="1" xfId="0" applyFont="1" applyBorder="1" applyAlignment="1">
      <alignment horizontal="center" vertical="center"/>
    </xf>
    <xf numFmtId="0" fontId="3" fillId="0" borderId="6" xfId="0" applyFont="1" applyFill="1" applyBorder="1" applyAlignment="1">
      <alignment horizontal="center" vertical="center"/>
    </xf>
    <xf numFmtId="0" fontId="3" fillId="0" borderId="0" xfId="0" applyFont="1" applyBorder="1" applyAlignment="1">
      <alignment vertical="center" wrapText="1"/>
    </xf>
    <xf numFmtId="0" fontId="3" fillId="0" borderId="1" xfId="0" applyFont="1" applyBorder="1" applyAlignment="1">
      <alignment horizontal="center" vertical="center"/>
    </xf>
    <xf numFmtId="0" fontId="8" fillId="0" borderId="0" xfId="0" applyFont="1" applyFill="1" applyBorder="1" applyAlignment="1" applyProtection="1">
      <alignment horizontal="center" vertical="center"/>
    </xf>
    <xf numFmtId="0" fontId="8" fillId="0" borderId="0" xfId="0" applyFont="1" applyFill="1" applyBorder="1" applyAlignment="1" applyProtection="1">
      <alignment vertical="center" wrapText="1"/>
    </xf>
    <xf numFmtId="0" fontId="8" fillId="0" borderId="0" xfId="0" applyFont="1" applyFill="1" applyBorder="1" applyAlignment="1" applyProtection="1">
      <alignment horizontal="center" vertical="center" wrapText="1"/>
    </xf>
    <xf numFmtId="10" fontId="2" fillId="5" borderId="45" xfId="1" applyNumberFormat="1" applyFont="1" applyFill="1" applyBorder="1" applyAlignment="1">
      <alignment horizontal="center"/>
    </xf>
    <xf numFmtId="49" fontId="7" fillId="0" borderId="1" xfId="0" applyNumberFormat="1" applyFont="1" applyFill="1" applyBorder="1" applyAlignment="1">
      <alignment horizontal="center" vertical="center"/>
    </xf>
    <xf numFmtId="0" fontId="3" fillId="0" borderId="1" xfId="0" quotePrefix="1" applyFont="1" applyFill="1" applyBorder="1" applyAlignment="1">
      <alignment horizontal="left" vertical="center"/>
    </xf>
    <xf numFmtId="0" fontId="18" fillId="0" borderId="1" xfId="0" applyFont="1" applyFill="1" applyBorder="1" applyAlignment="1">
      <alignment horizontal="center" vertical="center"/>
    </xf>
    <xf numFmtId="14" fontId="3" fillId="3" borderId="0" xfId="0" applyNumberFormat="1" applyFont="1" applyFill="1" applyAlignment="1">
      <alignment horizontal="center" vertical="center"/>
    </xf>
    <xf numFmtId="20" fontId="3" fillId="3" borderId="0" xfId="0" applyNumberFormat="1" applyFont="1" applyFill="1" applyAlignment="1">
      <alignment horizontal="center" vertical="center"/>
    </xf>
    <xf numFmtId="2" fontId="3" fillId="3" borderId="0" xfId="0" applyNumberFormat="1" applyFont="1" applyFill="1" applyAlignment="1">
      <alignment horizontal="center" vertical="center"/>
    </xf>
    <xf numFmtId="0" fontId="7" fillId="0" borderId="1" xfId="4" quotePrefix="1" applyFont="1" applyFill="1" applyBorder="1" applyAlignment="1">
      <alignment horizontal="center" vertical="center"/>
    </xf>
    <xf numFmtId="0" fontId="7" fillId="0" borderId="1" xfId="4" applyFont="1" applyFill="1" applyBorder="1" applyAlignment="1">
      <alignment horizontal="center" vertical="center"/>
    </xf>
    <xf numFmtId="14" fontId="3" fillId="0" borderId="0" xfId="0" applyNumberFormat="1" applyFont="1" applyFill="1" applyBorder="1" applyAlignment="1">
      <alignment horizontal="center" vertical="center"/>
    </xf>
    <xf numFmtId="20" fontId="3" fillId="0" borderId="0" xfId="0" applyNumberFormat="1" applyFont="1" applyFill="1" applyBorder="1" applyAlignment="1">
      <alignment horizontal="center" vertical="center"/>
    </xf>
    <xf numFmtId="2" fontId="3" fillId="0" borderId="0" xfId="0" applyNumberFormat="1" applyFont="1" applyFill="1" applyBorder="1" applyAlignment="1">
      <alignment horizontal="center" vertical="center"/>
    </xf>
    <xf numFmtId="14" fontId="3" fillId="0" borderId="1" xfId="0" applyNumberFormat="1" applyFont="1" applyFill="1" applyBorder="1" applyAlignment="1">
      <alignment horizontal="center" vertical="center"/>
    </xf>
    <xf numFmtId="0" fontId="3" fillId="0" borderId="1" xfId="0" quotePrefix="1" applyFont="1" applyFill="1" applyBorder="1" applyAlignment="1">
      <alignment horizontal="center" vertical="center"/>
    </xf>
    <xf numFmtId="14" fontId="3" fillId="3" borderId="0" xfId="0" applyNumberFormat="1" applyFont="1" applyFill="1" applyBorder="1" applyAlignment="1">
      <alignment horizontal="center" vertical="center"/>
    </xf>
    <xf numFmtId="20" fontId="3" fillId="3" borderId="0" xfId="0" applyNumberFormat="1" applyFont="1" applyFill="1" applyBorder="1" applyAlignment="1">
      <alignment horizontal="center" vertical="center"/>
    </xf>
    <xf numFmtId="2" fontId="3" fillId="3" borderId="0" xfId="0" applyNumberFormat="1" applyFont="1" applyFill="1" applyBorder="1" applyAlignment="1">
      <alignment horizontal="center" vertical="center"/>
    </xf>
    <xf numFmtId="0" fontId="2" fillId="2" borderId="22" xfId="0" applyFont="1" applyFill="1" applyBorder="1" applyAlignment="1">
      <alignment horizontal="center" vertical="center"/>
    </xf>
    <xf numFmtId="0" fontId="2" fillId="2" borderId="23" xfId="0" applyFont="1" applyFill="1" applyBorder="1" applyAlignment="1">
      <alignment horizontal="center" vertical="center"/>
    </xf>
    <xf numFmtId="49" fontId="7" fillId="0" borderId="8" xfId="0" applyNumberFormat="1" applyFont="1" applyFill="1" applyBorder="1" applyAlignment="1">
      <alignment horizontal="center" vertical="center"/>
    </xf>
    <xf numFmtId="0" fontId="3" fillId="0" borderId="9" xfId="0" applyFont="1" applyFill="1" applyBorder="1"/>
    <xf numFmtId="49" fontId="7" fillId="11" borderId="8" xfId="0" applyNumberFormat="1" applyFont="1" applyFill="1" applyBorder="1" applyAlignment="1">
      <alignment horizontal="center" vertical="center"/>
    </xf>
    <xf numFmtId="0" fontId="3" fillId="11" borderId="9" xfId="0" applyFont="1" applyFill="1" applyBorder="1"/>
    <xf numFmtId="0" fontId="3" fillId="0" borderId="0" xfId="0" quotePrefix="1" applyFont="1" applyFill="1" applyBorder="1" applyAlignment="1">
      <alignment horizontal="center" vertical="center"/>
    </xf>
    <xf numFmtId="0" fontId="7" fillId="0" borderId="1" xfId="4" quotePrefix="1" applyFont="1" applyFill="1" applyBorder="1" applyAlignment="1">
      <alignment horizontal="center" vertical="center" wrapText="1"/>
    </xf>
    <xf numFmtId="14" fontId="7" fillId="0" borderId="1" xfId="4" applyNumberFormat="1" applyFont="1" applyFill="1" applyBorder="1" applyAlignment="1">
      <alignment horizontal="center" vertical="center" wrapText="1"/>
    </xf>
    <xf numFmtId="0" fontId="7" fillId="0" borderId="1" xfId="4" applyFont="1" applyFill="1" applyBorder="1" applyAlignment="1">
      <alignment horizontal="center" vertical="center" wrapText="1"/>
    </xf>
    <xf numFmtId="0" fontId="3" fillId="0" borderId="1" xfId="0" applyFont="1" applyBorder="1" applyAlignment="1">
      <alignment horizontal="center" vertical="center"/>
    </xf>
    <xf numFmtId="0" fontId="3" fillId="0" borderId="1" xfId="0" applyFont="1" applyFill="1" applyBorder="1" applyAlignment="1">
      <alignment horizontal="center" vertical="center"/>
    </xf>
    <xf numFmtId="14" fontId="3" fillId="0" borderId="1" xfId="0" applyNumberFormat="1" applyFont="1" applyFill="1" applyBorder="1" applyAlignment="1">
      <alignment horizontal="left" vertical="center"/>
    </xf>
    <xf numFmtId="0" fontId="10" fillId="16" borderId="65" xfId="0" applyFont="1" applyFill="1" applyBorder="1" applyAlignment="1">
      <alignment horizontal="center" vertical="center"/>
    </xf>
    <xf numFmtId="0" fontId="10" fillId="16" borderId="0" xfId="0" applyFont="1" applyFill="1" applyBorder="1" applyAlignment="1">
      <alignment horizontal="center" vertical="center"/>
    </xf>
    <xf numFmtId="0" fontId="3" fillId="0" borderId="0" xfId="0" applyFont="1" applyBorder="1" applyAlignment="1">
      <alignment horizontal="center" vertical="center" wrapText="1"/>
    </xf>
    <xf numFmtId="0" fontId="2" fillId="0" borderId="0" xfId="0" applyFont="1" applyBorder="1" applyAlignment="1">
      <alignment horizontal="center" vertical="center"/>
    </xf>
    <xf numFmtId="0" fontId="8" fillId="14" borderId="1" xfId="0" applyFont="1" applyFill="1" applyBorder="1" applyAlignment="1" applyProtection="1">
      <alignment horizontal="center" vertical="center" wrapText="1"/>
      <protection hidden="1"/>
    </xf>
    <xf numFmtId="0" fontId="10" fillId="16" borderId="66" xfId="0" applyFont="1" applyFill="1" applyBorder="1" applyAlignment="1">
      <alignment horizontal="center" vertical="center"/>
    </xf>
    <xf numFmtId="0" fontId="8" fillId="14" borderId="1" xfId="0" applyFont="1" applyFill="1" applyBorder="1" applyAlignment="1" applyProtection="1">
      <alignment horizontal="center" vertical="center"/>
      <protection hidden="1"/>
    </xf>
    <xf numFmtId="0" fontId="3" fillId="17" borderId="1" xfId="0" applyFont="1" applyFill="1" applyBorder="1" applyAlignment="1" applyProtection="1">
      <alignment horizontal="center" vertical="center"/>
      <protection hidden="1"/>
    </xf>
    <xf numFmtId="0" fontId="12" fillId="0" borderId="58" xfId="3" applyFont="1" applyFill="1" applyBorder="1" applyAlignment="1">
      <alignment horizontal="left" vertical="center" wrapText="1"/>
    </xf>
    <xf numFmtId="0" fontId="13" fillId="0" borderId="59" xfId="3" applyFont="1" applyFill="1" applyBorder="1" applyAlignment="1">
      <alignment horizontal="left" vertical="center" wrapText="1"/>
    </xf>
    <xf numFmtId="0" fontId="13" fillId="0" borderId="70" xfId="3" applyFont="1" applyFill="1" applyBorder="1" applyAlignment="1">
      <alignment horizontal="left" vertical="center" wrapText="1"/>
    </xf>
    <xf numFmtId="0" fontId="13" fillId="0" borderId="65" xfId="3" applyFont="1" applyFill="1" applyBorder="1" applyAlignment="1">
      <alignment horizontal="left" vertical="center" wrapText="1"/>
    </xf>
    <xf numFmtId="0" fontId="13" fillId="0" borderId="0" xfId="3" applyFont="1" applyFill="1" applyBorder="1" applyAlignment="1">
      <alignment horizontal="left" vertical="center" wrapText="1"/>
    </xf>
    <xf numFmtId="0" fontId="13" fillId="0" borderId="57" xfId="3" applyFont="1" applyFill="1" applyBorder="1" applyAlignment="1">
      <alignment horizontal="left" vertical="center" wrapText="1"/>
    </xf>
    <xf numFmtId="0" fontId="13" fillId="0" borderId="69" xfId="3" applyFont="1" applyFill="1" applyBorder="1" applyAlignment="1">
      <alignment horizontal="left" vertical="center" wrapText="1"/>
    </xf>
    <xf numFmtId="0" fontId="13" fillId="0" borderId="67" xfId="3" applyFont="1" applyFill="1" applyBorder="1" applyAlignment="1">
      <alignment horizontal="left" vertical="center" wrapText="1"/>
    </xf>
    <xf numFmtId="0" fontId="13" fillId="0" borderId="44" xfId="3" applyFont="1" applyFill="1" applyBorder="1" applyAlignment="1">
      <alignment horizontal="left" vertical="center" wrapText="1"/>
    </xf>
    <xf numFmtId="0" fontId="12" fillId="0" borderId="71" xfId="3" applyFont="1" applyFill="1" applyBorder="1" applyAlignment="1">
      <alignment horizontal="left" vertical="center" wrapText="1"/>
    </xf>
    <xf numFmtId="0" fontId="13" fillId="0" borderId="60" xfId="3" applyFont="1" applyFill="1" applyBorder="1" applyAlignment="1">
      <alignment horizontal="left" vertical="center" wrapText="1"/>
    </xf>
    <xf numFmtId="0" fontId="13" fillId="0" borderId="61" xfId="3" applyFont="1" applyFill="1" applyBorder="1" applyAlignment="1">
      <alignment horizontal="left" vertical="center" wrapText="1"/>
    </xf>
    <xf numFmtId="0" fontId="13" fillId="0" borderId="66" xfId="3" applyFont="1" applyFill="1" applyBorder="1" applyAlignment="1">
      <alignment horizontal="left" vertical="center" wrapText="1"/>
    </xf>
    <xf numFmtId="0" fontId="13" fillId="0" borderId="29" xfId="3" applyFont="1" applyFill="1" applyBorder="1" applyAlignment="1">
      <alignment horizontal="left" vertical="center" wrapText="1"/>
    </xf>
    <xf numFmtId="0" fontId="13" fillId="0" borderId="72" xfId="3" applyFont="1" applyFill="1" applyBorder="1" applyAlignment="1">
      <alignment horizontal="left" vertical="center" wrapText="1"/>
    </xf>
    <xf numFmtId="0" fontId="15" fillId="0" borderId="73" xfId="3" applyFont="1" applyFill="1" applyBorder="1" applyAlignment="1">
      <alignment horizontal="left" vertical="center" wrapText="1"/>
    </xf>
    <xf numFmtId="0" fontId="13" fillId="0" borderId="68" xfId="3" applyFont="1" applyFill="1" applyBorder="1" applyAlignment="1">
      <alignment horizontal="left" vertical="center" wrapText="1"/>
    </xf>
    <xf numFmtId="0" fontId="13" fillId="0" borderId="17" xfId="3" applyFont="1" applyFill="1" applyBorder="1" applyAlignment="1">
      <alignment horizontal="left" vertical="center" wrapText="1"/>
    </xf>
    <xf numFmtId="0" fontId="12" fillId="0" borderId="39" xfId="3" applyFont="1" applyFill="1" applyBorder="1" applyAlignment="1">
      <alignment horizontal="left" vertical="center" wrapText="1"/>
    </xf>
    <xf numFmtId="0" fontId="13" fillId="0" borderId="74" xfId="3" applyFont="1" applyFill="1" applyBorder="1" applyAlignment="1">
      <alignment horizontal="left" vertical="center" wrapText="1"/>
    </xf>
    <xf numFmtId="0" fontId="8" fillId="14" borderId="1" xfId="0" applyFont="1" applyFill="1" applyBorder="1" applyAlignment="1" applyProtection="1">
      <alignment horizontal="left" vertical="center"/>
      <protection hidden="1"/>
    </xf>
    <xf numFmtId="0" fontId="2" fillId="11" borderId="28" xfId="0" applyFont="1" applyFill="1" applyBorder="1" applyAlignment="1">
      <alignment horizontal="center" vertical="center"/>
    </xf>
    <xf numFmtId="0" fontId="2" fillId="11" borderId="15" xfId="0" applyFont="1" applyFill="1" applyBorder="1" applyAlignment="1">
      <alignment horizontal="center" vertical="center"/>
    </xf>
    <xf numFmtId="0" fontId="2" fillId="11" borderId="16" xfId="0" applyFont="1" applyFill="1" applyBorder="1" applyAlignment="1">
      <alignment horizontal="center" vertical="center"/>
    </xf>
    <xf numFmtId="0" fontId="2" fillId="11" borderId="8" xfId="0" applyFont="1" applyFill="1" applyBorder="1" applyAlignment="1">
      <alignment horizontal="center" vertical="center"/>
    </xf>
    <xf numFmtId="0" fontId="2" fillId="11" borderId="1" xfId="0" applyFont="1" applyFill="1" applyBorder="1" applyAlignment="1">
      <alignment horizontal="center" vertical="center"/>
    </xf>
    <xf numFmtId="0" fontId="3" fillId="3" borderId="25" xfId="0" applyFont="1" applyFill="1" applyBorder="1" applyAlignment="1">
      <alignment horizontal="left" vertical="center"/>
    </xf>
    <xf numFmtId="0" fontId="3" fillId="3" borderId="48" xfId="0" applyFont="1" applyFill="1" applyBorder="1" applyAlignment="1">
      <alignment horizontal="left" vertical="center"/>
    </xf>
    <xf numFmtId="0" fontId="3" fillId="3" borderId="19" xfId="0" applyFont="1" applyFill="1" applyBorder="1" applyAlignment="1">
      <alignment horizontal="left" vertical="center"/>
    </xf>
    <xf numFmtId="0" fontId="2" fillId="11" borderId="20" xfId="0" applyFont="1" applyFill="1" applyBorder="1" applyAlignment="1">
      <alignment horizontal="center" vertical="center"/>
    </xf>
    <xf numFmtId="0" fontId="2" fillId="11" borderId="26" xfId="0" applyFont="1" applyFill="1" applyBorder="1" applyAlignment="1">
      <alignment horizontal="center" vertical="center"/>
    </xf>
    <xf numFmtId="0" fontId="2" fillId="11" borderId="33" xfId="0" applyFont="1" applyFill="1" applyBorder="1" applyAlignment="1">
      <alignment horizontal="center" vertical="center"/>
    </xf>
    <xf numFmtId="0" fontId="12" fillId="0" borderId="73" xfId="3" applyFont="1" applyFill="1" applyBorder="1" applyAlignment="1">
      <alignment horizontal="left" vertical="center" wrapText="1"/>
    </xf>
    <xf numFmtId="0" fontId="13" fillId="0" borderId="62" xfId="3" applyFont="1" applyFill="1" applyBorder="1" applyAlignment="1">
      <alignment horizontal="left" vertical="center" wrapText="1"/>
    </xf>
    <xf numFmtId="0" fontId="13" fillId="0" borderId="63" xfId="3" applyFont="1" applyFill="1" applyBorder="1" applyAlignment="1">
      <alignment horizontal="left" vertical="center" wrapText="1"/>
    </xf>
    <xf numFmtId="0" fontId="13" fillId="0" borderId="75" xfId="3" applyFont="1" applyFill="1" applyBorder="1" applyAlignment="1">
      <alignment horizontal="left" vertical="center" wrapText="1"/>
    </xf>
    <xf numFmtId="0" fontId="13" fillId="0" borderId="32" xfId="3" applyFont="1" applyFill="1" applyBorder="1" applyAlignment="1">
      <alignment horizontal="left" vertical="center" wrapText="1"/>
    </xf>
    <xf numFmtId="0" fontId="13" fillId="0" borderId="64" xfId="3" applyFont="1" applyFill="1" applyBorder="1" applyAlignment="1">
      <alignment horizontal="left" vertical="center" wrapText="1"/>
    </xf>
    <xf numFmtId="0" fontId="17" fillId="11" borderId="36" xfId="3" applyFont="1" applyFill="1" applyBorder="1" applyAlignment="1">
      <alignment horizontal="center" vertical="center" wrapText="1"/>
    </xf>
    <xf numFmtId="0" fontId="17" fillId="11" borderId="53" xfId="3" applyFont="1" applyFill="1" applyBorder="1" applyAlignment="1">
      <alignment horizontal="center" vertical="center" wrapText="1"/>
    </xf>
    <xf numFmtId="0" fontId="17" fillId="11" borderId="37" xfId="3" applyFont="1" applyFill="1" applyBorder="1" applyAlignment="1">
      <alignment horizontal="center" vertical="center" wrapText="1"/>
    </xf>
    <xf numFmtId="0" fontId="8" fillId="11" borderId="1" xfId="3" applyFont="1" applyFill="1" applyBorder="1" applyAlignment="1">
      <alignment horizontal="center" vertical="center" wrapText="1"/>
    </xf>
    <xf numFmtId="0" fontId="3" fillId="0" borderId="1" xfId="0" applyFont="1" applyBorder="1" applyAlignment="1">
      <alignment horizontal="center" vertical="center"/>
    </xf>
    <xf numFmtId="0" fontId="2" fillId="11" borderId="10" xfId="0" applyFont="1" applyFill="1" applyBorder="1" applyAlignment="1">
      <alignment horizontal="center" vertical="center"/>
    </xf>
    <xf numFmtId="0" fontId="2" fillId="11" borderId="11" xfId="0" applyFont="1" applyFill="1" applyBorder="1" applyAlignment="1">
      <alignment horizontal="center" vertical="center"/>
    </xf>
    <xf numFmtId="0" fontId="8" fillId="11" borderId="1" xfId="0" applyFont="1" applyFill="1" applyBorder="1" applyAlignment="1" applyProtection="1">
      <alignment horizontal="center" vertical="center" wrapText="1"/>
    </xf>
    <xf numFmtId="0" fontId="6" fillId="11" borderId="58" xfId="0" applyFont="1" applyFill="1" applyBorder="1" applyAlignment="1">
      <alignment horizontal="center" vertical="center"/>
    </xf>
    <xf numFmtId="0" fontId="6" fillId="11" borderId="59" xfId="0" applyFont="1" applyFill="1" applyBorder="1" applyAlignment="1">
      <alignment horizontal="center" vertical="center"/>
    </xf>
    <xf numFmtId="0" fontId="6" fillId="11" borderId="60" xfId="0" applyFont="1" applyFill="1" applyBorder="1" applyAlignment="1">
      <alignment horizontal="center" vertical="center"/>
    </xf>
    <xf numFmtId="0" fontId="6" fillId="11" borderId="62" xfId="0" applyFont="1" applyFill="1" applyBorder="1" applyAlignment="1">
      <alignment horizontal="center" vertical="center"/>
    </xf>
    <xf numFmtId="0" fontId="6" fillId="11" borderId="63" xfId="0" applyFont="1" applyFill="1" applyBorder="1" applyAlignment="1">
      <alignment horizontal="center" vertical="center"/>
    </xf>
    <xf numFmtId="0" fontId="6" fillId="11" borderId="64" xfId="0" applyFont="1" applyFill="1" applyBorder="1" applyAlignment="1">
      <alignment horizontal="center" vertical="center"/>
    </xf>
    <xf numFmtId="0" fontId="3" fillId="0" borderId="1" xfId="0" applyFont="1" applyFill="1" applyBorder="1" applyAlignment="1">
      <alignment horizontal="center" vertical="center"/>
    </xf>
    <xf numFmtId="0" fontId="2" fillId="7" borderId="1" xfId="0" applyFont="1" applyFill="1" applyBorder="1" applyAlignment="1">
      <alignment horizontal="center" vertical="center"/>
    </xf>
    <xf numFmtId="0" fontId="3" fillId="3" borderId="18" xfId="0" applyFont="1" applyFill="1" applyBorder="1" applyAlignment="1">
      <alignment horizontal="center" vertical="center"/>
    </xf>
    <xf numFmtId="0" fontId="3" fillId="3" borderId="55" xfId="0" applyFont="1" applyFill="1" applyBorder="1" applyAlignment="1">
      <alignment horizontal="center" vertical="center"/>
    </xf>
    <xf numFmtId="0" fontId="3" fillId="3" borderId="1" xfId="0" applyFont="1" applyFill="1" applyBorder="1" applyAlignment="1">
      <alignment horizontal="center" vertical="center"/>
    </xf>
    <xf numFmtId="0" fontId="2" fillId="7" borderId="34" xfId="0" applyFont="1" applyFill="1" applyBorder="1" applyAlignment="1">
      <alignment horizontal="center" vertical="center"/>
    </xf>
    <xf numFmtId="0" fontId="2" fillId="7" borderId="19" xfId="0" applyFont="1" applyFill="1" applyBorder="1" applyAlignment="1">
      <alignment horizontal="center" vertical="center"/>
    </xf>
    <xf numFmtId="0" fontId="2" fillId="11" borderId="34" xfId="0" applyFont="1" applyFill="1" applyBorder="1" applyAlignment="1">
      <alignment horizontal="center" vertical="center"/>
    </xf>
    <xf numFmtId="0" fontId="2" fillId="11" borderId="48" xfId="0" applyFont="1" applyFill="1" applyBorder="1" applyAlignment="1">
      <alignment horizontal="center" vertical="center"/>
    </xf>
    <xf numFmtId="0" fontId="2" fillId="11" borderId="19" xfId="0" applyFont="1" applyFill="1" applyBorder="1" applyAlignment="1">
      <alignment horizontal="center" vertical="center"/>
    </xf>
    <xf numFmtId="0" fontId="2" fillId="2" borderId="1" xfId="0" applyFont="1" applyFill="1" applyBorder="1" applyAlignment="1">
      <alignment horizontal="center" vertical="center"/>
    </xf>
    <xf numFmtId="0" fontId="2" fillId="15" borderId="1" xfId="0" applyFont="1" applyFill="1" applyBorder="1" applyAlignment="1">
      <alignment horizontal="center" vertical="center"/>
    </xf>
    <xf numFmtId="0" fontId="3" fillId="0" borderId="61" xfId="0" applyFont="1" applyBorder="1" applyAlignment="1">
      <alignment horizontal="center" vertical="center"/>
    </xf>
    <xf numFmtId="0" fontId="2" fillId="4" borderId="36" xfId="0" applyFont="1" applyFill="1" applyBorder="1" applyAlignment="1">
      <alignment horizontal="center" vertical="center"/>
    </xf>
    <xf numFmtId="0" fontId="2" fillId="4" borderId="53" xfId="0" applyFont="1" applyFill="1" applyBorder="1" applyAlignment="1">
      <alignment horizontal="center" vertical="center"/>
    </xf>
    <xf numFmtId="0" fontId="2" fillId="4" borderId="37" xfId="0" applyFont="1" applyFill="1" applyBorder="1" applyAlignment="1">
      <alignment horizontal="center" vertical="center"/>
    </xf>
    <xf numFmtId="0" fontId="2" fillId="4" borderId="58" xfId="0" applyFont="1" applyFill="1" applyBorder="1" applyAlignment="1">
      <alignment horizontal="center" vertical="center"/>
    </xf>
    <xf numFmtId="0" fontId="2" fillId="4" borderId="59" xfId="0" applyFont="1" applyFill="1" applyBorder="1" applyAlignment="1">
      <alignment horizontal="center" vertical="center"/>
    </xf>
    <xf numFmtId="0" fontId="2" fillId="4" borderId="60" xfId="0" applyFont="1" applyFill="1" applyBorder="1" applyAlignment="1">
      <alignment horizontal="center" vertical="center"/>
    </xf>
    <xf numFmtId="20" fontId="2" fillId="4" borderId="2" xfId="0" applyNumberFormat="1" applyFont="1" applyFill="1" applyBorder="1" applyAlignment="1">
      <alignment horizontal="center" vertical="center"/>
    </xf>
    <xf numFmtId="20" fontId="2" fillId="4" borderId="3" xfId="0" applyNumberFormat="1" applyFont="1" applyFill="1" applyBorder="1" applyAlignment="1">
      <alignment horizontal="center" vertical="center"/>
    </xf>
    <xf numFmtId="20" fontId="2" fillId="4" borderId="4" xfId="0" applyNumberFormat="1" applyFont="1" applyFill="1" applyBorder="1" applyAlignment="1">
      <alignment horizontal="center" vertical="center"/>
    </xf>
    <xf numFmtId="0" fontId="2" fillId="4" borderId="54"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4" xfId="0" applyFont="1" applyFill="1" applyBorder="1" applyAlignment="1">
      <alignment horizontal="center" vertical="center"/>
    </xf>
    <xf numFmtId="0" fontId="2" fillId="6" borderId="2" xfId="0" applyFont="1" applyFill="1" applyBorder="1" applyAlignment="1">
      <alignment horizontal="center" vertical="center"/>
    </xf>
    <xf numFmtId="0" fontId="2" fillId="6" borderId="3" xfId="0" applyFont="1" applyFill="1" applyBorder="1" applyAlignment="1">
      <alignment horizontal="center" vertical="center"/>
    </xf>
    <xf numFmtId="0" fontId="2" fillId="6" borderId="30" xfId="0" applyFont="1" applyFill="1" applyBorder="1" applyAlignment="1">
      <alignment horizontal="center" vertical="center"/>
    </xf>
    <xf numFmtId="0" fontId="2" fillId="7" borderId="36" xfId="0" applyFont="1" applyFill="1" applyBorder="1" applyAlignment="1">
      <alignment horizontal="center" vertical="center"/>
    </xf>
    <xf numFmtId="0" fontId="2" fillId="7" borderId="53" xfId="0" applyFont="1" applyFill="1" applyBorder="1" applyAlignment="1">
      <alignment horizontal="center" vertical="center"/>
    </xf>
    <xf numFmtId="0" fontId="2" fillId="7" borderId="37" xfId="0" applyFont="1" applyFill="1" applyBorder="1" applyAlignment="1">
      <alignment horizontal="center" vertical="center"/>
    </xf>
    <xf numFmtId="0" fontId="2" fillId="5" borderId="28" xfId="0" applyFont="1" applyFill="1" applyBorder="1" applyAlignment="1">
      <alignment horizontal="center"/>
    </xf>
    <xf numFmtId="0" fontId="2" fillId="5" borderId="15" xfId="0" applyFont="1" applyFill="1" applyBorder="1" applyAlignment="1">
      <alignment horizontal="center"/>
    </xf>
    <xf numFmtId="0" fontId="2" fillId="2" borderId="28" xfId="0" applyFont="1" applyFill="1" applyBorder="1" applyAlignment="1">
      <alignment horizontal="center" vertical="center"/>
    </xf>
    <xf numFmtId="0" fontId="2" fillId="2" borderId="15" xfId="0" applyFont="1" applyFill="1" applyBorder="1" applyAlignment="1">
      <alignment horizontal="center" vertical="center"/>
    </xf>
    <xf numFmtId="0" fontId="2" fillId="2" borderId="16" xfId="0" applyFont="1" applyFill="1" applyBorder="1" applyAlignment="1">
      <alignment horizontal="center" vertical="center"/>
    </xf>
    <xf numFmtId="0" fontId="2" fillId="2" borderId="35" xfId="0" applyFont="1" applyFill="1" applyBorder="1" applyAlignment="1">
      <alignment horizontal="center" vertical="center"/>
    </xf>
    <xf numFmtId="0" fontId="2" fillId="6" borderId="28" xfId="0" applyFont="1" applyFill="1" applyBorder="1" applyAlignment="1">
      <alignment horizontal="center" vertical="center"/>
    </xf>
    <xf numFmtId="0" fontId="2" fillId="6" borderId="35" xfId="0" applyFont="1" applyFill="1" applyBorder="1" applyAlignment="1">
      <alignment horizontal="center" vertical="center"/>
    </xf>
    <xf numFmtId="0" fontId="3" fillId="3" borderId="5" xfId="0" applyFont="1" applyFill="1" applyBorder="1" applyAlignment="1">
      <alignment horizontal="center" vertical="center"/>
    </xf>
    <xf numFmtId="0" fontId="3" fillId="3" borderId="8" xfId="0" applyFont="1" applyFill="1" applyBorder="1" applyAlignment="1">
      <alignment horizontal="center" vertical="center"/>
    </xf>
    <xf numFmtId="0" fontId="3" fillId="3" borderId="24" xfId="0" applyFont="1" applyFill="1" applyBorder="1" applyAlignment="1">
      <alignment horizontal="center" vertical="center"/>
    </xf>
    <xf numFmtId="0" fontId="2" fillId="5" borderId="2" xfId="0" applyFont="1" applyFill="1" applyBorder="1" applyAlignment="1">
      <alignment horizontal="center"/>
    </xf>
    <xf numFmtId="0" fontId="2" fillId="5" borderId="30" xfId="0" applyFont="1" applyFill="1" applyBorder="1" applyAlignment="1">
      <alignment horizontal="center"/>
    </xf>
    <xf numFmtId="0" fontId="2" fillId="2" borderId="20" xfId="0" applyFont="1" applyFill="1" applyBorder="1" applyAlignment="1">
      <alignment horizontal="center" vertical="center"/>
    </xf>
    <xf numFmtId="0" fontId="2" fillId="2" borderId="26" xfId="0" applyFont="1" applyFill="1" applyBorder="1" applyAlignment="1">
      <alignment horizontal="center" vertical="center"/>
    </xf>
    <xf numFmtId="0" fontId="2" fillId="2" borderId="22" xfId="0" applyFont="1" applyFill="1" applyBorder="1" applyAlignment="1">
      <alignment horizontal="center" vertical="center"/>
    </xf>
    <xf numFmtId="0" fontId="2" fillId="2" borderId="23" xfId="0" applyFont="1" applyFill="1" applyBorder="1" applyAlignment="1">
      <alignment horizontal="center" vertical="center"/>
    </xf>
    <xf numFmtId="0" fontId="2" fillId="5" borderId="10" xfId="0" applyFont="1" applyFill="1" applyBorder="1" applyAlignment="1">
      <alignment horizontal="center"/>
    </xf>
    <xf numFmtId="0" fontId="2" fillId="5" borderId="12" xfId="0" applyFont="1" applyFill="1" applyBorder="1" applyAlignment="1">
      <alignment horizontal="center"/>
    </xf>
    <xf numFmtId="0" fontId="2" fillId="2" borderId="33" xfId="0" applyFont="1" applyFill="1" applyBorder="1" applyAlignment="1">
      <alignment horizontal="center" vertical="center"/>
    </xf>
    <xf numFmtId="0" fontId="2" fillId="5" borderId="16" xfId="0" applyFont="1" applyFill="1" applyBorder="1" applyAlignment="1">
      <alignment horizontal="center"/>
    </xf>
    <xf numFmtId="0" fontId="2" fillId="5" borderId="35" xfId="0" applyFont="1" applyFill="1" applyBorder="1" applyAlignment="1">
      <alignment horizontal="center"/>
    </xf>
    <xf numFmtId="0" fontId="2" fillId="5" borderId="38" xfId="0" applyFont="1" applyFill="1" applyBorder="1" applyAlignment="1">
      <alignment horizontal="center"/>
    </xf>
    <xf numFmtId="0" fontId="2" fillId="7" borderId="36" xfId="0" applyFont="1" applyFill="1" applyBorder="1" applyAlignment="1">
      <alignment horizontal="center"/>
    </xf>
    <xf numFmtId="0" fontId="2" fillId="7" borderId="37" xfId="0" applyFont="1" applyFill="1" applyBorder="1" applyAlignment="1">
      <alignment horizontal="center"/>
    </xf>
    <xf numFmtId="0" fontId="2" fillId="5" borderId="11" xfId="0" applyFont="1" applyFill="1" applyBorder="1" applyAlignment="1">
      <alignment horizontal="center"/>
    </xf>
    <xf numFmtId="0" fontId="2" fillId="2" borderId="34" xfId="0" applyFont="1" applyFill="1" applyBorder="1" applyAlignment="1">
      <alignment horizontal="center"/>
    </xf>
    <xf numFmtId="0" fontId="2" fillId="2" borderId="48" xfId="0" applyFont="1" applyFill="1" applyBorder="1" applyAlignment="1">
      <alignment horizontal="center"/>
    </xf>
    <xf numFmtId="0" fontId="2" fillId="2" borderId="19" xfId="0" applyFont="1" applyFill="1" applyBorder="1" applyAlignment="1">
      <alignment horizontal="center"/>
    </xf>
    <xf numFmtId="0" fontId="3" fillId="5" borderId="1" xfId="0" applyFont="1" applyFill="1" applyBorder="1" applyAlignment="1" applyProtection="1">
      <alignment horizontal="center" vertical="center"/>
      <protection hidden="1"/>
    </xf>
    <xf numFmtId="0" fontId="12" fillId="0" borderId="65" xfId="3" applyFont="1" applyFill="1" applyBorder="1" applyAlignment="1">
      <alignment horizontal="left" vertical="center" wrapText="1"/>
    </xf>
    <xf numFmtId="0" fontId="12" fillId="0" borderId="61" xfId="3" applyFont="1" applyFill="1" applyBorder="1" applyAlignment="1">
      <alignment horizontal="left" vertical="center" wrapText="1"/>
    </xf>
    <xf numFmtId="49" fontId="3" fillId="0" borderId="10" xfId="0" applyNumberFormat="1" applyFont="1" applyFill="1" applyBorder="1" applyAlignment="1">
      <alignment horizontal="center"/>
    </xf>
    <xf numFmtId="0" fontId="3" fillId="0" borderId="11" xfId="0" applyFont="1" applyFill="1" applyBorder="1"/>
    <xf numFmtId="0" fontId="3" fillId="0" borderId="12" xfId="0" applyFont="1" applyFill="1" applyBorder="1"/>
    <xf numFmtId="0" fontId="3" fillId="0" borderId="10" xfId="0" applyFont="1" applyFill="1" applyBorder="1" applyAlignment="1">
      <alignment horizontal="center" vertical="center"/>
    </xf>
    <xf numFmtId="1" fontId="3" fillId="0" borderId="11" xfId="0" applyNumberFormat="1" applyFont="1" applyFill="1" applyBorder="1" applyAlignment="1">
      <alignment horizontal="center" vertical="center"/>
    </xf>
    <xf numFmtId="0" fontId="3" fillId="0" borderId="11" xfId="0" applyFont="1" applyFill="1" applyBorder="1" applyAlignment="1">
      <alignment horizontal="center" vertical="center"/>
    </xf>
    <xf numFmtId="1" fontId="3" fillId="0" borderId="12" xfId="0" applyNumberFormat="1" applyFont="1" applyFill="1" applyBorder="1" applyAlignment="1">
      <alignment horizontal="center" vertical="center"/>
    </xf>
    <xf numFmtId="1" fontId="3" fillId="0" borderId="18" xfId="0" applyNumberFormat="1" applyFont="1" applyFill="1" applyBorder="1" applyAlignment="1">
      <alignment horizontal="center" vertical="center"/>
    </xf>
    <xf numFmtId="10" fontId="3" fillId="0" borderId="10" xfId="1" applyNumberFormat="1" applyFont="1" applyFill="1" applyBorder="1" applyAlignment="1">
      <alignment horizontal="center" vertical="center"/>
    </xf>
    <xf numFmtId="10" fontId="3" fillId="0" borderId="11" xfId="1" applyNumberFormat="1" applyFont="1" applyFill="1" applyBorder="1" applyAlignment="1">
      <alignment horizontal="center" vertical="center"/>
    </xf>
    <xf numFmtId="1" fontId="3" fillId="0" borderId="17" xfId="0" applyNumberFormat="1" applyFont="1" applyFill="1" applyBorder="1" applyAlignment="1">
      <alignment horizontal="center" vertical="center"/>
    </xf>
    <xf numFmtId="14" fontId="2" fillId="5" borderId="31" xfId="0" applyNumberFormat="1" applyFont="1" applyFill="1" applyBorder="1" applyAlignment="1">
      <alignment horizontal="center"/>
    </xf>
    <xf numFmtId="14" fontId="2" fillId="5" borderId="14" xfId="0" applyNumberFormat="1" applyFont="1" applyFill="1" applyBorder="1" applyAlignment="1">
      <alignment horizontal="center"/>
    </xf>
    <xf numFmtId="14" fontId="2" fillId="5" borderId="13" xfId="0" applyNumberFormat="1" applyFont="1" applyFill="1" applyBorder="1" applyAlignment="1">
      <alignment horizontal="center"/>
    </xf>
    <xf numFmtId="49" fontId="7" fillId="0" borderId="28" xfId="0" applyNumberFormat="1" applyFont="1" applyFill="1" applyBorder="1" applyAlignment="1">
      <alignment horizontal="center" vertical="center"/>
    </xf>
    <xf numFmtId="0" fontId="3" fillId="0" borderId="15" xfId="0" applyFont="1" applyFill="1" applyBorder="1"/>
    <xf numFmtId="0" fontId="3" fillId="0" borderId="15" xfId="0" applyFont="1" applyFill="1" applyBorder="1" applyAlignment="1">
      <alignment horizontal="center" vertical="center"/>
    </xf>
    <xf numFmtId="1" fontId="3" fillId="0" borderId="15" xfId="0" applyNumberFormat="1" applyFont="1" applyFill="1" applyBorder="1" applyAlignment="1">
      <alignment horizontal="center" vertical="center"/>
    </xf>
    <xf numFmtId="1" fontId="3" fillId="0" borderId="16" xfId="0" applyNumberFormat="1" applyFont="1" applyFill="1" applyBorder="1" applyAlignment="1">
      <alignment horizontal="center" vertical="center"/>
    </xf>
    <xf numFmtId="0" fontId="3" fillId="0" borderId="16" xfId="0" applyFont="1" applyFill="1" applyBorder="1"/>
    <xf numFmtId="0" fontId="3" fillId="0" borderId="28" xfId="0" applyFont="1" applyFill="1" applyBorder="1" applyAlignment="1">
      <alignment horizontal="center" vertical="center"/>
    </xf>
    <xf numFmtId="1" fontId="3" fillId="0" borderId="71" xfId="0" applyNumberFormat="1" applyFont="1" applyFill="1" applyBorder="1" applyAlignment="1">
      <alignment horizontal="center" vertical="center"/>
    </xf>
    <xf numFmtId="1" fontId="3" fillId="11" borderId="34" xfId="0" applyNumberFormat="1" applyFont="1" applyFill="1" applyBorder="1" applyAlignment="1">
      <alignment horizontal="center" vertical="center"/>
    </xf>
    <xf numFmtId="1" fontId="3" fillId="11" borderId="39" xfId="0" applyNumberFormat="1" applyFont="1" applyFill="1" applyBorder="1" applyAlignment="1">
      <alignment horizontal="center" vertical="center"/>
    </xf>
    <xf numFmtId="1" fontId="3" fillId="0" borderId="34" xfId="0" applyNumberFormat="1" applyFont="1" applyFill="1" applyBorder="1" applyAlignment="1">
      <alignment horizontal="center" vertical="center"/>
    </xf>
    <xf numFmtId="1" fontId="3" fillId="0" borderId="39" xfId="0" applyNumberFormat="1" applyFont="1" applyFill="1" applyBorder="1" applyAlignment="1">
      <alignment horizontal="center" vertical="center"/>
    </xf>
    <xf numFmtId="10" fontId="3" fillId="0" borderId="28" xfId="1" applyNumberFormat="1" applyFont="1" applyFill="1" applyBorder="1" applyAlignment="1">
      <alignment horizontal="center" vertical="center"/>
    </xf>
    <xf numFmtId="10" fontId="3" fillId="0" borderId="15" xfId="1" applyNumberFormat="1" applyFont="1" applyFill="1" applyBorder="1" applyAlignment="1">
      <alignment horizontal="center" vertical="center"/>
    </xf>
    <xf numFmtId="10" fontId="3" fillId="0" borderId="35" xfId="1" applyNumberFormat="1" applyFont="1" applyFill="1" applyBorder="1" applyAlignment="1">
      <alignment horizontal="center" vertical="center"/>
    </xf>
    <xf numFmtId="10" fontId="3" fillId="11" borderId="34" xfId="1" applyNumberFormat="1" applyFont="1" applyFill="1" applyBorder="1" applyAlignment="1">
      <alignment horizontal="center" vertical="center"/>
    </xf>
    <xf numFmtId="10" fontId="3" fillId="0" borderId="34" xfId="1" applyNumberFormat="1" applyFont="1" applyFill="1" applyBorder="1" applyAlignment="1">
      <alignment horizontal="center" vertical="center"/>
    </xf>
    <xf numFmtId="10" fontId="3" fillId="0" borderId="38" xfId="1" applyNumberFormat="1" applyFont="1" applyFill="1" applyBorder="1" applyAlignment="1">
      <alignment horizontal="center" vertical="center"/>
    </xf>
    <xf numFmtId="1" fontId="3" fillId="0" borderId="28" xfId="0" applyNumberFormat="1" applyFont="1" applyFill="1" applyBorder="1" applyAlignment="1">
      <alignment horizontal="center" vertical="center"/>
    </xf>
    <xf numFmtId="1" fontId="3" fillId="0" borderId="10" xfId="0" applyNumberFormat="1" applyFont="1" applyFill="1" applyBorder="1" applyAlignment="1">
      <alignment horizontal="center" vertical="center"/>
    </xf>
    <xf numFmtId="1" fontId="3" fillId="0" borderId="1" xfId="0" quotePrefix="1" applyNumberFormat="1" applyFont="1" applyFill="1" applyBorder="1" applyAlignment="1">
      <alignment horizontal="left" vertical="center"/>
    </xf>
  </cellXfs>
  <cellStyles count="6">
    <cellStyle name="Normal" xfId="0" builtinId="0"/>
    <cellStyle name="Normal 2" xfId="4"/>
    <cellStyle name="Normal 3" xfId="2"/>
    <cellStyle name="Normal 4" xfId="5"/>
    <cellStyle name="Normal_Strategic Platform_Dashboard" xfId="3"/>
    <cellStyle name="Percent" xfId="1" builtinId="5"/>
  </cellStyles>
  <dxfs count="1">
    <dxf>
      <font>
        <color rgb="FF9C0006"/>
      </font>
      <fill>
        <patternFill>
          <bgColor rgb="FFFFC7CE"/>
        </patternFill>
      </fill>
    </dxf>
  </dxfs>
  <tableStyles count="0" defaultTableStyle="TableStyleMedium2" defaultPivotStyle="PivotStyleLight16"/>
  <colors>
    <mruColors>
      <color rgb="FF99CC00"/>
      <color rgb="FFFF00FF"/>
      <color rgb="FFAFDC7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sz="1000" b="1" i="0" u="none" strike="noStrike" baseline="0">
                <a:effectLst/>
              </a:rPr>
              <a:t>End to End Testing - Cycle 1 : % PASS Vs. % FAIL</a:t>
            </a:r>
            <a:endParaRPr lang="en-US" sz="1000"/>
          </a:p>
        </c:rich>
      </c:tx>
      <c:layout/>
      <c:overlay val="0"/>
    </c:title>
    <c:autoTitleDeleted val="0"/>
    <c:view3D>
      <c:rotX val="30"/>
      <c:rotY val="0"/>
      <c:rAngAx val="0"/>
      <c:perspective val="30"/>
    </c:view3D>
    <c:floor>
      <c:thickness val="0"/>
    </c:floor>
    <c:sideWall>
      <c:thickness val="0"/>
    </c:sideWall>
    <c:backWall>
      <c:thickness val="0"/>
    </c:backWall>
    <c:plotArea>
      <c:layout>
        <c:manualLayout>
          <c:layoutTarget val="inner"/>
          <c:xMode val="edge"/>
          <c:yMode val="edge"/>
          <c:x val="2.4933214603739984E-2"/>
          <c:y val="0.15003120129697051"/>
          <c:w val="0.97506694662900439"/>
          <c:h val="0.84346534174003163"/>
        </c:manualLayout>
      </c:layout>
      <c:pie3DChart>
        <c:varyColors val="1"/>
        <c:ser>
          <c:idx val="0"/>
          <c:order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cap="flat" cmpd="sng" algn="ctr">
              <a:noFill/>
              <a:prstDash val="solid"/>
            </a:ln>
            <a:effectLst>
              <a:outerShdw blurRad="40000" dist="23000" dir="5400000" rotWithShape="0">
                <a:srgbClr val="000000">
                  <a:alpha val="35000"/>
                </a:srgbClr>
              </a:outerShdw>
            </a:effectLst>
          </c:spPr>
          <c:dPt>
            <c:idx val="0"/>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cap="flat" cmpd="sng" algn="ctr">
                <a:noFill/>
                <a:prstDash val="solid"/>
              </a:ln>
              <a:effectLst>
                <a:outerShdw blurRad="40000" dist="23000" dir="5400000" rotWithShape="0">
                  <a:srgbClr val="000000">
                    <a:alpha val="35000"/>
                  </a:srgbClr>
                </a:outerShdw>
              </a:effectLst>
            </c:spPr>
          </c:dPt>
          <c:dPt>
            <c:idx val="1"/>
            <c:bubble3D val="0"/>
          </c:dPt>
          <c:dPt>
            <c:idx val="2"/>
            <c:bubble3D val="0"/>
          </c:dPt>
          <c:dPt>
            <c:idx val="3"/>
            <c:bubble3D val="0"/>
          </c:dPt>
          <c:dPt>
            <c:idx val="5"/>
            <c:bubble3D val="0"/>
          </c:dPt>
          <c:dLbls>
            <c:dLbl>
              <c:idx val="1"/>
              <c:layout>
                <c:manualLayout>
                  <c:x val="9.9574694241251621E-2"/>
                  <c:y val="9.8243685665493588E-2"/>
                </c:manualLayout>
              </c:layout>
              <c:dLblPos val="bestFit"/>
              <c:showLegendKey val="0"/>
              <c:showVal val="1"/>
              <c:showCatName val="0"/>
              <c:showSerName val="0"/>
              <c:showPercent val="0"/>
              <c:showBubbleSize val="0"/>
            </c:dLbl>
            <c:txPr>
              <a:bodyPr/>
              <a:lstStyle/>
              <a:p>
                <a:pPr>
                  <a:defRPr b="1">
                    <a:solidFill>
                      <a:schemeClr val="bg1"/>
                    </a:solidFill>
                  </a:defRPr>
                </a:pPr>
                <a:endParaRPr lang="en-US"/>
              </a:p>
            </c:txPr>
            <c:dLblPos val="ctr"/>
            <c:showLegendKey val="0"/>
            <c:showVal val="1"/>
            <c:showCatName val="0"/>
            <c:showSerName val="0"/>
            <c:showPercent val="0"/>
            <c:showBubbleSize val="0"/>
            <c:showLeaderLines val="1"/>
          </c:dLbls>
          <c:cat>
            <c:strRef>
              <c:f>'Execution Report'!$S$4:$T$4</c:f>
              <c:strCache>
                <c:ptCount val="2"/>
                <c:pt idx="0">
                  <c:v>% Passed</c:v>
                </c:pt>
                <c:pt idx="1">
                  <c:v>% Failed</c:v>
                </c:pt>
              </c:strCache>
            </c:strRef>
          </c:cat>
          <c:val>
            <c:numRef>
              <c:f>'Execution Report'!$S$27:$T$27</c:f>
              <c:numCache>
                <c:formatCode>0.00%</c:formatCode>
                <c:ptCount val="2"/>
                <c:pt idx="0">
                  <c:v>0.9</c:v>
                </c:pt>
                <c:pt idx="1">
                  <c:v>0.1</c:v>
                </c:pt>
              </c:numCache>
            </c:numRef>
          </c:val>
        </c:ser>
        <c:dLbls>
          <c:dLblPos val="ctr"/>
          <c:showLegendKey val="0"/>
          <c:showVal val="1"/>
          <c:showCatName val="0"/>
          <c:showSerName val="0"/>
          <c:showPercent val="0"/>
          <c:showBubbleSize val="0"/>
          <c:showLeaderLines val="1"/>
        </c:dLbls>
      </c:pie3DChart>
    </c:plotArea>
    <c:legend>
      <c:legendPos val="b"/>
      <c:layout>
        <c:manualLayout>
          <c:xMode val="edge"/>
          <c:yMode val="edge"/>
          <c:x val="0"/>
          <c:y val="0.90492806125009262"/>
          <c:w val="0.94516172261869891"/>
          <c:h val="7.6266790180639185E-2"/>
        </c:manualLayout>
      </c:layout>
      <c:overlay val="0"/>
      <c:txPr>
        <a:bodyPr/>
        <a:lstStyle/>
        <a:p>
          <a:pPr rtl="0">
            <a:defRPr sz="1000"/>
          </a:pPr>
          <a:endParaRPr lang="en-US"/>
        </a:p>
      </c:txPr>
    </c:legend>
    <c:plotVisOnly val="1"/>
    <c:dispBlanksAs val="gap"/>
    <c:showDLblsOverMax val="0"/>
  </c:chart>
  <c:spPr>
    <a:ln>
      <a:solidFill>
        <a:sysClr val="windowText" lastClr="000000"/>
      </a:solidFill>
    </a:ln>
  </c:spPr>
  <c:txPr>
    <a:bodyPr/>
    <a:lstStyle/>
    <a:p>
      <a:pPr>
        <a:defRPr sz="800">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a:pPr>
            <a:r>
              <a:rPr lang="en-US" sz="900" b="1" i="0" u="none" strike="noStrike" baseline="0">
                <a:effectLst/>
              </a:rPr>
              <a:t>Build 1A - Cycle 1 : </a:t>
            </a:r>
            <a:r>
              <a:rPr lang="en-US" sz="900"/>
              <a:t>% Executed</a:t>
            </a:r>
          </a:p>
        </c:rich>
      </c:tx>
      <c:overlay val="0"/>
    </c:title>
    <c:autoTitleDeleted val="0"/>
    <c:view3D>
      <c:rotX val="30"/>
      <c:rotY val="0"/>
      <c:rAngAx val="0"/>
      <c:perspective val="30"/>
    </c:view3D>
    <c:floor>
      <c:thickness val="0"/>
    </c:floor>
    <c:sideWall>
      <c:thickness val="0"/>
    </c:sideWall>
    <c:backWall>
      <c:thickness val="0"/>
    </c:backWall>
    <c:plotArea>
      <c:layout>
        <c:manualLayout>
          <c:layoutTarget val="inner"/>
          <c:xMode val="edge"/>
          <c:yMode val="edge"/>
          <c:x val="0"/>
          <c:y val="0.1427056896813518"/>
          <c:w val="1"/>
          <c:h val="0.71060913356904765"/>
        </c:manualLayout>
      </c:layout>
      <c:pie3DChart>
        <c:varyColors val="1"/>
        <c:ser>
          <c:idx val="0"/>
          <c:order val="0"/>
          <c:dPt>
            <c:idx val="0"/>
            <c:bubble3D val="0"/>
            <c:spPr>
              <a:solidFill>
                <a:schemeClr val="accent6">
                  <a:lumMod val="50000"/>
                </a:schemeClr>
              </a:solidFill>
            </c:spPr>
          </c:dPt>
          <c:dPt>
            <c:idx val="1"/>
            <c:bubble3D val="0"/>
            <c:spPr>
              <a:solidFill>
                <a:srgbClr val="00B050"/>
              </a:solidFill>
            </c:spPr>
          </c:dPt>
          <c:dPt>
            <c:idx val="2"/>
            <c:bubble3D val="0"/>
            <c:spPr>
              <a:solidFill>
                <a:srgbClr val="00B050"/>
              </a:solidFill>
            </c:spPr>
          </c:dPt>
          <c:dPt>
            <c:idx val="3"/>
            <c:bubble3D val="0"/>
            <c:spPr>
              <a:solidFill>
                <a:schemeClr val="accent6">
                  <a:lumMod val="75000"/>
                </a:schemeClr>
              </a:solidFill>
            </c:spPr>
          </c:dPt>
          <c:dPt>
            <c:idx val="5"/>
            <c:bubble3D val="0"/>
            <c:spPr>
              <a:solidFill>
                <a:schemeClr val="accent6">
                  <a:lumMod val="75000"/>
                </a:schemeClr>
              </a:solidFill>
            </c:spPr>
          </c:dPt>
          <c:dLbls>
            <c:txPr>
              <a:bodyPr/>
              <a:lstStyle/>
              <a:p>
                <a:pPr>
                  <a:defRPr b="1">
                    <a:solidFill>
                      <a:schemeClr val="bg1"/>
                    </a:solidFill>
                  </a:defRPr>
                </a:pPr>
                <a:endParaRPr lang="en-US"/>
              </a:p>
            </c:txPr>
            <c:dLblPos val="ctr"/>
            <c:showLegendKey val="0"/>
            <c:showVal val="1"/>
            <c:showCatName val="0"/>
            <c:showSerName val="0"/>
            <c:showPercent val="0"/>
            <c:showBubbleSize val="0"/>
            <c:showLeaderLines val="1"/>
          </c:dLbls>
          <c:cat>
            <c:strRef>
              <c:f>'Execution Report'!$U$4:$V$4</c:f>
              <c:strCache>
                <c:ptCount val="2"/>
                <c:pt idx="0">
                  <c:v>% Executed</c:v>
                </c:pt>
                <c:pt idx="1">
                  <c:v>% Not Executed</c:v>
                </c:pt>
              </c:strCache>
            </c:strRef>
          </c:cat>
          <c:val>
            <c:numRef>
              <c:f>'Execution Report'!$U$27:$V$27</c:f>
              <c:numCache>
                <c:formatCode>0.00%</c:formatCode>
                <c:ptCount val="2"/>
                <c:pt idx="0">
                  <c:v>0.92307692307692313</c:v>
                </c:pt>
                <c:pt idx="1">
                  <c:v>7.6923076923076927E-2</c:v>
                </c:pt>
              </c:numCache>
            </c:numRef>
          </c:val>
        </c:ser>
        <c:dLbls>
          <c:dLblPos val="ctr"/>
          <c:showLegendKey val="0"/>
          <c:showVal val="1"/>
          <c:showCatName val="0"/>
          <c:showSerName val="0"/>
          <c:showPercent val="0"/>
          <c:showBubbleSize val="0"/>
          <c:showLeaderLines val="1"/>
        </c:dLbls>
      </c:pie3DChart>
    </c:plotArea>
    <c:legend>
      <c:legendPos val="b"/>
      <c:layout>
        <c:manualLayout>
          <c:xMode val="edge"/>
          <c:yMode val="edge"/>
          <c:x val="9.63139338121657E-2"/>
          <c:y val="0.9032766823568541"/>
          <c:w val="0.85799992602236308"/>
          <c:h val="7.6266790180639185E-2"/>
        </c:manualLayout>
      </c:layout>
      <c:overlay val="0"/>
      <c:txPr>
        <a:bodyPr/>
        <a:lstStyle/>
        <a:p>
          <a:pPr rtl="0">
            <a:defRPr/>
          </a:pPr>
          <a:endParaRPr lang="en-US"/>
        </a:p>
      </c:txPr>
    </c:legend>
    <c:plotVisOnly val="1"/>
    <c:dispBlanksAs val="gap"/>
    <c:showDLblsOverMax val="0"/>
  </c:chart>
  <c:spPr>
    <a:ln>
      <a:solidFill>
        <a:sysClr val="windowText" lastClr="000000"/>
      </a:solidFill>
    </a:ln>
  </c:spPr>
  <c:txPr>
    <a:bodyPr/>
    <a:lstStyle/>
    <a:p>
      <a:pPr>
        <a:defRPr sz="800">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Build 1A - Cycle</a:t>
            </a:r>
            <a:r>
              <a:rPr lang="en-US" baseline="0"/>
              <a:t> 1 : Test Execution Status Report</a:t>
            </a:r>
            <a:endParaRPr lang="en-US"/>
          </a:p>
        </c:rich>
      </c:tx>
      <c:overlay val="0"/>
    </c:title>
    <c:autoTitleDeleted val="0"/>
    <c:view3D>
      <c:rotX val="15"/>
      <c:rotY val="20"/>
      <c:rAngAx val="1"/>
    </c:view3D>
    <c:floor>
      <c:thickness val="0"/>
    </c:floor>
    <c:sideWall>
      <c:thickness val="0"/>
    </c:sideWall>
    <c:backWall>
      <c:thickness val="0"/>
    </c:backWall>
    <c:plotArea>
      <c:layout>
        <c:manualLayout>
          <c:layoutTarget val="inner"/>
          <c:xMode val="edge"/>
          <c:yMode val="edge"/>
          <c:x val="8.2858080553838472E-3"/>
          <c:y val="0.13425925925925927"/>
          <c:w val="0.99130796599851234"/>
          <c:h val="0.66643445610965291"/>
        </c:manualLayout>
      </c:layout>
      <c:bar3DChart>
        <c:barDir val="col"/>
        <c:grouping val="clustered"/>
        <c:varyColors val="0"/>
        <c:ser>
          <c:idx val="0"/>
          <c:order val="0"/>
          <c:tx>
            <c:strRef>
              <c:f>'Execution Report'!$M$4</c:f>
              <c:strCache>
                <c:ptCount val="1"/>
                <c:pt idx="0">
                  <c:v>Passed</c:v>
                </c:pt>
              </c:strCache>
            </c:strRef>
          </c:tx>
          <c:spPr>
            <a:solidFill>
              <a:srgbClr val="0070C0"/>
            </a:solidFill>
          </c:spPr>
          <c:invertIfNegative val="0"/>
          <c:cat>
            <c:strRef>
              <c:f>'Execution Report'!$B$5:$B$16</c:f>
              <c:strCache>
                <c:ptCount val="12"/>
                <c:pt idx="0">
                  <c:v>08/05/2015</c:v>
                </c:pt>
                <c:pt idx="1">
                  <c:v>09/05/2015</c:v>
                </c:pt>
                <c:pt idx="2">
                  <c:v>10/05//2015</c:v>
                </c:pt>
                <c:pt idx="3">
                  <c:v>11/05/2015</c:v>
                </c:pt>
                <c:pt idx="4">
                  <c:v>12/05/2015</c:v>
                </c:pt>
                <c:pt idx="5">
                  <c:v>13/05/2015</c:v>
                </c:pt>
                <c:pt idx="6">
                  <c:v>14/05/2015</c:v>
                </c:pt>
                <c:pt idx="7">
                  <c:v>15/05/2015</c:v>
                </c:pt>
                <c:pt idx="8">
                  <c:v>16/05/2015</c:v>
                </c:pt>
                <c:pt idx="9">
                  <c:v>17/05/2015</c:v>
                </c:pt>
                <c:pt idx="10">
                  <c:v>18/05/2015</c:v>
                </c:pt>
                <c:pt idx="11">
                  <c:v>19/05/2015</c:v>
                </c:pt>
              </c:strCache>
            </c:strRef>
          </c:cat>
          <c:val>
            <c:numRef>
              <c:f>'Execution Report'!$M$5:$M$16</c:f>
              <c:numCache>
                <c:formatCode>0</c:formatCode>
                <c:ptCount val="12"/>
                <c:pt idx="0">
                  <c:v>14</c:v>
                </c:pt>
                <c:pt idx="1">
                  <c:v>0</c:v>
                </c:pt>
                <c:pt idx="2">
                  <c:v>0</c:v>
                </c:pt>
                <c:pt idx="3">
                  <c:v>22</c:v>
                </c:pt>
                <c:pt idx="4">
                  <c:v>22</c:v>
                </c:pt>
                <c:pt idx="5">
                  <c:v>38</c:v>
                </c:pt>
                <c:pt idx="6">
                  <c:v>25</c:v>
                </c:pt>
                <c:pt idx="7">
                  <c:v>24</c:v>
                </c:pt>
                <c:pt idx="8">
                  <c:v>0</c:v>
                </c:pt>
                <c:pt idx="9">
                  <c:v>0</c:v>
                </c:pt>
                <c:pt idx="10">
                  <c:v>7</c:v>
                </c:pt>
                <c:pt idx="11">
                  <c:v>35</c:v>
                </c:pt>
              </c:numCache>
            </c:numRef>
          </c:val>
        </c:ser>
        <c:ser>
          <c:idx val="1"/>
          <c:order val="1"/>
          <c:tx>
            <c:strRef>
              <c:f>'Execution Report'!$N$4</c:f>
              <c:strCache>
                <c:ptCount val="1"/>
                <c:pt idx="0">
                  <c:v>Failed</c:v>
                </c:pt>
              </c:strCache>
            </c:strRef>
          </c:tx>
          <c:invertIfNegative val="0"/>
          <c:dPt>
            <c:idx val="0"/>
            <c:invertIfNegative val="0"/>
            <c:bubble3D val="0"/>
            <c:spPr>
              <a:solidFill>
                <a:srgbClr val="C00000"/>
              </a:solidFill>
            </c:spPr>
          </c:dPt>
          <c:cat>
            <c:strRef>
              <c:f>'Execution Report'!$B$5:$B$16</c:f>
              <c:strCache>
                <c:ptCount val="12"/>
                <c:pt idx="0">
                  <c:v>08/05/2015</c:v>
                </c:pt>
                <c:pt idx="1">
                  <c:v>09/05/2015</c:v>
                </c:pt>
                <c:pt idx="2">
                  <c:v>10/05//2015</c:v>
                </c:pt>
                <c:pt idx="3">
                  <c:v>11/05/2015</c:v>
                </c:pt>
                <c:pt idx="4">
                  <c:v>12/05/2015</c:v>
                </c:pt>
                <c:pt idx="5">
                  <c:v>13/05/2015</c:v>
                </c:pt>
                <c:pt idx="6">
                  <c:v>14/05/2015</c:v>
                </c:pt>
                <c:pt idx="7">
                  <c:v>15/05/2015</c:v>
                </c:pt>
                <c:pt idx="8">
                  <c:v>16/05/2015</c:v>
                </c:pt>
                <c:pt idx="9">
                  <c:v>17/05/2015</c:v>
                </c:pt>
                <c:pt idx="10">
                  <c:v>18/05/2015</c:v>
                </c:pt>
                <c:pt idx="11">
                  <c:v>19/05/2015</c:v>
                </c:pt>
              </c:strCache>
            </c:strRef>
          </c:cat>
          <c:val>
            <c:numRef>
              <c:f>'Execution Report'!$N$5:$N$16</c:f>
              <c:numCache>
                <c:formatCode>0</c:formatCode>
                <c:ptCount val="12"/>
                <c:pt idx="0">
                  <c:v>1</c:v>
                </c:pt>
                <c:pt idx="1">
                  <c:v>0</c:v>
                </c:pt>
                <c:pt idx="2">
                  <c:v>0</c:v>
                </c:pt>
                <c:pt idx="3">
                  <c:v>3</c:v>
                </c:pt>
                <c:pt idx="4">
                  <c:v>3</c:v>
                </c:pt>
                <c:pt idx="5">
                  <c:v>4</c:v>
                </c:pt>
                <c:pt idx="6">
                  <c:v>4</c:v>
                </c:pt>
                <c:pt idx="7">
                  <c:v>1</c:v>
                </c:pt>
                <c:pt idx="8">
                  <c:v>0</c:v>
                </c:pt>
                <c:pt idx="9">
                  <c:v>0</c:v>
                </c:pt>
                <c:pt idx="10">
                  <c:v>3</c:v>
                </c:pt>
                <c:pt idx="11">
                  <c:v>2</c:v>
                </c:pt>
              </c:numCache>
            </c:numRef>
          </c:val>
        </c:ser>
        <c:ser>
          <c:idx val="2"/>
          <c:order val="2"/>
          <c:tx>
            <c:strRef>
              <c:f>'Execution Report'!$O$4</c:f>
              <c:strCache>
                <c:ptCount val="1"/>
                <c:pt idx="0">
                  <c:v>Blocked</c:v>
                </c:pt>
              </c:strCache>
            </c:strRef>
          </c:tx>
          <c:spPr>
            <a:solidFill>
              <a:srgbClr val="00B050"/>
            </a:solidFill>
          </c:spPr>
          <c:invertIfNegative val="0"/>
          <c:cat>
            <c:strRef>
              <c:f>'Execution Report'!$B$5:$B$16</c:f>
              <c:strCache>
                <c:ptCount val="12"/>
                <c:pt idx="0">
                  <c:v>08/05/2015</c:v>
                </c:pt>
                <c:pt idx="1">
                  <c:v>09/05/2015</c:v>
                </c:pt>
                <c:pt idx="2">
                  <c:v>10/05//2015</c:v>
                </c:pt>
                <c:pt idx="3">
                  <c:v>11/05/2015</c:v>
                </c:pt>
                <c:pt idx="4">
                  <c:v>12/05/2015</c:v>
                </c:pt>
                <c:pt idx="5">
                  <c:v>13/05/2015</c:v>
                </c:pt>
                <c:pt idx="6">
                  <c:v>14/05/2015</c:v>
                </c:pt>
                <c:pt idx="7">
                  <c:v>15/05/2015</c:v>
                </c:pt>
                <c:pt idx="8">
                  <c:v>16/05/2015</c:v>
                </c:pt>
                <c:pt idx="9">
                  <c:v>17/05/2015</c:v>
                </c:pt>
                <c:pt idx="10">
                  <c:v>18/05/2015</c:v>
                </c:pt>
                <c:pt idx="11">
                  <c:v>19/05/2015</c:v>
                </c:pt>
              </c:strCache>
            </c:strRef>
          </c:cat>
          <c:val>
            <c:numRef>
              <c:f>'Execution Report'!$O$5:$O$16</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3"/>
          <c:order val="3"/>
          <c:tx>
            <c:strRef>
              <c:f>'Execution Report'!$P$4</c:f>
              <c:strCache>
                <c:ptCount val="1"/>
                <c:pt idx="0">
                  <c:v>No Run</c:v>
                </c:pt>
              </c:strCache>
            </c:strRef>
          </c:tx>
          <c:spPr>
            <a:solidFill>
              <a:srgbClr val="7030A0"/>
            </a:solidFill>
          </c:spPr>
          <c:invertIfNegative val="0"/>
          <c:cat>
            <c:strRef>
              <c:f>'Execution Report'!$B$5:$B$16</c:f>
              <c:strCache>
                <c:ptCount val="12"/>
                <c:pt idx="0">
                  <c:v>08/05/2015</c:v>
                </c:pt>
                <c:pt idx="1">
                  <c:v>09/05/2015</c:v>
                </c:pt>
                <c:pt idx="2">
                  <c:v>10/05//2015</c:v>
                </c:pt>
                <c:pt idx="3">
                  <c:v>11/05/2015</c:v>
                </c:pt>
                <c:pt idx="4">
                  <c:v>12/05/2015</c:v>
                </c:pt>
                <c:pt idx="5">
                  <c:v>13/05/2015</c:v>
                </c:pt>
                <c:pt idx="6">
                  <c:v>14/05/2015</c:v>
                </c:pt>
                <c:pt idx="7">
                  <c:v>15/05/2015</c:v>
                </c:pt>
                <c:pt idx="8">
                  <c:v>16/05/2015</c:v>
                </c:pt>
                <c:pt idx="9">
                  <c:v>17/05/2015</c:v>
                </c:pt>
                <c:pt idx="10">
                  <c:v>18/05/2015</c:v>
                </c:pt>
                <c:pt idx="11">
                  <c:v>19/05/2015</c:v>
                </c:pt>
              </c:strCache>
            </c:strRef>
          </c:cat>
          <c:val>
            <c:numRef>
              <c:f>'Execution Report'!$P$5:$P$16</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4"/>
          <c:order val="4"/>
          <c:tx>
            <c:strRef>
              <c:f>'Execution Report'!$Q$4</c:f>
              <c:strCache>
                <c:ptCount val="1"/>
                <c:pt idx="0">
                  <c:v>N/A</c:v>
                </c:pt>
              </c:strCache>
            </c:strRef>
          </c:tx>
          <c:spPr>
            <a:solidFill>
              <a:srgbClr val="00B0F0"/>
            </a:solidFill>
          </c:spPr>
          <c:invertIfNegative val="0"/>
          <c:cat>
            <c:strRef>
              <c:f>'Execution Report'!$B$5:$B$16</c:f>
              <c:strCache>
                <c:ptCount val="12"/>
                <c:pt idx="0">
                  <c:v>08/05/2015</c:v>
                </c:pt>
                <c:pt idx="1">
                  <c:v>09/05/2015</c:v>
                </c:pt>
                <c:pt idx="2">
                  <c:v>10/05//2015</c:v>
                </c:pt>
                <c:pt idx="3">
                  <c:v>11/05/2015</c:v>
                </c:pt>
                <c:pt idx="4">
                  <c:v>12/05/2015</c:v>
                </c:pt>
                <c:pt idx="5">
                  <c:v>13/05/2015</c:v>
                </c:pt>
                <c:pt idx="6">
                  <c:v>14/05/2015</c:v>
                </c:pt>
                <c:pt idx="7">
                  <c:v>15/05/2015</c:v>
                </c:pt>
                <c:pt idx="8">
                  <c:v>16/05/2015</c:v>
                </c:pt>
                <c:pt idx="9">
                  <c:v>17/05/2015</c:v>
                </c:pt>
                <c:pt idx="10">
                  <c:v>18/05/2015</c:v>
                </c:pt>
                <c:pt idx="11">
                  <c:v>19/05/2015</c:v>
                </c:pt>
              </c:strCache>
            </c:strRef>
          </c:cat>
          <c:val>
            <c:numRef>
              <c:f>'Execution Report'!$Q$5:$Q$16</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5"/>
          <c:order val="5"/>
          <c:tx>
            <c:strRef>
              <c:f>'Execution Report'!$R$4</c:f>
              <c:strCache>
                <c:ptCount val="1"/>
                <c:pt idx="0">
                  <c:v>Not Completed</c:v>
                </c:pt>
              </c:strCache>
            </c:strRef>
          </c:tx>
          <c:spPr>
            <a:solidFill>
              <a:schemeClr val="accent6">
                <a:lumMod val="75000"/>
              </a:schemeClr>
            </a:solidFill>
          </c:spPr>
          <c:invertIfNegative val="0"/>
          <c:cat>
            <c:strRef>
              <c:f>'Execution Report'!$B$5:$B$16</c:f>
              <c:strCache>
                <c:ptCount val="12"/>
                <c:pt idx="0">
                  <c:v>08/05/2015</c:v>
                </c:pt>
                <c:pt idx="1">
                  <c:v>09/05/2015</c:v>
                </c:pt>
                <c:pt idx="2">
                  <c:v>10/05//2015</c:v>
                </c:pt>
                <c:pt idx="3">
                  <c:v>11/05/2015</c:v>
                </c:pt>
                <c:pt idx="4">
                  <c:v>12/05/2015</c:v>
                </c:pt>
                <c:pt idx="5">
                  <c:v>13/05/2015</c:v>
                </c:pt>
                <c:pt idx="6">
                  <c:v>14/05/2015</c:v>
                </c:pt>
                <c:pt idx="7">
                  <c:v>15/05/2015</c:v>
                </c:pt>
                <c:pt idx="8">
                  <c:v>16/05/2015</c:v>
                </c:pt>
                <c:pt idx="9">
                  <c:v>17/05/2015</c:v>
                </c:pt>
                <c:pt idx="10">
                  <c:v>18/05/2015</c:v>
                </c:pt>
                <c:pt idx="11">
                  <c:v>19/05/2015</c:v>
                </c:pt>
              </c:strCache>
            </c:strRef>
          </c:cat>
          <c:val>
            <c:numRef>
              <c:f>'Execution Report'!$R$5:$R$16</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dLbls>
          <c:showLegendKey val="0"/>
          <c:showVal val="1"/>
          <c:showCatName val="0"/>
          <c:showSerName val="0"/>
          <c:showPercent val="0"/>
          <c:showBubbleSize val="0"/>
        </c:dLbls>
        <c:gapWidth val="345"/>
        <c:shape val="box"/>
        <c:axId val="80382208"/>
        <c:axId val="80396288"/>
        <c:axId val="0"/>
      </c:bar3DChart>
      <c:catAx>
        <c:axId val="80382208"/>
        <c:scaling>
          <c:orientation val="minMax"/>
        </c:scaling>
        <c:delete val="0"/>
        <c:axPos val="b"/>
        <c:numFmt formatCode="m/d/yyyy" sourceLinked="1"/>
        <c:majorTickMark val="out"/>
        <c:minorTickMark val="none"/>
        <c:tickLblPos val="nextTo"/>
        <c:crossAx val="80396288"/>
        <c:crosses val="autoZero"/>
        <c:auto val="1"/>
        <c:lblAlgn val="ctr"/>
        <c:lblOffset val="100"/>
        <c:noMultiLvlLbl val="1"/>
      </c:catAx>
      <c:valAx>
        <c:axId val="80396288"/>
        <c:scaling>
          <c:orientation val="minMax"/>
        </c:scaling>
        <c:delete val="0"/>
        <c:axPos val="l"/>
        <c:majorGridlines/>
        <c:title>
          <c:tx>
            <c:rich>
              <a:bodyPr rot="-5400000" vert="horz"/>
              <a:lstStyle/>
              <a:p>
                <a:pPr>
                  <a:defRPr b="0"/>
                </a:pPr>
                <a:r>
                  <a:rPr lang="en-US" b="0"/>
                  <a:t>Test</a:t>
                </a:r>
                <a:r>
                  <a:rPr lang="en-US" b="0" baseline="0"/>
                  <a:t> Case Count</a:t>
                </a:r>
                <a:endParaRPr lang="en-US" b="0"/>
              </a:p>
            </c:rich>
          </c:tx>
          <c:layout>
            <c:manualLayout>
              <c:xMode val="edge"/>
              <c:yMode val="edge"/>
              <c:x val="1.1250588475830386E-2"/>
              <c:y val="0.27048848060659086"/>
            </c:manualLayout>
          </c:layout>
          <c:overlay val="0"/>
        </c:title>
        <c:numFmt formatCode="0" sourceLinked="1"/>
        <c:majorTickMark val="out"/>
        <c:minorTickMark val="none"/>
        <c:tickLblPos val="nextTo"/>
        <c:crossAx val="80382208"/>
        <c:crosses val="autoZero"/>
        <c:crossBetween val="between"/>
      </c:valAx>
    </c:plotArea>
    <c:legend>
      <c:legendPos val="b"/>
      <c:overlay val="0"/>
    </c:legend>
    <c:plotVisOnly val="1"/>
    <c:dispBlanksAs val="gap"/>
    <c:showDLblsOverMax val="0"/>
  </c:chart>
  <c:spPr>
    <a:ln>
      <a:solidFill>
        <a:sysClr val="windowText" lastClr="000000"/>
      </a:solidFill>
    </a:ln>
  </c:spPr>
  <c:txPr>
    <a:bodyPr/>
    <a:lstStyle/>
    <a:p>
      <a:pPr>
        <a:defRPr sz="800">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a:pPr>
            <a:r>
              <a:rPr lang="en-US" sz="900" b="1" i="0" u="none" strike="noStrike" baseline="0">
                <a:effectLst/>
              </a:rPr>
              <a:t>Build 1A - Cycle 1 : </a:t>
            </a:r>
            <a:r>
              <a:rPr lang="en-US" sz="900"/>
              <a:t>Defect Severity </a:t>
            </a:r>
          </a:p>
        </c:rich>
      </c:tx>
      <c:overlay val="0"/>
    </c:title>
    <c:autoTitleDeleted val="0"/>
    <c:view3D>
      <c:rotX val="30"/>
      <c:rotY val="0"/>
      <c:rAngAx val="0"/>
      <c:perspective val="30"/>
    </c:view3D>
    <c:floor>
      <c:thickness val="0"/>
    </c:floor>
    <c:sideWall>
      <c:thickness val="0"/>
    </c:sideWall>
    <c:backWall>
      <c:thickness val="0"/>
    </c:backWall>
    <c:plotArea>
      <c:layout>
        <c:manualLayout>
          <c:layoutTarget val="inner"/>
          <c:xMode val="edge"/>
          <c:yMode val="edge"/>
          <c:x val="0"/>
          <c:y val="0.1427056896813518"/>
          <c:w val="1"/>
          <c:h val="0.71060913356904765"/>
        </c:manualLayout>
      </c:layout>
      <c:pie3DChart>
        <c:varyColors val="1"/>
        <c:ser>
          <c:idx val="0"/>
          <c:order val="0"/>
          <c:dPt>
            <c:idx val="0"/>
            <c:bubble3D val="0"/>
            <c:spPr>
              <a:solidFill>
                <a:srgbClr val="0070C0"/>
              </a:solidFill>
            </c:spPr>
          </c:dPt>
          <c:dPt>
            <c:idx val="1"/>
            <c:bubble3D val="0"/>
            <c:spPr>
              <a:solidFill>
                <a:srgbClr val="7030A0"/>
              </a:solidFill>
            </c:spPr>
          </c:dPt>
          <c:dPt>
            <c:idx val="2"/>
            <c:bubble3D val="0"/>
            <c:spPr>
              <a:solidFill>
                <a:srgbClr val="00B050"/>
              </a:solidFill>
            </c:spPr>
          </c:dPt>
          <c:dPt>
            <c:idx val="3"/>
            <c:bubble3D val="0"/>
            <c:spPr>
              <a:solidFill>
                <a:schemeClr val="accent6">
                  <a:lumMod val="75000"/>
                </a:schemeClr>
              </a:solidFill>
            </c:spPr>
          </c:dPt>
          <c:dPt>
            <c:idx val="5"/>
            <c:bubble3D val="0"/>
            <c:spPr>
              <a:solidFill>
                <a:schemeClr val="accent6">
                  <a:lumMod val="75000"/>
                </a:schemeClr>
              </a:solidFill>
            </c:spPr>
          </c:dPt>
          <c:dLbls>
            <c:txPr>
              <a:bodyPr/>
              <a:lstStyle/>
              <a:p>
                <a:pPr>
                  <a:defRPr b="1">
                    <a:solidFill>
                      <a:schemeClr val="bg1"/>
                    </a:solidFill>
                  </a:defRPr>
                </a:pPr>
                <a:endParaRPr lang="en-US"/>
              </a:p>
            </c:txPr>
            <c:dLblPos val="ctr"/>
            <c:showLegendKey val="0"/>
            <c:showVal val="1"/>
            <c:showCatName val="0"/>
            <c:showSerName val="0"/>
            <c:showPercent val="0"/>
            <c:showBubbleSize val="0"/>
            <c:showLeaderLines val="1"/>
          </c:dLbls>
          <c:cat>
            <c:strRef>
              <c:f>'Execution Report'!$X$4:$AA$4</c:f>
              <c:strCache>
                <c:ptCount val="4"/>
                <c:pt idx="0">
                  <c:v>1 - Critical</c:v>
                </c:pt>
                <c:pt idx="1">
                  <c:v>2 - High</c:v>
                </c:pt>
                <c:pt idx="2">
                  <c:v>3 - Medium</c:v>
                </c:pt>
                <c:pt idx="3">
                  <c:v>4 - Low</c:v>
                </c:pt>
              </c:strCache>
            </c:strRef>
          </c:cat>
          <c:val>
            <c:numRef>
              <c:f>'Execution Report'!$X$27:$AA$27</c:f>
              <c:numCache>
                <c:formatCode>0</c:formatCode>
                <c:ptCount val="4"/>
                <c:pt idx="0">
                  <c:v>8</c:v>
                </c:pt>
                <c:pt idx="1">
                  <c:v>40</c:v>
                </c:pt>
                <c:pt idx="2">
                  <c:v>153</c:v>
                </c:pt>
                <c:pt idx="3">
                  <c:v>153</c:v>
                </c:pt>
              </c:numCache>
            </c:numRef>
          </c:val>
        </c:ser>
        <c:dLbls>
          <c:dLblPos val="ctr"/>
          <c:showLegendKey val="0"/>
          <c:showVal val="1"/>
          <c:showCatName val="0"/>
          <c:showSerName val="0"/>
          <c:showPercent val="0"/>
          <c:showBubbleSize val="0"/>
          <c:showLeaderLines val="1"/>
        </c:dLbls>
      </c:pie3DChart>
    </c:plotArea>
    <c:legend>
      <c:legendPos val="b"/>
      <c:layout>
        <c:manualLayout>
          <c:xMode val="edge"/>
          <c:yMode val="edge"/>
          <c:x val="9.63139338121657E-2"/>
          <c:y val="0.9032766823568541"/>
          <c:w val="0.85799992602236308"/>
          <c:h val="7.6266790180639185E-2"/>
        </c:manualLayout>
      </c:layout>
      <c:overlay val="0"/>
      <c:txPr>
        <a:bodyPr/>
        <a:lstStyle/>
        <a:p>
          <a:pPr rtl="0">
            <a:defRPr/>
          </a:pPr>
          <a:endParaRPr lang="en-US"/>
        </a:p>
      </c:txPr>
    </c:legend>
    <c:plotVisOnly val="1"/>
    <c:dispBlanksAs val="gap"/>
    <c:showDLblsOverMax val="0"/>
  </c:chart>
  <c:spPr>
    <a:ln>
      <a:solidFill>
        <a:sysClr val="windowText" lastClr="000000"/>
      </a:solidFill>
    </a:ln>
  </c:spPr>
  <c:txPr>
    <a:bodyPr/>
    <a:lstStyle/>
    <a:p>
      <a:pPr>
        <a:defRPr sz="800">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Build 1A - Cycle 2 : Test</a:t>
            </a:r>
            <a:r>
              <a:rPr lang="en-US" baseline="0"/>
              <a:t> Execution Burn Down Chart</a:t>
            </a:r>
            <a:endParaRPr lang="en-US"/>
          </a:p>
        </c:rich>
      </c:tx>
      <c:overlay val="0"/>
    </c:title>
    <c:autoTitleDeleted val="0"/>
    <c:plotArea>
      <c:layout/>
      <c:lineChart>
        <c:grouping val="standard"/>
        <c:varyColors val="0"/>
        <c:ser>
          <c:idx val="0"/>
          <c:order val="0"/>
          <c:tx>
            <c:strRef>
              <c:f>'Execution Report'!$K$4</c:f>
              <c:strCache>
                <c:ptCount val="1"/>
                <c:pt idx="0">
                  <c:v>Planned Burndown</c:v>
                </c:pt>
              </c:strCache>
            </c:strRef>
          </c:tx>
          <c:spPr>
            <a:ln>
              <a:solidFill>
                <a:srgbClr val="0070C0"/>
              </a:solidFill>
            </a:ln>
          </c:spPr>
          <c:marker>
            <c:spPr>
              <a:solidFill>
                <a:srgbClr val="0070C0"/>
              </a:solidFill>
              <a:ln w="15875">
                <a:solidFill>
                  <a:srgbClr val="0070C0"/>
                </a:solidFill>
              </a:ln>
            </c:spPr>
          </c:marker>
          <c:dLbls>
            <c:dLbl>
              <c:idx val="18"/>
              <c:layout>
                <c:manualLayout>
                  <c:x val="-1.54953801506519E-2"/>
                  <c:y val="-5.235458470916942E-2"/>
                </c:manualLayout>
              </c:layout>
              <c:dLblPos val="r"/>
              <c:showLegendKey val="0"/>
              <c:showVal val="1"/>
              <c:showCatName val="0"/>
              <c:showSerName val="0"/>
              <c:showPercent val="0"/>
              <c:showBubbleSize val="0"/>
            </c:dLbl>
            <c:dLbl>
              <c:idx val="19"/>
              <c:layout>
                <c:manualLayout>
                  <c:x val="-1.4071086642624957E-2"/>
                  <c:y val="-3.0849208365083397E-2"/>
                </c:manualLayout>
              </c:layout>
              <c:dLblPos val="r"/>
              <c:showLegendKey val="0"/>
              <c:showVal val="1"/>
              <c:showCatName val="0"/>
              <c:showSerName val="0"/>
              <c:showPercent val="0"/>
              <c:showBubbleSize val="0"/>
            </c:dLbl>
            <c:dLblPos val="b"/>
            <c:showLegendKey val="0"/>
            <c:showVal val="1"/>
            <c:showCatName val="0"/>
            <c:showSerName val="0"/>
            <c:showPercent val="0"/>
            <c:showBubbleSize val="0"/>
            <c:showLeaderLines val="0"/>
          </c:dLbls>
          <c:cat>
            <c:strRef>
              <c:f>'Execution Report'!$B$5:$B$16</c:f>
              <c:strCache>
                <c:ptCount val="12"/>
                <c:pt idx="0">
                  <c:v>08/05/2015</c:v>
                </c:pt>
                <c:pt idx="1">
                  <c:v>09/05/2015</c:v>
                </c:pt>
                <c:pt idx="2">
                  <c:v>10/05//2015</c:v>
                </c:pt>
                <c:pt idx="3">
                  <c:v>11/05/2015</c:v>
                </c:pt>
                <c:pt idx="4">
                  <c:v>12/05/2015</c:v>
                </c:pt>
                <c:pt idx="5">
                  <c:v>13/05/2015</c:v>
                </c:pt>
                <c:pt idx="6">
                  <c:v>14/05/2015</c:v>
                </c:pt>
                <c:pt idx="7">
                  <c:v>15/05/2015</c:v>
                </c:pt>
                <c:pt idx="8">
                  <c:v>16/05/2015</c:v>
                </c:pt>
                <c:pt idx="9">
                  <c:v>17/05/2015</c:v>
                </c:pt>
                <c:pt idx="10">
                  <c:v>18/05/2015</c:v>
                </c:pt>
                <c:pt idx="11">
                  <c:v>19/05/2015</c:v>
                </c:pt>
              </c:strCache>
            </c:strRef>
          </c:cat>
          <c:val>
            <c:numRef>
              <c:f>'Execution Report'!$K$5:$K$16</c:f>
              <c:numCache>
                <c:formatCode>General</c:formatCode>
                <c:ptCount val="12"/>
                <c:pt idx="0">
                  <c:v>325</c:v>
                </c:pt>
                <c:pt idx="1">
                  <c:v>305</c:v>
                </c:pt>
                <c:pt idx="2">
                  <c:v>305</c:v>
                </c:pt>
                <c:pt idx="3">
                  <c:v>305</c:v>
                </c:pt>
                <c:pt idx="4">
                  <c:v>275</c:v>
                </c:pt>
                <c:pt idx="5">
                  <c:v>245</c:v>
                </c:pt>
                <c:pt idx="6">
                  <c:v>215</c:v>
                </c:pt>
                <c:pt idx="7">
                  <c:v>185</c:v>
                </c:pt>
                <c:pt idx="8">
                  <c:v>155</c:v>
                </c:pt>
                <c:pt idx="9">
                  <c:v>155</c:v>
                </c:pt>
                <c:pt idx="10">
                  <c:v>155</c:v>
                </c:pt>
                <c:pt idx="11">
                  <c:v>125</c:v>
                </c:pt>
              </c:numCache>
            </c:numRef>
          </c:val>
          <c:smooth val="0"/>
        </c:ser>
        <c:ser>
          <c:idx val="1"/>
          <c:order val="1"/>
          <c:tx>
            <c:strRef>
              <c:f>'Execution Report'!$L$4</c:f>
              <c:strCache>
                <c:ptCount val="1"/>
                <c:pt idx="0">
                  <c:v>Actual Burndown</c:v>
                </c:pt>
              </c:strCache>
            </c:strRef>
          </c:tx>
          <c:spPr>
            <a:ln>
              <a:solidFill>
                <a:srgbClr val="C00000"/>
              </a:solidFill>
            </a:ln>
          </c:spPr>
          <c:marker>
            <c:symbol val="square"/>
            <c:size val="5"/>
            <c:spPr>
              <a:solidFill>
                <a:srgbClr val="C00000"/>
              </a:solidFill>
              <a:ln w="19050">
                <a:solidFill>
                  <a:srgbClr val="C00000"/>
                </a:solidFill>
              </a:ln>
            </c:spPr>
          </c:marker>
          <c:cat>
            <c:strRef>
              <c:f>'Execution Report'!$B$5:$B$16</c:f>
              <c:strCache>
                <c:ptCount val="12"/>
                <c:pt idx="0">
                  <c:v>08/05/2015</c:v>
                </c:pt>
                <c:pt idx="1">
                  <c:v>09/05/2015</c:v>
                </c:pt>
                <c:pt idx="2">
                  <c:v>10/05//2015</c:v>
                </c:pt>
                <c:pt idx="3">
                  <c:v>11/05/2015</c:v>
                </c:pt>
                <c:pt idx="4">
                  <c:v>12/05/2015</c:v>
                </c:pt>
                <c:pt idx="5">
                  <c:v>13/05/2015</c:v>
                </c:pt>
                <c:pt idx="6">
                  <c:v>14/05/2015</c:v>
                </c:pt>
                <c:pt idx="7">
                  <c:v>15/05/2015</c:v>
                </c:pt>
                <c:pt idx="8">
                  <c:v>16/05/2015</c:v>
                </c:pt>
                <c:pt idx="9">
                  <c:v>17/05/2015</c:v>
                </c:pt>
                <c:pt idx="10">
                  <c:v>18/05/2015</c:v>
                </c:pt>
                <c:pt idx="11">
                  <c:v>19/05/2015</c:v>
                </c:pt>
              </c:strCache>
            </c:strRef>
          </c:cat>
          <c:val>
            <c:numRef>
              <c:f>'Execution Report'!$L$5:$L$16</c:f>
              <c:numCache>
                <c:formatCode>0</c:formatCode>
                <c:ptCount val="12"/>
                <c:pt idx="0">
                  <c:v>325</c:v>
                </c:pt>
                <c:pt idx="1">
                  <c:v>310</c:v>
                </c:pt>
                <c:pt idx="2">
                  <c:v>310</c:v>
                </c:pt>
                <c:pt idx="3">
                  <c:v>310</c:v>
                </c:pt>
                <c:pt idx="4">
                  <c:v>285</c:v>
                </c:pt>
                <c:pt idx="5">
                  <c:v>260</c:v>
                </c:pt>
                <c:pt idx="6">
                  <c:v>218</c:v>
                </c:pt>
                <c:pt idx="7">
                  <c:v>189</c:v>
                </c:pt>
                <c:pt idx="8">
                  <c:v>164</c:v>
                </c:pt>
                <c:pt idx="9">
                  <c:v>164</c:v>
                </c:pt>
                <c:pt idx="10">
                  <c:v>164</c:v>
                </c:pt>
                <c:pt idx="11">
                  <c:v>154</c:v>
                </c:pt>
              </c:numCache>
            </c:numRef>
          </c:val>
          <c:smooth val="0"/>
        </c:ser>
        <c:dLbls>
          <c:dLblPos val="t"/>
          <c:showLegendKey val="0"/>
          <c:showVal val="1"/>
          <c:showCatName val="0"/>
          <c:showSerName val="0"/>
          <c:showPercent val="0"/>
          <c:showBubbleSize val="0"/>
        </c:dLbls>
        <c:marker val="1"/>
        <c:smooth val="0"/>
        <c:axId val="80444800"/>
        <c:axId val="80487552"/>
      </c:lineChart>
      <c:catAx>
        <c:axId val="80444800"/>
        <c:scaling>
          <c:orientation val="minMax"/>
        </c:scaling>
        <c:delete val="0"/>
        <c:axPos val="b"/>
        <c:numFmt formatCode="m/d/yyyy" sourceLinked="1"/>
        <c:majorTickMark val="out"/>
        <c:minorTickMark val="none"/>
        <c:tickLblPos val="nextTo"/>
        <c:crossAx val="80487552"/>
        <c:crosses val="autoZero"/>
        <c:auto val="1"/>
        <c:lblAlgn val="ctr"/>
        <c:lblOffset val="100"/>
        <c:noMultiLvlLbl val="1"/>
      </c:catAx>
      <c:valAx>
        <c:axId val="80487552"/>
        <c:scaling>
          <c:orientation val="minMax"/>
        </c:scaling>
        <c:delete val="0"/>
        <c:axPos val="l"/>
        <c:title>
          <c:tx>
            <c:rich>
              <a:bodyPr rot="-5400000" vert="horz"/>
              <a:lstStyle/>
              <a:p>
                <a:pPr>
                  <a:defRPr/>
                </a:pPr>
                <a:r>
                  <a:rPr lang="en-US"/>
                  <a:t>Test Case Count</a:t>
                </a:r>
              </a:p>
            </c:rich>
          </c:tx>
          <c:layout>
            <c:manualLayout>
              <c:xMode val="edge"/>
              <c:yMode val="edge"/>
              <c:x val="7.2267389340560069E-3"/>
              <c:y val="0.28005994411988822"/>
            </c:manualLayout>
          </c:layout>
          <c:overlay val="0"/>
        </c:title>
        <c:numFmt formatCode="General" sourceLinked="1"/>
        <c:majorTickMark val="out"/>
        <c:minorTickMark val="none"/>
        <c:tickLblPos val="nextTo"/>
        <c:crossAx val="80444800"/>
        <c:crosses val="autoZero"/>
        <c:crossBetween val="between"/>
      </c:valAx>
      <c:spPr>
        <a:noFill/>
        <a:ln w="25400">
          <a:noFill/>
        </a:ln>
      </c:spPr>
    </c:plotArea>
    <c:legend>
      <c:legendPos val="b"/>
      <c:overlay val="0"/>
    </c:legend>
    <c:plotVisOnly val="1"/>
    <c:dispBlanksAs val="gap"/>
    <c:showDLblsOverMax val="0"/>
  </c:chart>
  <c:spPr>
    <a:ln>
      <a:solidFill>
        <a:sysClr val="windowText" lastClr="000000"/>
      </a:solidFill>
    </a:ln>
  </c:spPr>
  <c:txPr>
    <a:bodyPr/>
    <a:lstStyle/>
    <a:p>
      <a:pPr>
        <a:defRPr sz="800">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a:pPr>
            <a:r>
              <a:rPr lang="en-US" sz="900" b="1" i="0" u="none" strike="noStrike" baseline="0">
                <a:effectLst/>
              </a:rPr>
              <a:t>Build 1A - Cycle 2: Test </a:t>
            </a:r>
            <a:r>
              <a:rPr lang="en-US" sz="900"/>
              <a:t>Execution</a:t>
            </a:r>
            <a:r>
              <a:rPr lang="en-US" sz="900" baseline="0"/>
              <a:t> Status</a:t>
            </a:r>
            <a:endParaRPr lang="en-US" sz="900"/>
          </a:p>
        </c:rich>
      </c:tx>
      <c:layout>
        <c:manualLayout>
          <c:xMode val="edge"/>
          <c:yMode val="edge"/>
          <c:x val="0.12087198661400532"/>
          <c:y val="4.0022005350073248E-2"/>
        </c:manualLayout>
      </c:layout>
      <c:overlay val="0"/>
    </c:title>
    <c:autoTitleDeleted val="0"/>
    <c:view3D>
      <c:rotX val="30"/>
      <c:rotY val="0"/>
      <c:rAngAx val="0"/>
      <c:perspective val="30"/>
    </c:view3D>
    <c:floor>
      <c:thickness val="0"/>
    </c:floor>
    <c:sideWall>
      <c:thickness val="0"/>
    </c:sideWall>
    <c:backWall>
      <c:thickness val="0"/>
    </c:backWall>
    <c:plotArea>
      <c:layout>
        <c:manualLayout>
          <c:layoutTarget val="inner"/>
          <c:xMode val="edge"/>
          <c:yMode val="edge"/>
          <c:x val="0"/>
          <c:y val="0.14968230000927393"/>
          <c:w val="1"/>
          <c:h val="0.6870369219881528"/>
        </c:manualLayout>
      </c:layout>
      <c:pie3DChart>
        <c:varyColors val="1"/>
        <c:ser>
          <c:idx val="0"/>
          <c:order val="0"/>
          <c:dPt>
            <c:idx val="0"/>
            <c:bubble3D val="0"/>
            <c:spPr>
              <a:solidFill>
                <a:srgbClr val="0070C0"/>
              </a:solidFill>
            </c:spPr>
          </c:dPt>
          <c:dPt>
            <c:idx val="1"/>
            <c:bubble3D val="0"/>
            <c:spPr>
              <a:solidFill>
                <a:schemeClr val="accent2">
                  <a:lumMod val="75000"/>
                </a:schemeClr>
              </a:solidFill>
            </c:spPr>
          </c:dPt>
          <c:dPt>
            <c:idx val="2"/>
            <c:bubble3D val="0"/>
            <c:spPr>
              <a:solidFill>
                <a:srgbClr val="00B050"/>
              </a:solidFill>
            </c:spPr>
          </c:dPt>
          <c:dPt>
            <c:idx val="3"/>
            <c:bubble3D val="0"/>
            <c:spPr>
              <a:solidFill>
                <a:srgbClr val="7030A0"/>
              </a:solidFill>
            </c:spPr>
          </c:dPt>
          <c:dPt>
            <c:idx val="5"/>
            <c:bubble3D val="0"/>
            <c:spPr>
              <a:solidFill>
                <a:schemeClr val="accent6">
                  <a:lumMod val="75000"/>
                </a:schemeClr>
              </a:solidFill>
            </c:spPr>
          </c:dPt>
          <c:dLbls>
            <c:txPr>
              <a:bodyPr/>
              <a:lstStyle/>
              <a:p>
                <a:pPr>
                  <a:defRPr b="1">
                    <a:solidFill>
                      <a:schemeClr val="bg1"/>
                    </a:solidFill>
                  </a:defRPr>
                </a:pPr>
                <a:endParaRPr lang="en-US"/>
              </a:p>
            </c:txPr>
            <c:dLblPos val="ctr"/>
            <c:showLegendKey val="0"/>
            <c:showVal val="1"/>
            <c:showCatName val="0"/>
            <c:showSerName val="0"/>
            <c:showPercent val="0"/>
            <c:showBubbleSize val="0"/>
            <c:showLeaderLines val="1"/>
          </c:dLbls>
          <c:cat>
            <c:strRef>
              <c:f>'Execution Report'!$M$4:$R$4</c:f>
              <c:strCache>
                <c:ptCount val="6"/>
                <c:pt idx="0">
                  <c:v>Passed</c:v>
                </c:pt>
                <c:pt idx="1">
                  <c:v>Failed</c:v>
                </c:pt>
                <c:pt idx="2">
                  <c:v>Blocked</c:v>
                </c:pt>
                <c:pt idx="3">
                  <c:v>No Run</c:v>
                </c:pt>
                <c:pt idx="4">
                  <c:v>N/A</c:v>
                </c:pt>
                <c:pt idx="5">
                  <c:v>Not Completed</c:v>
                </c:pt>
              </c:strCache>
            </c:strRef>
          </c:cat>
          <c:val>
            <c:numRef>
              <c:f>'Execution Report'!$M$27:$R$27</c:f>
              <c:numCache>
                <c:formatCode>0</c:formatCode>
                <c:ptCount val="6"/>
                <c:pt idx="0">
                  <c:v>270</c:v>
                </c:pt>
                <c:pt idx="1">
                  <c:v>30</c:v>
                </c:pt>
                <c:pt idx="2">
                  <c:v>0</c:v>
                </c:pt>
                <c:pt idx="3">
                  <c:v>0</c:v>
                </c:pt>
                <c:pt idx="4">
                  <c:v>0</c:v>
                </c:pt>
                <c:pt idx="5">
                  <c:v>0</c:v>
                </c:pt>
              </c:numCache>
            </c:numRef>
          </c:val>
        </c:ser>
        <c:dLbls>
          <c:dLblPos val="ctr"/>
          <c:showLegendKey val="0"/>
          <c:showVal val="1"/>
          <c:showCatName val="0"/>
          <c:showSerName val="0"/>
          <c:showPercent val="0"/>
          <c:showBubbleSize val="0"/>
          <c:showLeaderLines val="1"/>
        </c:dLbls>
      </c:pie3DChart>
    </c:plotArea>
    <c:legend>
      <c:legendPos val="b"/>
      <c:layout>
        <c:manualLayout>
          <c:xMode val="edge"/>
          <c:yMode val="edge"/>
          <c:x val="5.4153622342784556E-2"/>
          <c:y val="0.88438457500592005"/>
          <c:w val="0.89999980376278321"/>
          <c:h val="8.8954196638151545E-2"/>
        </c:manualLayout>
      </c:layout>
      <c:overlay val="0"/>
    </c:legend>
    <c:plotVisOnly val="1"/>
    <c:dispBlanksAs val="gap"/>
    <c:showDLblsOverMax val="0"/>
  </c:chart>
  <c:spPr>
    <a:ln>
      <a:solidFill>
        <a:sysClr val="windowText" lastClr="000000"/>
      </a:solidFill>
    </a:ln>
  </c:spPr>
  <c:txPr>
    <a:bodyPr/>
    <a:lstStyle/>
    <a:p>
      <a:pPr>
        <a:defRPr sz="800">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a:pPr>
            <a:r>
              <a:rPr lang="en-US" sz="900" b="1" i="0" u="none" strike="noStrike" baseline="0">
                <a:effectLst/>
              </a:rPr>
              <a:t>Build 1A - Cycle 2: % PASS Vs. % FAIL</a:t>
            </a:r>
            <a:endParaRPr lang="en-US" sz="900"/>
          </a:p>
        </c:rich>
      </c:tx>
      <c:overlay val="0"/>
    </c:title>
    <c:autoTitleDeleted val="0"/>
    <c:view3D>
      <c:rotX val="30"/>
      <c:rotY val="0"/>
      <c:rAngAx val="0"/>
      <c:perspective val="30"/>
    </c:view3D>
    <c:floor>
      <c:thickness val="0"/>
    </c:floor>
    <c:sideWall>
      <c:thickness val="0"/>
    </c:sideWall>
    <c:backWall>
      <c:thickness val="0"/>
    </c:backWall>
    <c:plotArea>
      <c:layout>
        <c:manualLayout>
          <c:layoutTarget val="inner"/>
          <c:xMode val="edge"/>
          <c:yMode val="edge"/>
          <c:x val="1.2475049900199601E-2"/>
          <c:y val="0.15439677798895829"/>
          <c:w val="0.97504990019960081"/>
          <c:h val="0.68147434156937281"/>
        </c:manualLayout>
      </c:layout>
      <c:pie3DChart>
        <c:varyColors val="1"/>
        <c:ser>
          <c:idx val="0"/>
          <c:order val="0"/>
          <c:dPt>
            <c:idx val="0"/>
            <c:bubble3D val="0"/>
            <c:spPr>
              <a:solidFill>
                <a:srgbClr val="0070C0"/>
              </a:solidFill>
            </c:spPr>
          </c:dPt>
          <c:dPt>
            <c:idx val="1"/>
            <c:bubble3D val="0"/>
            <c:spPr>
              <a:solidFill>
                <a:srgbClr val="7030A0"/>
              </a:solidFill>
            </c:spPr>
          </c:dPt>
          <c:dPt>
            <c:idx val="2"/>
            <c:bubble3D val="0"/>
            <c:spPr>
              <a:solidFill>
                <a:srgbClr val="00B050"/>
              </a:solidFill>
            </c:spPr>
          </c:dPt>
          <c:dPt>
            <c:idx val="3"/>
            <c:bubble3D val="0"/>
            <c:spPr>
              <a:solidFill>
                <a:schemeClr val="accent6">
                  <a:lumMod val="75000"/>
                </a:schemeClr>
              </a:solidFill>
            </c:spPr>
          </c:dPt>
          <c:dPt>
            <c:idx val="5"/>
            <c:bubble3D val="0"/>
            <c:spPr>
              <a:solidFill>
                <a:schemeClr val="accent6">
                  <a:lumMod val="75000"/>
                </a:schemeClr>
              </a:solidFill>
            </c:spPr>
          </c:dPt>
          <c:dLbls>
            <c:txPr>
              <a:bodyPr/>
              <a:lstStyle/>
              <a:p>
                <a:pPr>
                  <a:defRPr b="1">
                    <a:solidFill>
                      <a:schemeClr val="bg1"/>
                    </a:solidFill>
                  </a:defRPr>
                </a:pPr>
                <a:endParaRPr lang="en-US"/>
              </a:p>
            </c:txPr>
            <c:dLblPos val="ctr"/>
            <c:showLegendKey val="0"/>
            <c:showVal val="1"/>
            <c:showCatName val="0"/>
            <c:showSerName val="0"/>
            <c:showPercent val="0"/>
            <c:showBubbleSize val="0"/>
            <c:showLeaderLines val="1"/>
          </c:dLbls>
          <c:cat>
            <c:strRef>
              <c:f>'Execution Report'!$S$4:$T$4</c:f>
              <c:strCache>
                <c:ptCount val="2"/>
                <c:pt idx="0">
                  <c:v>% Passed</c:v>
                </c:pt>
                <c:pt idx="1">
                  <c:v>% Failed</c:v>
                </c:pt>
              </c:strCache>
            </c:strRef>
          </c:cat>
          <c:val>
            <c:numRef>
              <c:f>'Execution Report'!$S$27:$T$27</c:f>
              <c:numCache>
                <c:formatCode>0.00%</c:formatCode>
                <c:ptCount val="2"/>
                <c:pt idx="0">
                  <c:v>0.9</c:v>
                </c:pt>
                <c:pt idx="1">
                  <c:v>0.1</c:v>
                </c:pt>
              </c:numCache>
            </c:numRef>
          </c:val>
        </c:ser>
        <c:dLbls>
          <c:dLblPos val="ctr"/>
          <c:showLegendKey val="0"/>
          <c:showVal val="1"/>
          <c:showCatName val="0"/>
          <c:showSerName val="0"/>
          <c:showPercent val="0"/>
          <c:showBubbleSize val="0"/>
          <c:showLeaderLines val="1"/>
        </c:dLbls>
      </c:pie3DChart>
    </c:plotArea>
    <c:legend>
      <c:legendPos val="b"/>
      <c:layout>
        <c:manualLayout>
          <c:xMode val="edge"/>
          <c:yMode val="edge"/>
          <c:x val="9.6313934000486587E-2"/>
          <c:y val="0.87458043847460243"/>
          <c:w val="0.85799992602236308"/>
          <c:h val="7.6266790180639185E-2"/>
        </c:manualLayout>
      </c:layout>
      <c:overlay val="0"/>
      <c:txPr>
        <a:bodyPr/>
        <a:lstStyle/>
        <a:p>
          <a:pPr rtl="0">
            <a:defRPr/>
          </a:pPr>
          <a:endParaRPr lang="en-US"/>
        </a:p>
      </c:txPr>
    </c:legend>
    <c:plotVisOnly val="1"/>
    <c:dispBlanksAs val="gap"/>
    <c:showDLblsOverMax val="0"/>
  </c:chart>
  <c:spPr>
    <a:ln>
      <a:solidFill>
        <a:sysClr val="windowText" lastClr="000000"/>
      </a:solidFill>
    </a:ln>
  </c:spPr>
  <c:txPr>
    <a:bodyPr/>
    <a:lstStyle/>
    <a:p>
      <a:pPr>
        <a:defRPr sz="800">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a:pPr>
            <a:r>
              <a:rPr lang="en-US" sz="900" b="1" i="0" u="none" strike="noStrike" baseline="0">
                <a:effectLst/>
              </a:rPr>
              <a:t>Build 1A - Cycle 2: </a:t>
            </a:r>
            <a:r>
              <a:rPr lang="en-US" sz="900"/>
              <a:t>% Executed</a:t>
            </a:r>
          </a:p>
        </c:rich>
      </c:tx>
      <c:overlay val="0"/>
    </c:title>
    <c:autoTitleDeleted val="0"/>
    <c:view3D>
      <c:rotX val="30"/>
      <c:rotY val="0"/>
      <c:rAngAx val="0"/>
      <c:perspective val="30"/>
    </c:view3D>
    <c:floor>
      <c:thickness val="0"/>
    </c:floor>
    <c:sideWall>
      <c:thickness val="0"/>
    </c:sideWall>
    <c:backWall>
      <c:thickness val="0"/>
    </c:backWall>
    <c:plotArea>
      <c:layout>
        <c:manualLayout>
          <c:layoutTarget val="inner"/>
          <c:xMode val="edge"/>
          <c:yMode val="edge"/>
          <c:x val="0"/>
          <c:y val="0.1427056896813518"/>
          <c:w val="1"/>
          <c:h val="0.71060913356904765"/>
        </c:manualLayout>
      </c:layout>
      <c:pie3DChart>
        <c:varyColors val="1"/>
        <c:ser>
          <c:idx val="0"/>
          <c:order val="0"/>
          <c:dPt>
            <c:idx val="0"/>
            <c:bubble3D val="0"/>
            <c:spPr>
              <a:solidFill>
                <a:schemeClr val="accent6">
                  <a:lumMod val="50000"/>
                </a:schemeClr>
              </a:solidFill>
            </c:spPr>
          </c:dPt>
          <c:dPt>
            <c:idx val="1"/>
            <c:bubble3D val="0"/>
            <c:spPr>
              <a:solidFill>
                <a:srgbClr val="00B050"/>
              </a:solidFill>
            </c:spPr>
          </c:dPt>
          <c:dPt>
            <c:idx val="2"/>
            <c:bubble3D val="0"/>
            <c:spPr>
              <a:solidFill>
                <a:srgbClr val="00B050"/>
              </a:solidFill>
            </c:spPr>
          </c:dPt>
          <c:dPt>
            <c:idx val="3"/>
            <c:bubble3D val="0"/>
            <c:spPr>
              <a:solidFill>
                <a:schemeClr val="accent6">
                  <a:lumMod val="75000"/>
                </a:schemeClr>
              </a:solidFill>
            </c:spPr>
          </c:dPt>
          <c:dPt>
            <c:idx val="5"/>
            <c:bubble3D val="0"/>
            <c:spPr>
              <a:solidFill>
                <a:schemeClr val="accent6">
                  <a:lumMod val="75000"/>
                </a:schemeClr>
              </a:solidFill>
            </c:spPr>
          </c:dPt>
          <c:dLbls>
            <c:txPr>
              <a:bodyPr/>
              <a:lstStyle/>
              <a:p>
                <a:pPr>
                  <a:defRPr b="1">
                    <a:solidFill>
                      <a:schemeClr val="bg1"/>
                    </a:solidFill>
                  </a:defRPr>
                </a:pPr>
                <a:endParaRPr lang="en-US"/>
              </a:p>
            </c:txPr>
            <c:dLblPos val="ctr"/>
            <c:showLegendKey val="0"/>
            <c:showVal val="1"/>
            <c:showCatName val="0"/>
            <c:showSerName val="0"/>
            <c:showPercent val="0"/>
            <c:showBubbleSize val="0"/>
            <c:showLeaderLines val="1"/>
          </c:dLbls>
          <c:cat>
            <c:strRef>
              <c:f>'Execution Report'!$U$4:$V$4</c:f>
              <c:strCache>
                <c:ptCount val="2"/>
                <c:pt idx="0">
                  <c:v>% Executed</c:v>
                </c:pt>
                <c:pt idx="1">
                  <c:v>% Not Executed</c:v>
                </c:pt>
              </c:strCache>
            </c:strRef>
          </c:cat>
          <c:val>
            <c:numRef>
              <c:f>'Execution Report'!$U$27:$V$27</c:f>
              <c:numCache>
                <c:formatCode>0.00%</c:formatCode>
                <c:ptCount val="2"/>
                <c:pt idx="0">
                  <c:v>0.92307692307692313</c:v>
                </c:pt>
                <c:pt idx="1">
                  <c:v>7.6923076923076927E-2</c:v>
                </c:pt>
              </c:numCache>
            </c:numRef>
          </c:val>
        </c:ser>
        <c:dLbls>
          <c:dLblPos val="ctr"/>
          <c:showLegendKey val="0"/>
          <c:showVal val="1"/>
          <c:showCatName val="0"/>
          <c:showSerName val="0"/>
          <c:showPercent val="0"/>
          <c:showBubbleSize val="0"/>
          <c:showLeaderLines val="1"/>
        </c:dLbls>
      </c:pie3DChart>
    </c:plotArea>
    <c:legend>
      <c:legendPos val="b"/>
      <c:layout>
        <c:manualLayout>
          <c:xMode val="edge"/>
          <c:yMode val="edge"/>
          <c:x val="9.63139338121657E-2"/>
          <c:y val="0.9032766823568541"/>
          <c:w val="0.85799992602236308"/>
          <c:h val="7.6266790180639185E-2"/>
        </c:manualLayout>
      </c:layout>
      <c:overlay val="0"/>
      <c:txPr>
        <a:bodyPr/>
        <a:lstStyle/>
        <a:p>
          <a:pPr rtl="0">
            <a:defRPr/>
          </a:pPr>
          <a:endParaRPr lang="en-US"/>
        </a:p>
      </c:txPr>
    </c:legend>
    <c:plotVisOnly val="1"/>
    <c:dispBlanksAs val="gap"/>
    <c:showDLblsOverMax val="0"/>
  </c:chart>
  <c:spPr>
    <a:ln>
      <a:solidFill>
        <a:sysClr val="windowText" lastClr="000000"/>
      </a:solidFill>
    </a:ln>
  </c:spPr>
  <c:txPr>
    <a:bodyPr/>
    <a:lstStyle/>
    <a:p>
      <a:pPr>
        <a:defRPr sz="800">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Build 1A - Cycle</a:t>
            </a:r>
            <a:r>
              <a:rPr lang="en-US" baseline="0"/>
              <a:t> 2 : Test Execution Status Report</a:t>
            </a:r>
            <a:endParaRPr lang="en-US"/>
          </a:p>
        </c:rich>
      </c:tx>
      <c:overlay val="0"/>
    </c:title>
    <c:autoTitleDeleted val="0"/>
    <c:view3D>
      <c:rotX val="15"/>
      <c:rotY val="20"/>
      <c:rAngAx val="1"/>
    </c:view3D>
    <c:floor>
      <c:thickness val="0"/>
    </c:floor>
    <c:sideWall>
      <c:thickness val="0"/>
    </c:sideWall>
    <c:backWall>
      <c:thickness val="0"/>
    </c:backWall>
    <c:plotArea>
      <c:layout>
        <c:manualLayout>
          <c:layoutTarget val="inner"/>
          <c:xMode val="edge"/>
          <c:yMode val="edge"/>
          <c:x val="8.2858080553838472E-3"/>
          <c:y val="0.13425925925925927"/>
          <c:w val="0.99130796599851234"/>
          <c:h val="0.66643445610965291"/>
        </c:manualLayout>
      </c:layout>
      <c:bar3DChart>
        <c:barDir val="col"/>
        <c:grouping val="clustered"/>
        <c:varyColors val="0"/>
        <c:ser>
          <c:idx val="0"/>
          <c:order val="0"/>
          <c:tx>
            <c:strRef>
              <c:f>'Execution Report'!$M$4</c:f>
              <c:strCache>
                <c:ptCount val="1"/>
                <c:pt idx="0">
                  <c:v>Passed</c:v>
                </c:pt>
              </c:strCache>
            </c:strRef>
          </c:tx>
          <c:spPr>
            <a:solidFill>
              <a:srgbClr val="0070C0"/>
            </a:solidFill>
          </c:spPr>
          <c:invertIfNegative val="0"/>
          <c:cat>
            <c:strRef>
              <c:f>'Execution Report'!$B$5:$B$16</c:f>
              <c:strCache>
                <c:ptCount val="12"/>
                <c:pt idx="0">
                  <c:v>08/05/2015</c:v>
                </c:pt>
                <c:pt idx="1">
                  <c:v>09/05/2015</c:v>
                </c:pt>
                <c:pt idx="2">
                  <c:v>10/05//2015</c:v>
                </c:pt>
                <c:pt idx="3">
                  <c:v>11/05/2015</c:v>
                </c:pt>
                <c:pt idx="4">
                  <c:v>12/05/2015</c:v>
                </c:pt>
                <c:pt idx="5">
                  <c:v>13/05/2015</c:v>
                </c:pt>
                <c:pt idx="6">
                  <c:v>14/05/2015</c:v>
                </c:pt>
                <c:pt idx="7">
                  <c:v>15/05/2015</c:v>
                </c:pt>
                <c:pt idx="8">
                  <c:v>16/05/2015</c:v>
                </c:pt>
                <c:pt idx="9">
                  <c:v>17/05/2015</c:v>
                </c:pt>
                <c:pt idx="10">
                  <c:v>18/05/2015</c:v>
                </c:pt>
                <c:pt idx="11">
                  <c:v>19/05/2015</c:v>
                </c:pt>
              </c:strCache>
            </c:strRef>
          </c:cat>
          <c:val>
            <c:numRef>
              <c:f>'Execution Report'!$M$5:$M$16</c:f>
              <c:numCache>
                <c:formatCode>0</c:formatCode>
                <c:ptCount val="12"/>
                <c:pt idx="0">
                  <c:v>14</c:v>
                </c:pt>
                <c:pt idx="1">
                  <c:v>0</c:v>
                </c:pt>
                <c:pt idx="2">
                  <c:v>0</c:v>
                </c:pt>
                <c:pt idx="3">
                  <c:v>22</c:v>
                </c:pt>
                <c:pt idx="4">
                  <c:v>22</c:v>
                </c:pt>
                <c:pt idx="5">
                  <c:v>38</c:v>
                </c:pt>
                <c:pt idx="6">
                  <c:v>25</c:v>
                </c:pt>
                <c:pt idx="7">
                  <c:v>24</c:v>
                </c:pt>
                <c:pt idx="8">
                  <c:v>0</c:v>
                </c:pt>
                <c:pt idx="9">
                  <c:v>0</c:v>
                </c:pt>
                <c:pt idx="10">
                  <c:v>7</c:v>
                </c:pt>
                <c:pt idx="11">
                  <c:v>35</c:v>
                </c:pt>
              </c:numCache>
            </c:numRef>
          </c:val>
        </c:ser>
        <c:ser>
          <c:idx val="1"/>
          <c:order val="1"/>
          <c:tx>
            <c:strRef>
              <c:f>'Execution Report'!$N$4</c:f>
              <c:strCache>
                <c:ptCount val="1"/>
                <c:pt idx="0">
                  <c:v>Failed</c:v>
                </c:pt>
              </c:strCache>
            </c:strRef>
          </c:tx>
          <c:invertIfNegative val="0"/>
          <c:dPt>
            <c:idx val="0"/>
            <c:invertIfNegative val="0"/>
            <c:bubble3D val="0"/>
            <c:spPr>
              <a:solidFill>
                <a:srgbClr val="C00000"/>
              </a:solidFill>
            </c:spPr>
          </c:dPt>
          <c:cat>
            <c:strRef>
              <c:f>'Execution Report'!$B$5:$B$16</c:f>
              <c:strCache>
                <c:ptCount val="12"/>
                <c:pt idx="0">
                  <c:v>08/05/2015</c:v>
                </c:pt>
                <c:pt idx="1">
                  <c:v>09/05/2015</c:v>
                </c:pt>
                <c:pt idx="2">
                  <c:v>10/05//2015</c:v>
                </c:pt>
                <c:pt idx="3">
                  <c:v>11/05/2015</c:v>
                </c:pt>
                <c:pt idx="4">
                  <c:v>12/05/2015</c:v>
                </c:pt>
                <c:pt idx="5">
                  <c:v>13/05/2015</c:v>
                </c:pt>
                <c:pt idx="6">
                  <c:v>14/05/2015</c:v>
                </c:pt>
                <c:pt idx="7">
                  <c:v>15/05/2015</c:v>
                </c:pt>
                <c:pt idx="8">
                  <c:v>16/05/2015</c:v>
                </c:pt>
                <c:pt idx="9">
                  <c:v>17/05/2015</c:v>
                </c:pt>
                <c:pt idx="10">
                  <c:v>18/05/2015</c:v>
                </c:pt>
                <c:pt idx="11">
                  <c:v>19/05/2015</c:v>
                </c:pt>
              </c:strCache>
            </c:strRef>
          </c:cat>
          <c:val>
            <c:numRef>
              <c:f>'Execution Report'!$N$5:$N$16</c:f>
              <c:numCache>
                <c:formatCode>0</c:formatCode>
                <c:ptCount val="12"/>
                <c:pt idx="0">
                  <c:v>1</c:v>
                </c:pt>
                <c:pt idx="1">
                  <c:v>0</c:v>
                </c:pt>
                <c:pt idx="2">
                  <c:v>0</c:v>
                </c:pt>
                <c:pt idx="3">
                  <c:v>3</c:v>
                </c:pt>
                <c:pt idx="4">
                  <c:v>3</c:v>
                </c:pt>
                <c:pt idx="5">
                  <c:v>4</c:v>
                </c:pt>
                <c:pt idx="6">
                  <c:v>4</c:v>
                </c:pt>
                <c:pt idx="7">
                  <c:v>1</c:v>
                </c:pt>
                <c:pt idx="8">
                  <c:v>0</c:v>
                </c:pt>
                <c:pt idx="9">
                  <c:v>0</c:v>
                </c:pt>
                <c:pt idx="10">
                  <c:v>3</c:v>
                </c:pt>
                <c:pt idx="11">
                  <c:v>2</c:v>
                </c:pt>
              </c:numCache>
            </c:numRef>
          </c:val>
        </c:ser>
        <c:ser>
          <c:idx val="2"/>
          <c:order val="2"/>
          <c:tx>
            <c:strRef>
              <c:f>'Execution Report'!$O$4</c:f>
              <c:strCache>
                <c:ptCount val="1"/>
                <c:pt idx="0">
                  <c:v>Blocked</c:v>
                </c:pt>
              </c:strCache>
            </c:strRef>
          </c:tx>
          <c:spPr>
            <a:solidFill>
              <a:srgbClr val="00B050"/>
            </a:solidFill>
          </c:spPr>
          <c:invertIfNegative val="0"/>
          <c:cat>
            <c:strRef>
              <c:f>'Execution Report'!$B$5:$B$16</c:f>
              <c:strCache>
                <c:ptCount val="12"/>
                <c:pt idx="0">
                  <c:v>08/05/2015</c:v>
                </c:pt>
                <c:pt idx="1">
                  <c:v>09/05/2015</c:v>
                </c:pt>
                <c:pt idx="2">
                  <c:v>10/05//2015</c:v>
                </c:pt>
                <c:pt idx="3">
                  <c:v>11/05/2015</c:v>
                </c:pt>
                <c:pt idx="4">
                  <c:v>12/05/2015</c:v>
                </c:pt>
                <c:pt idx="5">
                  <c:v>13/05/2015</c:v>
                </c:pt>
                <c:pt idx="6">
                  <c:v>14/05/2015</c:v>
                </c:pt>
                <c:pt idx="7">
                  <c:v>15/05/2015</c:v>
                </c:pt>
                <c:pt idx="8">
                  <c:v>16/05/2015</c:v>
                </c:pt>
                <c:pt idx="9">
                  <c:v>17/05/2015</c:v>
                </c:pt>
                <c:pt idx="10">
                  <c:v>18/05/2015</c:v>
                </c:pt>
                <c:pt idx="11">
                  <c:v>19/05/2015</c:v>
                </c:pt>
              </c:strCache>
            </c:strRef>
          </c:cat>
          <c:val>
            <c:numRef>
              <c:f>'Execution Report'!$O$5:$O$16</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3"/>
          <c:order val="3"/>
          <c:tx>
            <c:strRef>
              <c:f>'Execution Report'!$P$4</c:f>
              <c:strCache>
                <c:ptCount val="1"/>
                <c:pt idx="0">
                  <c:v>No Run</c:v>
                </c:pt>
              </c:strCache>
            </c:strRef>
          </c:tx>
          <c:spPr>
            <a:solidFill>
              <a:srgbClr val="7030A0"/>
            </a:solidFill>
          </c:spPr>
          <c:invertIfNegative val="0"/>
          <c:cat>
            <c:strRef>
              <c:f>'Execution Report'!$B$5:$B$16</c:f>
              <c:strCache>
                <c:ptCount val="12"/>
                <c:pt idx="0">
                  <c:v>08/05/2015</c:v>
                </c:pt>
                <c:pt idx="1">
                  <c:v>09/05/2015</c:v>
                </c:pt>
                <c:pt idx="2">
                  <c:v>10/05//2015</c:v>
                </c:pt>
                <c:pt idx="3">
                  <c:v>11/05/2015</c:v>
                </c:pt>
                <c:pt idx="4">
                  <c:v>12/05/2015</c:v>
                </c:pt>
                <c:pt idx="5">
                  <c:v>13/05/2015</c:v>
                </c:pt>
                <c:pt idx="6">
                  <c:v>14/05/2015</c:v>
                </c:pt>
                <c:pt idx="7">
                  <c:v>15/05/2015</c:v>
                </c:pt>
                <c:pt idx="8">
                  <c:v>16/05/2015</c:v>
                </c:pt>
                <c:pt idx="9">
                  <c:v>17/05/2015</c:v>
                </c:pt>
                <c:pt idx="10">
                  <c:v>18/05/2015</c:v>
                </c:pt>
                <c:pt idx="11">
                  <c:v>19/05/2015</c:v>
                </c:pt>
              </c:strCache>
            </c:strRef>
          </c:cat>
          <c:val>
            <c:numRef>
              <c:f>'Execution Report'!$P$5:$P$16</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4"/>
          <c:order val="4"/>
          <c:tx>
            <c:strRef>
              <c:f>'Execution Report'!$Q$4</c:f>
              <c:strCache>
                <c:ptCount val="1"/>
                <c:pt idx="0">
                  <c:v>N/A</c:v>
                </c:pt>
              </c:strCache>
            </c:strRef>
          </c:tx>
          <c:spPr>
            <a:solidFill>
              <a:srgbClr val="00B0F0"/>
            </a:solidFill>
          </c:spPr>
          <c:invertIfNegative val="0"/>
          <c:cat>
            <c:strRef>
              <c:f>'Execution Report'!$B$5:$B$16</c:f>
              <c:strCache>
                <c:ptCount val="12"/>
                <c:pt idx="0">
                  <c:v>08/05/2015</c:v>
                </c:pt>
                <c:pt idx="1">
                  <c:v>09/05/2015</c:v>
                </c:pt>
                <c:pt idx="2">
                  <c:v>10/05//2015</c:v>
                </c:pt>
                <c:pt idx="3">
                  <c:v>11/05/2015</c:v>
                </c:pt>
                <c:pt idx="4">
                  <c:v>12/05/2015</c:v>
                </c:pt>
                <c:pt idx="5">
                  <c:v>13/05/2015</c:v>
                </c:pt>
                <c:pt idx="6">
                  <c:v>14/05/2015</c:v>
                </c:pt>
                <c:pt idx="7">
                  <c:v>15/05/2015</c:v>
                </c:pt>
                <c:pt idx="8">
                  <c:v>16/05/2015</c:v>
                </c:pt>
                <c:pt idx="9">
                  <c:v>17/05/2015</c:v>
                </c:pt>
                <c:pt idx="10">
                  <c:v>18/05/2015</c:v>
                </c:pt>
                <c:pt idx="11">
                  <c:v>19/05/2015</c:v>
                </c:pt>
              </c:strCache>
            </c:strRef>
          </c:cat>
          <c:val>
            <c:numRef>
              <c:f>'Execution Report'!$Q$5:$Q$16</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5"/>
          <c:order val="5"/>
          <c:tx>
            <c:strRef>
              <c:f>'Execution Report'!$R$4</c:f>
              <c:strCache>
                <c:ptCount val="1"/>
                <c:pt idx="0">
                  <c:v>Not Completed</c:v>
                </c:pt>
              </c:strCache>
            </c:strRef>
          </c:tx>
          <c:spPr>
            <a:solidFill>
              <a:schemeClr val="accent6">
                <a:lumMod val="75000"/>
              </a:schemeClr>
            </a:solidFill>
          </c:spPr>
          <c:invertIfNegative val="0"/>
          <c:cat>
            <c:strRef>
              <c:f>'Execution Report'!$B$5:$B$16</c:f>
              <c:strCache>
                <c:ptCount val="12"/>
                <c:pt idx="0">
                  <c:v>08/05/2015</c:v>
                </c:pt>
                <c:pt idx="1">
                  <c:v>09/05/2015</c:v>
                </c:pt>
                <c:pt idx="2">
                  <c:v>10/05//2015</c:v>
                </c:pt>
                <c:pt idx="3">
                  <c:v>11/05/2015</c:v>
                </c:pt>
                <c:pt idx="4">
                  <c:v>12/05/2015</c:v>
                </c:pt>
                <c:pt idx="5">
                  <c:v>13/05/2015</c:v>
                </c:pt>
                <c:pt idx="6">
                  <c:v>14/05/2015</c:v>
                </c:pt>
                <c:pt idx="7">
                  <c:v>15/05/2015</c:v>
                </c:pt>
                <c:pt idx="8">
                  <c:v>16/05/2015</c:v>
                </c:pt>
                <c:pt idx="9">
                  <c:v>17/05/2015</c:v>
                </c:pt>
                <c:pt idx="10">
                  <c:v>18/05/2015</c:v>
                </c:pt>
                <c:pt idx="11">
                  <c:v>19/05/2015</c:v>
                </c:pt>
              </c:strCache>
            </c:strRef>
          </c:cat>
          <c:val>
            <c:numRef>
              <c:f>'Execution Report'!$R$5:$R$16</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dLbls>
          <c:showLegendKey val="0"/>
          <c:showVal val="1"/>
          <c:showCatName val="0"/>
          <c:showSerName val="0"/>
          <c:showPercent val="0"/>
          <c:showBubbleSize val="0"/>
        </c:dLbls>
        <c:gapWidth val="345"/>
        <c:shape val="box"/>
        <c:axId val="80706944"/>
        <c:axId val="80733312"/>
        <c:axId val="0"/>
      </c:bar3DChart>
      <c:catAx>
        <c:axId val="80706944"/>
        <c:scaling>
          <c:orientation val="minMax"/>
        </c:scaling>
        <c:delete val="0"/>
        <c:axPos val="b"/>
        <c:numFmt formatCode="m/d/yyyy" sourceLinked="1"/>
        <c:majorTickMark val="out"/>
        <c:minorTickMark val="none"/>
        <c:tickLblPos val="nextTo"/>
        <c:crossAx val="80733312"/>
        <c:crosses val="autoZero"/>
        <c:auto val="1"/>
        <c:lblAlgn val="ctr"/>
        <c:lblOffset val="100"/>
        <c:noMultiLvlLbl val="1"/>
      </c:catAx>
      <c:valAx>
        <c:axId val="80733312"/>
        <c:scaling>
          <c:orientation val="minMax"/>
        </c:scaling>
        <c:delete val="0"/>
        <c:axPos val="l"/>
        <c:majorGridlines/>
        <c:title>
          <c:tx>
            <c:rich>
              <a:bodyPr rot="-5400000" vert="horz"/>
              <a:lstStyle/>
              <a:p>
                <a:pPr>
                  <a:defRPr b="0"/>
                </a:pPr>
                <a:r>
                  <a:rPr lang="en-US" b="0"/>
                  <a:t>Test</a:t>
                </a:r>
                <a:r>
                  <a:rPr lang="en-US" b="0" baseline="0"/>
                  <a:t> Case Count</a:t>
                </a:r>
                <a:endParaRPr lang="en-US" b="0"/>
              </a:p>
            </c:rich>
          </c:tx>
          <c:layout>
            <c:manualLayout>
              <c:xMode val="edge"/>
              <c:yMode val="edge"/>
              <c:x val="1.1250588475830386E-2"/>
              <c:y val="0.27048848060659086"/>
            </c:manualLayout>
          </c:layout>
          <c:overlay val="0"/>
        </c:title>
        <c:numFmt formatCode="0" sourceLinked="1"/>
        <c:majorTickMark val="out"/>
        <c:minorTickMark val="none"/>
        <c:tickLblPos val="nextTo"/>
        <c:crossAx val="80706944"/>
        <c:crosses val="autoZero"/>
        <c:crossBetween val="between"/>
      </c:valAx>
    </c:plotArea>
    <c:legend>
      <c:legendPos val="b"/>
      <c:overlay val="0"/>
    </c:legend>
    <c:plotVisOnly val="1"/>
    <c:dispBlanksAs val="gap"/>
    <c:showDLblsOverMax val="0"/>
  </c:chart>
  <c:spPr>
    <a:ln>
      <a:solidFill>
        <a:sysClr val="windowText" lastClr="000000"/>
      </a:solidFill>
    </a:ln>
  </c:spPr>
  <c:txPr>
    <a:bodyPr/>
    <a:lstStyle/>
    <a:p>
      <a:pPr>
        <a:defRPr sz="800">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a:pPr>
            <a:r>
              <a:rPr lang="en-US" sz="900" b="1" i="0" u="none" strike="noStrike" baseline="0">
                <a:effectLst/>
              </a:rPr>
              <a:t>Build 1A - Cycle 2: </a:t>
            </a:r>
            <a:r>
              <a:rPr lang="en-US" sz="900"/>
              <a:t>Defect Severity </a:t>
            </a:r>
          </a:p>
        </c:rich>
      </c:tx>
      <c:overlay val="0"/>
    </c:title>
    <c:autoTitleDeleted val="0"/>
    <c:view3D>
      <c:rotX val="30"/>
      <c:rotY val="0"/>
      <c:rAngAx val="0"/>
      <c:perspective val="30"/>
    </c:view3D>
    <c:floor>
      <c:thickness val="0"/>
    </c:floor>
    <c:sideWall>
      <c:thickness val="0"/>
    </c:sideWall>
    <c:backWall>
      <c:thickness val="0"/>
    </c:backWall>
    <c:plotArea>
      <c:layout>
        <c:manualLayout>
          <c:layoutTarget val="inner"/>
          <c:xMode val="edge"/>
          <c:yMode val="edge"/>
          <c:x val="0"/>
          <c:y val="0.1427056896813518"/>
          <c:w val="1"/>
          <c:h val="0.71060913356904765"/>
        </c:manualLayout>
      </c:layout>
      <c:pie3DChart>
        <c:varyColors val="1"/>
        <c:ser>
          <c:idx val="0"/>
          <c:order val="0"/>
          <c:dPt>
            <c:idx val="0"/>
            <c:bubble3D val="0"/>
            <c:spPr>
              <a:solidFill>
                <a:srgbClr val="0070C0"/>
              </a:solidFill>
            </c:spPr>
          </c:dPt>
          <c:dPt>
            <c:idx val="1"/>
            <c:bubble3D val="0"/>
            <c:spPr>
              <a:solidFill>
                <a:srgbClr val="7030A0"/>
              </a:solidFill>
            </c:spPr>
          </c:dPt>
          <c:dPt>
            <c:idx val="2"/>
            <c:bubble3D val="0"/>
            <c:spPr>
              <a:solidFill>
                <a:srgbClr val="00B050"/>
              </a:solidFill>
            </c:spPr>
          </c:dPt>
          <c:dPt>
            <c:idx val="3"/>
            <c:bubble3D val="0"/>
            <c:spPr>
              <a:solidFill>
                <a:schemeClr val="accent6">
                  <a:lumMod val="75000"/>
                </a:schemeClr>
              </a:solidFill>
            </c:spPr>
          </c:dPt>
          <c:dPt>
            <c:idx val="5"/>
            <c:bubble3D val="0"/>
            <c:spPr>
              <a:solidFill>
                <a:schemeClr val="accent6">
                  <a:lumMod val="75000"/>
                </a:schemeClr>
              </a:solidFill>
            </c:spPr>
          </c:dPt>
          <c:dLbls>
            <c:txPr>
              <a:bodyPr/>
              <a:lstStyle/>
              <a:p>
                <a:pPr>
                  <a:defRPr b="1">
                    <a:solidFill>
                      <a:schemeClr val="bg1"/>
                    </a:solidFill>
                  </a:defRPr>
                </a:pPr>
                <a:endParaRPr lang="en-US"/>
              </a:p>
            </c:txPr>
            <c:dLblPos val="ctr"/>
            <c:showLegendKey val="0"/>
            <c:showVal val="1"/>
            <c:showCatName val="0"/>
            <c:showSerName val="0"/>
            <c:showPercent val="0"/>
            <c:showBubbleSize val="0"/>
            <c:showLeaderLines val="1"/>
          </c:dLbls>
          <c:cat>
            <c:strRef>
              <c:f>'Execution Report'!$X$4:$AA$4</c:f>
              <c:strCache>
                <c:ptCount val="4"/>
                <c:pt idx="0">
                  <c:v>1 - Critical</c:v>
                </c:pt>
                <c:pt idx="1">
                  <c:v>2 - High</c:v>
                </c:pt>
                <c:pt idx="2">
                  <c:v>3 - Medium</c:v>
                </c:pt>
                <c:pt idx="3">
                  <c:v>4 - Low</c:v>
                </c:pt>
              </c:strCache>
            </c:strRef>
          </c:cat>
          <c:val>
            <c:numRef>
              <c:f>'Execution Report'!$X$27:$AA$27</c:f>
              <c:numCache>
                <c:formatCode>0</c:formatCode>
                <c:ptCount val="4"/>
                <c:pt idx="0">
                  <c:v>8</c:v>
                </c:pt>
                <c:pt idx="1">
                  <c:v>40</c:v>
                </c:pt>
                <c:pt idx="2">
                  <c:v>153</c:v>
                </c:pt>
                <c:pt idx="3">
                  <c:v>153</c:v>
                </c:pt>
              </c:numCache>
            </c:numRef>
          </c:val>
        </c:ser>
        <c:dLbls>
          <c:dLblPos val="ctr"/>
          <c:showLegendKey val="0"/>
          <c:showVal val="1"/>
          <c:showCatName val="0"/>
          <c:showSerName val="0"/>
          <c:showPercent val="0"/>
          <c:showBubbleSize val="0"/>
          <c:showLeaderLines val="1"/>
        </c:dLbls>
      </c:pie3DChart>
    </c:plotArea>
    <c:legend>
      <c:legendPos val="b"/>
      <c:layout>
        <c:manualLayout>
          <c:xMode val="edge"/>
          <c:yMode val="edge"/>
          <c:x val="9.63139338121657E-2"/>
          <c:y val="0.9032766823568541"/>
          <c:w val="0.85799992602236308"/>
          <c:h val="7.6266790180639185E-2"/>
        </c:manualLayout>
      </c:layout>
      <c:overlay val="0"/>
      <c:txPr>
        <a:bodyPr/>
        <a:lstStyle/>
        <a:p>
          <a:pPr rtl="0">
            <a:defRPr/>
          </a:pPr>
          <a:endParaRPr lang="en-US"/>
        </a:p>
      </c:txPr>
    </c:legend>
    <c:plotVisOnly val="1"/>
    <c:dispBlanksAs val="gap"/>
    <c:showDLblsOverMax val="0"/>
  </c:chart>
  <c:spPr>
    <a:ln>
      <a:solidFill>
        <a:sysClr val="windowText" lastClr="000000"/>
      </a:solidFill>
    </a:ln>
  </c:spPr>
  <c:txPr>
    <a:bodyPr/>
    <a:lstStyle/>
    <a:p>
      <a:pPr>
        <a:defRPr sz="800">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a:pPr>
            <a:r>
              <a:rPr lang="en-US" sz="900"/>
              <a:t>Defect</a:t>
            </a:r>
            <a:r>
              <a:rPr lang="en-US" sz="900" baseline="0"/>
              <a:t> Summary </a:t>
            </a:r>
            <a:r>
              <a:rPr lang="en-US" sz="900"/>
              <a:t>- Severity Wise</a:t>
            </a:r>
          </a:p>
        </c:rich>
      </c:tx>
      <c:layout>
        <c:manualLayout>
          <c:xMode val="edge"/>
          <c:yMode val="edge"/>
          <c:x val="0.38811993685600621"/>
          <c:y val="3.7179011160190345E-2"/>
        </c:manualLayout>
      </c:layout>
      <c:overlay val="0"/>
    </c:title>
    <c:autoTitleDeleted val="0"/>
    <c:view3D>
      <c:rotX val="15"/>
      <c:rotY val="20"/>
      <c:rAngAx val="1"/>
    </c:view3D>
    <c:floor>
      <c:thickness val="0"/>
    </c:floor>
    <c:sideWall>
      <c:thickness val="0"/>
    </c:sideWall>
    <c:backWall>
      <c:thickness val="0"/>
    </c:backWall>
    <c:plotArea>
      <c:layout>
        <c:manualLayout>
          <c:layoutTarget val="inner"/>
          <c:xMode val="edge"/>
          <c:yMode val="edge"/>
          <c:x val="1.7743649160971996E-2"/>
          <c:y val="0.13025641025641024"/>
          <c:w val="0.98225637332320959"/>
          <c:h val="0.70547981270859672"/>
        </c:manualLayout>
      </c:layout>
      <c:bar3DChart>
        <c:barDir val="col"/>
        <c:grouping val="clustered"/>
        <c:varyColors val="0"/>
        <c:ser>
          <c:idx val="0"/>
          <c:order val="0"/>
          <c:tx>
            <c:strRef>
              <c:f>'Defect Report'!$D$23</c:f>
              <c:strCache>
                <c:ptCount val="1"/>
                <c:pt idx="0">
                  <c:v>1 - Critical</c:v>
                </c:pt>
              </c:strCache>
            </c:strRef>
          </c:tx>
          <c:spPr>
            <a:solidFill>
              <a:srgbClr val="0070C0"/>
            </a:solidFill>
          </c:spPr>
          <c:invertIfNegative val="0"/>
          <c:cat>
            <c:strRef>
              <c:f>'Defect Dashboard'!$P$6:$P$16</c:f>
              <c:strCache>
                <c:ptCount val="11"/>
                <c:pt idx="0">
                  <c:v>A</c:v>
                </c:pt>
                <c:pt idx="1">
                  <c:v>B</c:v>
                </c:pt>
                <c:pt idx="2">
                  <c:v>C</c:v>
                </c:pt>
                <c:pt idx="3">
                  <c:v>D</c:v>
                </c:pt>
                <c:pt idx="4">
                  <c:v>E</c:v>
                </c:pt>
                <c:pt idx="5">
                  <c:v>F</c:v>
                </c:pt>
                <c:pt idx="6">
                  <c:v>G</c:v>
                </c:pt>
                <c:pt idx="7">
                  <c:v>H</c:v>
                </c:pt>
                <c:pt idx="8">
                  <c:v>I</c:v>
                </c:pt>
                <c:pt idx="9">
                  <c:v>J</c:v>
                </c:pt>
                <c:pt idx="10">
                  <c:v>K</c:v>
                </c:pt>
              </c:strCache>
            </c:strRef>
          </c:cat>
          <c:val>
            <c:numRef>
              <c:f>'Defect Report'!$D$24:$D$34</c:f>
              <c:numCache>
                <c:formatCode>General</c:formatCode>
                <c:ptCount val="11"/>
                <c:pt idx="0">
                  <c:v>8</c:v>
                </c:pt>
                <c:pt idx="1">
                  <c:v>1</c:v>
                </c:pt>
                <c:pt idx="2">
                  <c:v>8</c:v>
                </c:pt>
                <c:pt idx="3">
                  <c:v>0</c:v>
                </c:pt>
                <c:pt idx="4">
                  <c:v>9</c:v>
                </c:pt>
                <c:pt idx="5">
                  <c:v>3</c:v>
                </c:pt>
                <c:pt idx="6">
                  <c:v>8</c:v>
                </c:pt>
                <c:pt idx="7">
                  <c:v>0</c:v>
                </c:pt>
                <c:pt idx="8">
                  <c:v>0</c:v>
                </c:pt>
                <c:pt idx="9">
                  <c:v>0</c:v>
                </c:pt>
                <c:pt idx="10">
                  <c:v>0</c:v>
                </c:pt>
              </c:numCache>
            </c:numRef>
          </c:val>
        </c:ser>
        <c:ser>
          <c:idx val="1"/>
          <c:order val="1"/>
          <c:tx>
            <c:strRef>
              <c:f>'Defect Report'!$E$23</c:f>
              <c:strCache>
                <c:ptCount val="1"/>
                <c:pt idx="0">
                  <c:v>2 - High</c:v>
                </c:pt>
              </c:strCache>
            </c:strRef>
          </c:tx>
          <c:spPr>
            <a:solidFill>
              <a:srgbClr val="7030A0"/>
            </a:solidFill>
          </c:spPr>
          <c:invertIfNegative val="0"/>
          <c:cat>
            <c:strRef>
              <c:f>'Defect Dashboard'!$P$6:$P$16</c:f>
              <c:strCache>
                <c:ptCount val="11"/>
                <c:pt idx="0">
                  <c:v>A</c:v>
                </c:pt>
                <c:pt idx="1">
                  <c:v>B</c:v>
                </c:pt>
                <c:pt idx="2">
                  <c:v>C</c:v>
                </c:pt>
                <c:pt idx="3">
                  <c:v>D</c:v>
                </c:pt>
                <c:pt idx="4">
                  <c:v>E</c:v>
                </c:pt>
                <c:pt idx="5">
                  <c:v>F</c:v>
                </c:pt>
                <c:pt idx="6">
                  <c:v>G</c:v>
                </c:pt>
                <c:pt idx="7">
                  <c:v>H</c:v>
                </c:pt>
                <c:pt idx="8">
                  <c:v>I</c:v>
                </c:pt>
                <c:pt idx="9">
                  <c:v>J</c:v>
                </c:pt>
                <c:pt idx="10">
                  <c:v>K</c:v>
                </c:pt>
              </c:strCache>
            </c:strRef>
          </c:cat>
          <c:val>
            <c:numRef>
              <c:f>'Defect Report'!$E$24:$E$34</c:f>
              <c:numCache>
                <c:formatCode>General</c:formatCode>
                <c:ptCount val="11"/>
                <c:pt idx="0">
                  <c:v>47</c:v>
                </c:pt>
                <c:pt idx="1">
                  <c:v>0</c:v>
                </c:pt>
                <c:pt idx="2">
                  <c:v>82</c:v>
                </c:pt>
                <c:pt idx="3">
                  <c:v>14</c:v>
                </c:pt>
                <c:pt idx="4">
                  <c:v>117</c:v>
                </c:pt>
                <c:pt idx="5">
                  <c:v>38</c:v>
                </c:pt>
                <c:pt idx="6">
                  <c:v>40</c:v>
                </c:pt>
                <c:pt idx="7">
                  <c:v>0</c:v>
                </c:pt>
                <c:pt idx="8">
                  <c:v>0</c:v>
                </c:pt>
                <c:pt idx="9">
                  <c:v>0</c:v>
                </c:pt>
                <c:pt idx="10">
                  <c:v>0</c:v>
                </c:pt>
              </c:numCache>
            </c:numRef>
          </c:val>
        </c:ser>
        <c:ser>
          <c:idx val="2"/>
          <c:order val="2"/>
          <c:tx>
            <c:strRef>
              <c:f>'Defect Report'!$F$23</c:f>
              <c:strCache>
                <c:ptCount val="1"/>
                <c:pt idx="0">
                  <c:v>3 - Medium</c:v>
                </c:pt>
              </c:strCache>
            </c:strRef>
          </c:tx>
          <c:spPr>
            <a:solidFill>
              <a:srgbClr val="00B050"/>
            </a:solidFill>
          </c:spPr>
          <c:invertIfNegative val="0"/>
          <c:cat>
            <c:strRef>
              <c:f>'Defect Dashboard'!$P$6:$P$16</c:f>
              <c:strCache>
                <c:ptCount val="11"/>
                <c:pt idx="0">
                  <c:v>A</c:v>
                </c:pt>
                <c:pt idx="1">
                  <c:v>B</c:v>
                </c:pt>
                <c:pt idx="2">
                  <c:v>C</c:v>
                </c:pt>
                <c:pt idx="3">
                  <c:v>D</c:v>
                </c:pt>
                <c:pt idx="4">
                  <c:v>E</c:v>
                </c:pt>
                <c:pt idx="5">
                  <c:v>F</c:v>
                </c:pt>
                <c:pt idx="6">
                  <c:v>G</c:v>
                </c:pt>
                <c:pt idx="7">
                  <c:v>H</c:v>
                </c:pt>
                <c:pt idx="8">
                  <c:v>I</c:v>
                </c:pt>
                <c:pt idx="9">
                  <c:v>J</c:v>
                </c:pt>
                <c:pt idx="10">
                  <c:v>K</c:v>
                </c:pt>
              </c:strCache>
            </c:strRef>
          </c:cat>
          <c:val>
            <c:numRef>
              <c:f>'Defect Report'!$F$24:$F$34</c:f>
              <c:numCache>
                <c:formatCode>General</c:formatCode>
                <c:ptCount val="11"/>
                <c:pt idx="0">
                  <c:v>49</c:v>
                </c:pt>
                <c:pt idx="1">
                  <c:v>2</c:v>
                </c:pt>
                <c:pt idx="2">
                  <c:v>33</c:v>
                </c:pt>
                <c:pt idx="3">
                  <c:v>5</c:v>
                </c:pt>
                <c:pt idx="4">
                  <c:v>107</c:v>
                </c:pt>
                <c:pt idx="5">
                  <c:v>63</c:v>
                </c:pt>
                <c:pt idx="6">
                  <c:v>153</c:v>
                </c:pt>
                <c:pt idx="7">
                  <c:v>0</c:v>
                </c:pt>
                <c:pt idx="8">
                  <c:v>0</c:v>
                </c:pt>
                <c:pt idx="9">
                  <c:v>0</c:v>
                </c:pt>
                <c:pt idx="10">
                  <c:v>0</c:v>
                </c:pt>
              </c:numCache>
            </c:numRef>
          </c:val>
        </c:ser>
        <c:ser>
          <c:idx val="3"/>
          <c:order val="3"/>
          <c:tx>
            <c:strRef>
              <c:f>'Defect Report'!$G$23</c:f>
              <c:strCache>
                <c:ptCount val="1"/>
                <c:pt idx="0">
                  <c:v>4 - Low</c:v>
                </c:pt>
              </c:strCache>
            </c:strRef>
          </c:tx>
          <c:spPr>
            <a:solidFill>
              <a:schemeClr val="accent6">
                <a:lumMod val="75000"/>
              </a:schemeClr>
            </a:solidFill>
          </c:spPr>
          <c:invertIfNegative val="0"/>
          <c:cat>
            <c:strRef>
              <c:f>'Defect Dashboard'!$P$6:$P$16</c:f>
              <c:strCache>
                <c:ptCount val="11"/>
                <c:pt idx="0">
                  <c:v>A</c:v>
                </c:pt>
                <c:pt idx="1">
                  <c:v>B</c:v>
                </c:pt>
                <c:pt idx="2">
                  <c:v>C</c:v>
                </c:pt>
                <c:pt idx="3">
                  <c:v>D</c:v>
                </c:pt>
                <c:pt idx="4">
                  <c:v>E</c:v>
                </c:pt>
                <c:pt idx="5">
                  <c:v>F</c:v>
                </c:pt>
                <c:pt idx="6">
                  <c:v>G</c:v>
                </c:pt>
                <c:pt idx="7">
                  <c:v>H</c:v>
                </c:pt>
                <c:pt idx="8">
                  <c:v>I</c:v>
                </c:pt>
                <c:pt idx="9">
                  <c:v>J</c:v>
                </c:pt>
                <c:pt idx="10">
                  <c:v>K</c:v>
                </c:pt>
              </c:strCache>
            </c:strRef>
          </c:cat>
          <c:val>
            <c:numRef>
              <c:f>'Defect Report'!$G$24:$G$34</c:f>
              <c:numCache>
                <c:formatCode>General</c:formatCode>
                <c:ptCount val="11"/>
                <c:pt idx="0">
                  <c:v>10</c:v>
                </c:pt>
                <c:pt idx="1">
                  <c:v>1</c:v>
                </c:pt>
                <c:pt idx="2">
                  <c:v>14</c:v>
                </c:pt>
                <c:pt idx="3">
                  <c:v>1</c:v>
                </c:pt>
                <c:pt idx="4">
                  <c:v>27</c:v>
                </c:pt>
                <c:pt idx="5">
                  <c:v>26</c:v>
                </c:pt>
                <c:pt idx="6">
                  <c:v>49</c:v>
                </c:pt>
                <c:pt idx="7">
                  <c:v>0</c:v>
                </c:pt>
                <c:pt idx="8">
                  <c:v>0</c:v>
                </c:pt>
                <c:pt idx="9">
                  <c:v>0</c:v>
                </c:pt>
                <c:pt idx="10">
                  <c:v>0</c:v>
                </c:pt>
              </c:numCache>
            </c:numRef>
          </c:val>
        </c:ser>
        <c:dLbls>
          <c:showLegendKey val="0"/>
          <c:showVal val="1"/>
          <c:showCatName val="0"/>
          <c:showSerName val="0"/>
          <c:showPercent val="0"/>
          <c:showBubbleSize val="0"/>
        </c:dLbls>
        <c:gapWidth val="217"/>
        <c:shape val="box"/>
        <c:axId val="83121664"/>
        <c:axId val="83123200"/>
        <c:axId val="0"/>
      </c:bar3DChart>
      <c:catAx>
        <c:axId val="83121664"/>
        <c:scaling>
          <c:orientation val="minMax"/>
        </c:scaling>
        <c:delete val="0"/>
        <c:axPos val="b"/>
        <c:numFmt formatCode="General" sourceLinked="1"/>
        <c:majorTickMark val="out"/>
        <c:minorTickMark val="none"/>
        <c:tickLblPos val="nextTo"/>
        <c:crossAx val="83123200"/>
        <c:crosses val="autoZero"/>
        <c:auto val="1"/>
        <c:lblAlgn val="ctr"/>
        <c:lblOffset val="100"/>
        <c:noMultiLvlLbl val="0"/>
      </c:catAx>
      <c:valAx>
        <c:axId val="83123200"/>
        <c:scaling>
          <c:orientation val="minMax"/>
        </c:scaling>
        <c:delete val="0"/>
        <c:axPos val="l"/>
        <c:title>
          <c:tx>
            <c:rich>
              <a:bodyPr rot="-5400000" vert="horz"/>
              <a:lstStyle/>
              <a:p>
                <a:pPr>
                  <a:defRPr b="0"/>
                </a:pPr>
                <a:r>
                  <a:rPr lang="en-US" b="0"/>
                  <a:t>Defect  Count</a:t>
                </a:r>
              </a:p>
            </c:rich>
          </c:tx>
          <c:layout>
            <c:manualLayout>
              <c:xMode val="edge"/>
              <c:yMode val="edge"/>
              <c:x val="1.1846906506431087E-2"/>
              <c:y val="0.38461675552608654"/>
            </c:manualLayout>
          </c:layout>
          <c:overlay val="0"/>
        </c:title>
        <c:numFmt formatCode="0" sourceLinked="0"/>
        <c:majorTickMark val="out"/>
        <c:minorTickMark val="none"/>
        <c:tickLblPos val="nextTo"/>
        <c:crossAx val="83121664"/>
        <c:crosses val="autoZero"/>
        <c:crossBetween val="between"/>
      </c:valAx>
    </c:plotArea>
    <c:legend>
      <c:legendPos val="b"/>
      <c:layout>
        <c:manualLayout>
          <c:xMode val="edge"/>
          <c:yMode val="edge"/>
          <c:x val="0.18032416930501954"/>
          <c:y val="0.91869797403317222"/>
          <c:w val="0.63644788059782131"/>
          <c:h val="7.7782387874274009E-2"/>
        </c:manualLayout>
      </c:layout>
      <c:overlay val="0"/>
    </c:legend>
    <c:plotVisOnly val="1"/>
    <c:dispBlanksAs val="gap"/>
    <c:showDLblsOverMax val="0"/>
  </c:chart>
  <c:spPr>
    <a:ln>
      <a:solidFill>
        <a:sysClr val="windowText" lastClr="000000"/>
      </a:solidFill>
    </a:ln>
  </c:spPr>
  <c:txPr>
    <a:bodyPr/>
    <a:lstStyle/>
    <a:p>
      <a:pPr>
        <a:defRPr sz="800">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sz="1000" b="1" i="0" u="none" strike="noStrike" baseline="0">
                <a:effectLst/>
              </a:rPr>
              <a:t>End to End Testing - Cycle 1 : </a:t>
            </a:r>
            <a:r>
              <a:rPr lang="en-US" sz="1000"/>
              <a:t>% Executed</a:t>
            </a:r>
          </a:p>
        </c:rich>
      </c:tx>
      <c:layout/>
      <c:overlay val="0"/>
    </c:title>
    <c:autoTitleDeleted val="0"/>
    <c:view3D>
      <c:rotX val="30"/>
      <c:rotY val="0"/>
      <c:rAngAx val="0"/>
      <c:perspective val="30"/>
    </c:view3D>
    <c:floor>
      <c:thickness val="0"/>
    </c:floor>
    <c:sideWall>
      <c:thickness val="0"/>
    </c:sideWall>
    <c:backWall>
      <c:thickness val="0"/>
    </c:backWall>
    <c:plotArea>
      <c:layout>
        <c:manualLayout>
          <c:layoutTarget val="inner"/>
          <c:xMode val="edge"/>
          <c:yMode val="edge"/>
          <c:x val="0"/>
          <c:y val="0.1427056896813518"/>
          <c:w val="1"/>
          <c:h val="0.75616666786240283"/>
        </c:manualLayout>
      </c:layout>
      <c:pie3DChart>
        <c:varyColors val="1"/>
        <c:ser>
          <c:idx val="0"/>
          <c:order val="0"/>
          <c:dPt>
            <c:idx val="0"/>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cap="flat" cmpd="sng" algn="ctr">
                <a:noFill/>
                <a:prstDash val="solid"/>
              </a:ln>
              <a:effectLst>
                <a:outerShdw blurRad="40000" dist="23000" dir="5400000" rotWithShape="0">
                  <a:srgbClr val="000000">
                    <a:alpha val="35000"/>
                  </a:srgbClr>
                </a:outerShdw>
              </a:effectLst>
            </c:spPr>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cap="flat" cmpd="sng" algn="ctr">
                <a:noFill/>
                <a:prstDash val="solid"/>
              </a:ln>
              <a:effectLst>
                <a:outerShdw blurRad="40000" dist="23000" dir="5400000" rotWithShape="0">
                  <a:srgbClr val="000000">
                    <a:alpha val="35000"/>
                  </a:srgbClr>
                </a:outerShdw>
              </a:effectLst>
            </c:spPr>
          </c:dPt>
          <c:dPt>
            <c:idx val="2"/>
            <c:bubble3D val="0"/>
            <c:spPr>
              <a:solidFill>
                <a:srgbClr val="00B050"/>
              </a:solidFill>
            </c:spPr>
          </c:dPt>
          <c:dPt>
            <c:idx val="3"/>
            <c:bubble3D val="0"/>
            <c:spPr>
              <a:solidFill>
                <a:schemeClr val="accent6">
                  <a:lumMod val="75000"/>
                </a:schemeClr>
              </a:solidFill>
            </c:spPr>
          </c:dPt>
          <c:dPt>
            <c:idx val="5"/>
            <c:bubble3D val="0"/>
            <c:spPr>
              <a:solidFill>
                <a:schemeClr val="accent6">
                  <a:lumMod val="75000"/>
                </a:schemeClr>
              </a:solidFill>
            </c:spPr>
          </c:dPt>
          <c:dLbls>
            <c:dLbl>
              <c:idx val="0"/>
              <c:layout>
                <c:manualLayout>
                  <c:x val="-0.24319498524222929"/>
                  <c:y val="-0.25265767991557775"/>
                </c:manualLayout>
              </c:layout>
              <c:dLblPos val="bestFit"/>
              <c:showLegendKey val="0"/>
              <c:showVal val="1"/>
              <c:showCatName val="0"/>
              <c:showSerName val="0"/>
              <c:showPercent val="0"/>
              <c:showBubbleSize val="0"/>
            </c:dLbl>
            <c:dLbl>
              <c:idx val="1"/>
              <c:layout>
                <c:manualLayout>
                  <c:x val="0.13373866728197431"/>
                  <c:y val="9.2269814523558272E-2"/>
                </c:manualLayout>
              </c:layout>
              <c:dLblPos val="bestFit"/>
              <c:showLegendKey val="0"/>
              <c:showVal val="1"/>
              <c:showCatName val="0"/>
              <c:showSerName val="0"/>
              <c:showPercent val="0"/>
              <c:showBubbleSize val="0"/>
            </c:dLbl>
            <c:txPr>
              <a:bodyPr/>
              <a:lstStyle/>
              <a:p>
                <a:pPr>
                  <a:defRPr b="1">
                    <a:solidFill>
                      <a:schemeClr val="bg1"/>
                    </a:solidFill>
                  </a:defRPr>
                </a:pPr>
                <a:endParaRPr lang="en-US"/>
              </a:p>
            </c:txPr>
            <c:dLblPos val="ctr"/>
            <c:showLegendKey val="0"/>
            <c:showVal val="1"/>
            <c:showCatName val="0"/>
            <c:showSerName val="0"/>
            <c:showPercent val="0"/>
            <c:showBubbleSize val="0"/>
            <c:showLeaderLines val="1"/>
          </c:dLbls>
          <c:cat>
            <c:strRef>
              <c:f>'Execution Report'!$U$4:$V$4</c:f>
              <c:strCache>
                <c:ptCount val="2"/>
                <c:pt idx="0">
                  <c:v>% Executed</c:v>
                </c:pt>
                <c:pt idx="1">
                  <c:v>% Not Executed</c:v>
                </c:pt>
              </c:strCache>
            </c:strRef>
          </c:cat>
          <c:val>
            <c:numRef>
              <c:f>'Execution Report'!$U$27:$V$27</c:f>
              <c:numCache>
                <c:formatCode>0.00%</c:formatCode>
                <c:ptCount val="2"/>
                <c:pt idx="0">
                  <c:v>0.92307692307692313</c:v>
                </c:pt>
                <c:pt idx="1">
                  <c:v>7.6923076923076927E-2</c:v>
                </c:pt>
              </c:numCache>
            </c:numRef>
          </c:val>
        </c:ser>
        <c:dLbls>
          <c:dLblPos val="ctr"/>
          <c:showLegendKey val="0"/>
          <c:showVal val="1"/>
          <c:showCatName val="0"/>
          <c:showSerName val="0"/>
          <c:showPercent val="0"/>
          <c:showBubbleSize val="0"/>
          <c:showLeaderLines val="1"/>
        </c:dLbls>
      </c:pie3DChart>
    </c:plotArea>
    <c:legend>
      <c:legendPos val="b"/>
      <c:layout>
        <c:manualLayout>
          <c:xMode val="edge"/>
          <c:yMode val="edge"/>
          <c:x val="4.8941959311689862E-3"/>
          <c:y val="0.89491989763131485"/>
          <c:w val="0.98136219388340629"/>
          <c:h val="7.6266790180639185E-2"/>
        </c:manualLayout>
      </c:layout>
      <c:overlay val="0"/>
      <c:txPr>
        <a:bodyPr/>
        <a:lstStyle/>
        <a:p>
          <a:pPr rtl="0">
            <a:defRPr sz="1000"/>
          </a:pPr>
          <a:endParaRPr lang="en-US"/>
        </a:p>
      </c:txPr>
    </c:legend>
    <c:plotVisOnly val="1"/>
    <c:dispBlanksAs val="gap"/>
    <c:showDLblsOverMax val="0"/>
  </c:chart>
  <c:spPr>
    <a:ln>
      <a:solidFill>
        <a:sysClr val="windowText" lastClr="000000"/>
      </a:solidFill>
    </a:ln>
  </c:spPr>
  <c:txPr>
    <a:bodyPr/>
    <a:lstStyle/>
    <a:p>
      <a:pPr>
        <a:defRPr sz="800">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a:pPr>
            <a:r>
              <a:rPr lang="en-US" sz="900"/>
              <a:t>Defect</a:t>
            </a:r>
            <a:r>
              <a:rPr lang="en-US" sz="900" baseline="0"/>
              <a:t> Summary </a:t>
            </a:r>
            <a:r>
              <a:rPr lang="en-US" sz="900"/>
              <a:t>- Status Wise</a:t>
            </a:r>
          </a:p>
        </c:rich>
      </c:tx>
      <c:layout>
        <c:manualLayout>
          <c:xMode val="edge"/>
          <c:yMode val="edge"/>
          <c:x val="0.16948720616971338"/>
          <c:y val="3.7179191706688174E-2"/>
        </c:manualLayout>
      </c:layout>
      <c:overlay val="0"/>
    </c:title>
    <c:autoTitleDeleted val="0"/>
    <c:view3D>
      <c:rotX val="15"/>
      <c:rotY val="20"/>
      <c:rAngAx val="1"/>
    </c:view3D>
    <c:floor>
      <c:thickness val="0"/>
    </c:floor>
    <c:sideWall>
      <c:thickness val="0"/>
    </c:sideWall>
    <c:backWall>
      <c:thickness val="0"/>
    </c:backWall>
    <c:plotArea>
      <c:layout>
        <c:manualLayout>
          <c:layoutTarget val="inner"/>
          <c:xMode val="edge"/>
          <c:yMode val="edge"/>
          <c:x val="7.6293307871506504E-3"/>
          <c:y val="0.13025641025641024"/>
          <c:w val="0.99237066921284933"/>
          <c:h val="0.70547981270859672"/>
        </c:manualLayout>
      </c:layout>
      <c:bar3DChart>
        <c:barDir val="col"/>
        <c:grouping val="clustered"/>
        <c:varyColors val="0"/>
        <c:ser>
          <c:idx val="0"/>
          <c:order val="0"/>
          <c:tx>
            <c:strRef>
              <c:f>'Defect Report'!$D$6</c:f>
              <c:strCache>
                <c:ptCount val="1"/>
                <c:pt idx="0">
                  <c:v>New</c:v>
                </c:pt>
              </c:strCache>
            </c:strRef>
          </c:tx>
          <c:spPr>
            <a:solidFill>
              <a:srgbClr val="0070C0"/>
            </a:solidFill>
          </c:spPr>
          <c:invertIfNegative val="0"/>
          <c:cat>
            <c:strRef>
              <c:f>'Defect Dashboard'!$P$6:$P$16</c:f>
              <c:strCache>
                <c:ptCount val="11"/>
                <c:pt idx="0">
                  <c:v>A</c:v>
                </c:pt>
                <c:pt idx="1">
                  <c:v>B</c:v>
                </c:pt>
                <c:pt idx="2">
                  <c:v>C</c:v>
                </c:pt>
                <c:pt idx="3">
                  <c:v>D</c:v>
                </c:pt>
                <c:pt idx="4">
                  <c:v>E</c:v>
                </c:pt>
                <c:pt idx="5">
                  <c:v>F</c:v>
                </c:pt>
                <c:pt idx="6">
                  <c:v>G</c:v>
                </c:pt>
                <c:pt idx="7">
                  <c:v>H</c:v>
                </c:pt>
                <c:pt idx="8">
                  <c:v>I</c:v>
                </c:pt>
                <c:pt idx="9">
                  <c:v>J</c:v>
                </c:pt>
                <c:pt idx="10">
                  <c:v>K</c:v>
                </c:pt>
              </c:strCache>
            </c:strRef>
          </c:cat>
          <c:val>
            <c:numRef>
              <c:f>'Defect Report'!$D$7:$D$17</c:f>
              <c:numCache>
                <c:formatCode>General</c:formatCode>
                <c:ptCount val="11"/>
                <c:pt idx="0">
                  <c:v>0</c:v>
                </c:pt>
                <c:pt idx="1">
                  <c:v>0</c:v>
                </c:pt>
                <c:pt idx="2">
                  <c:v>0</c:v>
                </c:pt>
                <c:pt idx="3">
                  <c:v>0</c:v>
                </c:pt>
                <c:pt idx="4">
                  <c:v>9</c:v>
                </c:pt>
                <c:pt idx="5">
                  <c:v>19</c:v>
                </c:pt>
                <c:pt idx="6">
                  <c:v>77</c:v>
                </c:pt>
                <c:pt idx="7">
                  <c:v>0</c:v>
                </c:pt>
                <c:pt idx="8">
                  <c:v>0</c:v>
                </c:pt>
                <c:pt idx="9">
                  <c:v>0</c:v>
                </c:pt>
                <c:pt idx="10">
                  <c:v>0</c:v>
                </c:pt>
              </c:numCache>
            </c:numRef>
          </c:val>
        </c:ser>
        <c:ser>
          <c:idx val="1"/>
          <c:order val="1"/>
          <c:tx>
            <c:strRef>
              <c:f>'Defect Report'!$E$6</c:f>
              <c:strCache>
                <c:ptCount val="1"/>
                <c:pt idx="0">
                  <c:v>Open</c:v>
                </c:pt>
              </c:strCache>
            </c:strRef>
          </c:tx>
          <c:spPr>
            <a:solidFill>
              <a:srgbClr val="7030A0"/>
            </a:solidFill>
          </c:spPr>
          <c:invertIfNegative val="0"/>
          <c:cat>
            <c:strRef>
              <c:f>'Defect Dashboard'!$P$6:$P$16</c:f>
              <c:strCache>
                <c:ptCount val="11"/>
                <c:pt idx="0">
                  <c:v>A</c:v>
                </c:pt>
                <c:pt idx="1">
                  <c:v>B</c:v>
                </c:pt>
                <c:pt idx="2">
                  <c:v>C</c:v>
                </c:pt>
                <c:pt idx="3">
                  <c:v>D</c:v>
                </c:pt>
                <c:pt idx="4">
                  <c:v>E</c:v>
                </c:pt>
                <c:pt idx="5">
                  <c:v>F</c:v>
                </c:pt>
                <c:pt idx="6">
                  <c:v>G</c:v>
                </c:pt>
                <c:pt idx="7">
                  <c:v>H</c:v>
                </c:pt>
                <c:pt idx="8">
                  <c:v>I</c:v>
                </c:pt>
                <c:pt idx="9">
                  <c:v>J</c:v>
                </c:pt>
                <c:pt idx="10">
                  <c:v>K</c:v>
                </c:pt>
              </c:strCache>
            </c:strRef>
          </c:cat>
          <c:val>
            <c:numRef>
              <c:f>'Defect Report'!$E$7:$E$17</c:f>
              <c:numCache>
                <c:formatCode>General</c:formatCode>
                <c:ptCount val="11"/>
                <c:pt idx="0">
                  <c:v>0</c:v>
                </c:pt>
                <c:pt idx="1">
                  <c:v>0</c:v>
                </c:pt>
                <c:pt idx="2">
                  <c:v>5</c:v>
                </c:pt>
                <c:pt idx="3">
                  <c:v>0</c:v>
                </c:pt>
                <c:pt idx="4">
                  <c:v>17</c:v>
                </c:pt>
                <c:pt idx="5">
                  <c:v>18</c:v>
                </c:pt>
                <c:pt idx="6">
                  <c:v>61</c:v>
                </c:pt>
                <c:pt idx="7">
                  <c:v>0</c:v>
                </c:pt>
                <c:pt idx="8">
                  <c:v>0</c:v>
                </c:pt>
                <c:pt idx="9">
                  <c:v>0</c:v>
                </c:pt>
                <c:pt idx="10">
                  <c:v>0</c:v>
                </c:pt>
              </c:numCache>
            </c:numRef>
          </c:val>
        </c:ser>
        <c:ser>
          <c:idx val="2"/>
          <c:order val="2"/>
          <c:tx>
            <c:strRef>
              <c:f>'Defect Report'!$F$6</c:f>
              <c:strCache>
                <c:ptCount val="1"/>
                <c:pt idx="0">
                  <c:v>Active</c:v>
                </c:pt>
              </c:strCache>
            </c:strRef>
          </c:tx>
          <c:spPr>
            <a:solidFill>
              <a:srgbClr val="00B050"/>
            </a:solidFill>
          </c:spPr>
          <c:invertIfNegative val="0"/>
          <c:cat>
            <c:strRef>
              <c:f>'Defect Dashboard'!$P$6:$P$16</c:f>
              <c:strCache>
                <c:ptCount val="11"/>
                <c:pt idx="0">
                  <c:v>A</c:v>
                </c:pt>
                <c:pt idx="1">
                  <c:v>B</c:v>
                </c:pt>
                <c:pt idx="2">
                  <c:v>C</c:v>
                </c:pt>
                <c:pt idx="3">
                  <c:v>D</c:v>
                </c:pt>
                <c:pt idx="4">
                  <c:v>E</c:v>
                </c:pt>
                <c:pt idx="5">
                  <c:v>F</c:v>
                </c:pt>
                <c:pt idx="6">
                  <c:v>G</c:v>
                </c:pt>
                <c:pt idx="7">
                  <c:v>H</c:v>
                </c:pt>
                <c:pt idx="8">
                  <c:v>I</c:v>
                </c:pt>
                <c:pt idx="9">
                  <c:v>J</c:v>
                </c:pt>
                <c:pt idx="10">
                  <c:v>K</c:v>
                </c:pt>
              </c:strCache>
            </c:strRef>
          </c:cat>
          <c:val>
            <c:numRef>
              <c:f>'Defect Report'!$F$7:$F$17</c:f>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er>
        <c:ser>
          <c:idx val="3"/>
          <c:order val="3"/>
          <c:tx>
            <c:strRef>
              <c:f>'Defect Report'!$G$6</c:f>
              <c:strCache>
                <c:ptCount val="1"/>
                <c:pt idx="0">
                  <c:v>In Progress</c:v>
                </c:pt>
              </c:strCache>
            </c:strRef>
          </c:tx>
          <c:invertIfNegative val="0"/>
          <c:cat>
            <c:strRef>
              <c:f>'Defect Dashboard'!$P$6:$P$16</c:f>
              <c:strCache>
                <c:ptCount val="11"/>
                <c:pt idx="0">
                  <c:v>A</c:v>
                </c:pt>
                <c:pt idx="1">
                  <c:v>B</c:v>
                </c:pt>
                <c:pt idx="2">
                  <c:v>C</c:v>
                </c:pt>
                <c:pt idx="3">
                  <c:v>D</c:v>
                </c:pt>
                <c:pt idx="4">
                  <c:v>E</c:v>
                </c:pt>
                <c:pt idx="5">
                  <c:v>F</c:v>
                </c:pt>
                <c:pt idx="6">
                  <c:v>G</c:v>
                </c:pt>
                <c:pt idx="7">
                  <c:v>H</c:v>
                </c:pt>
                <c:pt idx="8">
                  <c:v>I</c:v>
                </c:pt>
                <c:pt idx="9">
                  <c:v>J</c:v>
                </c:pt>
                <c:pt idx="10">
                  <c:v>K</c:v>
                </c:pt>
              </c:strCache>
            </c:strRef>
          </c:cat>
          <c:val>
            <c:numRef>
              <c:f>'Defect Report'!$G$7:$G$17</c:f>
              <c:numCache>
                <c:formatCode>General</c:formatCode>
                <c:ptCount val="11"/>
                <c:pt idx="0">
                  <c:v>0</c:v>
                </c:pt>
                <c:pt idx="1">
                  <c:v>0</c:v>
                </c:pt>
                <c:pt idx="2">
                  <c:v>0</c:v>
                </c:pt>
                <c:pt idx="3">
                  <c:v>0</c:v>
                </c:pt>
                <c:pt idx="4">
                  <c:v>1</c:v>
                </c:pt>
                <c:pt idx="5">
                  <c:v>4</c:v>
                </c:pt>
                <c:pt idx="6">
                  <c:v>5</c:v>
                </c:pt>
                <c:pt idx="7">
                  <c:v>0</c:v>
                </c:pt>
                <c:pt idx="8">
                  <c:v>0</c:v>
                </c:pt>
                <c:pt idx="9">
                  <c:v>0</c:v>
                </c:pt>
                <c:pt idx="10">
                  <c:v>0</c:v>
                </c:pt>
              </c:numCache>
            </c:numRef>
          </c:val>
        </c:ser>
        <c:ser>
          <c:idx val="4"/>
          <c:order val="4"/>
          <c:tx>
            <c:strRef>
              <c:f>'Defect Report'!$H$6</c:f>
              <c:strCache>
                <c:ptCount val="1"/>
                <c:pt idx="0">
                  <c:v>Fixed</c:v>
                </c:pt>
              </c:strCache>
            </c:strRef>
          </c:tx>
          <c:invertIfNegative val="0"/>
          <c:cat>
            <c:strRef>
              <c:f>'Defect Dashboard'!$P$6:$P$16</c:f>
              <c:strCache>
                <c:ptCount val="11"/>
                <c:pt idx="0">
                  <c:v>A</c:v>
                </c:pt>
                <c:pt idx="1">
                  <c:v>B</c:v>
                </c:pt>
                <c:pt idx="2">
                  <c:v>C</c:v>
                </c:pt>
                <c:pt idx="3">
                  <c:v>D</c:v>
                </c:pt>
                <c:pt idx="4">
                  <c:v>E</c:v>
                </c:pt>
                <c:pt idx="5">
                  <c:v>F</c:v>
                </c:pt>
                <c:pt idx="6">
                  <c:v>G</c:v>
                </c:pt>
                <c:pt idx="7">
                  <c:v>H</c:v>
                </c:pt>
                <c:pt idx="8">
                  <c:v>I</c:v>
                </c:pt>
                <c:pt idx="9">
                  <c:v>J</c:v>
                </c:pt>
                <c:pt idx="10">
                  <c:v>K</c:v>
                </c:pt>
              </c:strCache>
            </c:strRef>
          </c:cat>
          <c:val>
            <c:numRef>
              <c:f>'Defect Report'!$H$7:$H$17</c:f>
              <c:numCache>
                <c:formatCode>General</c:formatCode>
                <c:ptCount val="11"/>
                <c:pt idx="0">
                  <c:v>0</c:v>
                </c:pt>
                <c:pt idx="1">
                  <c:v>0</c:v>
                </c:pt>
                <c:pt idx="2">
                  <c:v>0</c:v>
                </c:pt>
                <c:pt idx="3">
                  <c:v>0</c:v>
                </c:pt>
                <c:pt idx="4">
                  <c:v>4</c:v>
                </c:pt>
                <c:pt idx="5">
                  <c:v>3</c:v>
                </c:pt>
                <c:pt idx="6">
                  <c:v>11</c:v>
                </c:pt>
                <c:pt idx="7">
                  <c:v>0</c:v>
                </c:pt>
                <c:pt idx="8">
                  <c:v>0</c:v>
                </c:pt>
                <c:pt idx="9">
                  <c:v>0</c:v>
                </c:pt>
                <c:pt idx="10">
                  <c:v>0</c:v>
                </c:pt>
              </c:numCache>
            </c:numRef>
          </c:val>
        </c:ser>
        <c:ser>
          <c:idx val="5"/>
          <c:order val="5"/>
          <c:tx>
            <c:strRef>
              <c:f>'Defect Report'!$I$6</c:f>
              <c:strCache>
                <c:ptCount val="1"/>
                <c:pt idx="0">
                  <c:v>Ready for System Test</c:v>
                </c:pt>
              </c:strCache>
            </c:strRef>
          </c:tx>
          <c:invertIfNegative val="0"/>
          <c:cat>
            <c:strRef>
              <c:f>'Defect Dashboard'!$P$6:$P$16</c:f>
              <c:strCache>
                <c:ptCount val="11"/>
                <c:pt idx="0">
                  <c:v>A</c:v>
                </c:pt>
                <c:pt idx="1">
                  <c:v>B</c:v>
                </c:pt>
                <c:pt idx="2">
                  <c:v>C</c:v>
                </c:pt>
                <c:pt idx="3">
                  <c:v>D</c:v>
                </c:pt>
                <c:pt idx="4">
                  <c:v>E</c:v>
                </c:pt>
                <c:pt idx="5">
                  <c:v>F</c:v>
                </c:pt>
                <c:pt idx="6">
                  <c:v>G</c:v>
                </c:pt>
                <c:pt idx="7">
                  <c:v>H</c:v>
                </c:pt>
                <c:pt idx="8">
                  <c:v>I</c:v>
                </c:pt>
                <c:pt idx="9">
                  <c:v>J</c:v>
                </c:pt>
                <c:pt idx="10">
                  <c:v>K</c:v>
                </c:pt>
              </c:strCache>
            </c:strRef>
          </c:cat>
          <c:val>
            <c:numRef>
              <c:f>'Defect Report'!$I$7:$I$17</c:f>
              <c:numCache>
                <c:formatCode>General</c:formatCode>
                <c:ptCount val="11"/>
                <c:pt idx="0">
                  <c:v>0</c:v>
                </c:pt>
                <c:pt idx="1">
                  <c:v>0</c:v>
                </c:pt>
                <c:pt idx="2">
                  <c:v>0</c:v>
                </c:pt>
                <c:pt idx="3">
                  <c:v>0</c:v>
                </c:pt>
                <c:pt idx="4">
                  <c:v>0</c:v>
                </c:pt>
                <c:pt idx="5">
                  <c:v>1</c:v>
                </c:pt>
                <c:pt idx="6">
                  <c:v>2</c:v>
                </c:pt>
                <c:pt idx="7">
                  <c:v>0</c:v>
                </c:pt>
                <c:pt idx="8">
                  <c:v>0</c:v>
                </c:pt>
                <c:pt idx="9">
                  <c:v>0</c:v>
                </c:pt>
                <c:pt idx="10">
                  <c:v>0</c:v>
                </c:pt>
              </c:numCache>
            </c:numRef>
          </c:val>
        </c:ser>
        <c:ser>
          <c:idx val="6"/>
          <c:order val="6"/>
          <c:tx>
            <c:strRef>
              <c:f>'Defect Report'!$J$6</c:f>
              <c:strCache>
                <c:ptCount val="1"/>
                <c:pt idx="0">
                  <c:v>Retest Dependency</c:v>
                </c:pt>
              </c:strCache>
            </c:strRef>
          </c:tx>
          <c:invertIfNegative val="0"/>
          <c:cat>
            <c:strRef>
              <c:f>'Defect Dashboard'!$P$6:$P$16</c:f>
              <c:strCache>
                <c:ptCount val="11"/>
                <c:pt idx="0">
                  <c:v>A</c:v>
                </c:pt>
                <c:pt idx="1">
                  <c:v>B</c:v>
                </c:pt>
                <c:pt idx="2">
                  <c:v>C</c:v>
                </c:pt>
                <c:pt idx="3">
                  <c:v>D</c:v>
                </c:pt>
                <c:pt idx="4">
                  <c:v>E</c:v>
                </c:pt>
                <c:pt idx="5">
                  <c:v>F</c:v>
                </c:pt>
                <c:pt idx="6">
                  <c:v>G</c:v>
                </c:pt>
                <c:pt idx="7">
                  <c:v>H</c:v>
                </c:pt>
                <c:pt idx="8">
                  <c:v>I</c:v>
                </c:pt>
                <c:pt idx="9">
                  <c:v>J</c:v>
                </c:pt>
                <c:pt idx="10">
                  <c:v>K</c:v>
                </c:pt>
              </c:strCache>
            </c:strRef>
          </c:cat>
          <c:val>
            <c:numRef>
              <c:f>'Defect Report'!$J$7:$J$17</c:f>
              <c:numCache>
                <c:formatCode>General</c:formatCode>
                <c:ptCount val="11"/>
                <c:pt idx="0">
                  <c:v>0</c:v>
                </c:pt>
                <c:pt idx="1">
                  <c:v>0</c:v>
                </c:pt>
                <c:pt idx="2">
                  <c:v>0</c:v>
                </c:pt>
                <c:pt idx="3">
                  <c:v>0</c:v>
                </c:pt>
                <c:pt idx="4">
                  <c:v>1</c:v>
                </c:pt>
                <c:pt idx="5">
                  <c:v>0</c:v>
                </c:pt>
                <c:pt idx="6">
                  <c:v>0</c:v>
                </c:pt>
                <c:pt idx="7">
                  <c:v>0</c:v>
                </c:pt>
                <c:pt idx="8">
                  <c:v>0</c:v>
                </c:pt>
                <c:pt idx="9">
                  <c:v>0</c:v>
                </c:pt>
                <c:pt idx="10">
                  <c:v>0</c:v>
                </c:pt>
              </c:numCache>
            </c:numRef>
          </c:val>
        </c:ser>
        <c:ser>
          <c:idx val="7"/>
          <c:order val="7"/>
          <c:tx>
            <c:strRef>
              <c:f>'Defect Report'!$K$6</c:f>
              <c:strCache>
                <c:ptCount val="1"/>
                <c:pt idx="0">
                  <c:v>Failed Retest</c:v>
                </c:pt>
              </c:strCache>
            </c:strRef>
          </c:tx>
          <c:invertIfNegative val="0"/>
          <c:cat>
            <c:strRef>
              <c:f>'Defect Dashboard'!$P$6:$P$16</c:f>
              <c:strCache>
                <c:ptCount val="11"/>
                <c:pt idx="0">
                  <c:v>A</c:v>
                </c:pt>
                <c:pt idx="1">
                  <c:v>B</c:v>
                </c:pt>
                <c:pt idx="2">
                  <c:v>C</c:v>
                </c:pt>
                <c:pt idx="3">
                  <c:v>D</c:v>
                </c:pt>
                <c:pt idx="4">
                  <c:v>E</c:v>
                </c:pt>
                <c:pt idx="5">
                  <c:v>F</c:v>
                </c:pt>
                <c:pt idx="6">
                  <c:v>G</c:v>
                </c:pt>
                <c:pt idx="7">
                  <c:v>H</c:v>
                </c:pt>
                <c:pt idx="8">
                  <c:v>I</c:v>
                </c:pt>
                <c:pt idx="9">
                  <c:v>J</c:v>
                </c:pt>
                <c:pt idx="10">
                  <c:v>K</c:v>
                </c:pt>
              </c:strCache>
            </c:strRef>
          </c:cat>
          <c:val>
            <c:numRef>
              <c:f>'Defect Report'!$K$7:$K$17</c:f>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er>
        <c:ser>
          <c:idx val="8"/>
          <c:order val="8"/>
          <c:tx>
            <c:strRef>
              <c:f>'Defect Report'!$L$6</c:f>
              <c:strCache>
                <c:ptCount val="1"/>
                <c:pt idx="0">
                  <c:v>Ready for Business Test</c:v>
                </c:pt>
              </c:strCache>
            </c:strRef>
          </c:tx>
          <c:invertIfNegative val="0"/>
          <c:cat>
            <c:strRef>
              <c:f>'Defect Dashboard'!$P$6:$P$16</c:f>
              <c:strCache>
                <c:ptCount val="11"/>
                <c:pt idx="0">
                  <c:v>A</c:v>
                </c:pt>
                <c:pt idx="1">
                  <c:v>B</c:v>
                </c:pt>
                <c:pt idx="2">
                  <c:v>C</c:v>
                </c:pt>
                <c:pt idx="3">
                  <c:v>D</c:v>
                </c:pt>
                <c:pt idx="4">
                  <c:v>E</c:v>
                </c:pt>
                <c:pt idx="5">
                  <c:v>F</c:v>
                </c:pt>
                <c:pt idx="6">
                  <c:v>G</c:v>
                </c:pt>
                <c:pt idx="7">
                  <c:v>H</c:v>
                </c:pt>
                <c:pt idx="8">
                  <c:v>I</c:v>
                </c:pt>
                <c:pt idx="9">
                  <c:v>J</c:v>
                </c:pt>
                <c:pt idx="10">
                  <c:v>K</c:v>
                </c:pt>
              </c:strCache>
            </c:strRef>
          </c:cat>
          <c:val>
            <c:numRef>
              <c:f>'Defect Report'!$L$7:$L$17</c:f>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er>
        <c:ser>
          <c:idx val="9"/>
          <c:order val="9"/>
          <c:tx>
            <c:strRef>
              <c:f>'Defect Report'!$M$6</c:f>
              <c:strCache>
                <c:ptCount val="1"/>
                <c:pt idx="0">
                  <c:v>Deferred</c:v>
                </c:pt>
              </c:strCache>
            </c:strRef>
          </c:tx>
          <c:invertIfNegative val="0"/>
          <c:cat>
            <c:strRef>
              <c:f>'Defect Dashboard'!$P$6:$P$16</c:f>
              <c:strCache>
                <c:ptCount val="11"/>
                <c:pt idx="0">
                  <c:v>A</c:v>
                </c:pt>
                <c:pt idx="1">
                  <c:v>B</c:v>
                </c:pt>
                <c:pt idx="2">
                  <c:v>C</c:v>
                </c:pt>
                <c:pt idx="3">
                  <c:v>D</c:v>
                </c:pt>
                <c:pt idx="4">
                  <c:v>E</c:v>
                </c:pt>
                <c:pt idx="5">
                  <c:v>F</c:v>
                </c:pt>
                <c:pt idx="6">
                  <c:v>G</c:v>
                </c:pt>
                <c:pt idx="7">
                  <c:v>H</c:v>
                </c:pt>
                <c:pt idx="8">
                  <c:v>I</c:v>
                </c:pt>
                <c:pt idx="9">
                  <c:v>J</c:v>
                </c:pt>
                <c:pt idx="10">
                  <c:v>K</c:v>
                </c:pt>
              </c:strCache>
            </c:strRef>
          </c:cat>
          <c:val>
            <c:numRef>
              <c:f>'Defect Report'!$M$7:$M$17</c:f>
              <c:numCache>
                <c:formatCode>General</c:formatCode>
                <c:ptCount val="11"/>
                <c:pt idx="0">
                  <c:v>3</c:v>
                </c:pt>
                <c:pt idx="1">
                  <c:v>0</c:v>
                </c:pt>
                <c:pt idx="2">
                  <c:v>0</c:v>
                </c:pt>
                <c:pt idx="3">
                  <c:v>0</c:v>
                </c:pt>
                <c:pt idx="4">
                  <c:v>2</c:v>
                </c:pt>
                <c:pt idx="5">
                  <c:v>1</c:v>
                </c:pt>
                <c:pt idx="6">
                  <c:v>1</c:v>
                </c:pt>
                <c:pt idx="7">
                  <c:v>0</c:v>
                </c:pt>
                <c:pt idx="8">
                  <c:v>0</c:v>
                </c:pt>
                <c:pt idx="9">
                  <c:v>0</c:v>
                </c:pt>
                <c:pt idx="10">
                  <c:v>0</c:v>
                </c:pt>
              </c:numCache>
            </c:numRef>
          </c:val>
        </c:ser>
        <c:ser>
          <c:idx val="10"/>
          <c:order val="10"/>
          <c:tx>
            <c:strRef>
              <c:f>'Defect Report'!$N$6</c:f>
              <c:strCache>
                <c:ptCount val="1"/>
                <c:pt idx="0">
                  <c:v>Rejected</c:v>
                </c:pt>
              </c:strCache>
            </c:strRef>
          </c:tx>
          <c:invertIfNegative val="0"/>
          <c:cat>
            <c:strRef>
              <c:f>'Defect Dashboard'!$P$6:$P$16</c:f>
              <c:strCache>
                <c:ptCount val="11"/>
                <c:pt idx="0">
                  <c:v>A</c:v>
                </c:pt>
                <c:pt idx="1">
                  <c:v>B</c:v>
                </c:pt>
                <c:pt idx="2">
                  <c:v>C</c:v>
                </c:pt>
                <c:pt idx="3">
                  <c:v>D</c:v>
                </c:pt>
                <c:pt idx="4">
                  <c:v>E</c:v>
                </c:pt>
                <c:pt idx="5">
                  <c:v>F</c:v>
                </c:pt>
                <c:pt idx="6">
                  <c:v>G</c:v>
                </c:pt>
                <c:pt idx="7">
                  <c:v>H</c:v>
                </c:pt>
                <c:pt idx="8">
                  <c:v>I</c:v>
                </c:pt>
                <c:pt idx="9">
                  <c:v>J</c:v>
                </c:pt>
                <c:pt idx="10">
                  <c:v>K</c:v>
                </c:pt>
              </c:strCache>
            </c:strRef>
          </c:cat>
          <c:val>
            <c:numRef>
              <c:f>'Defect Report'!$N$7:$N$17</c:f>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er>
        <c:ser>
          <c:idx val="11"/>
          <c:order val="11"/>
          <c:tx>
            <c:strRef>
              <c:f>'Defect Report'!$Q$6</c:f>
              <c:strCache>
                <c:ptCount val="1"/>
                <c:pt idx="0">
                  <c:v>Closed</c:v>
                </c:pt>
              </c:strCache>
            </c:strRef>
          </c:tx>
          <c:invertIfNegative val="0"/>
          <c:cat>
            <c:strRef>
              <c:f>'Defect Dashboard'!$P$6:$P$16</c:f>
              <c:strCache>
                <c:ptCount val="11"/>
                <c:pt idx="0">
                  <c:v>A</c:v>
                </c:pt>
                <c:pt idx="1">
                  <c:v>B</c:v>
                </c:pt>
                <c:pt idx="2">
                  <c:v>C</c:v>
                </c:pt>
                <c:pt idx="3">
                  <c:v>D</c:v>
                </c:pt>
                <c:pt idx="4">
                  <c:v>E</c:v>
                </c:pt>
                <c:pt idx="5">
                  <c:v>F</c:v>
                </c:pt>
                <c:pt idx="6">
                  <c:v>G</c:v>
                </c:pt>
                <c:pt idx="7">
                  <c:v>H</c:v>
                </c:pt>
                <c:pt idx="8">
                  <c:v>I</c:v>
                </c:pt>
                <c:pt idx="9">
                  <c:v>J</c:v>
                </c:pt>
                <c:pt idx="10">
                  <c:v>K</c:v>
                </c:pt>
              </c:strCache>
            </c:strRef>
          </c:cat>
          <c:val>
            <c:numRef>
              <c:f>'Defect Report'!$Q$7:$Q$17</c:f>
              <c:numCache>
                <c:formatCode>General</c:formatCode>
                <c:ptCount val="11"/>
                <c:pt idx="0">
                  <c:v>111</c:v>
                </c:pt>
                <c:pt idx="1">
                  <c:v>4</c:v>
                </c:pt>
                <c:pt idx="2">
                  <c:v>127</c:v>
                </c:pt>
                <c:pt idx="3">
                  <c:v>20</c:v>
                </c:pt>
                <c:pt idx="4">
                  <c:v>213</c:v>
                </c:pt>
                <c:pt idx="5">
                  <c:v>83</c:v>
                </c:pt>
                <c:pt idx="6">
                  <c:v>88</c:v>
                </c:pt>
                <c:pt idx="7">
                  <c:v>0</c:v>
                </c:pt>
                <c:pt idx="8">
                  <c:v>0</c:v>
                </c:pt>
                <c:pt idx="9">
                  <c:v>0</c:v>
                </c:pt>
                <c:pt idx="10">
                  <c:v>0</c:v>
                </c:pt>
              </c:numCache>
            </c:numRef>
          </c:val>
        </c:ser>
        <c:ser>
          <c:idx val="12"/>
          <c:order val="12"/>
          <c:tx>
            <c:strRef>
              <c:f>'Defect Report'!$O$6</c:f>
              <c:strCache>
                <c:ptCount val="1"/>
                <c:pt idx="0">
                  <c:v>Re-Opened</c:v>
                </c:pt>
              </c:strCache>
            </c:strRef>
          </c:tx>
          <c:invertIfNegative val="0"/>
          <c:val>
            <c:numRef>
              <c:f>'Defect Report'!$O$7:$O$17</c:f>
              <c:numCache>
                <c:formatCode>General</c:formatCode>
                <c:ptCount val="11"/>
                <c:pt idx="0">
                  <c:v>0</c:v>
                </c:pt>
                <c:pt idx="1">
                  <c:v>0</c:v>
                </c:pt>
                <c:pt idx="2">
                  <c:v>5</c:v>
                </c:pt>
                <c:pt idx="3">
                  <c:v>0</c:v>
                </c:pt>
                <c:pt idx="4">
                  <c:v>10</c:v>
                </c:pt>
                <c:pt idx="5">
                  <c:v>1</c:v>
                </c:pt>
                <c:pt idx="6">
                  <c:v>3</c:v>
                </c:pt>
                <c:pt idx="7">
                  <c:v>0</c:v>
                </c:pt>
                <c:pt idx="8">
                  <c:v>0</c:v>
                </c:pt>
                <c:pt idx="9">
                  <c:v>0</c:v>
                </c:pt>
                <c:pt idx="10">
                  <c:v>0</c:v>
                </c:pt>
              </c:numCache>
            </c:numRef>
          </c:val>
        </c:ser>
        <c:ser>
          <c:idx val="13"/>
          <c:order val="13"/>
          <c:tx>
            <c:strRef>
              <c:f>'Defect Report'!$P$6</c:f>
              <c:strCache>
                <c:ptCount val="1"/>
                <c:pt idx="0">
                  <c:v>Put On Hold</c:v>
                </c:pt>
              </c:strCache>
            </c:strRef>
          </c:tx>
          <c:invertIfNegative val="0"/>
          <c:val>
            <c:numRef>
              <c:f>'Defect Report'!$P$7:$P$17</c:f>
              <c:numCache>
                <c:formatCode>General</c:formatCode>
                <c:ptCount val="11"/>
                <c:pt idx="0">
                  <c:v>0</c:v>
                </c:pt>
                <c:pt idx="1">
                  <c:v>0</c:v>
                </c:pt>
                <c:pt idx="2">
                  <c:v>0</c:v>
                </c:pt>
                <c:pt idx="3">
                  <c:v>0</c:v>
                </c:pt>
                <c:pt idx="4">
                  <c:v>3</c:v>
                </c:pt>
                <c:pt idx="5">
                  <c:v>0</c:v>
                </c:pt>
                <c:pt idx="6">
                  <c:v>2</c:v>
                </c:pt>
                <c:pt idx="7">
                  <c:v>0</c:v>
                </c:pt>
                <c:pt idx="8">
                  <c:v>0</c:v>
                </c:pt>
                <c:pt idx="9">
                  <c:v>0</c:v>
                </c:pt>
                <c:pt idx="10">
                  <c:v>0</c:v>
                </c:pt>
              </c:numCache>
            </c:numRef>
          </c:val>
        </c:ser>
        <c:dLbls>
          <c:showLegendKey val="0"/>
          <c:showVal val="1"/>
          <c:showCatName val="0"/>
          <c:showSerName val="0"/>
          <c:showPercent val="0"/>
          <c:showBubbleSize val="0"/>
        </c:dLbls>
        <c:gapWidth val="436"/>
        <c:shape val="box"/>
        <c:axId val="104501632"/>
        <c:axId val="104503168"/>
        <c:axId val="0"/>
      </c:bar3DChart>
      <c:catAx>
        <c:axId val="104501632"/>
        <c:scaling>
          <c:orientation val="minMax"/>
        </c:scaling>
        <c:delete val="0"/>
        <c:axPos val="b"/>
        <c:numFmt formatCode="General" sourceLinked="1"/>
        <c:majorTickMark val="out"/>
        <c:minorTickMark val="none"/>
        <c:tickLblPos val="nextTo"/>
        <c:crossAx val="104503168"/>
        <c:crosses val="autoZero"/>
        <c:auto val="1"/>
        <c:lblAlgn val="ctr"/>
        <c:lblOffset val="100"/>
        <c:noMultiLvlLbl val="0"/>
      </c:catAx>
      <c:valAx>
        <c:axId val="104503168"/>
        <c:scaling>
          <c:orientation val="minMax"/>
        </c:scaling>
        <c:delete val="0"/>
        <c:axPos val="l"/>
        <c:title>
          <c:tx>
            <c:rich>
              <a:bodyPr rot="-5400000" vert="horz"/>
              <a:lstStyle/>
              <a:p>
                <a:pPr>
                  <a:defRPr b="0"/>
                </a:pPr>
                <a:r>
                  <a:rPr lang="en-US" b="0"/>
                  <a:t>Defect Count</a:t>
                </a:r>
              </a:p>
            </c:rich>
          </c:tx>
          <c:layout>
            <c:manualLayout>
              <c:xMode val="edge"/>
              <c:yMode val="edge"/>
              <c:x val="1.4838710506267481E-2"/>
              <c:y val="0.36505323666875805"/>
            </c:manualLayout>
          </c:layout>
          <c:overlay val="0"/>
        </c:title>
        <c:numFmt formatCode="0" sourceLinked="0"/>
        <c:majorTickMark val="out"/>
        <c:minorTickMark val="none"/>
        <c:tickLblPos val="nextTo"/>
        <c:crossAx val="104501632"/>
        <c:crosses val="autoZero"/>
        <c:crossBetween val="between"/>
      </c:valAx>
    </c:plotArea>
    <c:legend>
      <c:legendPos val="b"/>
      <c:layout>
        <c:manualLayout>
          <c:xMode val="edge"/>
          <c:yMode val="edge"/>
          <c:x val="0.18032416930501954"/>
          <c:y val="0.91869797403317222"/>
          <c:w val="0.46647029550454755"/>
          <c:h val="8.0033019007396469E-2"/>
        </c:manualLayout>
      </c:layout>
      <c:overlay val="0"/>
    </c:legend>
    <c:plotVisOnly val="1"/>
    <c:dispBlanksAs val="gap"/>
    <c:showDLblsOverMax val="0"/>
  </c:chart>
  <c:spPr>
    <a:ln>
      <a:solidFill>
        <a:sysClr val="windowText" lastClr="000000"/>
      </a:solidFill>
    </a:ln>
  </c:spPr>
  <c:txPr>
    <a:bodyPr/>
    <a:lstStyle/>
    <a:p>
      <a:pPr>
        <a:defRPr sz="800">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a:pPr>
            <a:r>
              <a:rPr lang="en-US" sz="900"/>
              <a:t>Defect</a:t>
            </a:r>
            <a:r>
              <a:rPr lang="en-US" sz="900" baseline="0"/>
              <a:t> Summary </a:t>
            </a:r>
            <a:r>
              <a:rPr lang="en-US" sz="900"/>
              <a:t>- Priority Wise</a:t>
            </a:r>
          </a:p>
        </c:rich>
      </c:tx>
      <c:layout>
        <c:manualLayout>
          <c:xMode val="edge"/>
          <c:yMode val="edge"/>
          <c:x val="0.38811993685600621"/>
          <c:y val="3.7179011160190345E-2"/>
        </c:manualLayout>
      </c:layout>
      <c:overlay val="0"/>
    </c:title>
    <c:autoTitleDeleted val="0"/>
    <c:view3D>
      <c:rotX val="15"/>
      <c:rotY val="20"/>
      <c:rAngAx val="1"/>
    </c:view3D>
    <c:floor>
      <c:thickness val="0"/>
    </c:floor>
    <c:sideWall>
      <c:thickness val="0"/>
    </c:sideWall>
    <c:backWall>
      <c:thickness val="0"/>
    </c:backWall>
    <c:plotArea>
      <c:layout>
        <c:manualLayout>
          <c:layoutTarget val="inner"/>
          <c:xMode val="edge"/>
          <c:yMode val="edge"/>
          <c:x val="1.7743649160971996E-2"/>
          <c:y val="0.13025641025641024"/>
          <c:w val="0.98225637332320959"/>
          <c:h val="0.70547981270859672"/>
        </c:manualLayout>
      </c:layout>
      <c:bar3DChart>
        <c:barDir val="col"/>
        <c:grouping val="clustered"/>
        <c:varyColors val="0"/>
        <c:ser>
          <c:idx val="0"/>
          <c:order val="0"/>
          <c:tx>
            <c:strRef>
              <c:f>'Defect Report'!$H$23</c:f>
              <c:strCache>
                <c:ptCount val="1"/>
                <c:pt idx="0">
                  <c:v>1 - Urgent</c:v>
                </c:pt>
              </c:strCache>
            </c:strRef>
          </c:tx>
          <c:spPr>
            <a:solidFill>
              <a:srgbClr val="0070C0"/>
            </a:solidFill>
          </c:spPr>
          <c:invertIfNegative val="0"/>
          <c:cat>
            <c:strRef>
              <c:f>'Defect Dashboard'!$P$6:$P$16</c:f>
              <c:strCache>
                <c:ptCount val="11"/>
                <c:pt idx="0">
                  <c:v>A</c:v>
                </c:pt>
                <c:pt idx="1">
                  <c:v>B</c:v>
                </c:pt>
                <c:pt idx="2">
                  <c:v>C</c:v>
                </c:pt>
                <c:pt idx="3">
                  <c:v>D</c:v>
                </c:pt>
                <c:pt idx="4">
                  <c:v>E</c:v>
                </c:pt>
                <c:pt idx="5">
                  <c:v>F</c:v>
                </c:pt>
                <c:pt idx="6">
                  <c:v>G</c:v>
                </c:pt>
                <c:pt idx="7">
                  <c:v>H</c:v>
                </c:pt>
                <c:pt idx="8">
                  <c:v>I</c:v>
                </c:pt>
                <c:pt idx="9">
                  <c:v>J</c:v>
                </c:pt>
                <c:pt idx="10">
                  <c:v>K</c:v>
                </c:pt>
              </c:strCache>
            </c:strRef>
          </c:cat>
          <c:val>
            <c:numRef>
              <c:f>'Defect Report'!$H$24:$H$34</c:f>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er>
        <c:ser>
          <c:idx val="1"/>
          <c:order val="1"/>
          <c:tx>
            <c:strRef>
              <c:f>'Defect Report'!$I$23</c:f>
              <c:strCache>
                <c:ptCount val="1"/>
                <c:pt idx="0">
                  <c:v>2 - High</c:v>
                </c:pt>
              </c:strCache>
            </c:strRef>
          </c:tx>
          <c:spPr>
            <a:solidFill>
              <a:srgbClr val="7030A0"/>
            </a:solidFill>
          </c:spPr>
          <c:invertIfNegative val="0"/>
          <c:cat>
            <c:strRef>
              <c:f>'Defect Dashboard'!$P$6:$P$16</c:f>
              <c:strCache>
                <c:ptCount val="11"/>
                <c:pt idx="0">
                  <c:v>A</c:v>
                </c:pt>
                <c:pt idx="1">
                  <c:v>B</c:v>
                </c:pt>
                <c:pt idx="2">
                  <c:v>C</c:v>
                </c:pt>
                <c:pt idx="3">
                  <c:v>D</c:v>
                </c:pt>
                <c:pt idx="4">
                  <c:v>E</c:v>
                </c:pt>
                <c:pt idx="5">
                  <c:v>F</c:v>
                </c:pt>
                <c:pt idx="6">
                  <c:v>G</c:v>
                </c:pt>
                <c:pt idx="7">
                  <c:v>H</c:v>
                </c:pt>
                <c:pt idx="8">
                  <c:v>I</c:v>
                </c:pt>
                <c:pt idx="9">
                  <c:v>J</c:v>
                </c:pt>
                <c:pt idx="10">
                  <c:v>K</c:v>
                </c:pt>
              </c:strCache>
            </c:strRef>
          </c:cat>
          <c:val>
            <c:numRef>
              <c:f>'Defect Report'!$I$24:$I$34</c:f>
              <c:numCache>
                <c:formatCode>General</c:formatCode>
                <c:ptCount val="11"/>
                <c:pt idx="0">
                  <c:v>57</c:v>
                </c:pt>
                <c:pt idx="1">
                  <c:v>0</c:v>
                </c:pt>
                <c:pt idx="2">
                  <c:v>87</c:v>
                </c:pt>
                <c:pt idx="3">
                  <c:v>14</c:v>
                </c:pt>
                <c:pt idx="4">
                  <c:v>136</c:v>
                </c:pt>
                <c:pt idx="5">
                  <c:v>53</c:v>
                </c:pt>
                <c:pt idx="6">
                  <c:v>44</c:v>
                </c:pt>
                <c:pt idx="7">
                  <c:v>0</c:v>
                </c:pt>
                <c:pt idx="8">
                  <c:v>0</c:v>
                </c:pt>
                <c:pt idx="9">
                  <c:v>0</c:v>
                </c:pt>
                <c:pt idx="10">
                  <c:v>0</c:v>
                </c:pt>
              </c:numCache>
            </c:numRef>
          </c:val>
        </c:ser>
        <c:ser>
          <c:idx val="2"/>
          <c:order val="2"/>
          <c:tx>
            <c:strRef>
              <c:f>'Defect Report'!$J$23</c:f>
              <c:strCache>
                <c:ptCount val="1"/>
                <c:pt idx="0">
                  <c:v>3 - Medium</c:v>
                </c:pt>
              </c:strCache>
            </c:strRef>
          </c:tx>
          <c:spPr>
            <a:solidFill>
              <a:srgbClr val="00B050"/>
            </a:solidFill>
          </c:spPr>
          <c:invertIfNegative val="0"/>
          <c:cat>
            <c:strRef>
              <c:f>'Defect Dashboard'!$P$6:$P$16</c:f>
              <c:strCache>
                <c:ptCount val="11"/>
                <c:pt idx="0">
                  <c:v>A</c:v>
                </c:pt>
                <c:pt idx="1">
                  <c:v>B</c:v>
                </c:pt>
                <c:pt idx="2">
                  <c:v>C</c:v>
                </c:pt>
                <c:pt idx="3">
                  <c:v>D</c:v>
                </c:pt>
                <c:pt idx="4">
                  <c:v>E</c:v>
                </c:pt>
                <c:pt idx="5">
                  <c:v>F</c:v>
                </c:pt>
                <c:pt idx="6">
                  <c:v>G</c:v>
                </c:pt>
                <c:pt idx="7">
                  <c:v>H</c:v>
                </c:pt>
                <c:pt idx="8">
                  <c:v>I</c:v>
                </c:pt>
                <c:pt idx="9">
                  <c:v>J</c:v>
                </c:pt>
                <c:pt idx="10">
                  <c:v>K</c:v>
                </c:pt>
              </c:strCache>
            </c:strRef>
          </c:cat>
          <c:val>
            <c:numRef>
              <c:f>'Defect Report'!$J$24:$J$34</c:f>
              <c:numCache>
                <c:formatCode>General</c:formatCode>
                <c:ptCount val="11"/>
                <c:pt idx="0">
                  <c:v>36</c:v>
                </c:pt>
                <c:pt idx="1">
                  <c:v>2</c:v>
                </c:pt>
                <c:pt idx="2">
                  <c:v>24</c:v>
                </c:pt>
                <c:pt idx="3">
                  <c:v>5</c:v>
                </c:pt>
                <c:pt idx="4">
                  <c:v>87</c:v>
                </c:pt>
                <c:pt idx="5">
                  <c:v>49</c:v>
                </c:pt>
                <c:pt idx="6">
                  <c:v>144</c:v>
                </c:pt>
                <c:pt idx="7">
                  <c:v>0</c:v>
                </c:pt>
                <c:pt idx="8">
                  <c:v>0</c:v>
                </c:pt>
                <c:pt idx="9">
                  <c:v>0</c:v>
                </c:pt>
                <c:pt idx="10">
                  <c:v>0</c:v>
                </c:pt>
              </c:numCache>
            </c:numRef>
          </c:val>
        </c:ser>
        <c:ser>
          <c:idx val="3"/>
          <c:order val="3"/>
          <c:tx>
            <c:strRef>
              <c:f>'Defect Report'!$K$23</c:f>
              <c:strCache>
                <c:ptCount val="1"/>
                <c:pt idx="0">
                  <c:v>4 - Low</c:v>
                </c:pt>
              </c:strCache>
            </c:strRef>
          </c:tx>
          <c:spPr>
            <a:solidFill>
              <a:schemeClr val="accent6">
                <a:lumMod val="75000"/>
              </a:schemeClr>
            </a:solidFill>
          </c:spPr>
          <c:invertIfNegative val="0"/>
          <c:cat>
            <c:strRef>
              <c:f>'Defect Dashboard'!$P$6:$P$16</c:f>
              <c:strCache>
                <c:ptCount val="11"/>
                <c:pt idx="0">
                  <c:v>A</c:v>
                </c:pt>
                <c:pt idx="1">
                  <c:v>B</c:v>
                </c:pt>
                <c:pt idx="2">
                  <c:v>C</c:v>
                </c:pt>
                <c:pt idx="3">
                  <c:v>D</c:v>
                </c:pt>
                <c:pt idx="4">
                  <c:v>E</c:v>
                </c:pt>
                <c:pt idx="5">
                  <c:v>F</c:v>
                </c:pt>
                <c:pt idx="6">
                  <c:v>G</c:v>
                </c:pt>
                <c:pt idx="7">
                  <c:v>H</c:v>
                </c:pt>
                <c:pt idx="8">
                  <c:v>I</c:v>
                </c:pt>
                <c:pt idx="9">
                  <c:v>J</c:v>
                </c:pt>
                <c:pt idx="10">
                  <c:v>K</c:v>
                </c:pt>
              </c:strCache>
            </c:strRef>
          </c:cat>
          <c:val>
            <c:numRef>
              <c:f>'Defect Report'!$K$24:$K$34</c:f>
              <c:numCache>
                <c:formatCode>General</c:formatCode>
                <c:ptCount val="11"/>
                <c:pt idx="0">
                  <c:v>11</c:v>
                </c:pt>
                <c:pt idx="1">
                  <c:v>1</c:v>
                </c:pt>
                <c:pt idx="2">
                  <c:v>16</c:v>
                </c:pt>
                <c:pt idx="3">
                  <c:v>1</c:v>
                </c:pt>
                <c:pt idx="4">
                  <c:v>27</c:v>
                </c:pt>
                <c:pt idx="5">
                  <c:v>26</c:v>
                </c:pt>
                <c:pt idx="6">
                  <c:v>48</c:v>
                </c:pt>
                <c:pt idx="7">
                  <c:v>0</c:v>
                </c:pt>
                <c:pt idx="8">
                  <c:v>0</c:v>
                </c:pt>
                <c:pt idx="9">
                  <c:v>0</c:v>
                </c:pt>
                <c:pt idx="10">
                  <c:v>0</c:v>
                </c:pt>
              </c:numCache>
            </c:numRef>
          </c:val>
        </c:ser>
        <c:dLbls>
          <c:showLegendKey val="0"/>
          <c:showVal val="1"/>
          <c:showCatName val="0"/>
          <c:showSerName val="0"/>
          <c:showPercent val="0"/>
          <c:showBubbleSize val="0"/>
        </c:dLbls>
        <c:gapWidth val="213"/>
        <c:shape val="box"/>
        <c:axId val="104820096"/>
        <c:axId val="104838272"/>
        <c:axId val="0"/>
      </c:bar3DChart>
      <c:catAx>
        <c:axId val="104820096"/>
        <c:scaling>
          <c:orientation val="minMax"/>
        </c:scaling>
        <c:delete val="0"/>
        <c:axPos val="b"/>
        <c:numFmt formatCode="General" sourceLinked="1"/>
        <c:majorTickMark val="out"/>
        <c:minorTickMark val="none"/>
        <c:tickLblPos val="nextTo"/>
        <c:crossAx val="104838272"/>
        <c:crosses val="autoZero"/>
        <c:auto val="1"/>
        <c:lblAlgn val="ctr"/>
        <c:lblOffset val="100"/>
        <c:noMultiLvlLbl val="0"/>
      </c:catAx>
      <c:valAx>
        <c:axId val="104838272"/>
        <c:scaling>
          <c:orientation val="minMax"/>
        </c:scaling>
        <c:delete val="0"/>
        <c:axPos val="l"/>
        <c:title>
          <c:tx>
            <c:rich>
              <a:bodyPr rot="-5400000" vert="horz"/>
              <a:lstStyle/>
              <a:p>
                <a:pPr>
                  <a:defRPr b="0"/>
                </a:pPr>
                <a:r>
                  <a:rPr lang="en-US" b="0"/>
                  <a:t>Defect  Count</a:t>
                </a:r>
              </a:p>
            </c:rich>
          </c:tx>
          <c:layout>
            <c:manualLayout>
              <c:xMode val="edge"/>
              <c:yMode val="edge"/>
              <c:x val="1.1846906506431087E-2"/>
              <c:y val="0.38461675552608654"/>
            </c:manualLayout>
          </c:layout>
          <c:overlay val="0"/>
        </c:title>
        <c:numFmt formatCode="0" sourceLinked="0"/>
        <c:majorTickMark val="out"/>
        <c:minorTickMark val="none"/>
        <c:tickLblPos val="nextTo"/>
        <c:crossAx val="104820096"/>
        <c:crosses val="autoZero"/>
        <c:crossBetween val="between"/>
      </c:valAx>
    </c:plotArea>
    <c:legend>
      <c:legendPos val="b"/>
      <c:layout>
        <c:manualLayout>
          <c:xMode val="edge"/>
          <c:yMode val="edge"/>
          <c:x val="0.18032416930501954"/>
          <c:y val="0.91869797403317222"/>
          <c:w val="0.63644788059782131"/>
          <c:h val="7.7782387874274009E-2"/>
        </c:manualLayout>
      </c:layout>
      <c:overlay val="0"/>
    </c:legend>
    <c:plotVisOnly val="1"/>
    <c:dispBlanksAs val="gap"/>
    <c:showDLblsOverMax val="0"/>
  </c:chart>
  <c:spPr>
    <a:ln>
      <a:solidFill>
        <a:sysClr val="windowText" lastClr="000000"/>
      </a:solidFill>
    </a:ln>
  </c:spPr>
  <c:txPr>
    <a:bodyPr/>
    <a:lstStyle/>
    <a:p>
      <a:pPr>
        <a:defRPr sz="800">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a:pPr>
            <a:r>
              <a:rPr lang="en-US" sz="900"/>
              <a:t>Defect</a:t>
            </a:r>
            <a:r>
              <a:rPr lang="en-US" sz="900" baseline="0"/>
              <a:t> Summary </a:t>
            </a:r>
            <a:r>
              <a:rPr lang="en-US" sz="900"/>
              <a:t>- Primary Reason Wise</a:t>
            </a:r>
          </a:p>
        </c:rich>
      </c:tx>
      <c:layout>
        <c:manualLayout>
          <c:xMode val="edge"/>
          <c:yMode val="edge"/>
          <c:x val="0.35680001409219819"/>
          <c:y val="3.7179191706688174E-2"/>
        </c:manualLayout>
      </c:layout>
      <c:overlay val="0"/>
    </c:title>
    <c:autoTitleDeleted val="0"/>
    <c:view3D>
      <c:rotX val="15"/>
      <c:rotY val="20"/>
      <c:rAngAx val="1"/>
    </c:view3D>
    <c:floor>
      <c:thickness val="0"/>
    </c:floor>
    <c:sideWall>
      <c:thickness val="0"/>
    </c:sideWall>
    <c:backWall>
      <c:thickness val="0"/>
    </c:backWall>
    <c:plotArea>
      <c:layout>
        <c:manualLayout>
          <c:layoutTarget val="inner"/>
          <c:xMode val="edge"/>
          <c:yMode val="edge"/>
          <c:x val="1.7743649160971996E-2"/>
          <c:y val="0.13025641025641024"/>
          <c:w val="0.98225637332320959"/>
          <c:h val="0.70547981270859672"/>
        </c:manualLayout>
      </c:layout>
      <c:bar3DChart>
        <c:barDir val="col"/>
        <c:grouping val="clustered"/>
        <c:varyColors val="0"/>
        <c:ser>
          <c:idx val="0"/>
          <c:order val="0"/>
          <c:tx>
            <c:strRef>
              <c:f>'Defect Report'!$D$40</c:f>
              <c:strCache>
                <c:ptCount val="1"/>
                <c:pt idx="0">
                  <c:v>Code</c:v>
                </c:pt>
              </c:strCache>
            </c:strRef>
          </c:tx>
          <c:spPr>
            <a:solidFill>
              <a:srgbClr val="0070C0"/>
            </a:solidFill>
          </c:spPr>
          <c:invertIfNegative val="0"/>
          <c:cat>
            <c:strRef>
              <c:f>'Defect Dashboard'!$P$6:$P$16</c:f>
              <c:strCache>
                <c:ptCount val="11"/>
                <c:pt idx="0">
                  <c:v>A</c:v>
                </c:pt>
                <c:pt idx="1">
                  <c:v>B</c:v>
                </c:pt>
                <c:pt idx="2">
                  <c:v>C</c:v>
                </c:pt>
                <c:pt idx="3">
                  <c:v>D</c:v>
                </c:pt>
                <c:pt idx="4">
                  <c:v>E</c:v>
                </c:pt>
                <c:pt idx="5">
                  <c:v>F</c:v>
                </c:pt>
                <c:pt idx="6">
                  <c:v>G</c:v>
                </c:pt>
                <c:pt idx="7">
                  <c:v>H</c:v>
                </c:pt>
                <c:pt idx="8">
                  <c:v>I</c:v>
                </c:pt>
                <c:pt idx="9">
                  <c:v>J</c:v>
                </c:pt>
                <c:pt idx="10">
                  <c:v>K</c:v>
                </c:pt>
              </c:strCache>
            </c:strRef>
          </c:cat>
          <c:val>
            <c:numRef>
              <c:f>'Defect Report'!$D$41:$D$51</c:f>
              <c:numCache>
                <c:formatCode>General</c:formatCode>
                <c:ptCount val="11"/>
                <c:pt idx="0">
                  <c:v>56</c:v>
                </c:pt>
                <c:pt idx="1">
                  <c:v>2</c:v>
                </c:pt>
                <c:pt idx="2">
                  <c:v>99</c:v>
                </c:pt>
                <c:pt idx="3">
                  <c:v>11</c:v>
                </c:pt>
                <c:pt idx="4">
                  <c:v>155</c:v>
                </c:pt>
                <c:pt idx="5">
                  <c:v>65</c:v>
                </c:pt>
                <c:pt idx="6">
                  <c:v>57</c:v>
                </c:pt>
                <c:pt idx="7">
                  <c:v>0</c:v>
                </c:pt>
                <c:pt idx="8">
                  <c:v>0</c:v>
                </c:pt>
                <c:pt idx="9">
                  <c:v>0</c:v>
                </c:pt>
                <c:pt idx="10">
                  <c:v>0</c:v>
                </c:pt>
              </c:numCache>
            </c:numRef>
          </c:val>
        </c:ser>
        <c:ser>
          <c:idx val="1"/>
          <c:order val="1"/>
          <c:tx>
            <c:strRef>
              <c:f>'Defect Report'!$E$40</c:f>
              <c:strCache>
                <c:ptCount val="1"/>
                <c:pt idx="0">
                  <c:v>Requirement</c:v>
                </c:pt>
              </c:strCache>
            </c:strRef>
          </c:tx>
          <c:spPr>
            <a:solidFill>
              <a:srgbClr val="7030A0"/>
            </a:solidFill>
          </c:spPr>
          <c:invertIfNegative val="0"/>
          <c:cat>
            <c:strRef>
              <c:f>'Defect Dashboard'!$P$6:$P$16</c:f>
              <c:strCache>
                <c:ptCount val="11"/>
                <c:pt idx="0">
                  <c:v>A</c:v>
                </c:pt>
                <c:pt idx="1">
                  <c:v>B</c:v>
                </c:pt>
                <c:pt idx="2">
                  <c:v>C</c:v>
                </c:pt>
                <c:pt idx="3">
                  <c:v>D</c:v>
                </c:pt>
                <c:pt idx="4">
                  <c:v>E</c:v>
                </c:pt>
                <c:pt idx="5">
                  <c:v>F</c:v>
                </c:pt>
                <c:pt idx="6">
                  <c:v>G</c:v>
                </c:pt>
                <c:pt idx="7">
                  <c:v>H</c:v>
                </c:pt>
                <c:pt idx="8">
                  <c:v>I</c:v>
                </c:pt>
                <c:pt idx="9">
                  <c:v>J</c:v>
                </c:pt>
                <c:pt idx="10">
                  <c:v>K</c:v>
                </c:pt>
              </c:strCache>
            </c:strRef>
          </c:cat>
          <c:val>
            <c:numRef>
              <c:f>'Defect Report'!$E$41:$E$51</c:f>
              <c:numCache>
                <c:formatCode>General</c:formatCode>
                <c:ptCount val="11"/>
                <c:pt idx="0">
                  <c:v>10</c:v>
                </c:pt>
                <c:pt idx="1">
                  <c:v>0</c:v>
                </c:pt>
                <c:pt idx="2">
                  <c:v>7</c:v>
                </c:pt>
                <c:pt idx="3">
                  <c:v>0</c:v>
                </c:pt>
                <c:pt idx="4">
                  <c:v>5</c:v>
                </c:pt>
                <c:pt idx="5">
                  <c:v>2</c:v>
                </c:pt>
                <c:pt idx="6">
                  <c:v>4</c:v>
                </c:pt>
                <c:pt idx="7">
                  <c:v>0</c:v>
                </c:pt>
                <c:pt idx="8">
                  <c:v>0</c:v>
                </c:pt>
                <c:pt idx="9">
                  <c:v>0</c:v>
                </c:pt>
                <c:pt idx="10">
                  <c:v>0</c:v>
                </c:pt>
              </c:numCache>
            </c:numRef>
          </c:val>
        </c:ser>
        <c:ser>
          <c:idx val="2"/>
          <c:order val="2"/>
          <c:tx>
            <c:strRef>
              <c:f>'Defect Report'!$F$40</c:f>
              <c:strCache>
                <c:ptCount val="1"/>
                <c:pt idx="0">
                  <c:v>Design</c:v>
                </c:pt>
              </c:strCache>
            </c:strRef>
          </c:tx>
          <c:spPr>
            <a:solidFill>
              <a:srgbClr val="00B050"/>
            </a:solidFill>
          </c:spPr>
          <c:invertIfNegative val="0"/>
          <c:cat>
            <c:strRef>
              <c:f>'Defect Dashboard'!$P$6:$P$16</c:f>
              <c:strCache>
                <c:ptCount val="11"/>
                <c:pt idx="0">
                  <c:v>A</c:v>
                </c:pt>
                <c:pt idx="1">
                  <c:v>B</c:v>
                </c:pt>
                <c:pt idx="2">
                  <c:v>C</c:v>
                </c:pt>
                <c:pt idx="3">
                  <c:v>D</c:v>
                </c:pt>
                <c:pt idx="4">
                  <c:v>E</c:v>
                </c:pt>
                <c:pt idx="5">
                  <c:v>F</c:v>
                </c:pt>
                <c:pt idx="6">
                  <c:v>G</c:v>
                </c:pt>
                <c:pt idx="7">
                  <c:v>H</c:v>
                </c:pt>
                <c:pt idx="8">
                  <c:v>I</c:v>
                </c:pt>
                <c:pt idx="9">
                  <c:v>J</c:v>
                </c:pt>
                <c:pt idx="10">
                  <c:v>K</c:v>
                </c:pt>
              </c:strCache>
            </c:strRef>
          </c:cat>
          <c:val>
            <c:numRef>
              <c:f>'Defect Report'!$F$41:$F$51</c:f>
              <c:numCache>
                <c:formatCode>General</c:formatCode>
                <c:ptCount val="11"/>
                <c:pt idx="0">
                  <c:v>1</c:v>
                </c:pt>
                <c:pt idx="1">
                  <c:v>0</c:v>
                </c:pt>
                <c:pt idx="2">
                  <c:v>1</c:v>
                </c:pt>
                <c:pt idx="3">
                  <c:v>1</c:v>
                </c:pt>
                <c:pt idx="4">
                  <c:v>4</c:v>
                </c:pt>
                <c:pt idx="5">
                  <c:v>0</c:v>
                </c:pt>
                <c:pt idx="6">
                  <c:v>0</c:v>
                </c:pt>
                <c:pt idx="7">
                  <c:v>0</c:v>
                </c:pt>
                <c:pt idx="8">
                  <c:v>0</c:v>
                </c:pt>
                <c:pt idx="9">
                  <c:v>0</c:v>
                </c:pt>
                <c:pt idx="10">
                  <c:v>0</c:v>
                </c:pt>
              </c:numCache>
            </c:numRef>
          </c:val>
        </c:ser>
        <c:ser>
          <c:idx val="3"/>
          <c:order val="3"/>
          <c:tx>
            <c:strRef>
              <c:f>'Defect Report'!$G$40</c:f>
              <c:strCache>
                <c:ptCount val="1"/>
                <c:pt idx="0">
                  <c:v>Environment</c:v>
                </c:pt>
              </c:strCache>
            </c:strRef>
          </c:tx>
          <c:spPr>
            <a:solidFill>
              <a:schemeClr val="accent6">
                <a:lumMod val="75000"/>
              </a:schemeClr>
            </a:solidFill>
          </c:spPr>
          <c:invertIfNegative val="0"/>
          <c:cat>
            <c:strRef>
              <c:f>'Defect Dashboard'!$P$6:$P$16</c:f>
              <c:strCache>
                <c:ptCount val="11"/>
                <c:pt idx="0">
                  <c:v>A</c:v>
                </c:pt>
                <c:pt idx="1">
                  <c:v>B</c:v>
                </c:pt>
                <c:pt idx="2">
                  <c:v>C</c:v>
                </c:pt>
                <c:pt idx="3">
                  <c:v>D</c:v>
                </c:pt>
                <c:pt idx="4">
                  <c:v>E</c:v>
                </c:pt>
                <c:pt idx="5">
                  <c:v>F</c:v>
                </c:pt>
                <c:pt idx="6">
                  <c:v>G</c:v>
                </c:pt>
                <c:pt idx="7">
                  <c:v>H</c:v>
                </c:pt>
                <c:pt idx="8">
                  <c:v>I</c:v>
                </c:pt>
                <c:pt idx="9">
                  <c:v>J</c:v>
                </c:pt>
                <c:pt idx="10">
                  <c:v>K</c:v>
                </c:pt>
              </c:strCache>
            </c:strRef>
          </c:cat>
          <c:val>
            <c:numRef>
              <c:f>'Defect Report'!$G$41:$G$51</c:f>
              <c:numCache>
                <c:formatCode>General</c:formatCode>
                <c:ptCount val="11"/>
                <c:pt idx="0">
                  <c:v>22</c:v>
                </c:pt>
                <c:pt idx="1">
                  <c:v>1</c:v>
                </c:pt>
                <c:pt idx="2">
                  <c:v>4</c:v>
                </c:pt>
                <c:pt idx="3">
                  <c:v>0</c:v>
                </c:pt>
                <c:pt idx="4">
                  <c:v>5</c:v>
                </c:pt>
                <c:pt idx="5">
                  <c:v>1</c:v>
                </c:pt>
                <c:pt idx="6">
                  <c:v>3</c:v>
                </c:pt>
                <c:pt idx="7">
                  <c:v>0</c:v>
                </c:pt>
                <c:pt idx="8">
                  <c:v>0</c:v>
                </c:pt>
                <c:pt idx="9">
                  <c:v>0</c:v>
                </c:pt>
                <c:pt idx="10">
                  <c:v>0</c:v>
                </c:pt>
              </c:numCache>
            </c:numRef>
          </c:val>
        </c:ser>
        <c:ser>
          <c:idx val="4"/>
          <c:order val="4"/>
          <c:tx>
            <c:strRef>
              <c:f>'Defect Report'!$H$40</c:f>
              <c:strCache>
                <c:ptCount val="1"/>
                <c:pt idx="0">
                  <c:v>Known Issue</c:v>
                </c:pt>
              </c:strCache>
            </c:strRef>
          </c:tx>
          <c:invertIfNegative val="0"/>
          <c:cat>
            <c:strRef>
              <c:f>'Defect Dashboard'!$P$6:$P$16</c:f>
              <c:strCache>
                <c:ptCount val="11"/>
                <c:pt idx="0">
                  <c:v>A</c:v>
                </c:pt>
                <c:pt idx="1">
                  <c:v>B</c:v>
                </c:pt>
                <c:pt idx="2">
                  <c:v>C</c:v>
                </c:pt>
                <c:pt idx="3">
                  <c:v>D</c:v>
                </c:pt>
                <c:pt idx="4">
                  <c:v>E</c:v>
                </c:pt>
                <c:pt idx="5">
                  <c:v>F</c:v>
                </c:pt>
                <c:pt idx="6">
                  <c:v>G</c:v>
                </c:pt>
                <c:pt idx="7">
                  <c:v>H</c:v>
                </c:pt>
                <c:pt idx="8">
                  <c:v>I</c:v>
                </c:pt>
                <c:pt idx="9">
                  <c:v>J</c:v>
                </c:pt>
                <c:pt idx="10">
                  <c:v>K</c:v>
                </c:pt>
              </c:strCache>
            </c:strRef>
          </c:cat>
          <c:val>
            <c:numRef>
              <c:f>'Defect Report'!$H$41:$H$51</c:f>
              <c:numCache>
                <c:formatCode>General</c:formatCode>
                <c:ptCount val="11"/>
                <c:pt idx="0">
                  <c:v>7</c:v>
                </c:pt>
                <c:pt idx="1">
                  <c:v>0</c:v>
                </c:pt>
                <c:pt idx="2">
                  <c:v>3</c:v>
                </c:pt>
                <c:pt idx="3">
                  <c:v>3</c:v>
                </c:pt>
                <c:pt idx="4">
                  <c:v>12</c:v>
                </c:pt>
                <c:pt idx="5">
                  <c:v>3</c:v>
                </c:pt>
                <c:pt idx="6">
                  <c:v>5</c:v>
                </c:pt>
                <c:pt idx="7">
                  <c:v>0</c:v>
                </c:pt>
                <c:pt idx="8">
                  <c:v>0</c:v>
                </c:pt>
                <c:pt idx="9">
                  <c:v>0</c:v>
                </c:pt>
                <c:pt idx="10">
                  <c:v>0</c:v>
                </c:pt>
              </c:numCache>
            </c:numRef>
          </c:val>
        </c:ser>
        <c:ser>
          <c:idx val="5"/>
          <c:order val="5"/>
          <c:tx>
            <c:strRef>
              <c:f>'Defect Report'!$I$40</c:f>
              <c:strCache>
                <c:ptCount val="1"/>
                <c:pt idx="0">
                  <c:v>Testing</c:v>
                </c:pt>
              </c:strCache>
            </c:strRef>
          </c:tx>
          <c:invertIfNegative val="0"/>
          <c:cat>
            <c:strRef>
              <c:f>'Defect Dashboard'!$P$6:$P$16</c:f>
              <c:strCache>
                <c:ptCount val="11"/>
                <c:pt idx="0">
                  <c:v>A</c:v>
                </c:pt>
                <c:pt idx="1">
                  <c:v>B</c:v>
                </c:pt>
                <c:pt idx="2">
                  <c:v>C</c:v>
                </c:pt>
                <c:pt idx="3">
                  <c:v>D</c:v>
                </c:pt>
                <c:pt idx="4">
                  <c:v>E</c:v>
                </c:pt>
                <c:pt idx="5">
                  <c:v>F</c:v>
                </c:pt>
                <c:pt idx="6">
                  <c:v>G</c:v>
                </c:pt>
                <c:pt idx="7">
                  <c:v>H</c:v>
                </c:pt>
                <c:pt idx="8">
                  <c:v>I</c:v>
                </c:pt>
                <c:pt idx="9">
                  <c:v>J</c:v>
                </c:pt>
                <c:pt idx="10">
                  <c:v>K</c:v>
                </c:pt>
              </c:strCache>
            </c:strRef>
          </c:cat>
          <c:val>
            <c:numRef>
              <c:f>'Defect Report'!$I$41:$I$51</c:f>
              <c:numCache>
                <c:formatCode>General</c:formatCode>
                <c:ptCount val="11"/>
                <c:pt idx="0">
                  <c:v>2</c:v>
                </c:pt>
                <c:pt idx="1">
                  <c:v>1</c:v>
                </c:pt>
                <c:pt idx="2">
                  <c:v>5</c:v>
                </c:pt>
                <c:pt idx="3">
                  <c:v>0</c:v>
                </c:pt>
                <c:pt idx="4">
                  <c:v>14</c:v>
                </c:pt>
                <c:pt idx="5">
                  <c:v>5</c:v>
                </c:pt>
                <c:pt idx="6">
                  <c:v>10</c:v>
                </c:pt>
                <c:pt idx="7">
                  <c:v>0</c:v>
                </c:pt>
                <c:pt idx="8">
                  <c:v>0</c:v>
                </c:pt>
                <c:pt idx="9">
                  <c:v>0</c:v>
                </c:pt>
                <c:pt idx="10">
                  <c:v>0</c:v>
                </c:pt>
              </c:numCache>
            </c:numRef>
          </c:val>
        </c:ser>
        <c:dLbls>
          <c:showLegendKey val="0"/>
          <c:showVal val="1"/>
          <c:showCatName val="0"/>
          <c:showSerName val="0"/>
          <c:showPercent val="0"/>
          <c:showBubbleSize val="0"/>
        </c:dLbls>
        <c:gapWidth val="319"/>
        <c:shape val="box"/>
        <c:axId val="104559360"/>
        <c:axId val="104560896"/>
        <c:axId val="0"/>
      </c:bar3DChart>
      <c:catAx>
        <c:axId val="104559360"/>
        <c:scaling>
          <c:orientation val="minMax"/>
        </c:scaling>
        <c:delete val="0"/>
        <c:axPos val="b"/>
        <c:numFmt formatCode="General" sourceLinked="1"/>
        <c:majorTickMark val="out"/>
        <c:minorTickMark val="none"/>
        <c:tickLblPos val="nextTo"/>
        <c:crossAx val="104560896"/>
        <c:crosses val="autoZero"/>
        <c:auto val="1"/>
        <c:lblAlgn val="ctr"/>
        <c:lblOffset val="100"/>
        <c:noMultiLvlLbl val="0"/>
      </c:catAx>
      <c:valAx>
        <c:axId val="104560896"/>
        <c:scaling>
          <c:orientation val="minMax"/>
        </c:scaling>
        <c:delete val="0"/>
        <c:axPos val="l"/>
        <c:title>
          <c:tx>
            <c:rich>
              <a:bodyPr rot="-5400000" vert="horz"/>
              <a:lstStyle/>
              <a:p>
                <a:pPr>
                  <a:defRPr b="0"/>
                </a:pPr>
                <a:r>
                  <a:rPr lang="en-US" b="0"/>
                  <a:t>Defect  Count</a:t>
                </a:r>
              </a:p>
            </c:rich>
          </c:tx>
          <c:layout>
            <c:manualLayout>
              <c:xMode val="edge"/>
              <c:yMode val="edge"/>
              <c:x val="1.1846906506431087E-2"/>
              <c:y val="0.38461675552608654"/>
            </c:manualLayout>
          </c:layout>
          <c:overlay val="0"/>
        </c:title>
        <c:numFmt formatCode="0" sourceLinked="0"/>
        <c:majorTickMark val="out"/>
        <c:minorTickMark val="none"/>
        <c:tickLblPos val="nextTo"/>
        <c:crossAx val="104559360"/>
        <c:crosses val="autoZero"/>
        <c:crossBetween val="between"/>
      </c:valAx>
    </c:plotArea>
    <c:legend>
      <c:legendPos val="b"/>
      <c:layout>
        <c:manualLayout>
          <c:xMode val="edge"/>
          <c:yMode val="edge"/>
          <c:x val="0.32120467488733717"/>
          <c:y val="0.91869798503856603"/>
          <c:w val="0.36875023774202137"/>
          <c:h val="8.0033019007396469E-2"/>
        </c:manualLayout>
      </c:layout>
      <c:overlay val="0"/>
    </c:legend>
    <c:plotVisOnly val="1"/>
    <c:dispBlanksAs val="gap"/>
    <c:showDLblsOverMax val="0"/>
  </c:chart>
  <c:spPr>
    <a:ln>
      <a:solidFill>
        <a:sysClr val="windowText" lastClr="000000"/>
      </a:solidFill>
    </a:ln>
  </c:spPr>
  <c:txPr>
    <a:bodyPr/>
    <a:lstStyle/>
    <a:p>
      <a:pPr>
        <a:defRPr sz="800">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a:pPr>
            <a:r>
              <a:rPr lang="en-US" sz="900"/>
              <a:t>Defect</a:t>
            </a:r>
            <a:r>
              <a:rPr lang="en-US" sz="900" baseline="0"/>
              <a:t> Summary </a:t>
            </a:r>
            <a:r>
              <a:rPr lang="en-US" sz="900"/>
              <a:t>- System Impacted Wise</a:t>
            </a:r>
          </a:p>
        </c:rich>
      </c:tx>
      <c:layout>
        <c:manualLayout>
          <c:xMode val="edge"/>
          <c:yMode val="edge"/>
          <c:x val="0.35680001409219819"/>
          <c:y val="3.7179191706688174E-2"/>
        </c:manualLayout>
      </c:layout>
      <c:overlay val="0"/>
    </c:title>
    <c:autoTitleDeleted val="0"/>
    <c:view3D>
      <c:rotX val="15"/>
      <c:rotY val="20"/>
      <c:rAngAx val="1"/>
    </c:view3D>
    <c:floor>
      <c:thickness val="0"/>
    </c:floor>
    <c:sideWall>
      <c:thickness val="0"/>
    </c:sideWall>
    <c:backWall>
      <c:thickness val="0"/>
    </c:backWall>
    <c:plotArea>
      <c:layout>
        <c:manualLayout>
          <c:layoutTarget val="inner"/>
          <c:xMode val="edge"/>
          <c:yMode val="edge"/>
          <c:x val="1.7743649160971996E-2"/>
          <c:y val="0.13025641025641024"/>
          <c:w val="0.98225637332320959"/>
          <c:h val="0.70547981270859672"/>
        </c:manualLayout>
      </c:layout>
      <c:bar3DChart>
        <c:barDir val="col"/>
        <c:grouping val="clustered"/>
        <c:varyColors val="0"/>
        <c:ser>
          <c:idx val="0"/>
          <c:order val="0"/>
          <c:tx>
            <c:strRef>
              <c:f>'Defect Report'!$D$72</c:f>
              <c:strCache>
                <c:ptCount val="1"/>
                <c:pt idx="0">
                  <c:v>ACEView</c:v>
                </c:pt>
              </c:strCache>
            </c:strRef>
          </c:tx>
          <c:spPr>
            <a:solidFill>
              <a:srgbClr val="0070C0"/>
            </a:solidFill>
          </c:spPr>
          <c:invertIfNegative val="0"/>
          <c:cat>
            <c:strRef>
              <c:f>'Defect Dashboard'!$P$6:$P$16</c:f>
              <c:strCache>
                <c:ptCount val="11"/>
                <c:pt idx="0">
                  <c:v>A</c:v>
                </c:pt>
                <c:pt idx="1">
                  <c:v>B</c:v>
                </c:pt>
                <c:pt idx="2">
                  <c:v>C</c:v>
                </c:pt>
                <c:pt idx="3">
                  <c:v>D</c:v>
                </c:pt>
                <c:pt idx="4">
                  <c:v>E</c:v>
                </c:pt>
                <c:pt idx="5">
                  <c:v>F</c:v>
                </c:pt>
                <c:pt idx="6">
                  <c:v>G</c:v>
                </c:pt>
                <c:pt idx="7">
                  <c:v>H</c:v>
                </c:pt>
                <c:pt idx="8">
                  <c:v>I</c:v>
                </c:pt>
                <c:pt idx="9">
                  <c:v>J</c:v>
                </c:pt>
                <c:pt idx="10">
                  <c:v>K</c:v>
                </c:pt>
              </c:strCache>
            </c:strRef>
          </c:cat>
          <c:val>
            <c:numRef>
              <c:f>'Defect Report'!$D$73:$D$83</c:f>
              <c:numCache>
                <c:formatCode>General</c:formatCode>
                <c:ptCount val="11"/>
                <c:pt idx="0">
                  <c:v>84</c:v>
                </c:pt>
                <c:pt idx="1">
                  <c:v>2</c:v>
                </c:pt>
                <c:pt idx="2">
                  <c:v>133</c:v>
                </c:pt>
                <c:pt idx="3">
                  <c:v>19</c:v>
                </c:pt>
                <c:pt idx="4">
                  <c:v>251</c:v>
                </c:pt>
                <c:pt idx="5">
                  <c:v>129</c:v>
                </c:pt>
                <c:pt idx="6">
                  <c:v>249</c:v>
                </c:pt>
                <c:pt idx="7">
                  <c:v>0</c:v>
                </c:pt>
                <c:pt idx="8">
                  <c:v>0</c:v>
                </c:pt>
                <c:pt idx="9">
                  <c:v>0</c:v>
                </c:pt>
                <c:pt idx="10">
                  <c:v>0</c:v>
                </c:pt>
              </c:numCache>
            </c:numRef>
          </c:val>
        </c:ser>
        <c:ser>
          <c:idx val="1"/>
          <c:order val="1"/>
          <c:tx>
            <c:strRef>
              <c:f>'Defect Report'!$E$72</c:f>
              <c:strCache>
                <c:ptCount val="1"/>
                <c:pt idx="0">
                  <c:v>Classic Apollo</c:v>
                </c:pt>
              </c:strCache>
            </c:strRef>
          </c:tx>
          <c:spPr>
            <a:solidFill>
              <a:srgbClr val="7030A0"/>
            </a:solidFill>
          </c:spPr>
          <c:invertIfNegative val="0"/>
          <c:cat>
            <c:strRef>
              <c:f>'Defect Dashboard'!$P$6:$P$16</c:f>
              <c:strCache>
                <c:ptCount val="11"/>
                <c:pt idx="0">
                  <c:v>A</c:v>
                </c:pt>
                <c:pt idx="1">
                  <c:v>B</c:v>
                </c:pt>
                <c:pt idx="2">
                  <c:v>C</c:v>
                </c:pt>
                <c:pt idx="3">
                  <c:v>D</c:v>
                </c:pt>
                <c:pt idx="4">
                  <c:v>E</c:v>
                </c:pt>
                <c:pt idx="5">
                  <c:v>F</c:v>
                </c:pt>
                <c:pt idx="6">
                  <c:v>G</c:v>
                </c:pt>
                <c:pt idx="7">
                  <c:v>H</c:v>
                </c:pt>
                <c:pt idx="8">
                  <c:v>I</c:v>
                </c:pt>
                <c:pt idx="9">
                  <c:v>J</c:v>
                </c:pt>
                <c:pt idx="10">
                  <c:v>K</c:v>
                </c:pt>
              </c:strCache>
            </c:strRef>
          </c:cat>
          <c:val>
            <c:numRef>
              <c:f>'Defect Report'!$E$73:$E$83</c:f>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er>
        <c:ser>
          <c:idx val="2"/>
          <c:order val="2"/>
          <c:tx>
            <c:strRef>
              <c:f>'Defect Report'!$F$72</c:f>
              <c:strCache>
                <c:ptCount val="1"/>
                <c:pt idx="0">
                  <c:v>Deaja Viewer</c:v>
                </c:pt>
              </c:strCache>
            </c:strRef>
          </c:tx>
          <c:spPr>
            <a:solidFill>
              <a:srgbClr val="00B050"/>
            </a:solidFill>
          </c:spPr>
          <c:invertIfNegative val="0"/>
          <c:cat>
            <c:strRef>
              <c:f>'Defect Dashboard'!$P$6:$P$16</c:f>
              <c:strCache>
                <c:ptCount val="11"/>
                <c:pt idx="0">
                  <c:v>A</c:v>
                </c:pt>
                <c:pt idx="1">
                  <c:v>B</c:v>
                </c:pt>
                <c:pt idx="2">
                  <c:v>C</c:v>
                </c:pt>
                <c:pt idx="3">
                  <c:v>D</c:v>
                </c:pt>
                <c:pt idx="4">
                  <c:v>E</c:v>
                </c:pt>
                <c:pt idx="5">
                  <c:v>F</c:v>
                </c:pt>
                <c:pt idx="6">
                  <c:v>G</c:v>
                </c:pt>
                <c:pt idx="7">
                  <c:v>H</c:v>
                </c:pt>
                <c:pt idx="8">
                  <c:v>I</c:v>
                </c:pt>
                <c:pt idx="9">
                  <c:v>J</c:v>
                </c:pt>
                <c:pt idx="10">
                  <c:v>K</c:v>
                </c:pt>
              </c:strCache>
            </c:strRef>
          </c:cat>
          <c:val>
            <c:numRef>
              <c:f>'Defect Report'!$F$73:$F$83</c:f>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er>
        <c:ser>
          <c:idx val="3"/>
          <c:order val="3"/>
          <c:tx>
            <c:strRef>
              <c:f>'Defect Report'!$G$72</c:f>
              <c:strCache>
                <c:ptCount val="1"/>
                <c:pt idx="0">
                  <c:v>FileNet</c:v>
                </c:pt>
              </c:strCache>
            </c:strRef>
          </c:tx>
          <c:spPr>
            <a:solidFill>
              <a:schemeClr val="accent6">
                <a:lumMod val="75000"/>
              </a:schemeClr>
            </a:solidFill>
          </c:spPr>
          <c:invertIfNegative val="0"/>
          <c:cat>
            <c:strRef>
              <c:f>'Defect Dashboard'!$P$6:$P$16</c:f>
              <c:strCache>
                <c:ptCount val="11"/>
                <c:pt idx="0">
                  <c:v>A</c:v>
                </c:pt>
                <c:pt idx="1">
                  <c:v>B</c:v>
                </c:pt>
                <c:pt idx="2">
                  <c:v>C</c:v>
                </c:pt>
                <c:pt idx="3">
                  <c:v>D</c:v>
                </c:pt>
                <c:pt idx="4">
                  <c:v>E</c:v>
                </c:pt>
                <c:pt idx="5">
                  <c:v>F</c:v>
                </c:pt>
                <c:pt idx="6">
                  <c:v>G</c:v>
                </c:pt>
                <c:pt idx="7">
                  <c:v>H</c:v>
                </c:pt>
                <c:pt idx="8">
                  <c:v>I</c:v>
                </c:pt>
                <c:pt idx="9">
                  <c:v>J</c:v>
                </c:pt>
                <c:pt idx="10">
                  <c:v>K</c:v>
                </c:pt>
              </c:strCache>
            </c:strRef>
          </c:cat>
          <c:val>
            <c:numRef>
              <c:f>'Defect Report'!$G$73:$G$83</c:f>
              <c:numCache>
                <c:formatCode>General</c:formatCode>
                <c:ptCount val="11"/>
                <c:pt idx="0">
                  <c:v>3</c:v>
                </c:pt>
                <c:pt idx="1">
                  <c:v>0</c:v>
                </c:pt>
                <c:pt idx="2">
                  <c:v>1</c:v>
                </c:pt>
                <c:pt idx="3">
                  <c:v>0</c:v>
                </c:pt>
                <c:pt idx="4">
                  <c:v>0</c:v>
                </c:pt>
                <c:pt idx="5">
                  <c:v>0</c:v>
                </c:pt>
                <c:pt idx="6">
                  <c:v>0</c:v>
                </c:pt>
                <c:pt idx="7">
                  <c:v>0</c:v>
                </c:pt>
                <c:pt idx="8">
                  <c:v>0</c:v>
                </c:pt>
                <c:pt idx="9">
                  <c:v>0</c:v>
                </c:pt>
                <c:pt idx="10">
                  <c:v>0</c:v>
                </c:pt>
              </c:numCache>
            </c:numRef>
          </c:val>
        </c:ser>
        <c:ser>
          <c:idx val="4"/>
          <c:order val="4"/>
          <c:tx>
            <c:strRef>
              <c:f>'Defect Report'!$H$72</c:f>
              <c:strCache>
                <c:ptCount val="1"/>
                <c:pt idx="0">
                  <c:v>Datacap Scanning</c:v>
                </c:pt>
              </c:strCache>
            </c:strRef>
          </c:tx>
          <c:invertIfNegative val="0"/>
          <c:cat>
            <c:strRef>
              <c:f>'Defect Dashboard'!$P$6:$P$16</c:f>
              <c:strCache>
                <c:ptCount val="11"/>
                <c:pt idx="0">
                  <c:v>A</c:v>
                </c:pt>
                <c:pt idx="1">
                  <c:v>B</c:v>
                </c:pt>
                <c:pt idx="2">
                  <c:v>C</c:v>
                </c:pt>
                <c:pt idx="3">
                  <c:v>D</c:v>
                </c:pt>
                <c:pt idx="4">
                  <c:v>E</c:v>
                </c:pt>
                <c:pt idx="5">
                  <c:v>F</c:v>
                </c:pt>
                <c:pt idx="6">
                  <c:v>G</c:v>
                </c:pt>
                <c:pt idx="7">
                  <c:v>H</c:v>
                </c:pt>
                <c:pt idx="8">
                  <c:v>I</c:v>
                </c:pt>
                <c:pt idx="9">
                  <c:v>J</c:v>
                </c:pt>
                <c:pt idx="10">
                  <c:v>K</c:v>
                </c:pt>
              </c:strCache>
            </c:strRef>
          </c:cat>
          <c:val>
            <c:numRef>
              <c:f>'Defect Report'!$H$73:$H$83</c:f>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er>
        <c:ser>
          <c:idx val="5"/>
          <c:order val="5"/>
          <c:tx>
            <c:strRef>
              <c:f>'Defect Report'!$I$72</c:f>
              <c:strCache>
                <c:ptCount val="1"/>
                <c:pt idx="0">
                  <c:v>Peoplesoft</c:v>
                </c:pt>
              </c:strCache>
            </c:strRef>
          </c:tx>
          <c:invertIfNegative val="0"/>
          <c:cat>
            <c:strRef>
              <c:f>'Defect Dashboard'!$P$6:$P$16</c:f>
              <c:strCache>
                <c:ptCount val="11"/>
                <c:pt idx="0">
                  <c:v>A</c:v>
                </c:pt>
                <c:pt idx="1">
                  <c:v>B</c:v>
                </c:pt>
                <c:pt idx="2">
                  <c:v>C</c:v>
                </c:pt>
                <c:pt idx="3">
                  <c:v>D</c:v>
                </c:pt>
                <c:pt idx="4">
                  <c:v>E</c:v>
                </c:pt>
                <c:pt idx="5">
                  <c:v>F</c:v>
                </c:pt>
                <c:pt idx="6">
                  <c:v>G</c:v>
                </c:pt>
                <c:pt idx="7">
                  <c:v>H</c:v>
                </c:pt>
                <c:pt idx="8">
                  <c:v>I</c:v>
                </c:pt>
                <c:pt idx="9">
                  <c:v>J</c:v>
                </c:pt>
                <c:pt idx="10">
                  <c:v>K</c:v>
                </c:pt>
              </c:strCache>
            </c:strRef>
          </c:cat>
          <c:val>
            <c:numRef>
              <c:f>'Defect Report'!$I$73:$I$83</c:f>
              <c:numCache>
                <c:formatCode>General</c:formatCode>
                <c:ptCount val="11"/>
                <c:pt idx="0">
                  <c:v>0</c:v>
                </c:pt>
                <c:pt idx="1">
                  <c:v>0</c:v>
                </c:pt>
                <c:pt idx="2">
                  <c:v>0</c:v>
                </c:pt>
                <c:pt idx="3">
                  <c:v>1</c:v>
                </c:pt>
                <c:pt idx="4">
                  <c:v>5</c:v>
                </c:pt>
                <c:pt idx="5">
                  <c:v>0</c:v>
                </c:pt>
                <c:pt idx="6">
                  <c:v>0</c:v>
                </c:pt>
                <c:pt idx="7">
                  <c:v>0</c:v>
                </c:pt>
                <c:pt idx="8">
                  <c:v>0</c:v>
                </c:pt>
                <c:pt idx="9">
                  <c:v>0</c:v>
                </c:pt>
                <c:pt idx="10">
                  <c:v>0</c:v>
                </c:pt>
              </c:numCache>
            </c:numRef>
          </c:val>
        </c:ser>
        <c:ser>
          <c:idx val="6"/>
          <c:order val="6"/>
          <c:tx>
            <c:strRef>
              <c:f>'Defect Report'!$J$72</c:f>
              <c:strCache>
                <c:ptCount val="1"/>
                <c:pt idx="0">
                  <c:v>Mercury</c:v>
                </c:pt>
              </c:strCache>
            </c:strRef>
          </c:tx>
          <c:invertIfNegative val="0"/>
          <c:cat>
            <c:strRef>
              <c:f>'Defect Dashboard'!$P$6:$P$16</c:f>
              <c:strCache>
                <c:ptCount val="11"/>
                <c:pt idx="0">
                  <c:v>A</c:v>
                </c:pt>
                <c:pt idx="1">
                  <c:v>B</c:v>
                </c:pt>
                <c:pt idx="2">
                  <c:v>C</c:v>
                </c:pt>
                <c:pt idx="3">
                  <c:v>D</c:v>
                </c:pt>
                <c:pt idx="4">
                  <c:v>E</c:v>
                </c:pt>
                <c:pt idx="5">
                  <c:v>F</c:v>
                </c:pt>
                <c:pt idx="6">
                  <c:v>G</c:v>
                </c:pt>
                <c:pt idx="7">
                  <c:v>H</c:v>
                </c:pt>
                <c:pt idx="8">
                  <c:v>I</c:v>
                </c:pt>
                <c:pt idx="9">
                  <c:v>J</c:v>
                </c:pt>
                <c:pt idx="10">
                  <c:v>K</c:v>
                </c:pt>
              </c:strCache>
            </c:strRef>
          </c:cat>
          <c:val>
            <c:numRef>
              <c:f>'Defect Report'!$J$73:$J$83</c:f>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er>
        <c:dLbls>
          <c:showLegendKey val="0"/>
          <c:showVal val="1"/>
          <c:showCatName val="0"/>
          <c:showSerName val="0"/>
          <c:showPercent val="0"/>
          <c:showBubbleSize val="0"/>
        </c:dLbls>
        <c:gapWidth val="385"/>
        <c:shape val="box"/>
        <c:axId val="104704640"/>
        <c:axId val="104714624"/>
        <c:axId val="0"/>
      </c:bar3DChart>
      <c:catAx>
        <c:axId val="104704640"/>
        <c:scaling>
          <c:orientation val="minMax"/>
        </c:scaling>
        <c:delete val="0"/>
        <c:axPos val="b"/>
        <c:numFmt formatCode="General" sourceLinked="1"/>
        <c:majorTickMark val="out"/>
        <c:minorTickMark val="none"/>
        <c:tickLblPos val="nextTo"/>
        <c:crossAx val="104714624"/>
        <c:crosses val="autoZero"/>
        <c:auto val="1"/>
        <c:lblAlgn val="ctr"/>
        <c:lblOffset val="100"/>
        <c:noMultiLvlLbl val="0"/>
      </c:catAx>
      <c:valAx>
        <c:axId val="104714624"/>
        <c:scaling>
          <c:orientation val="minMax"/>
        </c:scaling>
        <c:delete val="0"/>
        <c:axPos val="l"/>
        <c:title>
          <c:tx>
            <c:rich>
              <a:bodyPr rot="-5400000" vert="horz"/>
              <a:lstStyle/>
              <a:p>
                <a:pPr>
                  <a:defRPr b="0"/>
                </a:pPr>
                <a:r>
                  <a:rPr lang="en-US" b="0"/>
                  <a:t>Defect  Count</a:t>
                </a:r>
              </a:p>
            </c:rich>
          </c:tx>
          <c:layout>
            <c:manualLayout>
              <c:xMode val="edge"/>
              <c:yMode val="edge"/>
              <c:x val="1.1846906506431087E-2"/>
              <c:y val="0.38461675552608654"/>
            </c:manualLayout>
          </c:layout>
          <c:overlay val="0"/>
        </c:title>
        <c:numFmt formatCode="0" sourceLinked="0"/>
        <c:majorTickMark val="out"/>
        <c:minorTickMark val="none"/>
        <c:tickLblPos val="nextTo"/>
        <c:crossAx val="104704640"/>
        <c:crosses val="autoZero"/>
        <c:crossBetween val="between"/>
      </c:valAx>
    </c:plotArea>
    <c:legend>
      <c:legendPos val="b"/>
      <c:layout>
        <c:manualLayout>
          <c:xMode val="edge"/>
          <c:yMode val="edge"/>
          <c:x val="0.32120467488733717"/>
          <c:y val="0.91869798503856603"/>
          <c:w val="0.41314515838191984"/>
          <c:h val="8.0033019007396469E-2"/>
        </c:manualLayout>
      </c:layout>
      <c:overlay val="0"/>
    </c:legend>
    <c:plotVisOnly val="1"/>
    <c:dispBlanksAs val="gap"/>
    <c:showDLblsOverMax val="0"/>
  </c:chart>
  <c:spPr>
    <a:ln>
      <a:solidFill>
        <a:sysClr val="windowText" lastClr="000000"/>
      </a:solidFill>
    </a:ln>
  </c:spPr>
  <c:txPr>
    <a:bodyPr/>
    <a:lstStyle/>
    <a:p>
      <a:pPr>
        <a:defRPr sz="800">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a:pPr>
            <a:r>
              <a:rPr lang="en-US" sz="900"/>
              <a:t>Defect</a:t>
            </a:r>
            <a:r>
              <a:rPr lang="en-US" sz="900" baseline="0"/>
              <a:t> Summary </a:t>
            </a:r>
            <a:r>
              <a:rPr lang="en-US" sz="900"/>
              <a:t>- Defect Aging (Closed Defects)</a:t>
            </a:r>
          </a:p>
        </c:rich>
      </c:tx>
      <c:layout>
        <c:manualLayout>
          <c:xMode val="edge"/>
          <c:yMode val="edge"/>
          <c:x val="0.35680001409219819"/>
          <c:y val="3.7179191706688174E-2"/>
        </c:manualLayout>
      </c:layout>
      <c:overlay val="0"/>
    </c:title>
    <c:autoTitleDeleted val="0"/>
    <c:view3D>
      <c:rotX val="15"/>
      <c:rotY val="20"/>
      <c:rAngAx val="1"/>
    </c:view3D>
    <c:floor>
      <c:thickness val="0"/>
    </c:floor>
    <c:sideWall>
      <c:thickness val="0"/>
    </c:sideWall>
    <c:backWall>
      <c:thickness val="0"/>
    </c:backWall>
    <c:plotArea>
      <c:layout>
        <c:manualLayout>
          <c:layoutTarget val="inner"/>
          <c:xMode val="edge"/>
          <c:yMode val="edge"/>
          <c:x val="1.7743649160971996E-2"/>
          <c:y val="0.13025641025641024"/>
          <c:w val="0.98225637332320959"/>
          <c:h val="0.70547981270859672"/>
        </c:manualLayout>
      </c:layout>
      <c:bar3DChart>
        <c:barDir val="col"/>
        <c:grouping val="clustered"/>
        <c:varyColors val="0"/>
        <c:ser>
          <c:idx val="0"/>
          <c:order val="0"/>
          <c:tx>
            <c:strRef>
              <c:f>'Defect Report'!$D$89</c:f>
              <c:strCache>
                <c:ptCount val="1"/>
                <c:pt idx="0">
                  <c:v>&lt;= 3</c:v>
                </c:pt>
              </c:strCache>
            </c:strRef>
          </c:tx>
          <c:spPr>
            <a:solidFill>
              <a:srgbClr val="0070C0"/>
            </a:solidFill>
          </c:spPr>
          <c:invertIfNegative val="0"/>
          <c:cat>
            <c:strRef>
              <c:f>'Defect Dashboard'!$P$6:$P$16</c:f>
              <c:strCache>
                <c:ptCount val="11"/>
                <c:pt idx="0">
                  <c:v>A</c:v>
                </c:pt>
                <c:pt idx="1">
                  <c:v>B</c:v>
                </c:pt>
                <c:pt idx="2">
                  <c:v>C</c:v>
                </c:pt>
                <c:pt idx="3">
                  <c:v>D</c:v>
                </c:pt>
                <c:pt idx="4">
                  <c:v>E</c:v>
                </c:pt>
                <c:pt idx="5">
                  <c:v>F</c:v>
                </c:pt>
                <c:pt idx="6">
                  <c:v>G</c:v>
                </c:pt>
                <c:pt idx="7">
                  <c:v>H</c:v>
                </c:pt>
                <c:pt idx="8">
                  <c:v>I</c:v>
                </c:pt>
                <c:pt idx="9">
                  <c:v>J</c:v>
                </c:pt>
                <c:pt idx="10">
                  <c:v>K</c:v>
                </c:pt>
              </c:strCache>
            </c:strRef>
          </c:cat>
          <c:val>
            <c:numRef>
              <c:f>'Defect Report'!$D$90:$D$100</c:f>
              <c:numCache>
                <c:formatCode>General</c:formatCode>
                <c:ptCount val="11"/>
                <c:pt idx="0">
                  <c:v>21</c:v>
                </c:pt>
                <c:pt idx="1">
                  <c:v>1</c:v>
                </c:pt>
                <c:pt idx="2">
                  <c:v>23</c:v>
                </c:pt>
                <c:pt idx="3">
                  <c:v>5</c:v>
                </c:pt>
                <c:pt idx="4">
                  <c:v>21</c:v>
                </c:pt>
                <c:pt idx="5">
                  <c:v>9</c:v>
                </c:pt>
                <c:pt idx="6">
                  <c:v>27</c:v>
                </c:pt>
                <c:pt idx="7">
                  <c:v>0</c:v>
                </c:pt>
                <c:pt idx="8">
                  <c:v>0</c:v>
                </c:pt>
                <c:pt idx="9">
                  <c:v>0</c:v>
                </c:pt>
                <c:pt idx="10">
                  <c:v>0</c:v>
                </c:pt>
              </c:numCache>
            </c:numRef>
          </c:val>
        </c:ser>
        <c:ser>
          <c:idx val="1"/>
          <c:order val="1"/>
          <c:tx>
            <c:strRef>
              <c:f>'Defect Report'!$E$89</c:f>
              <c:strCache>
                <c:ptCount val="1"/>
                <c:pt idx="0">
                  <c:v>&gt; 3 &amp; &lt;= 8</c:v>
                </c:pt>
              </c:strCache>
            </c:strRef>
          </c:tx>
          <c:spPr>
            <a:solidFill>
              <a:srgbClr val="7030A0"/>
            </a:solidFill>
          </c:spPr>
          <c:invertIfNegative val="0"/>
          <c:cat>
            <c:strRef>
              <c:f>'Defect Dashboard'!$P$6:$P$16</c:f>
              <c:strCache>
                <c:ptCount val="11"/>
                <c:pt idx="0">
                  <c:v>A</c:v>
                </c:pt>
                <c:pt idx="1">
                  <c:v>B</c:v>
                </c:pt>
                <c:pt idx="2">
                  <c:v>C</c:v>
                </c:pt>
                <c:pt idx="3">
                  <c:v>D</c:v>
                </c:pt>
                <c:pt idx="4">
                  <c:v>E</c:v>
                </c:pt>
                <c:pt idx="5">
                  <c:v>F</c:v>
                </c:pt>
                <c:pt idx="6">
                  <c:v>G</c:v>
                </c:pt>
                <c:pt idx="7">
                  <c:v>H</c:v>
                </c:pt>
                <c:pt idx="8">
                  <c:v>I</c:v>
                </c:pt>
                <c:pt idx="9">
                  <c:v>J</c:v>
                </c:pt>
                <c:pt idx="10">
                  <c:v>K</c:v>
                </c:pt>
              </c:strCache>
            </c:strRef>
          </c:cat>
          <c:val>
            <c:numRef>
              <c:f>'Defect Report'!$E$90:$E$100</c:f>
              <c:numCache>
                <c:formatCode>General</c:formatCode>
                <c:ptCount val="11"/>
                <c:pt idx="0">
                  <c:v>30</c:v>
                </c:pt>
                <c:pt idx="1">
                  <c:v>0</c:v>
                </c:pt>
                <c:pt idx="2">
                  <c:v>34</c:v>
                </c:pt>
                <c:pt idx="3">
                  <c:v>10</c:v>
                </c:pt>
                <c:pt idx="4">
                  <c:v>45</c:v>
                </c:pt>
                <c:pt idx="5">
                  <c:v>19</c:v>
                </c:pt>
                <c:pt idx="6">
                  <c:v>27</c:v>
                </c:pt>
                <c:pt idx="7">
                  <c:v>0</c:v>
                </c:pt>
                <c:pt idx="8">
                  <c:v>0</c:v>
                </c:pt>
                <c:pt idx="9">
                  <c:v>0</c:v>
                </c:pt>
                <c:pt idx="10">
                  <c:v>0</c:v>
                </c:pt>
              </c:numCache>
            </c:numRef>
          </c:val>
        </c:ser>
        <c:ser>
          <c:idx val="2"/>
          <c:order val="2"/>
          <c:tx>
            <c:strRef>
              <c:f>'Defect Report'!$F$89</c:f>
              <c:strCache>
                <c:ptCount val="1"/>
                <c:pt idx="0">
                  <c:v>&gt; 8 &amp; &lt;= 15</c:v>
                </c:pt>
              </c:strCache>
            </c:strRef>
          </c:tx>
          <c:spPr>
            <a:solidFill>
              <a:srgbClr val="00B050"/>
            </a:solidFill>
          </c:spPr>
          <c:invertIfNegative val="0"/>
          <c:cat>
            <c:strRef>
              <c:f>'Defect Dashboard'!$P$6:$P$16</c:f>
              <c:strCache>
                <c:ptCount val="11"/>
                <c:pt idx="0">
                  <c:v>A</c:v>
                </c:pt>
                <c:pt idx="1">
                  <c:v>B</c:v>
                </c:pt>
                <c:pt idx="2">
                  <c:v>C</c:v>
                </c:pt>
                <c:pt idx="3">
                  <c:v>D</c:v>
                </c:pt>
                <c:pt idx="4">
                  <c:v>E</c:v>
                </c:pt>
                <c:pt idx="5">
                  <c:v>F</c:v>
                </c:pt>
                <c:pt idx="6">
                  <c:v>G</c:v>
                </c:pt>
                <c:pt idx="7">
                  <c:v>H</c:v>
                </c:pt>
                <c:pt idx="8">
                  <c:v>I</c:v>
                </c:pt>
                <c:pt idx="9">
                  <c:v>J</c:v>
                </c:pt>
                <c:pt idx="10">
                  <c:v>K</c:v>
                </c:pt>
              </c:strCache>
            </c:strRef>
          </c:cat>
          <c:val>
            <c:numRef>
              <c:f>'Defect Report'!$F$90:$F$100</c:f>
              <c:numCache>
                <c:formatCode>General</c:formatCode>
                <c:ptCount val="11"/>
                <c:pt idx="0">
                  <c:v>17</c:v>
                </c:pt>
                <c:pt idx="1">
                  <c:v>0</c:v>
                </c:pt>
                <c:pt idx="2">
                  <c:v>11</c:v>
                </c:pt>
                <c:pt idx="3">
                  <c:v>1</c:v>
                </c:pt>
                <c:pt idx="4">
                  <c:v>39</c:v>
                </c:pt>
                <c:pt idx="5">
                  <c:v>27</c:v>
                </c:pt>
                <c:pt idx="6">
                  <c:v>21</c:v>
                </c:pt>
                <c:pt idx="7">
                  <c:v>0</c:v>
                </c:pt>
                <c:pt idx="8">
                  <c:v>0</c:v>
                </c:pt>
                <c:pt idx="9">
                  <c:v>0</c:v>
                </c:pt>
                <c:pt idx="10">
                  <c:v>0</c:v>
                </c:pt>
              </c:numCache>
            </c:numRef>
          </c:val>
        </c:ser>
        <c:ser>
          <c:idx val="3"/>
          <c:order val="3"/>
          <c:tx>
            <c:strRef>
              <c:f>'Defect Report'!$G$89</c:f>
              <c:strCache>
                <c:ptCount val="1"/>
                <c:pt idx="0">
                  <c:v>&gt; 15 &amp; &lt;= 30</c:v>
                </c:pt>
              </c:strCache>
            </c:strRef>
          </c:tx>
          <c:spPr>
            <a:solidFill>
              <a:schemeClr val="accent6">
                <a:lumMod val="75000"/>
              </a:schemeClr>
            </a:solidFill>
          </c:spPr>
          <c:invertIfNegative val="0"/>
          <c:cat>
            <c:strRef>
              <c:f>'Defect Dashboard'!$P$6:$P$16</c:f>
              <c:strCache>
                <c:ptCount val="11"/>
                <c:pt idx="0">
                  <c:v>A</c:v>
                </c:pt>
                <c:pt idx="1">
                  <c:v>B</c:v>
                </c:pt>
                <c:pt idx="2">
                  <c:v>C</c:v>
                </c:pt>
                <c:pt idx="3">
                  <c:v>D</c:v>
                </c:pt>
                <c:pt idx="4">
                  <c:v>E</c:v>
                </c:pt>
                <c:pt idx="5">
                  <c:v>F</c:v>
                </c:pt>
                <c:pt idx="6">
                  <c:v>G</c:v>
                </c:pt>
                <c:pt idx="7">
                  <c:v>H</c:v>
                </c:pt>
                <c:pt idx="8">
                  <c:v>I</c:v>
                </c:pt>
                <c:pt idx="9">
                  <c:v>J</c:v>
                </c:pt>
                <c:pt idx="10">
                  <c:v>K</c:v>
                </c:pt>
              </c:strCache>
            </c:strRef>
          </c:cat>
          <c:val>
            <c:numRef>
              <c:f>'Defect Report'!$G$90:$G$100</c:f>
              <c:numCache>
                <c:formatCode>General</c:formatCode>
                <c:ptCount val="11"/>
                <c:pt idx="0">
                  <c:v>9</c:v>
                </c:pt>
                <c:pt idx="1">
                  <c:v>0</c:v>
                </c:pt>
                <c:pt idx="2">
                  <c:v>12</c:v>
                </c:pt>
                <c:pt idx="3">
                  <c:v>3</c:v>
                </c:pt>
                <c:pt idx="4">
                  <c:v>55</c:v>
                </c:pt>
                <c:pt idx="5">
                  <c:v>24</c:v>
                </c:pt>
                <c:pt idx="6">
                  <c:v>3</c:v>
                </c:pt>
                <c:pt idx="7">
                  <c:v>0</c:v>
                </c:pt>
                <c:pt idx="8">
                  <c:v>0</c:v>
                </c:pt>
                <c:pt idx="9">
                  <c:v>0</c:v>
                </c:pt>
                <c:pt idx="10">
                  <c:v>0</c:v>
                </c:pt>
              </c:numCache>
            </c:numRef>
          </c:val>
        </c:ser>
        <c:ser>
          <c:idx val="4"/>
          <c:order val="4"/>
          <c:tx>
            <c:strRef>
              <c:f>'Defect Report'!$H$89</c:f>
              <c:strCache>
                <c:ptCount val="1"/>
                <c:pt idx="0">
                  <c:v>&gt; 30 &amp; &lt;= 50</c:v>
                </c:pt>
              </c:strCache>
            </c:strRef>
          </c:tx>
          <c:invertIfNegative val="0"/>
          <c:cat>
            <c:strRef>
              <c:f>'Defect Dashboard'!$P$6:$P$16</c:f>
              <c:strCache>
                <c:ptCount val="11"/>
                <c:pt idx="0">
                  <c:v>A</c:v>
                </c:pt>
                <c:pt idx="1">
                  <c:v>B</c:v>
                </c:pt>
                <c:pt idx="2">
                  <c:v>C</c:v>
                </c:pt>
                <c:pt idx="3">
                  <c:v>D</c:v>
                </c:pt>
                <c:pt idx="4">
                  <c:v>E</c:v>
                </c:pt>
                <c:pt idx="5">
                  <c:v>F</c:v>
                </c:pt>
                <c:pt idx="6">
                  <c:v>G</c:v>
                </c:pt>
                <c:pt idx="7">
                  <c:v>H</c:v>
                </c:pt>
                <c:pt idx="8">
                  <c:v>I</c:v>
                </c:pt>
                <c:pt idx="9">
                  <c:v>J</c:v>
                </c:pt>
                <c:pt idx="10">
                  <c:v>K</c:v>
                </c:pt>
              </c:strCache>
            </c:strRef>
          </c:cat>
          <c:val>
            <c:numRef>
              <c:f>'Defect Report'!$H$90:$H$100</c:f>
              <c:numCache>
                <c:formatCode>General</c:formatCode>
                <c:ptCount val="11"/>
                <c:pt idx="0">
                  <c:v>11</c:v>
                </c:pt>
                <c:pt idx="1">
                  <c:v>0</c:v>
                </c:pt>
                <c:pt idx="2">
                  <c:v>24</c:v>
                </c:pt>
                <c:pt idx="3">
                  <c:v>1</c:v>
                </c:pt>
                <c:pt idx="4">
                  <c:v>49</c:v>
                </c:pt>
                <c:pt idx="5">
                  <c:v>2</c:v>
                </c:pt>
                <c:pt idx="6">
                  <c:v>0</c:v>
                </c:pt>
                <c:pt idx="7">
                  <c:v>0</c:v>
                </c:pt>
                <c:pt idx="8">
                  <c:v>0</c:v>
                </c:pt>
                <c:pt idx="9">
                  <c:v>0</c:v>
                </c:pt>
                <c:pt idx="10">
                  <c:v>0</c:v>
                </c:pt>
              </c:numCache>
            </c:numRef>
          </c:val>
        </c:ser>
        <c:ser>
          <c:idx val="5"/>
          <c:order val="5"/>
          <c:tx>
            <c:strRef>
              <c:f>'Defect Report'!$I$89</c:f>
              <c:strCache>
                <c:ptCount val="1"/>
                <c:pt idx="0">
                  <c:v>&gt; 50</c:v>
                </c:pt>
              </c:strCache>
            </c:strRef>
          </c:tx>
          <c:invertIfNegative val="0"/>
          <c:cat>
            <c:strRef>
              <c:f>'Defect Dashboard'!$P$6:$P$16</c:f>
              <c:strCache>
                <c:ptCount val="11"/>
                <c:pt idx="0">
                  <c:v>A</c:v>
                </c:pt>
                <c:pt idx="1">
                  <c:v>B</c:v>
                </c:pt>
                <c:pt idx="2">
                  <c:v>C</c:v>
                </c:pt>
                <c:pt idx="3">
                  <c:v>D</c:v>
                </c:pt>
                <c:pt idx="4">
                  <c:v>E</c:v>
                </c:pt>
                <c:pt idx="5">
                  <c:v>F</c:v>
                </c:pt>
                <c:pt idx="6">
                  <c:v>G</c:v>
                </c:pt>
                <c:pt idx="7">
                  <c:v>H</c:v>
                </c:pt>
                <c:pt idx="8">
                  <c:v>I</c:v>
                </c:pt>
                <c:pt idx="9">
                  <c:v>J</c:v>
                </c:pt>
                <c:pt idx="10">
                  <c:v>K</c:v>
                </c:pt>
              </c:strCache>
            </c:strRef>
          </c:cat>
          <c:val>
            <c:numRef>
              <c:f>'Defect Report'!$I$90:$I$100</c:f>
              <c:numCache>
                <c:formatCode>General</c:formatCode>
                <c:ptCount val="11"/>
                <c:pt idx="0">
                  <c:v>20</c:v>
                </c:pt>
                <c:pt idx="1">
                  <c:v>1</c:v>
                </c:pt>
                <c:pt idx="2">
                  <c:v>17</c:v>
                </c:pt>
                <c:pt idx="3">
                  <c:v>0</c:v>
                </c:pt>
                <c:pt idx="4">
                  <c:v>2</c:v>
                </c:pt>
                <c:pt idx="5">
                  <c:v>0</c:v>
                </c:pt>
                <c:pt idx="6">
                  <c:v>0</c:v>
                </c:pt>
                <c:pt idx="7">
                  <c:v>0</c:v>
                </c:pt>
                <c:pt idx="8">
                  <c:v>0</c:v>
                </c:pt>
                <c:pt idx="9">
                  <c:v>0</c:v>
                </c:pt>
                <c:pt idx="10">
                  <c:v>0</c:v>
                </c:pt>
              </c:numCache>
            </c:numRef>
          </c:val>
        </c:ser>
        <c:dLbls>
          <c:showLegendKey val="0"/>
          <c:showVal val="1"/>
          <c:showCatName val="0"/>
          <c:showSerName val="0"/>
          <c:showPercent val="0"/>
          <c:showBubbleSize val="0"/>
        </c:dLbls>
        <c:gapWidth val="364"/>
        <c:shape val="box"/>
        <c:axId val="104919040"/>
        <c:axId val="104920576"/>
        <c:axId val="0"/>
      </c:bar3DChart>
      <c:catAx>
        <c:axId val="104919040"/>
        <c:scaling>
          <c:orientation val="minMax"/>
        </c:scaling>
        <c:delete val="0"/>
        <c:axPos val="b"/>
        <c:numFmt formatCode="General" sourceLinked="1"/>
        <c:majorTickMark val="out"/>
        <c:minorTickMark val="none"/>
        <c:tickLblPos val="nextTo"/>
        <c:crossAx val="104920576"/>
        <c:crosses val="autoZero"/>
        <c:auto val="1"/>
        <c:lblAlgn val="ctr"/>
        <c:lblOffset val="100"/>
        <c:noMultiLvlLbl val="0"/>
      </c:catAx>
      <c:valAx>
        <c:axId val="104920576"/>
        <c:scaling>
          <c:orientation val="minMax"/>
        </c:scaling>
        <c:delete val="0"/>
        <c:axPos val="l"/>
        <c:title>
          <c:tx>
            <c:rich>
              <a:bodyPr rot="-5400000" vert="horz"/>
              <a:lstStyle/>
              <a:p>
                <a:pPr>
                  <a:defRPr b="0"/>
                </a:pPr>
                <a:r>
                  <a:rPr lang="en-US" b="0"/>
                  <a:t>Defect  Count</a:t>
                </a:r>
              </a:p>
            </c:rich>
          </c:tx>
          <c:layout>
            <c:manualLayout>
              <c:xMode val="edge"/>
              <c:yMode val="edge"/>
              <c:x val="1.1846906506431087E-2"/>
              <c:y val="0.38461675552608654"/>
            </c:manualLayout>
          </c:layout>
          <c:overlay val="0"/>
        </c:title>
        <c:numFmt formatCode="0" sourceLinked="0"/>
        <c:majorTickMark val="out"/>
        <c:minorTickMark val="none"/>
        <c:tickLblPos val="nextTo"/>
        <c:crossAx val="104919040"/>
        <c:crosses val="autoZero"/>
        <c:crossBetween val="between"/>
      </c:valAx>
    </c:plotArea>
    <c:legend>
      <c:legendPos val="b"/>
      <c:layout>
        <c:manualLayout>
          <c:xMode val="edge"/>
          <c:yMode val="edge"/>
          <c:x val="0.32120467488733717"/>
          <c:y val="0.91869798503856603"/>
          <c:w val="0.41314515838191984"/>
          <c:h val="8.0033019007396469E-2"/>
        </c:manualLayout>
      </c:layout>
      <c:overlay val="0"/>
    </c:legend>
    <c:plotVisOnly val="1"/>
    <c:dispBlanksAs val="gap"/>
    <c:showDLblsOverMax val="0"/>
  </c:chart>
  <c:spPr>
    <a:ln>
      <a:solidFill>
        <a:sysClr val="windowText" lastClr="000000"/>
      </a:solidFill>
    </a:ln>
  </c:spPr>
  <c:txPr>
    <a:bodyPr/>
    <a:lstStyle/>
    <a:p>
      <a:pPr>
        <a:defRPr sz="800">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a:pPr>
            <a:r>
              <a:rPr lang="en-US" sz="900"/>
              <a:t>Defect</a:t>
            </a:r>
            <a:r>
              <a:rPr lang="en-US" sz="900" baseline="0"/>
              <a:t> Summary </a:t>
            </a:r>
            <a:r>
              <a:rPr lang="en-US" sz="900"/>
              <a:t>- Defect Aging (Non Closed Defects)</a:t>
            </a:r>
          </a:p>
        </c:rich>
      </c:tx>
      <c:layout>
        <c:manualLayout>
          <c:xMode val="edge"/>
          <c:yMode val="edge"/>
          <c:x val="0.35680001409219819"/>
          <c:y val="3.7179191706688174E-2"/>
        </c:manualLayout>
      </c:layout>
      <c:overlay val="0"/>
    </c:title>
    <c:autoTitleDeleted val="0"/>
    <c:view3D>
      <c:rotX val="15"/>
      <c:rotY val="20"/>
      <c:rAngAx val="1"/>
    </c:view3D>
    <c:floor>
      <c:thickness val="0"/>
    </c:floor>
    <c:sideWall>
      <c:thickness val="0"/>
    </c:sideWall>
    <c:backWall>
      <c:thickness val="0"/>
    </c:backWall>
    <c:plotArea>
      <c:layout>
        <c:manualLayout>
          <c:layoutTarget val="inner"/>
          <c:xMode val="edge"/>
          <c:yMode val="edge"/>
          <c:x val="1.7743649160971996E-2"/>
          <c:y val="0.13025641025641024"/>
          <c:w val="0.98225637332320959"/>
          <c:h val="0.70547981270859672"/>
        </c:manualLayout>
      </c:layout>
      <c:bar3DChart>
        <c:barDir val="col"/>
        <c:grouping val="clustered"/>
        <c:varyColors val="0"/>
        <c:ser>
          <c:idx val="0"/>
          <c:order val="0"/>
          <c:tx>
            <c:strRef>
              <c:f>'Defect Report'!$J$89</c:f>
              <c:strCache>
                <c:ptCount val="1"/>
                <c:pt idx="0">
                  <c:v>&lt;= 3</c:v>
                </c:pt>
              </c:strCache>
            </c:strRef>
          </c:tx>
          <c:spPr>
            <a:solidFill>
              <a:srgbClr val="0070C0"/>
            </a:solidFill>
          </c:spPr>
          <c:invertIfNegative val="0"/>
          <c:cat>
            <c:strRef>
              <c:f>'Defect Dashboard'!$P$6:$P$16</c:f>
              <c:strCache>
                <c:ptCount val="11"/>
                <c:pt idx="0">
                  <c:v>A</c:v>
                </c:pt>
                <c:pt idx="1">
                  <c:v>B</c:v>
                </c:pt>
                <c:pt idx="2">
                  <c:v>C</c:v>
                </c:pt>
                <c:pt idx="3">
                  <c:v>D</c:v>
                </c:pt>
                <c:pt idx="4">
                  <c:v>E</c:v>
                </c:pt>
                <c:pt idx="5">
                  <c:v>F</c:v>
                </c:pt>
                <c:pt idx="6">
                  <c:v>G</c:v>
                </c:pt>
                <c:pt idx="7">
                  <c:v>H</c:v>
                </c:pt>
                <c:pt idx="8">
                  <c:v>I</c:v>
                </c:pt>
                <c:pt idx="9">
                  <c:v>J</c:v>
                </c:pt>
                <c:pt idx="10">
                  <c:v>K</c:v>
                </c:pt>
              </c:strCache>
            </c:strRef>
          </c:cat>
          <c:val>
            <c:numRef>
              <c:f>'Defect Report'!$J$90:$J$100</c:f>
              <c:numCache>
                <c:formatCode>General</c:formatCode>
                <c:ptCount val="11"/>
                <c:pt idx="0">
                  <c:v>0</c:v>
                </c:pt>
                <c:pt idx="1">
                  <c:v>0</c:v>
                </c:pt>
                <c:pt idx="2">
                  <c:v>0</c:v>
                </c:pt>
                <c:pt idx="3">
                  <c:v>0</c:v>
                </c:pt>
                <c:pt idx="4">
                  <c:v>0</c:v>
                </c:pt>
                <c:pt idx="5">
                  <c:v>0</c:v>
                </c:pt>
                <c:pt idx="6">
                  <c:v>34</c:v>
                </c:pt>
                <c:pt idx="7">
                  <c:v>0</c:v>
                </c:pt>
                <c:pt idx="8">
                  <c:v>0</c:v>
                </c:pt>
                <c:pt idx="9">
                  <c:v>0</c:v>
                </c:pt>
                <c:pt idx="10">
                  <c:v>0</c:v>
                </c:pt>
              </c:numCache>
            </c:numRef>
          </c:val>
        </c:ser>
        <c:ser>
          <c:idx val="1"/>
          <c:order val="1"/>
          <c:tx>
            <c:strRef>
              <c:f>'Defect Report'!$K$89</c:f>
              <c:strCache>
                <c:ptCount val="1"/>
                <c:pt idx="0">
                  <c:v>&gt; 3 &amp; &lt;= 8</c:v>
                </c:pt>
              </c:strCache>
            </c:strRef>
          </c:tx>
          <c:spPr>
            <a:solidFill>
              <a:srgbClr val="7030A0"/>
            </a:solidFill>
          </c:spPr>
          <c:invertIfNegative val="0"/>
          <c:cat>
            <c:strRef>
              <c:f>'Defect Dashboard'!$P$6:$P$16</c:f>
              <c:strCache>
                <c:ptCount val="11"/>
                <c:pt idx="0">
                  <c:v>A</c:v>
                </c:pt>
                <c:pt idx="1">
                  <c:v>B</c:v>
                </c:pt>
                <c:pt idx="2">
                  <c:v>C</c:v>
                </c:pt>
                <c:pt idx="3">
                  <c:v>D</c:v>
                </c:pt>
                <c:pt idx="4">
                  <c:v>E</c:v>
                </c:pt>
                <c:pt idx="5">
                  <c:v>F</c:v>
                </c:pt>
                <c:pt idx="6">
                  <c:v>G</c:v>
                </c:pt>
                <c:pt idx="7">
                  <c:v>H</c:v>
                </c:pt>
                <c:pt idx="8">
                  <c:v>I</c:v>
                </c:pt>
                <c:pt idx="9">
                  <c:v>J</c:v>
                </c:pt>
                <c:pt idx="10">
                  <c:v>K</c:v>
                </c:pt>
              </c:strCache>
            </c:strRef>
          </c:cat>
          <c:val>
            <c:numRef>
              <c:f>'Defect Report'!$K$90:$K$100</c:f>
              <c:numCache>
                <c:formatCode>General</c:formatCode>
                <c:ptCount val="11"/>
                <c:pt idx="0">
                  <c:v>0</c:v>
                </c:pt>
                <c:pt idx="1">
                  <c:v>0</c:v>
                </c:pt>
                <c:pt idx="2">
                  <c:v>0</c:v>
                </c:pt>
                <c:pt idx="3">
                  <c:v>0</c:v>
                </c:pt>
                <c:pt idx="4">
                  <c:v>0</c:v>
                </c:pt>
                <c:pt idx="5">
                  <c:v>0</c:v>
                </c:pt>
                <c:pt idx="6">
                  <c:v>25</c:v>
                </c:pt>
                <c:pt idx="7">
                  <c:v>0</c:v>
                </c:pt>
                <c:pt idx="8">
                  <c:v>0</c:v>
                </c:pt>
                <c:pt idx="9">
                  <c:v>0</c:v>
                </c:pt>
                <c:pt idx="10">
                  <c:v>0</c:v>
                </c:pt>
              </c:numCache>
            </c:numRef>
          </c:val>
        </c:ser>
        <c:ser>
          <c:idx val="2"/>
          <c:order val="2"/>
          <c:tx>
            <c:strRef>
              <c:f>'Defect Report'!$L$89</c:f>
              <c:strCache>
                <c:ptCount val="1"/>
                <c:pt idx="0">
                  <c:v>&gt; 8 &amp; &lt;= 15</c:v>
                </c:pt>
              </c:strCache>
            </c:strRef>
          </c:tx>
          <c:spPr>
            <a:solidFill>
              <a:srgbClr val="00B050"/>
            </a:solidFill>
          </c:spPr>
          <c:invertIfNegative val="0"/>
          <c:cat>
            <c:strRef>
              <c:f>'Defect Dashboard'!$P$6:$P$16</c:f>
              <c:strCache>
                <c:ptCount val="11"/>
                <c:pt idx="0">
                  <c:v>A</c:v>
                </c:pt>
                <c:pt idx="1">
                  <c:v>B</c:v>
                </c:pt>
                <c:pt idx="2">
                  <c:v>C</c:v>
                </c:pt>
                <c:pt idx="3">
                  <c:v>D</c:v>
                </c:pt>
                <c:pt idx="4">
                  <c:v>E</c:v>
                </c:pt>
                <c:pt idx="5">
                  <c:v>F</c:v>
                </c:pt>
                <c:pt idx="6">
                  <c:v>G</c:v>
                </c:pt>
                <c:pt idx="7">
                  <c:v>H</c:v>
                </c:pt>
                <c:pt idx="8">
                  <c:v>I</c:v>
                </c:pt>
                <c:pt idx="9">
                  <c:v>J</c:v>
                </c:pt>
                <c:pt idx="10">
                  <c:v>K</c:v>
                </c:pt>
              </c:strCache>
            </c:strRef>
          </c:cat>
          <c:val>
            <c:numRef>
              <c:f>'Defect Report'!$L$90:$L$100</c:f>
              <c:numCache>
                <c:formatCode>General</c:formatCode>
                <c:ptCount val="11"/>
                <c:pt idx="0">
                  <c:v>0</c:v>
                </c:pt>
                <c:pt idx="1">
                  <c:v>0</c:v>
                </c:pt>
                <c:pt idx="2">
                  <c:v>0</c:v>
                </c:pt>
                <c:pt idx="3">
                  <c:v>0</c:v>
                </c:pt>
                <c:pt idx="4">
                  <c:v>0</c:v>
                </c:pt>
                <c:pt idx="5">
                  <c:v>0</c:v>
                </c:pt>
                <c:pt idx="6">
                  <c:v>83</c:v>
                </c:pt>
                <c:pt idx="7">
                  <c:v>0</c:v>
                </c:pt>
                <c:pt idx="8">
                  <c:v>0</c:v>
                </c:pt>
                <c:pt idx="9">
                  <c:v>0</c:v>
                </c:pt>
                <c:pt idx="10">
                  <c:v>0</c:v>
                </c:pt>
              </c:numCache>
            </c:numRef>
          </c:val>
        </c:ser>
        <c:ser>
          <c:idx val="3"/>
          <c:order val="3"/>
          <c:tx>
            <c:strRef>
              <c:f>'Defect Report'!$M$89</c:f>
              <c:strCache>
                <c:ptCount val="1"/>
                <c:pt idx="0">
                  <c:v>&gt; 15 &amp; &lt;= 30</c:v>
                </c:pt>
              </c:strCache>
            </c:strRef>
          </c:tx>
          <c:spPr>
            <a:solidFill>
              <a:schemeClr val="accent6">
                <a:lumMod val="75000"/>
              </a:schemeClr>
            </a:solidFill>
          </c:spPr>
          <c:invertIfNegative val="0"/>
          <c:cat>
            <c:strRef>
              <c:f>'Defect Dashboard'!$P$6:$P$16</c:f>
              <c:strCache>
                <c:ptCount val="11"/>
                <c:pt idx="0">
                  <c:v>A</c:v>
                </c:pt>
                <c:pt idx="1">
                  <c:v>B</c:v>
                </c:pt>
                <c:pt idx="2">
                  <c:v>C</c:v>
                </c:pt>
                <c:pt idx="3">
                  <c:v>D</c:v>
                </c:pt>
                <c:pt idx="4">
                  <c:v>E</c:v>
                </c:pt>
                <c:pt idx="5">
                  <c:v>F</c:v>
                </c:pt>
                <c:pt idx="6">
                  <c:v>G</c:v>
                </c:pt>
                <c:pt idx="7">
                  <c:v>H</c:v>
                </c:pt>
                <c:pt idx="8">
                  <c:v>I</c:v>
                </c:pt>
                <c:pt idx="9">
                  <c:v>J</c:v>
                </c:pt>
                <c:pt idx="10">
                  <c:v>K</c:v>
                </c:pt>
              </c:strCache>
            </c:strRef>
          </c:cat>
          <c:val>
            <c:numRef>
              <c:f>'Defect Report'!$M$90:$M$100</c:f>
              <c:numCache>
                <c:formatCode>General</c:formatCode>
                <c:ptCount val="11"/>
                <c:pt idx="0">
                  <c:v>0</c:v>
                </c:pt>
                <c:pt idx="1">
                  <c:v>0</c:v>
                </c:pt>
                <c:pt idx="2">
                  <c:v>0</c:v>
                </c:pt>
                <c:pt idx="3">
                  <c:v>0</c:v>
                </c:pt>
                <c:pt idx="4">
                  <c:v>1</c:v>
                </c:pt>
                <c:pt idx="5">
                  <c:v>18</c:v>
                </c:pt>
                <c:pt idx="6">
                  <c:v>20</c:v>
                </c:pt>
                <c:pt idx="7">
                  <c:v>0</c:v>
                </c:pt>
                <c:pt idx="8">
                  <c:v>0</c:v>
                </c:pt>
                <c:pt idx="9">
                  <c:v>0</c:v>
                </c:pt>
                <c:pt idx="10">
                  <c:v>0</c:v>
                </c:pt>
              </c:numCache>
            </c:numRef>
          </c:val>
        </c:ser>
        <c:ser>
          <c:idx val="4"/>
          <c:order val="4"/>
          <c:tx>
            <c:strRef>
              <c:f>'Defect Report'!$N$89</c:f>
              <c:strCache>
                <c:ptCount val="1"/>
                <c:pt idx="0">
                  <c:v>&gt; 30 &amp; &lt;= 50</c:v>
                </c:pt>
              </c:strCache>
            </c:strRef>
          </c:tx>
          <c:invertIfNegative val="0"/>
          <c:cat>
            <c:strRef>
              <c:f>'Defect Dashboard'!$P$6:$P$16</c:f>
              <c:strCache>
                <c:ptCount val="11"/>
                <c:pt idx="0">
                  <c:v>A</c:v>
                </c:pt>
                <c:pt idx="1">
                  <c:v>B</c:v>
                </c:pt>
                <c:pt idx="2">
                  <c:v>C</c:v>
                </c:pt>
                <c:pt idx="3">
                  <c:v>D</c:v>
                </c:pt>
                <c:pt idx="4">
                  <c:v>E</c:v>
                </c:pt>
                <c:pt idx="5">
                  <c:v>F</c:v>
                </c:pt>
                <c:pt idx="6">
                  <c:v>G</c:v>
                </c:pt>
                <c:pt idx="7">
                  <c:v>H</c:v>
                </c:pt>
                <c:pt idx="8">
                  <c:v>I</c:v>
                </c:pt>
                <c:pt idx="9">
                  <c:v>J</c:v>
                </c:pt>
                <c:pt idx="10">
                  <c:v>K</c:v>
                </c:pt>
              </c:strCache>
            </c:strRef>
          </c:cat>
          <c:val>
            <c:numRef>
              <c:f>'Defect Report'!$N$90:$N$100</c:f>
              <c:numCache>
                <c:formatCode>General</c:formatCode>
                <c:ptCount val="11"/>
                <c:pt idx="0">
                  <c:v>0</c:v>
                </c:pt>
                <c:pt idx="1">
                  <c:v>0</c:v>
                </c:pt>
                <c:pt idx="2">
                  <c:v>0</c:v>
                </c:pt>
                <c:pt idx="3">
                  <c:v>0</c:v>
                </c:pt>
                <c:pt idx="4">
                  <c:v>31</c:v>
                </c:pt>
                <c:pt idx="5">
                  <c:v>29</c:v>
                </c:pt>
                <c:pt idx="6">
                  <c:v>0</c:v>
                </c:pt>
                <c:pt idx="7">
                  <c:v>0</c:v>
                </c:pt>
                <c:pt idx="8">
                  <c:v>0</c:v>
                </c:pt>
                <c:pt idx="9">
                  <c:v>0</c:v>
                </c:pt>
                <c:pt idx="10">
                  <c:v>0</c:v>
                </c:pt>
              </c:numCache>
            </c:numRef>
          </c:val>
        </c:ser>
        <c:ser>
          <c:idx val="5"/>
          <c:order val="5"/>
          <c:tx>
            <c:strRef>
              <c:f>'Defect Report'!$O$89</c:f>
              <c:strCache>
                <c:ptCount val="1"/>
                <c:pt idx="0">
                  <c:v>&gt; 50</c:v>
                </c:pt>
              </c:strCache>
            </c:strRef>
          </c:tx>
          <c:invertIfNegative val="0"/>
          <c:cat>
            <c:strRef>
              <c:f>'Defect Dashboard'!$P$6:$P$16</c:f>
              <c:strCache>
                <c:ptCount val="11"/>
                <c:pt idx="0">
                  <c:v>A</c:v>
                </c:pt>
                <c:pt idx="1">
                  <c:v>B</c:v>
                </c:pt>
                <c:pt idx="2">
                  <c:v>C</c:v>
                </c:pt>
                <c:pt idx="3">
                  <c:v>D</c:v>
                </c:pt>
                <c:pt idx="4">
                  <c:v>E</c:v>
                </c:pt>
                <c:pt idx="5">
                  <c:v>F</c:v>
                </c:pt>
                <c:pt idx="6">
                  <c:v>G</c:v>
                </c:pt>
                <c:pt idx="7">
                  <c:v>H</c:v>
                </c:pt>
                <c:pt idx="8">
                  <c:v>I</c:v>
                </c:pt>
                <c:pt idx="9">
                  <c:v>J</c:v>
                </c:pt>
                <c:pt idx="10">
                  <c:v>K</c:v>
                </c:pt>
              </c:strCache>
            </c:strRef>
          </c:cat>
          <c:val>
            <c:numRef>
              <c:f>'Defect Report'!$O$90:$O$100</c:f>
              <c:numCache>
                <c:formatCode>General</c:formatCode>
                <c:ptCount val="11"/>
                <c:pt idx="0">
                  <c:v>3</c:v>
                </c:pt>
                <c:pt idx="1">
                  <c:v>0</c:v>
                </c:pt>
                <c:pt idx="2">
                  <c:v>10</c:v>
                </c:pt>
                <c:pt idx="3">
                  <c:v>0</c:v>
                </c:pt>
                <c:pt idx="4">
                  <c:v>15</c:v>
                </c:pt>
                <c:pt idx="5">
                  <c:v>0</c:v>
                </c:pt>
                <c:pt idx="6">
                  <c:v>0</c:v>
                </c:pt>
                <c:pt idx="7">
                  <c:v>0</c:v>
                </c:pt>
                <c:pt idx="8">
                  <c:v>0</c:v>
                </c:pt>
                <c:pt idx="9">
                  <c:v>0</c:v>
                </c:pt>
                <c:pt idx="10">
                  <c:v>0</c:v>
                </c:pt>
              </c:numCache>
            </c:numRef>
          </c:val>
        </c:ser>
        <c:dLbls>
          <c:showLegendKey val="0"/>
          <c:showVal val="1"/>
          <c:showCatName val="0"/>
          <c:showSerName val="0"/>
          <c:showPercent val="0"/>
          <c:showBubbleSize val="0"/>
        </c:dLbls>
        <c:gapWidth val="364"/>
        <c:shape val="box"/>
        <c:axId val="104977536"/>
        <c:axId val="104979072"/>
        <c:axId val="0"/>
      </c:bar3DChart>
      <c:catAx>
        <c:axId val="104977536"/>
        <c:scaling>
          <c:orientation val="minMax"/>
        </c:scaling>
        <c:delete val="0"/>
        <c:axPos val="b"/>
        <c:numFmt formatCode="General" sourceLinked="1"/>
        <c:majorTickMark val="out"/>
        <c:minorTickMark val="none"/>
        <c:tickLblPos val="nextTo"/>
        <c:crossAx val="104979072"/>
        <c:crosses val="autoZero"/>
        <c:auto val="1"/>
        <c:lblAlgn val="ctr"/>
        <c:lblOffset val="100"/>
        <c:noMultiLvlLbl val="0"/>
      </c:catAx>
      <c:valAx>
        <c:axId val="104979072"/>
        <c:scaling>
          <c:orientation val="minMax"/>
        </c:scaling>
        <c:delete val="0"/>
        <c:axPos val="l"/>
        <c:title>
          <c:tx>
            <c:rich>
              <a:bodyPr rot="-5400000" vert="horz"/>
              <a:lstStyle/>
              <a:p>
                <a:pPr>
                  <a:defRPr b="0"/>
                </a:pPr>
                <a:r>
                  <a:rPr lang="en-US" b="0"/>
                  <a:t>Defect  Count</a:t>
                </a:r>
              </a:p>
            </c:rich>
          </c:tx>
          <c:layout>
            <c:manualLayout>
              <c:xMode val="edge"/>
              <c:yMode val="edge"/>
              <c:x val="1.1846906506431087E-2"/>
              <c:y val="0.38461675552608654"/>
            </c:manualLayout>
          </c:layout>
          <c:overlay val="0"/>
        </c:title>
        <c:numFmt formatCode="0" sourceLinked="0"/>
        <c:majorTickMark val="out"/>
        <c:minorTickMark val="none"/>
        <c:tickLblPos val="nextTo"/>
        <c:crossAx val="104977536"/>
        <c:crosses val="autoZero"/>
        <c:crossBetween val="between"/>
      </c:valAx>
    </c:plotArea>
    <c:legend>
      <c:legendPos val="b"/>
      <c:layout>
        <c:manualLayout>
          <c:xMode val="edge"/>
          <c:yMode val="edge"/>
          <c:x val="0.32120467488733717"/>
          <c:y val="0.91869798503856603"/>
          <c:w val="0.41314515838191984"/>
          <c:h val="8.0033019007396469E-2"/>
        </c:manualLayout>
      </c:layout>
      <c:overlay val="0"/>
    </c:legend>
    <c:plotVisOnly val="1"/>
    <c:dispBlanksAs val="gap"/>
    <c:showDLblsOverMax val="0"/>
  </c:chart>
  <c:spPr>
    <a:ln>
      <a:solidFill>
        <a:sysClr val="windowText" lastClr="000000"/>
      </a:solidFill>
    </a:ln>
  </c:spPr>
  <c:txPr>
    <a:bodyPr/>
    <a:lstStyle/>
    <a:p>
      <a:pPr>
        <a:defRPr sz="800">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a:pPr>
            <a:r>
              <a:rPr lang="en-US" sz="900"/>
              <a:t>Defect</a:t>
            </a:r>
            <a:r>
              <a:rPr lang="en-US" sz="900" baseline="0"/>
              <a:t> Status </a:t>
            </a:r>
            <a:r>
              <a:rPr lang="en-US" sz="900"/>
              <a:t>- Severity Wise</a:t>
            </a:r>
          </a:p>
        </c:rich>
      </c:tx>
      <c:layout>
        <c:manualLayout>
          <c:xMode val="edge"/>
          <c:yMode val="edge"/>
          <c:x val="0.38811993685600621"/>
          <c:y val="3.7179011160190345E-2"/>
        </c:manualLayout>
      </c:layout>
      <c:overlay val="0"/>
    </c:title>
    <c:autoTitleDeleted val="0"/>
    <c:view3D>
      <c:rotX val="15"/>
      <c:rotY val="20"/>
      <c:rAngAx val="1"/>
    </c:view3D>
    <c:floor>
      <c:thickness val="0"/>
    </c:floor>
    <c:sideWall>
      <c:thickness val="0"/>
    </c:sideWall>
    <c:backWall>
      <c:thickness val="0"/>
    </c:backWall>
    <c:plotArea>
      <c:layout>
        <c:manualLayout>
          <c:layoutTarget val="inner"/>
          <c:xMode val="edge"/>
          <c:yMode val="edge"/>
          <c:x val="1.7743649160971996E-2"/>
          <c:y val="0.13025641025641024"/>
          <c:w val="0.98225637332320959"/>
          <c:h val="0.65918365445722171"/>
        </c:manualLayout>
      </c:layout>
      <c:bar3DChart>
        <c:barDir val="col"/>
        <c:grouping val="clustered"/>
        <c:varyColors val="0"/>
        <c:ser>
          <c:idx val="0"/>
          <c:order val="0"/>
          <c:tx>
            <c:strRef>
              <c:f>'Defect Report'!$D$108</c:f>
              <c:strCache>
                <c:ptCount val="1"/>
                <c:pt idx="0">
                  <c:v>1 - Critical</c:v>
                </c:pt>
              </c:strCache>
            </c:strRef>
          </c:tx>
          <c:spPr>
            <a:solidFill>
              <a:srgbClr val="0070C0"/>
            </a:solidFill>
          </c:spPr>
          <c:invertIfNegative val="0"/>
          <c:cat>
            <c:strRef>
              <c:f>'Defect Report'!$C$109:$C$122</c:f>
              <c:strCache>
                <c:ptCount val="14"/>
                <c:pt idx="0">
                  <c:v>New</c:v>
                </c:pt>
                <c:pt idx="1">
                  <c:v>Open</c:v>
                </c:pt>
                <c:pt idx="2">
                  <c:v>Active</c:v>
                </c:pt>
                <c:pt idx="3">
                  <c:v>In Progress</c:v>
                </c:pt>
                <c:pt idx="4">
                  <c:v>Fixed</c:v>
                </c:pt>
                <c:pt idx="5">
                  <c:v>Ready for System Test</c:v>
                </c:pt>
                <c:pt idx="6">
                  <c:v>Retest Dependency</c:v>
                </c:pt>
                <c:pt idx="7">
                  <c:v>Failed Retest</c:v>
                </c:pt>
                <c:pt idx="8">
                  <c:v>Ready for Business Test</c:v>
                </c:pt>
                <c:pt idx="9">
                  <c:v>Deferred</c:v>
                </c:pt>
                <c:pt idx="10">
                  <c:v>Rejected</c:v>
                </c:pt>
                <c:pt idx="11">
                  <c:v>Re-Opened</c:v>
                </c:pt>
                <c:pt idx="12">
                  <c:v>Put On Hold</c:v>
                </c:pt>
                <c:pt idx="13">
                  <c:v>Closed</c:v>
                </c:pt>
              </c:strCache>
            </c:strRef>
          </c:cat>
          <c:val>
            <c:numRef>
              <c:f>'Defect Report'!$D$109:$D$122</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37</c:v>
                </c:pt>
              </c:numCache>
            </c:numRef>
          </c:val>
        </c:ser>
        <c:ser>
          <c:idx val="1"/>
          <c:order val="1"/>
          <c:tx>
            <c:strRef>
              <c:f>'Defect Report'!$E$108</c:f>
              <c:strCache>
                <c:ptCount val="1"/>
                <c:pt idx="0">
                  <c:v>2 - High</c:v>
                </c:pt>
              </c:strCache>
            </c:strRef>
          </c:tx>
          <c:spPr>
            <a:solidFill>
              <a:srgbClr val="7030A0"/>
            </a:solidFill>
          </c:spPr>
          <c:invertIfNegative val="0"/>
          <c:cat>
            <c:strRef>
              <c:f>'Defect Report'!$C$109:$C$122</c:f>
              <c:strCache>
                <c:ptCount val="14"/>
                <c:pt idx="0">
                  <c:v>New</c:v>
                </c:pt>
                <c:pt idx="1">
                  <c:v>Open</c:v>
                </c:pt>
                <c:pt idx="2">
                  <c:v>Active</c:v>
                </c:pt>
                <c:pt idx="3">
                  <c:v>In Progress</c:v>
                </c:pt>
                <c:pt idx="4">
                  <c:v>Fixed</c:v>
                </c:pt>
                <c:pt idx="5">
                  <c:v>Ready for System Test</c:v>
                </c:pt>
                <c:pt idx="6">
                  <c:v>Retest Dependency</c:v>
                </c:pt>
                <c:pt idx="7">
                  <c:v>Failed Retest</c:v>
                </c:pt>
                <c:pt idx="8">
                  <c:v>Ready for Business Test</c:v>
                </c:pt>
                <c:pt idx="9">
                  <c:v>Deferred</c:v>
                </c:pt>
                <c:pt idx="10">
                  <c:v>Rejected</c:v>
                </c:pt>
                <c:pt idx="11">
                  <c:v>Re-Opened</c:v>
                </c:pt>
                <c:pt idx="12">
                  <c:v>Put On Hold</c:v>
                </c:pt>
                <c:pt idx="13">
                  <c:v>Closed</c:v>
                </c:pt>
              </c:strCache>
            </c:strRef>
          </c:cat>
          <c:val>
            <c:numRef>
              <c:f>'Defect Report'!$E$109:$E$122</c:f>
              <c:numCache>
                <c:formatCode>General</c:formatCode>
                <c:ptCount val="14"/>
                <c:pt idx="0">
                  <c:v>0</c:v>
                </c:pt>
                <c:pt idx="1">
                  <c:v>6</c:v>
                </c:pt>
                <c:pt idx="2">
                  <c:v>0</c:v>
                </c:pt>
                <c:pt idx="3">
                  <c:v>3</c:v>
                </c:pt>
                <c:pt idx="4">
                  <c:v>3</c:v>
                </c:pt>
                <c:pt idx="5">
                  <c:v>0</c:v>
                </c:pt>
                <c:pt idx="6">
                  <c:v>0</c:v>
                </c:pt>
                <c:pt idx="7">
                  <c:v>0</c:v>
                </c:pt>
                <c:pt idx="8">
                  <c:v>0</c:v>
                </c:pt>
                <c:pt idx="9">
                  <c:v>2</c:v>
                </c:pt>
                <c:pt idx="10">
                  <c:v>0</c:v>
                </c:pt>
                <c:pt idx="11">
                  <c:v>3</c:v>
                </c:pt>
                <c:pt idx="12">
                  <c:v>1</c:v>
                </c:pt>
                <c:pt idx="13">
                  <c:v>320</c:v>
                </c:pt>
              </c:numCache>
            </c:numRef>
          </c:val>
        </c:ser>
        <c:ser>
          <c:idx val="2"/>
          <c:order val="2"/>
          <c:tx>
            <c:strRef>
              <c:f>'Defect Report'!$F$108</c:f>
              <c:strCache>
                <c:ptCount val="1"/>
                <c:pt idx="0">
                  <c:v>3 - Medium</c:v>
                </c:pt>
              </c:strCache>
            </c:strRef>
          </c:tx>
          <c:spPr>
            <a:solidFill>
              <a:srgbClr val="00B050"/>
            </a:solidFill>
          </c:spPr>
          <c:invertIfNegative val="0"/>
          <c:cat>
            <c:strRef>
              <c:f>'Defect Report'!$C$109:$C$122</c:f>
              <c:strCache>
                <c:ptCount val="14"/>
                <c:pt idx="0">
                  <c:v>New</c:v>
                </c:pt>
                <c:pt idx="1">
                  <c:v>Open</c:v>
                </c:pt>
                <c:pt idx="2">
                  <c:v>Active</c:v>
                </c:pt>
                <c:pt idx="3">
                  <c:v>In Progress</c:v>
                </c:pt>
                <c:pt idx="4">
                  <c:v>Fixed</c:v>
                </c:pt>
                <c:pt idx="5">
                  <c:v>Ready for System Test</c:v>
                </c:pt>
                <c:pt idx="6">
                  <c:v>Retest Dependency</c:v>
                </c:pt>
                <c:pt idx="7">
                  <c:v>Failed Retest</c:v>
                </c:pt>
                <c:pt idx="8">
                  <c:v>Ready for Business Test</c:v>
                </c:pt>
                <c:pt idx="9">
                  <c:v>Deferred</c:v>
                </c:pt>
                <c:pt idx="10">
                  <c:v>Rejected</c:v>
                </c:pt>
                <c:pt idx="11">
                  <c:v>Re-Opened</c:v>
                </c:pt>
                <c:pt idx="12">
                  <c:v>Put On Hold</c:v>
                </c:pt>
                <c:pt idx="13">
                  <c:v>Closed</c:v>
                </c:pt>
              </c:strCache>
            </c:strRef>
          </c:cat>
          <c:val>
            <c:numRef>
              <c:f>'Defect Report'!$F$109:$F$122</c:f>
              <c:numCache>
                <c:formatCode>General</c:formatCode>
                <c:ptCount val="14"/>
                <c:pt idx="0">
                  <c:v>57</c:v>
                </c:pt>
                <c:pt idx="1">
                  <c:v>71</c:v>
                </c:pt>
                <c:pt idx="2">
                  <c:v>0</c:v>
                </c:pt>
                <c:pt idx="3">
                  <c:v>7</c:v>
                </c:pt>
                <c:pt idx="4">
                  <c:v>12</c:v>
                </c:pt>
                <c:pt idx="5">
                  <c:v>3</c:v>
                </c:pt>
                <c:pt idx="6">
                  <c:v>1</c:v>
                </c:pt>
                <c:pt idx="7">
                  <c:v>0</c:v>
                </c:pt>
                <c:pt idx="8">
                  <c:v>0</c:v>
                </c:pt>
                <c:pt idx="9">
                  <c:v>5</c:v>
                </c:pt>
                <c:pt idx="10">
                  <c:v>0</c:v>
                </c:pt>
                <c:pt idx="11">
                  <c:v>12</c:v>
                </c:pt>
                <c:pt idx="12">
                  <c:v>4</c:v>
                </c:pt>
                <c:pt idx="13">
                  <c:v>240</c:v>
                </c:pt>
              </c:numCache>
            </c:numRef>
          </c:val>
        </c:ser>
        <c:ser>
          <c:idx val="3"/>
          <c:order val="3"/>
          <c:tx>
            <c:strRef>
              <c:f>'Defect Report'!$G$108</c:f>
              <c:strCache>
                <c:ptCount val="1"/>
                <c:pt idx="0">
                  <c:v>4 - Low</c:v>
                </c:pt>
              </c:strCache>
            </c:strRef>
          </c:tx>
          <c:spPr>
            <a:solidFill>
              <a:schemeClr val="accent6">
                <a:lumMod val="75000"/>
              </a:schemeClr>
            </a:solidFill>
          </c:spPr>
          <c:invertIfNegative val="0"/>
          <c:cat>
            <c:strRef>
              <c:f>'Defect Report'!$C$109:$C$122</c:f>
              <c:strCache>
                <c:ptCount val="14"/>
                <c:pt idx="0">
                  <c:v>New</c:v>
                </c:pt>
                <c:pt idx="1">
                  <c:v>Open</c:v>
                </c:pt>
                <c:pt idx="2">
                  <c:v>Active</c:v>
                </c:pt>
                <c:pt idx="3">
                  <c:v>In Progress</c:v>
                </c:pt>
                <c:pt idx="4">
                  <c:v>Fixed</c:v>
                </c:pt>
                <c:pt idx="5">
                  <c:v>Ready for System Test</c:v>
                </c:pt>
                <c:pt idx="6">
                  <c:v>Retest Dependency</c:v>
                </c:pt>
                <c:pt idx="7">
                  <c:v>Failed Retest</c:v>
                </c:pt>
                <c:pt idx="8">
                  <c:v>Ready for Business Test</c:v>
                </c:pt>
                <c:pt idx="9">
                  <c:v>Deferred</c:v>
                </c:pt>
                <c:pt idx="10">
                  <c:v>Rejected</c:v>
                </c:pt>
                <c:pt idx="11">
                  <c:v>Re-Opened</c:v>
                </c:pt>
                <c:pt idx="12">
                  <c:v>Put On Hold</c:v>
                </c:pt>
                <c:pt idx="13">
                  <c:v>Closed</c:v>
                </c:pt>
              </c:strCache>
            </c:strRef>
          </c:cat>
          <c:val>
            <c:numRef>
              <c:f>'Defect Report'!$G$109:$G$122</c:f>
              <c:numCache>
                <c:formatCode>General</c:formatCode>
                <c:ptCount val="14"/>
                <c:pt idx="0">
                  <c:v>48</c:v>
                </c:pt>
                <c:pt idx="1">
                  <c:v>24</c:v>
                </c:pt>
                <c:pt idx="2">
                  <c:v>0</c:v>
                </c:pt>
                <c:pt idx="3">
                  <c:v>0</c:v>
                </c:pt>
                <c:pt idx="4">
                  <c:v>3</c:v>
                </c:pt>
                <c:pt idx="5">
                  <c:v>0</c:v>
                </c:pt>
                <c:pt idx="6">
                  <c:v>0</c:v>
                </c:pt>
                <c:pt idx="7">
                  <c:v>0</c:v>
                </c:pt>
                <c:pt idx="8">
                  <c:v>0</c:v>
                </c:pt>
                <c:pt idx="9">
                  <c:v>0</c:v>
                </c:pt>
                <c:pt idx="10">
                  <c:v>0</c:v>
                </c:pt>
                <c:pt idx="11">
                  <c:v>4</c:v>
                </c:pt>
                <c:pt idx="12">
                  <c:v>0</c:v>
                </c:pt>
                <c:pt idx="13">
                  <c:v>49</c:v>
                </c:pt>
              </c:numCache>
            </c:numRef>
          </c:val>
        </c:ser>
        <c:dLbls>
          <c:showLegendKey val="0"/>
          <c:showVal val="1"/>
          <c:showCatName val="0"/>
          <c:showSerName val="0"/>
          <c:showPercent val="0"/>
          <c:showBubbleSize val="0"/>
        </c:dLbls>
        <c:gapWidth val="276"/>
        <c:shape val="box"/>
        <c:axId val="105095168"/>
        <c:axId val="105096704"/>
        <c:axId val="0"/>
      </c:bar3DChart>
      <c:catAx>
        <c:axId val="105095168"/>
        <c:scaling>
          <c:orientation val="minMax"/>
        </c:scaling>
        <c:delete val="0"/>
        <c:axPos val="b"/>
        <c:numFmt formatCode="General" sourceLinked="1"/>
        <c:majorTickMark val="out"/>
        <c:minorTickMark val="none"/>
        <c:tickLblPos val="nextTo"/>
        <c:crossAx val="105096704"/>
        <c:crosses val="autoZero"/>
        <c:auto val="1"/>
        <c:lblAlgn val="ctr"/>
        <c:lblOffset val="100"/>
        <c:noMultiLvlLbl val="0"/>
      </c:catAx>
      <c:valAx>
        <c:axId val="105096704"/>
        <c:scaling>
          <c:orientation val="minMax"/>
        </c:scaling>
        <c:delete val="0"/>
        <c:axPos val="l"/>
        <c:title>
          <c:tx>
            <c:rich>
              <a:bodyPr rot="-5400000" vert="horz"/>
              <a:lstStyle/>
              <a:p>
                <a:pPr>
                  <a:defRPr b="0"/>
                </a:pPr>
                <a:r>
                  <a:rPr lang="en-US" b="0"/>
                  <a:t>Defect  Count</a:t>
                </a:r>
              </a:p>
            </c:rich>
          </c:tx>
          <c:layout>
            <c:manualLayout>
              <c:xMode val="edge"/>
              <c:yMode val="edge"/>
              <c:x val="1.1846906506431087E-2"/>
              <c:y val="0.38461675552608654"/>
            </c:manualLayout>
          </c:layout>
          <c:overlay val="0"/>
        </c:title>
        <c:numFmt formatCode="0" sourceLinked="0"/>
        <c:majorTickMark val="out"/>
        <c:minorTickMark val="none"/>
        <c:tickLblPos val="nextTo"/>
        <c:crossAx val="105095168"/>
        <c:crosses val="autoZero"/>
        <c:crossBetween val="between"/>
      </c:valAx>
    </c:plotArea>
    <c:legend>
      <c:legendPos val="b"/>
      <c:layout>
        <c:manualLayout>
          <c:xMode val="edge"/>
          <c:yMode val="edge"/>
          <c:x val="0.18032416930501954"/>
          <c:y val="0.91869797403317222"/>
          <c:w val="0.63644788059782131"/>
          <c:h val="7.7782387874274009E-2"/>
        </c:manualLayout>
      </c:layout>
      <c:overlay val="0"/>
    </c:legend>
    <c:plotVisOnly val="1"/>
    <c:dispBlanksAs val="gap"/>
    <c:showDLblsOverMax val="0"/>
  </c:chart>
  <c:spPr>
    <a:ln>
      <a:solidFill>
        <a:sysClr val="windowText" lastClr="000000"/>
      </a:solidFill>
    </a:ln>
  </c:spPr>
  <c:txPr>
    <a:bodyPr/>
    <a:lstStyle/>
    <a:p>
      <a:pPr>
        <a:defRPr sz="800">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a:pPr>
            <a:r>
              <a:rPr lang="en-US" sz="900"/>
              <a:t>Defect</a:t>
            </a:r>
            <a:r>
              <a:rPr lang="en-US" sz="900" baseline="0"/>
              <a:t> Status </a:t>
            </a:r>
            <a:r>
              <a:rPr lang="en-US" sz="900"/>
              <a:t>- Priority Wise</a:t>
            </a:r>
          </a:p>
        </c:rich>
      </c:tx>
      <c:layout>
        <c:manualLayout>
          <c:xMode val="edge"/>
          <c:yMode val="edge"/>
          <c:x val="0.38811993685600621"/>
          <c:y val="3.7179011160190345E-2"/>
        </c:manualLayout>
      </c:layout>
      <c:overlay val="0"/>
    </c:title>
    <c:autoTitleDeleted val="0"/>
    <c:view3D>
      <c:rotX val="15"/>
      <c:rotY val="20"/>
      <c:rAngAx val="1"/>
    </c:view3D>
    <c:floor>
      <c:thickness val="0"/>
    </c:floor>
    <c:sideWall>
      <c:thickness val="0"/>
    </c:sideWall>
    <c:backWall>
      <c:thickness val="0"/>
    </c:backWall>
    <c:plotArea>
      <c:layout>
        <c:manualLayout>
          <c:layoutTarget val="inner"/>
          <c:xMode val="edge"/>
          <c:yMode val="edge"/>
          <c:x val="1.7743649160971996E-2"/>
          <c:y val="0.13025641025641024"/>
          <c:w val="0.98225637332320959"/>
          <c:h val="0.65918365445722171"/>
        </c:manualLayout>
      </c:layout>
      <c:bar3DChart>
        <c:barDir val="col"/>
        <c:grouping val="clustered"/>
        <c:varyColors val="0"/>
        <c:ser>
          <c:idx val="0"/>
          <c:order val="0"/>
          <c:tx>
            <c:strRef>
              <c:f>'Defect Report'!$H$108</c:f>
              <c:strCache>
                <c:ptCount val="1"/>
                <c:pt idx="0">
                  <c:v>1 - Urgent</c:v>
                </c:pt>
              </c:strCache>
            </c:strRef>
          </c:tx>
          <c:spPr>
            <a:solidFill>
              <a:srgbClr val="0070C0"/>
            </a:solidFill>
          </c:spPr>
          <c:invertIfNegative val="0"/>
          <c:cat>
            <c:strRef>
              <c:f>'Defect Report'!$C$109:$C$122</c:f>
              <c:strCache>
                <c:ptCount val="14"/>
                <c:pt idx="0">
                  <c:v>New</c:v>
                </c:pt>
                <c:pt idx="1">
                  <c:v>Open</c:v>
                </c:pt>
                <c:pt idx="2">
                  <c:v>Active</c:v>
                </c:pt>
                <c:pt idx="3">
                  <c:v>In Progress</c:v>
                </c:pt>
                <c:pt idx="4">
                  <c:v>Fixed</c:v>
                </c:pt>
                <c:pt idx="5">
                  <c:v>Ready for System Test</c:v>
                </c:pt>
                <c:pt idx="6">
                  <c:v>Retest Dependency</c:v>
                </c:pt>
                <c:pt idx="7">
                  <c:v>Failed Retest</c:v>
                </c:pt>
                <c:pt idx="8">
                  <c:v>Ready for Business Test</c:v>
                </c:pt>
                <c:pt idx="9">
                  <c:v>Deferred</c:v>
                </c:pt>
                <c:pt idx="10">
                  <c:v>Rejected</c:v>
                </c:pt>
                <c:pt idx="11">
                  <c:v>Re-Opened</c:v>
                </c:pt>
                <c:pt idx="12">
                  <c:v>Put On Hold</c:v>
                </c:pt>
                <c:pt idx="13">
                  <c:v>Closed</c:v>
                </c:pt>
              </c:strCache>
            </c:strRef>
          </c:cat>
          <c:val>
            <c:numRef>
              <c:f>'Defect Report'!$H$109:$H$122</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1"/>
          <c:order val="1"/>
          <c:tx>
            <c:strRef>
              <c:f>'Defect Report'!$I$108</c:f>
              <c:strCache>
                <c:ptCount val="1"/>
                <c:pt idx="0">
                  <c:v>2 - High</c:v>
                </c:pt>
              </c:strCache>
            </c:strRef>
          </c:tx>
          <c:spPr>
            <a:solidFill>
              <a:srgbClr val="7030A0"/>
            </a:solidFill>
          </c:spPr>
          <c:invertIfNegative val="0"/>
          <c:cat>
            <c:strRef>
              <c:f>'Defect Report'!$C$109:$C$122</c:f>
              <c:strCache>
                <c:ptCount val="14"/>
                <c:pt idx="0">
                  <c:v>New</c:v>
                </c:pt>
                <c:pt idx="1">
                  <c:v>Open</c:v>
                </c:pt>
                <c:pt idx="2">
                  <c:v>Active</c:v>
                </c:pt>
                <c:pt idx="3">
                  <c:v>In Progress</c:v>
                </c:pt>
                <c:pt idx="4">
                  <c:v>Fixed</c:v>
                </c:pt>
                <c:pt idx="5">
                  <c:v>Ready for System Test</c:v>
                </c:pt>
                <c:pt idx="6">
                  <c:v>Retest Dependency</c:v>
                </c:pt>
                <c:pt idx="7">
                  <c:v>Failed Retest</c:v>
                </c:pt>
                <c:pt idx="8">
                  <c:v>Ready for Business Test</c:v>
                </c:pt>
                <c:pt idx="9">
                  <c:v>Deferred</c:v>
                </c:pt>
                <c:pt idx="10">
                  <c:v>Rejected</c:v>
                </c:pt>
                <c:pt idx="11">
                  <c:v>Re-Opened</c:v>
                </c:pt>
                <c:pt idx="12">
                  <c:v>Put On Hold</c:v>
                </c:pt>
                <c:pt idx="13">
                  <c:v>Closed</c:v>
                </c:pt>
              </c:strCache>
            </c:strRef>
          </c:cat>
          <c:val>
            <c:numRef>
              <c:f>'Defect Report'!$I$109:$I$122</c:f>
              <c:numCache>
                <c:formatCode>General</c:formatCode>
                <c:ptCount val="14"/>
                <c:pt idx="0">
                  <c:v>0</c:v>
                </c:pt>
                <c:pt idx="1">
                  <c:v>5</c:v>
                </c:pt>
                <c:pt idx="2">
                  <c:v>0</c:v>
                </c:pt>
                <c:pt idx="3">
                  <c:v>6</c:v>
                </c:pt>
                <c:pt idx="4">
                  <c:v>7</c:v>
                </c:pt>
                <c:pt idx="5">
                  <c:v>0</c:v>
                </c:pt>
                <c:pt idx="6">
                  <c:v>0</c:v>
                </c:pt>
                <c:pt idx="7">
                  <c:v>0</c:v>
                </c:pt>
                <c:pt idx="8">
                  <c:v>0</c:v>
                </c:pt>
                <c:pt idx="9">
                  <c:v>5</c:v>
                </c:pt>
                <c:pt idx="10">
                  <c:v>0</c:v>
                </c:pt>
                <c:pt idx="11">
                  <c:v>5</c:v>
                </c:pt>
                <c:pt idx="12">
                  <c:v>1</c:v>
                </c:pt>
                <c:pt idx="13">
                  <c:v>362</c:v>
                </c:pt>
              </c:numCache>
            </c:numRef>
          </c:val>
        </c:ser>
        <c:ser>
          <c:idx val="2"/>
          <c:order val="2"/>
          <c:tx>
            <c:strRef>
              <c:f>'Defect Report'!$J$108</c:f>
              <c:strCache>
                <c:ptCount val="1"/>
                <c:pt idx="0">
                  <c:v>3 - Medium</c:v>
                </c:pt>
              </c:strCache>
            </c:strRef>
          </c:tx>
          <c:spPr>
            <a:solidFill>
              <a:srgbClr val="00B050"/>
            </a:solidFill>
          </c:spPr>
          <c:invertIfNegative val="0"/>
          <c:cat>
            <c:strRef>
              <c:f>'Defect Report'!$C$109:$C$122</c:f>
              <c:strCache>
                <c:ptCount val="14"/>
                <c:pt idx="0">
                  <c:v>New</c:v>
                </c:pt>
                <c:pt idx="1">
                  <c:v>Open</c:v>
                </c:pt>
                <c:pt idx="2">
                  <c:v>Active</c:v>
                </c:pt>
                <c:pt idx="3">
                  <c:v>In Progress</c:v>
                </c:pt>
                <c:pt idx="4">
                  <c:v>Fixed</c:v>
                </c:pt>
                <c:pt idx="5">
                  <c:v>Ready for System Test</c:v>
                </c:pt>
                <c:pt idx="6">
                  <c:v>Retest Dependency</c:v>
                </c:pt>
                <c:pt idx="7">
                  <c:v>Failed Retest</c:v>
                </c:pt>
                <c:pt idx="8">
                  <c:v>Ready for Business Test</c:v>
                </c:pt>
                <c:pt idx="9">
                  <c:v>Deferred</c:v>
                </c:pt>
                <c:pt idx="10">
                  <c:v>Rejected</c:v>
                </c:pt>
                <c:pt idx="11">
                  <c:v>Re-Opened</c:v>
                </c:pt>
                <c:pt idx="12">
                  <c:v>Put On Hold</c:v>
                </c:pt>
                <c:pt idx="13">
                  <c:v>Closed</c:v>
                </c:pt>
              </c:strCache>
            </c:strRef>
          </c:cat>
          <c:val>
            <c:numRef>
              <c:f>'Defect Report'!$J$109:$J$122</c:f>
              <c:numCache>
                <c:formatCode>General</c:formatCode>
                <c:ptCount val="14"/>
                <c:pt idx="0">
                  <c:v>57</c:v>
                </c:pt>
                <c:pt idx="1">
                  <c:v>68</c:v>
                </c:pt>
                <c:pt idx="2">
                  <c:v>0</c:v>
                </c:pt>
                <c:pt idx="3">
                  <c:v>4</c:v>
                </c:pt>
                <c:pt idx="4">
                  <c:v>9</c:v>
                </c:pt>
                <c:pt idx="5">
                  <c:v>3</c:v>
                </c:pt>
                <c:pt idx="6">
                  <c:v>1</c:v>
                </c:pt>
                <c:pt idx="7">
                  <c:v>0</c:v>
                </c:pt>
                <c:pt idx="8">
                  <c:v>0</c:v>
                </c:pt>
                <c:pt idx="9">
                  <c:v>2</c:v>
                </c:pt>
                <c:pt idx="10">
                  <c:v>0</c:v>
                </c:pt>
                <c:pt idx="11">
                  <c:v>9</c:v>
                </c:pt>
                <c:pt idx="12">
                  <c:v>4</c:v>
                </c:pt>
                <c:pt idx="13">
                  <c:v>190</c:v>
                </c:pt>
              </c:numCache>
            </c:numRef>
          </c:val>
        </c:ser>
        <c:ser>
          <c:idx val="3"/>
          <c:order val="3"/>
          <c:tx>
            <c:strRef>
              <c:f>'Defect Report'!$K$108</c:f>
              <c:strCache>
                <c:ptCount val="1"/>
                <c:pt idx="0">
                  <c:v>4 - Low</c:v>
                </c:pt>
              </c:strCache>
            </c:strRef>
          </c:tx>
          <c:spPr>
            <a:solidFill>
              <a:schemeClr val="accent6">
                <a:lumMod val="75000"/>
              </a:schemeClr>
            </a:solidFill>
          </c:spPr>
          <c:invertIfNegative val="0"/>
          <c:cat>
            <c:strRef>
              <c:f>'Defect Report'!$C$109:$C$122</c:f>
              <c:strCache>
                <c:ptCount val="14"/>
                <c:pt idx="0">
                  <c:v>New</c:v>
                </c:pt>
                <c:pt idx="1">
                  <c:v>Open</c:v>
                </c:pt>
                <c:pt idx="2">
                  <c:v>Active</c:v>
                </c:pt>
                <c:pt idx="3">
                  <c:v>In Progress</c:v>
                </c:pt>
                <c:pt idx="4">
                  <c:v>Fixed</c:v>
                </c:pt>
                <c:pt idx="5">
                  <c:v>Ready for System Test</c:v>
                </c:pt>
                <c:pt idx="6">
                  <c:v>Retest Dependency</c:v>
                </c:pt>
                <c:pt idx="7">
                  <c:v>Failed Retest</c:v>
                </c:pt>
                <c:pt idx="8">
                  <c:v>Ready for Business Test</c:v>
                </c:pt>
                <c:pt idx="9">
                  <c:v>Deferred</c:v>
                </c:pt>
                <c:pt idx="10">
                  <c:v>Rejected</c:v>
                </c:pt>
                <c:pt idx="11">
                  <c:v>Re-Opened</c:v>
                </c:pt>
                <c:pt idx="12">
                  <c:v>Put On Hold</c:v>
                </c:pt>
                <c:pt idx="13">
                  <c:v>Closed</c:v>
                </c:pt>
              </c:strCache>
            </c:strRef>
          </c:cat>
          <c:val>
            <c:numRef>
              <c:f>'Defect Report'!$K$109:$K$122</c:f>
              <c:numCache>
                <c:formatCode>General</c:formatCode>
                <c:ptCount val="14"/>
                <c:pt idx="0">
                  <c:v>48</c:v>
                </c:pt>
                <c:pt idx="1">
                  <c:v>26</c:v>
                </c:pt>
                <c:pt idx="2">
                  <c:v>0</c:v>
                </c:pt>
                <c:pt idx="3">
                  <c:v>0</c:v>
                </c:pt>
                <c:pt idx="4">
                  <c:v>2</c:v>
                </c:pt>
                <c:pt idx="5">
                  <c:v>0</c:v>
                </c:pt>
                <c:pt idx="6">
                  <c:v>0</c:v>
                </c:pt>
                <c:pt idx="7">
                  <c:v>0</c:v>
                </c:pt>
                <c:pt idx="8">
                  <c:v>0</c:v>
                </c:pt>
                <c:pt idx="9">
                  <c:v>0</c:v>
                </c:pt>
                <c:pt idx="10">
                  <c:v>0</c:v>
                </c:pt>
                <c:pt idx="11">
                  <c:v>5</c:v>
                </c:pt>
                <c:pt idx="12">
                  <c:v>0</c:v>
                </c:pt>
                <c:pt idx="13">
                  <c:v>49</c:v>
                </c:pt>
              </c:numCache>
            </c:numRef>
          </c:val>
        </c:ser>
        <c:dLbls>
          <c:showLegendKey val="0"/>
          <c:showVal val="1"/>
          <c:showCatName val="0"/>
          <c:showSerName val="0"/>
          <c:showPercent val="0"/>
          <c:showBubbleSize val="0"/>
        </c:dLbls>
        <c:gapWidth val="311"/>
        <c:shape val="box"/>
        <c:axId val="105151104"/>
        <c:axId val="105165184"/>
        <c:axId val="0"/>
      </c:bar3DChart>
      <c:catAx>
        <c:axId val="105151104"/>
        <c:scaling>
          <c:orientation val="minMax"/>
        </c:scaling>
        <c:delete val="0"/>
        <c:axPos val="b"/>
        <c:numFmt formatCode="General" sourceLinked="1"/>
        <c:majorTickMark val="out"/>
        <c:minorTickMark val="none"/>
        <c:tickLblPos val="nextTo"/>
        <c:crossAx val="105165184"/>
        <c:crosses val="autoZero"/>
        <c:auto val="1"/>
        <c:lblAlgn val="ctr"/>
        <c:lblOffset val="100"/>
        <c:noMultiLvlLbl val="0"/>
      </c:catAx>
      <c:valAx>
        <c:axId val="105165184"/>
        <c:scaling>
          <c:orientation val="minMax"/>
        </c:scaling>
        <c:delete val="0"/>
        <c:axPos val="l"/>
        <c:title>
          <c:tx>
            <c:rich>
              <a:bodyPr rot="-5400000" vert="horz"/>
              <a:lstStyle/>
              <a:p>
                <a:pPr>
                  <a:defRPr b="0"/>
                </a:pPr>
                <a:r>
                  <a:rPr lang="en-US" b="0"/>
                  <a:t>Defect  Count</a:t>
                </a:r>
              </a:p>
            </c:rich>
          </c:tx>
          <c:layout>
            <c:manualLayout>
              <c:xMode val="edge"/>
              <c:yMode val="edge"/>
              <c:x val="1.1846906506431087E-2"/>
              <c:y val="0.38461675552608654"/>
            </c:manualLayout>
          </c:layout>
          <c:overlay val="0"/>
        </c:title>
        <c:numFmt formatCode="0" sourceLinked="0"/>
        <c:majorTickMark val="out"/>
        <c:minorTickMark val="none"/>
        <c:tickLblPos val="nextTo"/>
        <c:crossAx val="105151104"/>
        <c:crosses val="autoZero"/>
        <c:crossBetween val="between"/>
      </c:valAx>
    </c:plotArea>
    <c:legend>
      <c:legendPos val="b"/>
      <c:layout>
        <c:manualLayout>
          <c:xMode val="edge"/>
          <c:yMode val="edge"/>
          <c:x val="0.18032416930501954"/>
          <c:y val="0.91869797403317222"/>
          <c:w val="0.63644788059782131"/>
          <c:h val="7.7782387874274009E-2"/>
        </c:manualLayout>
      </c:layout>
      <c:overlay val="0"/>
    </c:legend>
    <c:plotVisOnly val="1"/>
    <c:dispBlanksAs val="gap"/>
    <c:showDLblsOverMax val="0"/>
  </c:chart>
  <c:spPr>
    <a:ln>
      <a:solidFill>
        <a:sysClr val="windowText" lastClr="000000"/>
      </a:solidFill>
    </a:ln>
  </c:spPr>
  <c:txPr>
    <a:bodyPr/>
    <a:lstStyle/>
    <a:p>
      <a:pPr>
        <a:defRPr sz="800">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a:pPr>
            <a:r>
              <a:rPr lang="en-US" sz="900"/>
              <a:t>Defect</a:t>
            </a:r>
            <a:r>
              <a:rPr lang="en-US" sz="900" baseline="0"/>
              <a:t> Status </a:t>
            </a:r>
            <a:r>
              <a:rPr lang="en-US" sz="900"/>
              <a:t>- Priority Wise</a:t>
            </a:r>
          </a:p>
        </c:rich>
      </c:tx>
      <c:layout>
        <c:manualLayout>
          <c:xMode val="edge"/>
          <c:yMode val="edge"/>
          <c:x val="0.38811993685600621"/>
          <c:y val="3.7179011160190345E-2"/>
        </c:manualLayout>
      </c:layout>
      <c:overlay val="0"/>
    </c:title>
    <c:autoTitleDeleted val="0"/>
    <c:view3D>
      <c:rotX val="15"/>
      <c:rotY val="20"/>
      <c:rAngAx val="1"/>
    </c:view3D>
    <c:floor>
      <c:thickness val="0"/>
    </c:floor>
    <c:sideWall>
      <c:thickness val="0"/>
    </c:sideWall>
    <c:backWall>
      <c:thickness val="0"/>
    </c:backWall>
    <c:plotArea>
      <c:layout>
        <c:manualLayout>
          <c:layoutTarget val="inner"/>
          <c:xMode val="edge"/>
          <c:yMode val="edge"/>
          <c:x val="1.7743649160971996E-2"/>
          <c:y val="0.13025641025641024"/>
          <c:w val="0.98225637332320959"/>
          <c:h val="0.65918365445722171"/>
        </c:manualLayout>
      </c:layout>
      <c:bar3DChart>
        <c:barDir val="col"/>
        <c:grouping val="clustered"/>
        <c:varyColors val="0"/>
        <c:ser>
          <c:idx val="0"/>
          <c:order val="0"/>
          <c:tx>
            <c:strRef>
              <c:f>'Defect Report'!$D$128</c:f>
              <c:strCache>
                <c:ptCount val="1"/>
                <c:pt idx="0">
                  <c:v>Code</c:v>
                </c:pt>
              </c:strCache>
            </c:strRef>
          </c:tx>
          <c:spPr>
            <a:solidFill>
              <a:srgbClr val="0070C0"/>
            </a:solidFill>
          </c:spPr>
          <c:invertIfNegative val="0"/>
          <c:cat>
            <c:strRef>
              <c:f>'Defect Report'!$C$129:$C$142</c:f>
              <c:strCache>
                <c:ptCount val="14"/>
                <c:pt idx="0">
                  <c:v>New</c:v>
                </c:pt>
                <c:pt idx="1">
                  <c:v>Open</c:v>
                </c:pt>
                <c:pt idx="2">
                  <c:v>Active</c:v>
                </c:pt>
                <c:pt idx="3">
                  <c:v>In Progress</c:v>
                </c:pt>
                <c:pt idx="4">
                  <c:v>Fixed</c:v>
                </c:pt>
                <c:pt idx="5">
                  <c:v>Ready for System Test</c:v>
                </c:pt>
                <c:pt idx="6">
                  <c:v>Retest Dependency</c:v>
                </c:pt>
                <c:pt idx="7">
                  <c:v>Failed Retest</c:v>
                </c:pt>
                <c:pt idx="8">
                  <c:v>Ready for Business Test</c:v>
                </c:pt>
                <c:pt idx="9">
                  <c:v>Deferred</c:v>
                </c:pt>
                <c:pt idx="10">
                  <c:v>Rejected</c:v>
                </c:pt>
                <c:pt idx="11">
                  <c:v>Re-Opened</c:v>
                </c:pt>
                <c:pt idx="12">
                  <c:v>Put On Hold</c:v>
                </c:pt>
                <c:pt idx="13">
                  <c:v>Closed</c:v>
                </c:pt>
              </c:strCache>
            </c:strRef>
          </c:cat>
          <c:val>
            <c:numRef>
              <c:f>'Defect Report'!$D$129:$D$142</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445</c:v>
                </c:pt>
              </c:numCache>
            </c:numRef>
          </c:val>
        </c:ser>
        <c:ser>
          <c:idx val="1"/>
          <c:order val="1"/>
          <c:tx>
            <c:strRef>
              <c:f>'Defect Report'!$E$128</c:f>
              <c:strCache>
                <c:ptCount val="1"/>
                <c:pt idx="0">
                  <c:v>Requirement</c:v>
                </c:pt>
              </c:strCache>
            </c:strRef>
          </c:tx>
          <c:spPr>
            <a:solidFill>
              <a:srgbClr val="7030A0"/>
            </a:solidFill>
          </c:spPr>
          <c:invertIfNegative val="0"/>
          <c:cat>
            <c:strRef>
              <c:f>'Defect Report'!$C$129:$C$142</c:f>
              <c:strCache>
                <c:ptCount val="14"/>
                <c:pt idx="0">
                  <c:v>New</c:v>
                </c:pt>
                <c:pt idx="1">
                  <c:v>Open</c:v>
                </c:pt>
                <c:pt idx="2">
                  <c:v>Active</c:v>
                </c:pt>
                <c:pt idx="3">
                  <c:v>In Progress</c:v>
                </c:pt>
                <c:pt idx="4">
                  <c:v>Fixed</c:v>
                </c:pt>
                <c:pt idx="5">
                  <c:v>Ready for System Test</c:v>
                </c:pt>
                <c:pt idx="6">
                  <c:v>Retest Dependency</c:v>
                </c:pt>
                <c:pt idx="7">
                  <c:v>Failed Retest</c:v>
                </c:pt>
                <c:pt idx="8">
                  <c:v>Ready for Business Test</c:v>
                </c:pt>
                <c:pt idx="9">
                  <c:v>Deferred</c:v>
                </c:pt>
                <c:pt idx="10">
                  <c:v>Rejected</c:v>
                </c:pt>
                <c:pt idx="11">
                  <c:v>Re-Opened</c:v>
                </c:pt>
                <c:pt idx="12">
                  <c:v>Put On Hold</c:v>
                </c:pt>
                <c:pt idx="13">
                  <c:v>Closed</c:v>
                </c:pt>
              </c:strCache>
            </c:strRef>
          </c:cat>
          <c:val>
            <c:numRef>
              <c:f>'Defect Report'!$E$129:$E$142</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28</c:v>
                </c:pt>
              </c:numCache>
            </c:numRef>
          </c:val>
        </c:ser>
        <c:ser>
          <c:idx val="2"/>
          <c:order val="2"/>
          <c:tx>
            <c:strRef>
              <c:f>'Defect Report'!$F$128</c:f>
              <c:strCache>
                <c:ptCount val="1"/>
                <c:pt idx="0">
                  <c:v>Design</c:v>
                </c:pt>
              </c:strCache>
            </c:strRef>
          </c:tx>
          <c:spPr>
            <a:solidFill>
              <a:srgbClr val="00B050"/>
            </a:solidFill>
          </c:spPr>
          <c:invertIfNegative val="0"/>
          <c:cat>
            <c:strRef>
              <c:f>'Defect Report'!$C$129:$C$142</c:f>
              <c:strCache>
                <c:ptCount val="14"/>
                <c:pt idx="0">
                  <c:v>New</c:v>
                </c:pt>
                <c:pt idx="1">
                  <c:v>Open</c:v>
                </c:pt>
                <c:pt idx="2">
                  <c:v>Active</c:v>
                </c:pt>
                <c:pt idx="3">
                  <c:v>In Progress</c:v>
                </c:pt>
                <c:pt idx="4">
                  <c:v>Fixed</c:v>
                </c:pt>
                <c:pt idx="5">
                  <c:v>Ready for System Test</c:v>
                </c:pt>
                <c:pt idx="6">
                  <c:v>Retest Dependency</c:v>
                </c:pt>
                <c:pt idx="7">
                  <c:v>Failed Retest</c:v>
                </c:pt>
                <c:pt idx="8">
                  <c:v>Ready for Business Test</c:v>
                </c:pt>
                <c:pt idx="9">
                  <c:v>Deferred</c:v>
                </c:pt>
                <c:pt idx="10">
                  <c:v>Rejected</c:v>
                </c:pt>
                <c:pt idx="11">
                  <c:v>Re-Opened</c:v>
                </c:pt>
                <c:pt idx="12">
                  <c:v>Put On Hold</c:v>
                </c:pt>
                <c:pt idx="13">
                  <c:v>Closed</c:v>
                </c:pt>
              </c:strCache>
            </c:strRef>
          </c:cat>
          <c:val>
            <c:numRef>
              <c:f>'Defect Report'!$F$129:$F$142</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7</c:v>
                </c:pt>
              </c:numCache>
            </c:numRef>
          </c:val>
        </c:ser>
        <c:ser>
          <c:idx val="3"/>
          <c:order val="3"/>
          <c:tx>
            <c:strRef>
              <c:f>'Defect Report'!$G$128</c:f>
              <c:strCache>
                <c:ptCount val="1"/>
                <c:pt idx="0">
                  <c:v>Environment</c:v>
                </c:pt>
              </c:strCache>
            </c:strRef>
          </c:tx>
          <c:spPr>
            <a:solidFill>
              <a:schemeClr val="accent6">
                <a:lumMod val="75000"/>
              </a:schemeClr>
            </a:solidFill>
          </c:spPr>
          <c:invertIfNegative val="0"/>
          <c:cat>
            <c:strRef>
              <c:f>'Defect Report'!$C$129:$C$142</c:f>
              <c:strCache>
                <c:ptCount val="14"/>
                <c:pt idx="0">
                  <c:v>New</c:v>
                </c:pt>
                <c:pt idx="1">
                  <c:v>Open</c:v>
                </c:pt>
                <c:pt idx="2">
                  <c:v>Active</c:v>
                </c:pt>
                <c:pt idx="3">
                  <c:v>In Progress</c:v>
                </c:pt>
                <c:pt idx="4">
                  <c:v>Fixed</c:v>
                </c:pt>
                <c:pt idx="5">
                  <c:v>Ready for System Test</c:v>
                </c:pt>
                <c:pt idx="6">
                  <c:v>Retest Dependency</c:v>
                </c:pt>
                <c:pt idx="7">
                  <c:v>Failed Retest</c:v>
                </c:pt>
                <c:pt idx="8">
                  <c:v>Ready for Business Test</c:v>
                </c:pt>
                <c:pt idx="9">
                  <c:v>Deferred</c:v>
                </c:pt>
                <c:pt idx="10">
                  <c:v>Rejected</c:v>
                </c:pt>
                <c:pt idx="11">
                  <c:v>Re-Opened</c:v>
                </c:pt>
                <c:pt idx="12">
                  <c:v>Put On Hold</c:v>
                </c:pt>
                <c:pt idx="13">
                  <c:v>Closed</c:v>
                </c:pt>
              </c:strCache>
            </c:strRef>
          </c:cat>
          <c:val>
            <c:numRef>
              <c:f>'Defect Report'!$G$129:$G$142</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36</c:v>
                </c:pt>
              </c:numCache>
            </c:numRef>
          </c:val>
        </c:ser>
        <c:ser>
          <c:idx val="4"/>
          <c:order val="4"/>
          <c:tx>
            <c:strRef>
              <c:f>'Defect Report'!$H$128</c:f>
              <c:strCache>
                <c:ptCount val="1"/>
                <c:pt idx="0">
                  <c:v>Known Issue</c:v>
                </c:pt>
              </c:strCache>
            </c:strRef>
          </c:tx>
          <c:invertIfNegative val="0"/>
          <c:cat>
            <c:strRef>
              <c:f>'Defect Report'!$C$129:$C$142</c:f>
              <c:strCache>
                <c:ptCount val="14"/>
                <c:pt idx="0">
                  <c:v>New</c:v>
                </c:pt>
                <c:pt idx="1">
                  <c:v>Open</c:v>
                </c:pt>
                <c:pt idx="2">
                  <c:v>Active</c:v>
                </c:pt>
                <c:pt idx="3">
                  <c:v>In Progress</c:v>
                </c:pt>
                <c:pt idx="4">
                  <c:v>Fixed</c:v>
                </c:pt>
                <c:pt idx="5">
                  <c:v>Ready for System Test</c:v>
                </c:pt>
                <c:pt idx="6">
                  <c:v>Retest Dependency</c:v>
                </c:pt>
                <c:pt idx="7">
                  <c:v>Failed Retest</c:v>
                </c:pt>
                <c:pt idx="8">
                  <c:v>Ready for Business Test</c:v>
                </c:pt>
                <c:pt idx="9">
                  <c:v>Deferred</c:v>
                </c:pt>
                <c:pt idx="10">
                  <c:v>Rejected</c:v>
                </c:pt>
                <c:pt idx="11">
                  <c:v>Re-Opened</c:v>
                </c:pt>
                <c:pt idx="12">
                  <c:v>Put On Hold</c:v>
                </c:pt>
                <c:pt idx="13">
                  <c:v>Closed</c:v>
                </c:pt>
              </c:strCache>
            </c:strRef>
          </c:cat>
          <c:val>
            <c:numRef>
              <c:f>'Defect Report'!$H$129:$H$142</c:f>
              <c:numCache>
                <c:formatCode>General</c:formatCode>
                <c:ptCount val="14"/>
                <c:pt idx="0">
                  <c:v>0</c:v>
                </c:pt>
                <c:pt idx="1">
                  <c:v>0</c:v>
                </c:pt>
                <c:pt idx="2">
                  <c:v>0</c:v>
                </c:pt>
                <c:pt idx="3">
                  <c:v>0</c:v>
                </c:pt>
                <c:pt idx="4">
                  <c:v>0</c:v>
                </c:pt>
                <c:pt idx="5">
                  <c:v>0</c:v>
                </c:pt>
                <c:pt idx="6">
                  <c:v>0</c:v>
                </c:pt>
                <c:pt idx="7">
                  <c:v>0</c:v>
                </c:pt>
                <c:pt idx="8">
                  <c:v>0</c:v>
                </c:pt>
                <c:pt idx="9">
                  <c:v>1</c:v>
                </c:pt>
                <c:pt idx="10">
                  <c:v>0</c:v>
                </c:pt>
                <c:pt idx="11">
                  <c:v>0</c:v>
                </c:pt>
                <c:pt idx="12">
                  <c:v>0</c:v>
                </c:pt>
                <c:pt idx="13">
                  <c:v>32</c:v>
                </c:pt>
              </c:numCache>
            </c:numRef>
          </c:val>
        </c:ser>
        <c:ser>
          <c:idx val="5"/>
          <c:order val="5"/>
          <c:tx>
            <c:strRef>
              <c:f>'Defect Report'!$I$128</c:f>
              <c:strCache>
                <c:ptCount val="1"/>
                <c:pt idx="0">
                  <c:v>Testing</c:v>
                </c:pt>
              </c:strCache>
            </c:strRef>
          </c:tx>
          <c:invertIfNegative val="0"/>
          <c:cat>
            <c:strRef>
              <c:f>'Defect Report'!$C$129:$C$142</c:f>
              <c:strCache>
                <c:ptCount val="14"/>
                <c:pt idx="0">
                  <c:v>New</c:v>
                </c:pt>
                <c:pt idx="1">
                  <c:v>Open</c:v>
                </c:pt>
                <c:pt idx="2">
                  <c:v>Active</c:v>
                </c:pt>
                <c:pt idx="3">
                  <c:v>In Progress</c:v>
                </c:pt>
                <c:pt idx="4">
                  <c:v>Fixed</c:v>
                </c:pt>
                <c:pt idx="5">
                  <c:v>Ready for System Test</c:v>
                </c:pt>
                <c:pt idx="6">
                  <c:v>Retest Dependency</c:v>
                </c:pt>
                <c:pt idx="7">
                  <c:v>Failed Retest</c:v>
                </c:pt>
                <c:pt idx="8">
                  <c:v>Ready for Business Test</c:v>
                </c:pt>
                <c:pt idx="9">
                  <c:v>Deferred</c:v>
                </c:pt>
                <c:pt idx="10">
                  <c:v>Rejected</c:v>
                </c:pt>
                <c:pt idx="11">
                  <c:v>Re-Opened</c:v>
                </c:pt>
                <c:pt idx="12">
                  <c:v>Put On Hold</c:v>
                </c:pt>
                <c:pt idx="13">
                  <c:v>Closed</c:v>
                </c:pt>
              </c:strCache>
            </c:strRef>
          </c:cat>
          <c:val>
            <c:numRef>
              <c:f>'Defect Report'!$I$129:$I$142</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37</c:v>
                </c:pt>
              </c:numCache>
            </c:numRef>
          </c:val>
        </c:ser>
        <c:dLbls>
          <c:showLegendKey val="0"/>
          <c:showVal val="1"/>
          <c:showCatName val="0"/>
          <c:showSerName val="0"/>
          <c:showPercent val="0"/>
          <c:showBubbleSize val="0"/>
        </c:dLbls>
        <c:gapWidth val="329"/>
        <c:shape val="box"/>
        <c:axId val="105238912"/>
        <c:axId val="105240448"/>
        <c:axId val="0"/>
      </c:bar3DChart>
      <c:catAx>
        <c:axId val="105238912"/>
        <c:scaling>
          <c:orientation val="minMax"/>
        </c:scaling>
        <c:delete val="0"/>
        <c:axPos val="b"/>
        <c:numFmt formatCode="General" sourceLinked="1"/>
        <c:majorTickMark val="out"/>
        <c:minorTickMark val="none"/>
        <c:tickLblPos val="nextTo"/>
        <c:crossAx val="105240448"/>
        <c:crosses val="autoZero"/>
        <c:auto val="1"/>
        <c:lblAlgn val="ctr"/>
        <c:lblOffset val="100"/>
        <c:noMultiLvlLbl val="0"/>
      </c:catAx>
      <c:valAx>
        <c:axId val="105240448"/>
        <c:scaling>
          <c:orientation val="minMax"/>
        </c:scaling>
        <c:delete val="0"/>
        <c:axPos val="l"/>
        <c:title>
          <c:tx>
            <c:rich>
              <a:bodyPr rot="-5400000" vert="horz"/>
              <a:lstStyle/>
              <a:p>
                <a:pPr>
                  <a:defRPr b="0"/>
                </a:pPr>
                <a:r>
                  <a:rPr lang="en-US" b="0"/>
                  <a:t>Defect  Count</a:t>
                </a:r>
              </a:p>
            </c:rich>
          </c:tx>
          <c:layout>
            <c:manualLayout>
              <c:xMode val="edge"/>
              <c:yMode val="edge"/>
              <c:x val="1.1846906506431087E-2"/>
              <c:y val="0.38461675552608654"/>
            </c:manualLayout>
          </c:layout>
          <c:overlay val="0"/>
        </c:title>
        <c:numFmt formatCode="0" sourceLinked="0"/>
        <c:majorTickMark val="out"/>
        <c:minorTickMark val="none"/>
        <c:tickLblPos val="nextTo"/>
        <c:crossAx val="105238912"/>
        <c:crosses val="autoZero"/>
        <c:crossBetween val="between"/>
      </c:valAx>
    </c:plotArea>
    <c:legend>
      <c:legendPos val="b"/>
      <c:layout>
        <c:manualLayout>
          <c:xMode val="edge"/>
          <c:yMode val="edge"/>
          <c:x val="0.37364411830493222"/>
          <c:y val="0.9186981679931483"/>
          <c:w val="0.27551984998011919"/>
          <c:h val="7.9376786652590375E-2"/>
        </c:manualLayout>
      </c:layout>
      <c:overlay val="0"/>
    </c:legend>
    <c:plotVisOnly val="1"/>
    <c:dispBlanksAs val="gap"/>
    <c:showDLblsOverMax val="0"/>
  </c:chart>
  <c:spPr>
    <a:ln>
      <a:solidFill>
        <a:sysClr val="windowText" lastClr="000000"/>
      </a:solidFill>
    </a:ln>
  </c:spPr>
  <c:txPr>
    <a:bodyPr/>
    <a:lstStyle/>
    <a:p>
      <a:pPr>
        <a:defRPr sz="800">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sz="1000" b="1" i="0" u="none" strike="noStrike" baseline="0">
                <a:effectLst/>
              </a:rPr>
              <a:t>End to End Testing - Cycle 1 </a:t>
            </a:r>
            <a:r>
              <a:rPr lang="en-US" sz="1000"/>
              <a:t>: Test</a:t>
            </a:r>
            <a:r>
              <a:rPr lang="en-US" sz="1000" baseline="0"/>
              <a:t> Execution Burn Down Chart</a:t>
            </a:r>
            <a:endParaRPr lang="en-US" sz="1000"/>
          </a:p>
        </c:rich>
      </c:tx>
      <c:layout/>
      <c:overlay val="0"/>
    </c:title>
    <c:autoTitleDeleted val="0"/>
    <c:plotArea>
      <c:layout>
        <c:manualLayout>
          <c:layoutTarget val="inner"/>
          <c:xMode val="edge"/>
          <c:yMode val="edge"/>
          <c:x val="5.6360954031930151E-2"/>
          <c:y val="0.13285783477194454"/>
          <c:w val="0.91934215325428603"/>
          <c:h val="0.61645162724607805"/>
        </c:manualLayout>
      </c:layout>
      <c:lineChart>
        <c:grouping val="standard"/>
        <c:varyColors val="0"/>
        <c:ser>
          <c:idx val="0"/>
          <c:order val="0"/>
          <c:tx>
            <c:strRef>
              <c:f>'Execution Report'!$K$4</c:f>
              <c:strCache>
                <c:ptCount val="1"/>
                <c:pt idx="0">
                  <c:v>Planned Burndown</c:v>
                </c:pt>
              </c:strCache>
            </c:strRef>
          </c:tx>
          <c:spPr>
            <a:ln>
              <a:solidFill>
                <a:srgbClr val="0070C0"/>
              </a:solidFill>
            </a:ln>
          </c:spPr>
          <c:marker>
            <c:spPr>
              <a:solidFill>
                <a:srgbClr val="0070C0"/>
              </a:solidFill>
              <a:ln w="15875">
                <a:solidFill>
                  <a:srgbClr val="0070C0"/>
                </a:solidFill>
              </a:ln>
            </c:spPr>
          </c:marker>
          <c:dLbls>
            <c:dLblPos val="b"/>
            <c:showLegendKey val="0"/>
            <c:showVal val="1"/>
            <c:showCatName val="0"/>
            <c:showSerName val="0"/>
            <c:showPercent val="0"/>
            <c:showBubbleSize val="0"/>
            <c:showLeaderLines val="0"/>
          </c:dLbls>
          <c:cat>
            <c:strRef>
              <c:f>'Execution Report'!$B$5:$B$26</c:f>
              <c:strCache>
                <c:ptCount val="22"/>
                <c:pt idx="0">
                  <c:v>08/05/2015</c:v>
                </c:pt>
                <c:pt idx="1">
                  <c:v>09/05/2015</c:v>
                </c:pt>
                <c:pt idx="2">
                  <c:v>10/05//2015</c:v>
                </c:pt>
                <c:pt idx="3">
                  <c:v>11/05/2015</c:v>
                </c:pt>
                <c:pt idx="4">
                  <c:v>12/05/2015</c:v>
                </c:pt>
                <c:pt idx="5">
                  <c:v>13/05/2015</c:v>
                </c:pt>
                <c:pt idx="6">
                  <c:v>14/05/2015</c:v>
                </c:pt>
                <c:pt idx="7">
                  <c:v>15/05/2015</c:v>
                </c:pt>
                <c:pt idx="8">
                  <c:v>16/05/2015</c:v>
                </c:pt>
                <c:pt idx="9">
                  <c:v>17/05/2015</c:v>
                </c:pt>
                <c:pt idx="10">
                  <c:v>18/05/2015</c:v>
                </c:pt>
                <c:pt idx="11">
                  <c:v>19/05/2015</c:v>
                </c:pt>
                <c:pt idx="12">
                  <c:v>20/05/2015</c:v>
                </c:pt>
                <c:pt idx="13">
                  <c:v>21/05/2015</c:v>
                </c:pt>
                <c:pt idx="14">
                  <c:v>22/05/2015</c:v>
                </c:pt>
                <c:pt idx="15">
                  <c:v>23/05/2015</c:v>
                </c:pt>
                <c:pt idx="16">
                  <c:v>24/05/2015</c:v>
                </c:pt>
                <c:pt idx="17">
                  <c:v>25/05/2015</c:v>
                </c:pt>
                <c:pt idx="18">
                  <c:v>26/05/2015</c:v>
                </c:pt>
                <c:pt idx="19">
                  <c:v>27/05/2015</c:v>
                </c:pt>
                <c:pt idx="20">
                  <c:v>28/05/2015</c:v>
                </c:pt>
                <c:pt idx="21">
                  <c:v>29/05/2015</c:v>
                </c:pt>
              </c:strCache>
            </c:strRef>
          </c:cat>
          <c:val>
            <c:numRef>
              <c:f>'Execution Report'!$K$5:$K$26</c:f>
              <c:numCache>
                <c:formatCode>General</c:formatCode>
                <c:ptCount val="22"/>
                <c:pt idx="0">
                  <c:v>325</c:v>
                </c:pt>
                <c:pt idx="1">
                  <c:v>305</c:v>
                </c:pt>
                <c:pt idx="2">
                  <c:v>305</c:v>
                </c:pt>
                <c:pt idx="3">
                  <c:v>305</c:v>
                </c:pt>
                <c:pt idx="4">
                  <c:v>275</c:v>
                </c:pt>
                <c:pt idx="5">
                  <c:v>245</c:v>
                </c:pt>
                <c:pt idx="6">
                  <c:v>215</c:v>
                </c:pt>
                <c:pt idx="7">
                  <c:v>185</c:v>
                </c:pt>
                <c:pt idx="8">
                  <c:v>155</c:v>
                </c:pt>
                <c:pt idx="9">
                  <c:v>155</c:v>
                </c:pt>
                <c:pt idx="10">
                  <c:v>155</c:v>
                </c:pt>
                <c:pt idx="11">
                  <c:v>125</c:v>
                </c:pt>
                <c:pt idx="12">
                  <c:v>95</c:v>
                </c:pt>
                <c:pt idx="13">
                  <c:v>65</c:v>
                </c:pt>
                <c:pt idx="14">
                  <c:v>35</c:v>
                </c:pt>
                <c:pt idx="15">
                  <c:v>15</c:v>
                </c:pt>
                <c:pt idx="16">
                  <c:v>15</c:v>
                </c:pt>
                <c:pt idx="17">
                  <c:v>15</c:v>
                </c:pt>
                <c:pt idx="18">
                  <c:v>0</c:v>
                </c:pt>
                <c:pt idx="19">
                  <c:v>0</c:v>
                </c:pt>
                <c:pt idx="20">
                  <c:v>0</c:v>
                </c:pt>
                <c:pt idx="21">
                  <c:v>0</c:v>
                </c:pt>
              </c:numCache>
            </c:numRef>
          </c:val>
          <c:smooth val="0"/>
        </c:ser>
        <c:ser>
          <c:idx val="1"/>
          <c:order val="1"/>
          <c:tx>
            <c:strRef>
              <c:f>'Execution Report'!$L$4</c:f>
              <c:strCache>
                <c:ptCount val="1"/>
                <c:pt idx="0">
                  <c:v>Actual Burndown</c:v>
                </c:pt>
              </c:strCache>
            </c:strRef>
          </c:tx>
          <c:cat>
            <c:strRef>
              <c:f>'Execution Report'!$B$5:$B$26</c:f>
              <c:strCache>
                <c:ptCount val="22"/>
                <c:pt idx="0">
                  <c:v>08/05/2015</c:v>
                </c:pt>
                <c:pt idx="1">
                  <c:v>09/05/2015</c:v>
                </c:pt>
                <c:pt idx="2">
                  <c:v>10/05//2015</c:v>
                </c:pt>
                <c:pt idx="3">
                  <c:v>11/05/2015</c:v>
                </c:pt>
                <c:pt idx="4">
                  <c:v>12/05/2015</c:v>
                </c:pt>
                <c:pt idx="5">
                  <c:v>13/05/2015</c:v>
                </c:pt>
                <c:pt idx="6">
                  <c:v>14/05/2015</c:v>
                </c:pt>
                <c:pt idx="7">
                  <c:v>15/05/2015</c:v>
                </c:pt>
                <c:pt idx="8">
                  <c:v>16/05/2015</c:v>
                </c:pt>
                <c:pt idx="9">
                  <c:v>17/05/2015</c:v>
                </c:pt>
                <c:pt idx="10">
                  <c:v>18/05/2015</c:v>
                </c:pt>
                <c:pt idx="11">
                  <c:v>19/05/2015</c:v>
                </c:pt>
                <c:pt idx="12">
                  <c:v>20/05/2015</c:v>
                </c:pt>
                <c:pt idx="13">
                  <c:v>21/05/2015</c:v>
                </c:pt>
                <c:pt idx="14">
                  <c:v>22/05/2015</c:v>
                </c:pt>
                <c:pt idx="15">
                  <c:v>23/05/2015</c:v>
                </c:pt>
                <c:pt idx="16">
                  <c:v>24/05/2015</c:v>
                </c:pt>
                <c:pt idx="17">
                  <c:v>25/05/2015</c:v>
                </c:pt>
                <c:pt idx="18">
                  <c:v>26/05/2015</c:v>
                </c:pt>
                <c:pt idx="19">
                  <c:v>27/05/2015</c:v>
                </c:pt>
                <c:pt idx="20">
                  <c:v>28/05/2015</c:v>
                </c:pt>
                <c:pt idx="21">
                  <c:v>29/05/2015</c:v>
                </c:pt>
              </c:strCache>
            </c:strRef>
          </c:cat>
          <c:val>
            <c:numRef>
              <c:f>'Execution Report'!$L$5:$L$26</c:f>
              <c:numCache>
                <c:formatCode>0</c:formatCode>
                <c:ptCount val="22"/>
                <c:pt idx="0">
                  <c:v>325</c:v>
                </c:pt>
                <c:pt idx="1">
                  <c:v>310</c:v>
                </c:pt>
                <c:pt idx="2">
                  <c:v>310</c:v>
                </c:pt>
                <c:pt idx="3">
                  <c:v>310</c:v>
                </c:pt>
                <c:pt idx="4">
                  <c:v>285</c:v>
                </c:pt>
                <c:pt idx="5">
                  <c:v>260</c:v>
                </c:pt>
                <c:pt idx="6">
                  <c:v>218</c:v>
                </c:pt>
                <c:pt idx="7">
                  <c:v>189</c:v>
                </c:pt>
                <c:pt idx="8">
                  <c:v>164</c:v>
                </c:pt>
                <c:pt idx="9">
                  <c:v>164</c:v>
                </c:pt>
                <c:pt idx="10">
                  <c:v>164</c:v>
                </c:pt>
                <c:pt idx="11">
                  <c:v>154</c:v>
                </c:pt>
                <c:pt idx="12">
                  <c:v>117</c:v>
                </c:pt>
                <c:pt idx="13">
                  <c:v>106</c:v>
                </c:pt>
                <c:pt idx="14">
                  <c:v>85</c:v>
                </c:pt>
                <c:pt idx="15">
                  <c:v>66</c:v>
                </c:pt>
                <c:pt idx="16">
                  <c:v>66</c:v>
                </c:pt>
                <c:pt idx="17">
                  <c:v>66</c:v>
                </c:pt>
                <c:pt idx="18">
                  <c:v>49</c:v>
                </c:pt>
                <c:pt idx="19">
                  <c:v>36</c:v>
                </c:pt>
                <c:pt idx="20">
                  <c:v>25</c:v>
                </c:pt>
                <c:pt idx="21">
                  <c:v>25</c:v>
                </c:pt>
              </c:numCache>
            </c:numRef>
          </c:val>
          <c:smooth val="0"/>
        </c:ser>
        <c:dLbls>
          <c:dLblPos val="t"/>
          <c:showLegendKey val="0"/>
          <c:showVal val="1"/>
          <c:showCatName val="0"/>
          <c:showSerName val="0"/>
          <c:showPercent val="0"/>
          <c:showBubbleSize val="0"/>
        </c:dLbls>
        <c:marker val="1"/>
        <c:smooth val="0"/>
        <c:axId val="70977792"/>
        <c:axId val="70991872"/>
      </c:lineChart>
      <c:catAx>
        <c:axId val="70977792"/>
        <c:scaling>
          <c:orientation val="minMax"/>
        </c:scaling>
        <c:delete val="0"/>
        <c:axPos val="b"/>
        <c:numFmt formatCode="m/d/yyyy" sourceLinked="1"/>
        <c:majorTickMark val="out"/>
        <c:minorTickMark val="none"/>
        <c:tickLblPos val="nextTo"/>
        <c:crossAx val="70991872"/>
        <c:crosses val="autoZero"/>
        <c:auto val="1"/>
        <c:lblAlgn val="ctr"/>
        <c:lblOffset val="100"/>
        <c:noMultiLvlLbl val="1"/>
      </c:catAx>
      <c:valAx>
        <c:axId val="70991872"/>
        <c:scaling>
          <c:orientation val="minMax"/>
        </c:scaling>
        <c:delete val="0"/>
        <c:axPos val="l"/>
        <c:title>
          <c:tx>
            <c:rich>
              <a:bodyPr rot="-5400000" vert="horz"/>
              <a:lstStyle/>
              <a:p>
                <a:pPr>
                  <a:defRPr sz="1000"/>
                </a:pPr>
                <a:r>
                  <a:rPr lang="en-US" sz="1000"/>
                  <a:t>Test Case Count</a:t>
                </a:r>
              </a:p>
            </c:rich>
          </c:tx>
          <c:layout>
            <c:manualLayout>
              <c:xMode val="edge"/>
              <c:yMode val="edge"/>
              <c:x val="7.2267501928855015E-3"/>
              <c:y val="0.21023362393056116"/>
            </c:manualLayout>
          </c:layout>
          <c:overlay val="0"/>
        </c:title>
        <c:numFmt formatCode="General" sourceLinked="1"/>
        <c:majorTickMark val="out"/>
        <c:minorTickMark val="none"/>
        <c:tickLblPos val="nextTo"/>
        <c:crossAx val="70977792"/>
        <c:crosses val="autoZero"/>
        <c:crossBetween val="between"/>
      </c:valAx>
      <c:spPr>
        <a:noFill/>
        <a:ln w="25400">
          <a:noFill/>
        </a:ln>
      </c:spPr>
    </c:plotArea>
    <c:legend>
      <c:legendPos val="b"/>
      <c:layout>
        <c:manualLayout>
          <c:xMode val="edge"/>
          <c:yMode val="edge"/>
          <c:x val="0"/>
          <c:y val="0.91356430446194214"/>
          <c:w val="0.99975234820979797"/>
          <c:h val="8.6435812133911272E-2"/>
        </c:manualLayout>
      </c:layout>
      <c:overlay val="0"/>
      <c:txPr>
        <a:bodyPr/>
        <a:lstStyle/>
        <a:p>
          <a:pPr>
            <a:defRPr sz="1000"/>
          </a:pPr>
          <a:endParaRPr lang="en-US"/>
        </a:p>
      </c:txPr>
    </c:legend>
    <c:plotVisOnly val="1"/>
    <c:dispBlanksAs val="gap"/>
    <c:showDLblsOverMax val="0"/>
  </c:chart>
  <c:spPr>
    <a:ln>
      <a:solidFill>
        <a:sysClr val="windowText" lastClr="000000"/>
      </a:solidFill>
    </a:ln>
  </c:spPr>
  <c:txPr>
    <a:bodyPr/>
    <a:lstStyle/>
    <a:p>
      <a:pPr>
        <a:defRPr sz="800">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000"/>
            </a:pPr>
            <a:r>
              <a:rPr lang="en-US" sz="1000"/>
              <a:t>Overall Open</a:t>
            </a:r>
            <a:r>
              <a:rPr lang="en-US" sz="1000" baseline="0"/>
              <a:t> Defects - Severity Summary</a:t>
            </a:r>
            <a:endParaRPr lang="en-US" sz="1000"/>
          </a:p>
        </c:rich>
      </c:tx>
      <c:layout>
        <c:manualLayout>
          <c:xMode val="edge"/>
          <c:yMode val="edge"/>
          <c:x val="0.13593109942689313"/>
          <c:y val="2.1617612037436673E-2"/>
        </c:manualLayout>
      </c:layout>
      <c:overlay val="0"/>
    </c:title>
    <c:autoTitleDeleted val="0"/>
    <c:view3D>
      <c:rotX val="30"/>
      <c:rotY val="0"/>
      <c:rAngAx val="0"/>
      <c:perspective val="30"/>
    </c:view3D>
    <c:floor>
      <c:thickness val="0"/>
    </c:floor>
    <c:sideWall>
      <c:thickness val="0"/>
    </c:sideWall>
    <c:backWall>
      <c:thickness val="0"/>
    </c:backWall>
    <c:plotArea>
      <c:layout>
        <c:manualLayout>
          <c:layoutTarget val="inner"/>
          <c:xMode val="edge"/>
          <c:yMode val="edge"/>
          <c:x val="2.3216193802118291E-2"/>
          <c:y val="0.11936173774504144"/>
          <c:w val="0.93164794501051607"/>
          <c:h val="0.78942476575794651"/>
        </c:manualLayout>
      </c:layout>
      <c:pie3DChart>
        <c:varyColors val="1"/>
        <c:ser>
          <c:idx val="0"/>
          <c:order val="0"/>
          <c:dPt>
            <c:idx val="0"/>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cap="flat" cmpd="sng" algn="ctr">
                <a:noFill/>
                <a:prstDash val="solid"/>
              </a:ln>
              <a:effectLst>
                <a:outerShdw blurRad="40000" dist="23000" dir="5400000" rotWithShape="0">
                  <a:srgbClr val="000000">
                    <a:alpha val="35000"/>
                  </a:srgbClr>
                </a:outerShdw>
              </a:effectLst>
            </c:spPr>
          </c:dPt>
          <c:dPt>
            <c:idx val="1"/>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cap="flat" cmpd="sng" algn="ctr">
                <a:noFill/>
                <a:prstDash val="solid"/>
              </a:ln>
              <a:effectLst>
                <a:outerShdw blurRad="40000" dist="23000" dir="5400000" rotWithShape="0">
                  <a:srgbClr val="000000">
                    <a:alpha val="35000"/>
                  </a:srgbClr>
                </a:outerShdw>
              </a:effectLst>
            </c:spPr>
          </c:dPt>
          <c:dPt>
            <c:idx val="2"/>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cap="flat" cmpd="sng" algn="ctr">
                <a:noFill/>
                <a:prstDash val="solid"/>
              </a:ln>
              <a:effectLst>
                <a:outerShdw blurRad="40000" dist="23000" dir="5400000" rotWithShape="0">
                  <a:srgbClr val="000000">
                    <a:alpha val="35000"/>
                  </a:srgbClr>
                </a:outerShdw>
              </a:effectLst>
            </c:spPr>
          </c:dPt>
          <c:dPt>
            <c:idx val="3"/>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cap="flat" cmpd="sng" algn="ctr">
                <a:noFill/>
                <a:prstDash val="solid"/>
              </a:ln>
              <a:effectLst>
                <a:outerShdw blurRad="40000" dist="23000" dir="5400000" rotWithShape="0">
                  <a:srgbClr val="000000">
                    <a:alpha val="35000"/>
                  </a:srgbClr>
                </a:outerShdw>
              </a:effectLst>
            </c:spPr>
          </c:dPt>
          <c:dLbls>
            <c:dLbl>
              <c:idx val="0"/>
              <c:layout>
                <c:manualLayout>
                  <c:x val="4.3127119048756027E-3"/>
                  <c:y val="9.6760164744915458E-2"/>
                </c:manualLayout>
              </c:layout>
              <c:showLegendKey val="0"/>
              <c:showVal val="0"/>
              <c:showCatName val="0"/>
              <c:showSerName val="0"/>
              <c:showPercent val="1"/>
              <c:showBubbleSize val="0"/>
            </c:dLbl>
            <c:dLbl>
              <c:idx val="1"/>
              <c:layout>
                <c:manualLayout>
                  <c:x val="-0.10376191891614438"/>
                  <c:y val="9.5299721266383405E-2"/>
                </c:manualLayout>
              </c:layout>
              <c:showLegendKey val="0"/>
              <c:showVal val="0"/>
              <c:showCatName val="0"/>
              <c:showSerName val="0"/>
              <c:showPercent val="1"/>
              <c:showBubbleSize val="0"/>
            </c:dLbl>
            <c:dLbl>
              <c:idx val="2"/>
              <c:layout>
                <c:manualLayout>
                  <c:x val="-2.2805503450664739E-2"/>
                  <c:y val="-0.31111335534312878"/>
                </c:manualLayout>
              </c:layout>
              <c:showLegendKey val="0"/>
              <c:showVal val="0"/>
              <c:showCatName val="0"/>
              <c:showSerName val="0"/>
              <c:showPercent val="1"/>
              <c:showBubbleSize val="0"/>
            </c:dLbl>
            <c:dLbl>
              <c:idx val="3"/>
              <c:layout>
                <c:manualLayout>
                  <c:x val="7.4513904788882132E-2"/>
                  <c:y val="0.12288384595774933"/>
                </c:manualLayout>
              </c:layout>
              <c:showLegendKey val="0"/>
              <c:showVal val="0"/>
              <c:showCatName val="0"/>
              <c:showSerName val="0"/>
              <c:showPercent val="1"/>
              <c:showBubbleSize val="0"/>
            </c:dLbl>
            <c:txPr>
              <a:bodyPr/>
              <a:lstStyle/>
              <a:p>
                <a:pPr>
                  <a:defRPr sz="800">
                    <a:solidFill>
                      <a:schemeClr val="bg1"/>
                    </a:solidFill>
                  </a:defRPr>
                </a:pPr>
                <a:endParaRPr lang="en-US"/>
              </a:p>
            </c:txPr>
            <c:showLegendKey val="0"/>
            <c:showVal val="0"/>
            <c:showCatName val="0"/>
            <c:showSerName val="0"/>
            <c:showPercent val="1"/>
            <c:showBubbleSize val="0"/>
            <c:showLeaderLines val="1"/>
          </c:dLbls>
          <c:cat>
            <c:strRef>
              <c:f>'Executive Summary'!$T$86:$W$86</c:f>
              <c:strCache>
                <c:ptCount val="4"/>
                <c:pt idx="0">
                  <c:v>1 - Critical</c:v>
                </c:pt>
                <c:pt idx="1">
                  <c:v>2 - High</c:v>
                </c:pt>
                <c:pt idx="2">
                  <c:v>3 - Medium</c:v>
                </c:pt>
                <c:pt idx="3">
                  <c:v>4 - Low</c:v>
                </c:pt>
              </c:strCache>
            </c:strRef>
          </c:cat>
          <c:val>
            <c:numRef>
              <c:f>'Executive Summary'!$T$87:$W$87</c:f>
              <c:numCache>
                <c:formatCode>General</c:formatCode>
                <c:ptCount val="4"/>
                <c:pt idx="0">
                  <c:v>0</c:v>
                </c:pt>
                <c:pt idx="1">
                  <c:v>16</c:v>
                </c:pt>
                <c:pt idx="2">
                  <c:v>167</c:v>
                </c:pt>
                <c:pt idx="3">
                  <c:v>79</c:v>
                </c:pt>
              </c:numCache>
            </c:numRef>
          </c:val>
        </c:ser>
        <c:dLbls>
          <c:showLegendKey val="0"/>
          <c:showVal val="0"/>
          <c:showCatName val="0"/>
          <c:showSerName val="0"/>
          <c:showPercent val="1"/>
          <c:showBubbleSize val="0"/>
          <c:showLeaderLines val="1"/>
        </c:dLbls>
      </c:pie3DChart>
    </c:plotArea>
    <c:legend>
      <c:legendPos val="b"/>
      <c:layout>
        <c:manualLayout>
          <c:xMode val="edge"/>
          <c:yMode val="edge"/>
          <c:x val="5.1147937626201982E-4"/>
          <c:y val="0.90818664508074143"/>
          <c:w val="0.99316605565155802"/>
          <c:h val="8.9930832949209977E-2"/>
        </c:manualLayout>
      </c:layout>
      <c:overlay val="0"/>
      <c:txPr>
        <a:bodyPr/>
        <a:lstStyle/>
        <a:p>
          <a:pPr>
            <a:defRPr sz="900" b="0"/>
          </a:pPr>
          <a:endParaRPr lang="en-US"/>
        </a:p>
      </c:txPr>
    </c:legend>
    <c:plotVisOnly val="1"/>
    <c:dispBlanksAs val="gap"/>
    <c:showDLblsOverMax val="0"/>
  </c:chart>
  <c:spPr>
    <a:ln>
      <a:solidFill>
        <a:sysClr val="windowText" lastClr="000000"/>
      </a:solidFill>
    </a:ln>
  </c:spPr>
  <c:txPr>
    <a:bodyPr/>
    <a:lstStyle/>
    <a:p>
      <a:pPr>
        <a:defRPr sz="1000" b="1">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n-US" sz="1050" b="1" i="0" baseline="0">
                <a:effectLst/>
                <a:latin typeface="Tahoma" panose="020B0604030504040204" pitchFamily="34" charset="0"/>
                <a:ea typeface="Tahoma" panose="020B0604030504040204" pitchFamily="34" charset="0"/>
                <a:cs typeface="Tahoma" panose="020B0604030504040204" pitchFamily="34" charset="0"/>
              </a:rPr>
              <a:t>In Flow/Out Flow - </a:t>
            </a:r>
            <a:r>
              <a:rPr lang="en-US" sz="1050" b="1" i="0" u="sng" baseline="0">
                <a:effectLst/>
                <a:latin typeface="Tahoma" panose="020B0604030504040204" pitchFamily="34" charset="0"/>
                <a:ea typeface="Tahoma" panose="020B0604030504040204" pitchFamily="34" charset="0"/>
                <a:cs typeface="Tahoma" panose="020B0604030504040204" pitchFamily="34" charset="0"/>
              </a:rPr>
              <a:t>Defect Priority</a:t>
            </a:r>
            <a:r>
              <a:rPr lang="en-US" sz="1050" b="1" i="0" u="none" baseline="0">
                <a:effectLst/>
                <a:latin typeface="Tahoma" panose="020B0604030504040204" pitchFamily="34" charset="0"/>
                <a:ea typeface="Tahoma" panose="020B0604030504040204" pitchFamily="34" charset="0"/>
                <a:cs typeface="Tahoma" panose="020B0604030504040204" pitchFamily="34" charset="0"/>
              </a:rPr>
              <a:t> </a:t>
            </a:r>
            <a:r>
              <a:rPr lang="en-US" sz="1050" b="1" i="0" baseline="0">
                <a:effectLst/>
                <a:latin typeface="Tahoma" panose="020B0604030504040204" pitchFamily="34" charset="0"/>
                <a:ea typeface="Tahoma" panose="020B0604030504040204" pitchFamily="34" charset="0"/>
                <a:cs typeface="Tahoma" panose="020B0604030504040204" pitchFamily="34" charset="0"/>
              </a:rPr>
              <a:t>- P1 and P2 Defects</a:t>
            </a:r>
            <a:endParaRPr lang="en-US" sz="1050">
              <a:effectLst/>
              <a:latin typeface="Tahoma" panose="020B0604030504040204" pitchFamily="34" charset="0"/>
              <a:ea typeface="Tahoma" panose="020B0604030504040204" pitchFamily="34" charset="0"/>
              <a:cs typeface="Tahoma" panose="020B0604030504040204" pitchFamily="34" charset="0"/>
            </a:endParaRPr>
          </a:p>
        </c:rich>
      </c:tx>
      <c:layout>
        <c:manualLayout>
          <c:xMode val="edge"/>
          <c:yMode val="edge"/>
          <c:x val="0.25655674042490412"/>
          <c:y val="2.5185087132526141E-2"/>
        </c:manualLayout>
      </c:layout>
      <c:overlay val="0"/>
    </c:title>
    <c:autoTitleDeleted val="0"/>
    <c:plotArea>
      <c:layout>
        <c:manualLayout>
          <c:layoutTarget val="inner"/>
          <c:xMode val="edge"/>
          <c:yMode val="edge"/>
          <c:x val="9.4015959139945329E-2"/>
          <c:y val="0.1703545134025396"/>
          <c:w val="0.88646367196839293"/>
          <c:h val="0.5397585343997382"/>
        </c:manualLayout>
      </c:layout>
      <c:lineChart>
        <c:grouping val="standard"/>
        <c:varyColors val="0"/>
        <c:ser>
          <c:idx val="0"/>
          <c:order val="0"/>
          <c:tx>
            <c:strRef>
              <c:f>'Executive Summary Data'!$F$94</c:f>
              <c:strCache>
                <c:ptCount val="1"/>
                <c:pt idx="0">
                  <c:v>Open Defects on given day</c:v>
                </c:pt>
              </c:strCache>
            </c:strRef>
          </c:tx>
          <c:dLbls>
            <c:txPr>
              <a:bodyPr/>
              <a:lstStyle/>
              <a:p>
                <a:pPr>
                  <a:defRPr sz="1000"/>
                </a:pPr>
                <a:endParaRPr lang="en-US"/>
              </a:p>
            </c:txPr>
            <c:dLblPos val="t"/>
            <c:showLegendKey val="0"/>
            <c:showVal val="1"/>
            <c:showCatName val="0"/>
            <c:showSerName val="0"/>
            <c:showPercent val="0"/>
            <c:showBubbleSize val="0"/>
            <c:showLeaderLines val="0"/>
          </c:dLbls>
          <c:cat>
            <c:strRef>
              <c:f>'Executive Summary Data'!$E$95:$E$109</c:f>
              <c:strCache>
                <c:ptCount val="15"/>
                <c:pt idx="0">
                  <c:v>08/05/2015</c:v>
                </c:pt>
                <c:pt idx="1">
                  <c:v>11/05/2015</c:v>
                </c:pt>
                <c:pt idx="2">
                  <c:v>12/05/2015</c:v>
                </c:pt>
                <c:pt idx="3">
                  <c:v>13/05/2015</c:v>
                </c:pt>
                <c:pt idx="4">
                  <c:v>14/05/2015</c:v>
                </c:pt>
                <c:pt idx="5">
                  <c:v>15/05/2015</c:v>
                </c:pt>
                <c:pt idx="6">
                  <c:v>18/05/2015</c:v>
                </c:pt>
                <c:pt idx="7">
                  <c:v>19/05/2015</c:v>
                </c:pt>
                <c:pt idx="8">
                  <c:v>20/05/2015</c:v>
                </c:pt>
                <c:pt idx="9">
                  <c:v>21/05/2015</c:v>
                </c:pt>
                <c:pt idx="10">
                  <c:v>22/05/2015</c:v>
                </c:pt>
                <c:pt idx="11">
                  <c:v>25/05/2015</c:v>
                </c:pt>
                <c:pt idx="12">
                  <c:v>26/05/2015</c:v>
                </c:pt>
                <c:pt idx="13">
                  <c:v>27/05/2015</c:v>
                </c:pt>
                <c:pt idx="14">
                  <c:v>28/05/2015</c:v>
                </c:pt>
              </c:strCache>
            </c:strRef>
          </c:cat>
          <c:val>
            <c:numRef>
              <c:f>'Executive Summary Data'!$F$95:$F$109</c:f>
              <c:numCache>
                <c:formatCode>General</c:formatCode>
                <c:ptCount val="15"/>
                <c:pt idx="0">
                  <c:v>60</c:v>
                </c:pt>
                <c:pt idx="1">
                  <c:v>67</c:v>
                </c:pt>
                <c:pt idx="2">
                  <c:v>67</c:v>
                </c:pt>
                <c:pt idx="3">
                  <c:v>59</c:v>
                </c:pt>
                <c:pt idx="4">
                  <c:v>62</c:v>
                </c:pt>
                <c:pt idx="5">
                  <c:v>56</c:v>
                </c:pt>
                <c:pt idx="6">
                  <c:v>26</c:v>
                </c:pt>
                <c:pt idx="7">
                  <c:v>54</c:v>
                </c:pt>
                <c:pt idx="8">
                  <c:v>53</c:v>
                </c:pt>
                <c:pt idx="9">
                  <c:v>57</c:v>
                </c:pt>
                <c:pt idx="10">
                  <c:v>43</c:v>
                </c:pt>
                <c:pt idx="11">
                  <c:v>32</c:v>
                </c:pt>
                <c:pt idx="12">
                  <c:v>32</c:v>
                </c:pt>
                <c:pt idx="13">
                  <c:v>26</c:v>
                </c:pt>
                <c:pt idx="14">
                  <c:v>26</c:v>
                </c:pt>
              </c:numCache>
            </c:numRef>
          </c:val>
          <c:smooth val="0"/>
        </c:ser>
        <c:ser>
          <c:idx val="1"/>
          <c:order val="1"/>
          <c:tx>
            <c:strRef>
              <c:f>'Executive Summary Data'!$G$94</c:f>
              <c:strCache>
                <c:ptCount val="1"/>
                <c:pt idx="0">
                  <c:v>Defects detected on given day</c:v>
                </c:pt>
              </c:strCache>
            </c:strRef>
          </c:tx>
          <c:dLbls>
            <c:dLbl>
              <c:idx val="0"/>
              <c:layout>
                <c:manualLayout>
                  <c:x val="-3.9999158418668676E-2"/>
                  <c:y val="-2.517747358195396E-2"/>
                </c:manualLayout>
              </c:layout>
              <c:dLblPos val="r"/>
              <c:showLegendKey val="0"/>
              <c:showVal val="1"/>
              <c:showCatName val="0"/>
              <c:showSerName val="0"/>
              <c:showPercent val="0"/>
              <c:showBubbleSize val="0"/>
            </c:dLbl>
            <c:dLbl>
              <c:idx val="3"/>
              <c:layout>
                <c:manualLayout>
                  <c:x val="-4.439684705502063E-2"/>
                  <c:y val="-3.3220669217411909E-2"/>
                </c:manualLayout>
              </c:layout>
              <c:dLblPos val="r"/>
              <c:showLegendKey val="0"/>
              <c:showVal val="1"/>
              <c:showCatName val="0"/>
              <c:showSerName val="0"/>
              <c:showPercent val="0"/>
              <c:showBubbleSize val="0"/>
            </c:dLbl>
            <c:txPr>
              <a:bodyPr/>
              <a:lstStyle/>
              <a:p>
                <a:pPr>
                  <a:defRPr sz="1000"/>
                </a:pPr>
                <a:endParaRPr lang="en-US"/>
              </a:p>
            </c:txPr>
            <c:dLblPos val="t"/>
            <c:showLegendKey val="0"/>
            <c:showVal val="1"/>
            <c:showCatName val="0"/>
            <c:showSerName val="0"/>
            <c:showPercent val="0"/>
            <c:showBubbleSize val="0"/>
            <c:showLeaderLines val="0"/>
          </c:dLbls>
          <c:cat>
            <c:strRef>
              <c:f>'Executive Summary Data'!$E$95:$E$109</c:f>
              <c:strCache>
                <c:ptCount val="15"/>
                <c:pt idx="0">
                  <c:v>08/05/2015</c:v>
                </c:pt>
                <c:pt idx="1">
                  <c:v>11/05/2015</c:v>
                </c:pt>
                <c:pt idx="2">
                  <c:v>12/05/2015</c:v>
                </c:pt>
                <c:pt idx="3">
                  <c:v>13/05/2015</c:v>
                </c:pt>
                <c:pt idx="4">
                  <c:v>14/05/2015</c:v>
                </c:pt>
                <c:pt idx="5">
                  <c:v>15/05/2015</c:v>
                </c:pt>
                <c:pt idx="6">
                  <c:v>18/05/2015</c:v>
                </c:pt>
                <c:pt idx="7">
                  <c:v>19/05/2015</c:v>
                </c:pt>
                <c:pt idx="8">
                  <c:v>20/05/2015</c:v>
                </c:pt>
                <c:pt idx="9">
                  <c:v>21/05/2015</c:v>
                </c:pt>
                <c:pt idx="10">
                  <c:v>22/05/2015</c:v>
                </c:pt>
                <c:pt idx="11">
                  <c:v>25/05/2015</c:v>
                </c:pt>
                <c:pt idx="12">
                  <c:v>26/05/2015</c:v>
                </c:pt>
                <c:pt idx="13">
                  <c:v>27/05/2015</c:v>
                </c:pt>
                <c:pt idx="14">
                  <c:v>28/05/2015</c:v>
                </c:pt>
              </c:strCache>
            </c:strRef>
          </c:cat>
          <c:val>
            <c:numRef>
              <c:f>'Executive Summary Data'!$G$95:$G$109</c:f>
              <c:numCache>
                <c:formatCode>General</c:formatCode>
                <c:ptCount val="15"/>
                <c:pt idx="0">
                  <c:v>2</c:v>
                </c:pt>
                <c:pt idx="1">
                  <c:v>9</c:v>
                </c:pt>
                <c:pt idx="2">
                  <c:v>5</c:v>
                </c:pt>
                <c:pt idx="3">
                  <c:v>6</c:v>
                </c:pt>
                <c:pt idx="4">
                  <c:v>5</c:v>
                </c:pt>
                <c:pt idx="5">
                  <c:v>6</c:v>
                </c:pt>
                <c:pt idx="6">
                  <c:v>6</c:v>
                </c:pt>
                <c:pt idx="7">
                  <c:v>5</c:v>
                </c:pt>
                <c:pt idx="8">
                  <c:v>6</c:v>
                </c:pt>
                <c:pt idx="9">
                  <c:v>1</c:v>
                </c:pt>
                <c:pt idx="10">
                  <c:v>2</c:v>
                </c:pt>
                <c:pt idx="11">
                  <c:v>0</c:v>
                </c:pt>
                <c:pt idx="12">
                  <c:v>2</c:v>
                </c:pt>
                <c:pt idx="13">
                  <c:v>2</c:v>
                </c:pt>
                <c:pt idx="14">
                  <c:v>1</c:v>
                </c:pt>
              </c:numCache>
            </c:numRef>
          </c:val>
          <c:smooth val="0"/>
        </c:ser>
        <c:ser>
          <c:idx val="2"/>
          <c:order val="2"/>
          <c:tx>
            <c:strRef>
              <c:f>'Executive Summary Data'!$H$94</c:f>
              <c:strCache>
                <c:ptCount val="1"/>
                <c:pt idx="0">
                  <c:v>Defects closed on given day</c:v>
                </c:pt>
              </c:strCache>
            </c:strRef>
          </c:tx>
          <c:dLbls>
            <c:dLbl>
              <c:idx val="0"/>
              <c:layout>
                <c:manualLayout>
                  <c:x val="-2.4811621035926507E-2"/>
                  <c:y val="-4.6345848780429064E-2"/>
                </c:manualLayout>
              </c:layout>
              <c:showLegendKey val="0"/>
              <c:showVal val="1"/>
              <c:showCatName val="0"/>
              <c:showSerName val="0"/>
              <c:showPercent val="0"/>
              <c:showBubbleSize val="0"/>
            </c:dLbl>
            <c:txPr>
              <a:bodyPr/>
              <a:lstStyle/>
              <a:p>
                <a:pPr>
                  <a:defRPr sz="1000"/>
                </a:pPr>
                <a:endParaRPr lang="en-US"/>
              </a:p>
            </c:txPr>
            <c:showLegendKey val="0"/>
            <c:showVal val="1"/>
            <c:showCatName val="0"/>
            <c:showSerName val="0"/>
            <c:showPercent val="0"/>
            <c:showBubbleSize val="0"/>
            <c:showLeaderLines val="0"/>
          </c:dLbls>
          <c:cat>
            <c:strRef>
              <c:f>'Executive Summary Data'!$E$95:$E$109</c:f>
              <c:strCache>
                <c:ptCount val="15"/>
                <c:pt idx="0">
                  <c:v>08/05/2015</c:v>
                </c:pt>
                <c:pt idx="1">
                  <c:v>11/05/2015</c:v>
                </c:pt>
                <c:pt idx="2">
                  <c:v>12/05/2015</c:v>
                </c:pt>
                <c:pt idx="3">
                  <c:v>13/05/2015</c:v>
                </c:pt>
                <c:pt idx="4">
                  <c:v>14/05/2015</c:v>
                </c:pt>
                <c:pt idx="5">
                  <c:v>15/05/2015</c:v>
                </c:pt>
                <c:pt idx="6">
                  <c:v>18/05/2015</c:v>
                </c:pt>
                <c:pt idx="7">
                  <c:v>19/05/2015</c:v>
                </c:pt>
                <c:pt idx="8">
                  <c:v>20/05/2015</c:v>
                </c:pt>
                <c:pt idx="9">
                  <c:v>21/05/2015</c:v>
                </c:pt>
                <c:pt idx="10">
                  <c:v>22/05/2015</c:v>
                </c:pt>
                <c:pt idx="11">
                  <c:v>25/05/2015</c:v>
                </c:pt>
                <c:pt idx="12">
                  <c:v>26/05/2015</c:v>
                </c:pt>
                <c:pt idx="13">
                  <c:v>27/05/2015</c:v>
                </c:pt>
                <c:pt idx="14">
                  <c:v>28/05/2015</c:v>
                </c:pt>
              </c:strCache>
            </c:strRef>
          </c:cat>
          <c:val>
            <c:numRef>
              <c:f>'Executive Summary Data'!$H$95:$H$109</c:f>
              <c:numCache>
                <c:formatCode>General</c:formatCode>
                <c:ptCount val="15"/>
                <c:pt idx="0">
                  <c:v>17</c:v>
                </c:pt>
                <c:pt idx="1">
                  <c:v>2</c:v>
                </c:pt>
                <c:pt idx="2">
                  <c:v>4</c:v>
                </c:pt>
                <c:pt idx="3">
                  <c:v>16</c:v>
                </c:pt>
                <c:pt idx="4">
                  <c:v>2</c:v>
                </c:pt>
                <c:pt idx="5">
                  <c:v>12</c:v>
                </c:pt>
                <c:pt idx="6">
                  <c:v>2</c:v>
                </c:pt>
                <c:pt idx="7">
                  <c:v>12</c:v>
                </c:pt>
                <c:pt idx="8">
                  <c:v>3</c:v>
                </c:pt>
                <c:pt idx="9">
                  <c:v>0</c:v>
                </c:pt>
                <c:pt idx="10">
                  <c:v>20</c:v>
                </c:pt>
                <c:pt idx="11">
                  <c:v>0</c:v>
                </c:pt>
                <c:pt idx="12">
                  <c:v>4</c:v>
                </c:pt>
                <c:pt idx="13">
                  <c:v>9</c:v>
                </c:pt>
                <c:pt idx="14">
                  <c:v>3</c:v>
                </c:pt>
              </c:numCache>
            </c:numRef>
          </c:val>
          <c:smooth val="0"/>
        </c:ser>
        <c:dLbls>
          <c:showLegendKey val="0"/>
          <c:showVal val="0"/>
          <c:showCatName val="0"/>
          <c:showSerName val="0"/>
          <c:showPercent val="0"/>
          <c:showBubbleSize val="0"/>
        </c:dLbls>
        <c:marker val="1"/>
        <c:smooth val="0"/>
        <c:axId val="71100288"/>
        <c:axId val="71101824"/>
      </c:lineChart>
      <c:dateAx>
        <c:axId val="71100288"/>
        <c:scaling>
          <c:orientation val="minMax"/>
        </c:scaling>
        <c:delete val="0"/>
        <c:axPos val="b"/>
        <c:numFmt formatCode="dd/mm/yy;@" sourceLinked="0"/>
        <c:majorTickMark val="none"/>
        <c:minorTickMark val="none"/>
        <c:tickLblPos val="nextTo"/>
        <c:txPr>
          <a:bodyPr/>
          <a:lstStyle/>
          <a:p>
            <a:pPr>
              <a:defRPr sz="900"/>
            </a:pPr>
            <a:endParaRPr lang="en-US"/>
          </a:p>
        </c:txPr>
        <c:crossAx val="71101824"/>
        <c:crosses val="autoZero"/>
        <c:auto val="1"/>
        <c:lblOffset val="100"/>
        <c:baseTimeUnit val="days"/>
        <c:majorUnit val="1"/>
        <c:majorTimeUnit val="days"/>
        <c:minorUnit val="1"/>
        <c:minorTimeUnit val="days"/>
      </c:dateAx>
      <c:valAx>
        <c:axId val="71101824"/>
        <c:scaling>
          <c:orientation val="minMax"/>
        </c:scaling>
        <c:delete val="0"/>
        <c:axPos val="l"/>
        <c:majorGridlines>
          <c:spPr>
            <a:ln>
              <a:prstDash val="dash"/>
            </a:ln>
          </c:spPr>
        </c:majorGridlines>
        <c:title>
          <c:tx>
            <c:rich>
              <a:bodyPr/>
              <a:lstStyle/>
              <a:p>
                <a:pPr>
                  <a:defRPr sz="1000" b="1">
                    <a:latin typeface="Tahoma" panose="020B0604030504040204" pitchFamily="34" charset="0"/>
                    <a:ea typeface="Tahoma" panose="020B0604030504040204" pitchFamily="34" charset="0"/>
                    <a:cs typeface="Tahoma" panose="020B0604030504040204" pitchFamily="34" charset="0"/>
                  </a:defRPr>
                </a:pPr>
                <a:r>
                  <a:rPr lang="en-US" sz="1000" b="1">
                    <a:latin typeface="Tahoma" panose="020B0604030504040204" pitchFamily="34" charset="0"/>
                    <a:ea typeface="Tahoma" panose="020B0604030504040204" pitchFamily="34" charset="0"/>
                    <a:cs typeface="Tahoma" panose="020B0604030504040204" pitchFamily="34" charset="0"/>
                  </a:rPr>
                  <a:t>Defect count</a:t>
                </a:r>
              </a:p>
            </c:rich>
          </c:tx>
          <c:layout>
            <c:manualLayout>
              <c:xMode val="edge"/>
              <c:yMode val="edge"/>
              <c:x val="1.3694095814463212E-2"/>
              <c:y val="0.24921978411525231"/>
            </c:manualLayout>
          </c:layout>
          <c:overlay val="0"/>
        </c:title>
        <c:numFmt formatCode="General" sourceLinked="1"/>
        <c:majorTickMark val="out"/>
        <c:minorTickMark val="none"/>
        <c:tickLblPos val="nextTo"/>
        <c:txPr>
          <a:bodyPr/>
          <a:lstStyle/>
          <a:p>
            <a:pPr>
              <a:defRPr sz="1000"/>
            </a:pPr>
            <a:endParaRPr lang="en-US"/>
          </a:p>
        </c:txPr>
        <c:crossAx val="71100288"/>
        <c:crosses val="autoZero"/>
        <c:crossBetween val="between"/>
      </c:valAx>
    </c:plotArea>
    <c:legend>
      <c:legendPos val="r"/>
      <c:layout>
        <c:manualLayout>
          <c:xMode val="edge"/>
          <c:yMode val="edge"/>
          <c:x val="4.7049917871754474E-6"/>
          <c:y val="0.91107064374714153"/>
          <c:w val="0.9961106615727795"/>
          <c:h val="8.8929542167241138E-2"/>
        </c:manualLayout>
      </c:layout>
      <c:overlay val="0"/>
      <c:txPr>
        <a:bodyPr/>
        <a:lstStyle/>
        <a:p>
          <a:pPr>
            <a:defRPr sz="1000" b="0"/>
          </a:pPr>
          <a:endParaRPr lang="en-US"/>
        </a:p>
      </c:txPr>
    </c:legend>
    <c:plotVisOnly val="1"/>
    <c:dispBlanksAs val="gap"/>
    <c:showDLblsOverMax val="0"/>
  </c:chart>
  <c:spPr>
    <a:ln>
      <a:solidFill>
        <a:sysClr val="windowText" lastClr="000000"/>
      </a:solidFill>
    </a:ln>
  </c:spPr>
  <c:txPr>
    <a:bodyPr/>
    <a:lstStyle/>
    <a:p>
      <a:pPr>
        <a:defRPr sz="900">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End to End Testing Progress</a:t>
            </a:r>
          </a:p>
        </c:rich>
      </c:tx>
      <c:layout>
        <c:manualLayout>
          <c:xMode val="edge"/>
          <c:yMode val="edge"/>
          <c:x val="0.32674688072855074"/>
          <c:y val="2.0328847114264127E-2"/>
        </c:manualLayout>
      </c:layout>
      <c:overlay val="0"/>
    </c:title>
    <c:autoTitleDeleted val="0"/>
    <c:plotArea>
      <c:layout/>
      <c:barChart>
        <c:barDir val="col"/>
        <c:grouping val="clustered"/>
        <c:varyColors val="0"/>
        <c:ser>
          <c:idx val="0"/>
          <c:order val="0"/>
          <c:tx>
            <c:strRef>
              <c:f>'Executive Summary Data'!$E$5</c:f>
              <c:strCache>
                <c:ptCount val="1"/>
                <c:pt idx="0">
                  <c:v>Total TC</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cap="flat" cmpd="sng" algn="ctr">
              <a:solidFill>
                <a:schemeClr val="accent1">
                  <a:shade val="95000"/>
                  <a:satMod val="105000"/>
                </a:schemeClr>
              </a:solidFill>
              <a:prstDash val="solid"/>
            </a:ln>
            <a:effectLst>
              <a:outerShdw blurRad="40000" dist="23000" dir="5400000" rotWithShape="0">
                <a:srgbClr val="000000">
                  <a:alpha val="35000"/>
                </a:srgbClr>
              </a:outerShdw>
            </a:effectLst>
          </c:spPr>
          <c:invertIfNegative val="0"/>
          <c:dLbls>
            <c:showLegendKey val="0"/>
            <c:showVal val="1"/>
            <c:showCatName val="0"/>
            <c:showSerName val="0"/>
            <c:showPercent val="0"/>
            <c:showBubbleSize val="0"/>
            <c:showLeaderLines val="0"/>
          </c:dLbls>
          <c:cat>
            <c:strRef>
              <c:f>'Executive Summary Data'!$D$6:$D$8</c:f>
              <c:strCache>
                <c:ptCount val="3"/>
                <c:pt idx="0">
                  <c:v>E2E PO</c:v>
                </c:pt>
                <c:pt idx="1">
                  <c:v>E2E TE</c:v>
                </c:pt>
                <c:pt idx="2">
                  <c:v>PeopleSoft Integration</c:v>
                </c:pt>
              </c:strCache>
            </c:strRef>
          </c:cat>
          <c:val>
            <c:numRef>
              <c:f>'Executive Summary Data'!$E$6:$E$8</c:f>
              <c:numCache>
                <c:formatCode>General</c:formatCode>
                <c:ptCount val="3"/>
                <c:pt idx="0">
                  <c:v>148</c:v>
                </c:pt>
                <c:pt idx="1">
                  <c:v>152</c:v>
                </c:pt>
                <c:pt idx="2">
                  <c:v>30</c:v>
                </c:pt>
              </c:numCache>
            </c:numRef>
          </c:val>
        </c:ser>
        <c:ser>
          <c:idx val="1"/>
          <c:order val="1"/>
          <c:tx>
            <c:strRef>
              <c:f>'Executive Summary Data'!$F$5</c:f>
              <c:strCache>
                <c:ptCount val="1"/>
                <c:pt idx="0">
                  <c:v>Passed</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cap="flat" cmpd="sng" algn="ctr">
              <a:solidFill>
                <a:schemeClr val="accent3">
                  <a:shade val="95000"/>
                  <a:satMod val="105000"/>
                </a:schemeClr>
              </a:solidFill>
              <a:prstDash val="solid"/>
            </a:ln>
            <a:effectLst>
              <a:outerShdw blurRad="40000" dist="23000" dir="5400000" rotWithShape="0">
                <a:srgbClr val="000000">
                  <a:alpha val="35000"/>
                </a:srgbClr>
              </a:outerShdw>
            </a:effectLst>
          </c:spPr>
          <c:invertIfNegative val="0"/>
          <c:dLbls>
            <c:showLegendKey val="0"/>
            <c:showVal val="1"/>
            <c:showCatName val="0"/>
            <c:showSerName val="0"/>
            <c:showPercent val="0"/>
            <c:showBubbleSize val="0"/>
            <c:showLeaderLines val="0"/>
          </c:dLbls>
          <c:cat>
            <c:strRef>
              <c:f>'Executive Summary Data'!$D$6:$D$8</c:f>
              <c:strCache>
                <c:ptCount val="3"/>
                <c:pt idx="0">
                  <c:v>E2E PO</c:v>
                </c:pt>
                <c:pt idx="1">
                  <c:v>E2E TE</c:v>
                </c:pt>
                <c:pt idx="2">
                  <c:v>PeopleSoft Integration</c:v>
                </c:pt>
              </c:strCache>
            </c:strRef>
          </c:cat>
          <c:val>
            <c:numRef>
              <c:f>'Executive Summary Data'!$F$6:$F$8</c:f>
              <c:numCache>
                <c:formatCode>General</c:formatCode>
                <c:ptCount val="3"/>
                <c:pt idx="0">
                  <c:v>129</c:v>
                </c:pt>
                <c:pt idx="1">
                  <c:v>141</c:v>
                </c:pt>
                <c:pt idx="2">
                  <c:v>0</c:v>
                </c:pt>
              </c:numCache>
            </c:numRef>
          </c:val>
        </c:ser>
        <c:ser>
          <c:idx val="2"/>
          <c:order val="2"/>
          <c:tx>
            <c:strRef>
              <c:f>'Executive Summary Data'!$G$5</c:f>
              <c:strCache>
                <c:ptCount val="1"/>
                <c:pt idx="0">
                  <c:v>Failed</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cap="flat" cmpd="sng" algn="ctr">
              <a:solidFill>
                <a:schemeClr val="accent2">
                  <a:shade val="95000"/>
                  <a:satMod val="105000"/>
                </a:schemeClr>
              </a:solidFill>
              <a:prstDash val="solid"/>
            </a:ln>
            <a:effectLst>
              <a:outerShdw blurRad="40000" dist="23000" dir="5400000" rotWithShape="0">
                <a:srgbClr val="000000">
                  <a:alpha val="35000"/>
                </a:srgbClr>
              </a:outerShdw>
            </a:effectLst>
          </c:spPr>
          <c:invertIfNegative val="0"/>
          <c:dLbls>
            <c:dLblPos val="outEnd"/>
            <c:showLegendKey val="0"/>
            <c:showVal val="1"/>
            <c:showCatName val="0"/>
            <c:showSerName val="0"/>
            <c:showPercent val="0"/>
            <c:showBubbleSize val="0"/>
            <c:showLeaderLines val="0"/>
          </c:dLbls>
          <c:cat>
            <c:strRef>
              <c:f>'Executive Summary Data'!$D$6:$D$8</c:f>
              <c:strCache>
                <c:ptCount val="3"/>
                <c:pt idx="0">
                  <c:v>E2E PO</c:v>
                </c:pt>
                <c:pt idx="1">
                  <c:v>E2E TE</c:v>
                </c:pt>
                <c:pt idx="2">
                  <c:v>PeopleSoft Integration</c:v>
                </c:pt>
              </c:strCache>
            </c:strRef>
          </c:cat>
          <c:val>
            <c:numRef>
              <c:f>'Executive Summary Data'!$G$6:$G$8</c:f>
              <c:numCache>
                <c:formatCode>General</c:formatCode>
                <c:ptCount val="3"/>
                <c:pt idx="0">
                  <c:v>19</c:v>
                </c:pt>
                <c:pt idx="1">
                  <c:v>11</c:v>
                </c:pt>
                <c:pt idx="2">
                  <c:v>0</c:v>
                </c:pt>
              </c:numCache>
            </c:numRef>
          </c:val>
        </c:ser>
        <c:ser>
          <c:idx val="3"/>
          <c:order val="3"/>
          <c:tx>
            <c:strRef>
              <c:f>'Executive Summary Data'!$H$5</c:f>
              <c:strCache>
                <c:ptCount val="1"/>
                <c:pt idx="0">
                  <c:v>Not Completed</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cap="flat" cmpd="sng" algn="ctr">
              <a:solidFill>
                <a:schemeClr val="accent4">
                  <a:shade val="95000"/>
                  <a:satMod val="105000"/>
                </a:schemeClr>
              </a:solidFill>
              <a:prstDash val="solid"/>
            </a:ln>
            <a:effectLst>
              <a:outerShdw blurRad="40000" dist="23000" dir="5400000" rotWithShape="0">
                <a:srgbClr val="000000">
                  <a:alpha val="35000"/>
                </a:srgbClr>
              </a:outerShdw>
            </a:effectLst>
          </c:spPr>
          <c:invertIfNegative val="0"/>
          <c:dLbls>
            <c:showLegendKey val="0"/>
            <c:showVal val="1"/>
            <c:showCatName val="0"/>
            <c:showSerName val="0"/>
            <c:showPercent val="0"/>
            <c:showBubbleSize val="0"/>
            <c:showLeaderLines val="0"/>
          </c:dLbls>
          <c:cat>
            <c:strRef>
              <c:f>'Executive Summary Data'!$D$6:$D$8</c:f>
              <c:strCache>
                <c:ptCount val="3"/>
                <c:pt idx="0">
                  <c:v>E2E PO</c:v>
                </c:pt>
                <c:pt idx="1">
                  <c:v>E2E TE</c:v>
                </c:pt>
                <c:pt idx="2">
                  <c:v>PeopleSoft Integration</c:v>
                </c:pt>
              </c:strCache>
            </c:strRef>
          </c:cat>
          <c:val>
            <c:numRef>
              <c:f>'Executive Summary Data'!$H$6:$H$8</c:f>
              <c:numCache>
                <c:formatCode>General</c:formatCode>
                <c:ptCount val="3"/>
                <c:pt idx="0">
                  <c:v>0</c:v>
                </c:pt>
                <c:pt idx="1">
                  <c:v>0</c:v>
                </c:pt>
                <c:pt idx="2">
                  <c:v>0</c:v>
                </c:pt>
              </c:numCache>
            </c:numRef>
          </c:val>
        </c:ser>
        <c:ser>
          <c:idx val="4"/>
          <c:order val="4"/>
          <c:tx>
            <c:strRef>
              <c:f>'Executive Summary Data'!$I$5</c:f>
              <c:strCache>
                <c:ptCount val="1"/>
                <c:pt idx="0">
                  <c:v>No Run</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cap="flat" cmpd="sng" algn="ctr">
              <a:solidFill>
                <a:schemeClr val="accent5">
                  <a:shade val="95000"/>
                  <a:satMod val="105000"/>
                </a:schemeClr>
              </a:solidFill>
              <a:prstDash val="solid"/>
            </a:ln>
            <a:effectLst>
              <a:outerShdw blurRad="40000" dist="23000" dir="5400000" rotWithShape="0">
                <a:srgbClr val="000000">
                  <a:alpha val="35000"/>
                </a:srgbClr>
              </a:outerShdw>
            </a:effectLst>
          </c:spPr>
          <c:invertIfNegative val="0"/>
          <c:dLbls>
            <c:showLegendKey val="0"/>
            <c:showVal val="1"/>
            <c:showCatName val="0"/>
            <c:showSerName val="0"/>
            <c:showPercent val="0"/>
            <c:showBubbleSize val="0"/>
            <c:showLeaderLines val="0"/>
          </c:dLbls>
          <c:cat>
            <c:strRef>
              <c:f>'Executive Summary Data'!$D$6:$D$8</c:f>
              <c:strCache>
                <c:ptCount val="3"/>
                <c:pt idx="0">
                  <c:v>E2E PO</c:v>
                </c:pt>
                <c:pt idx="1">
                  <c:v>E2E TE</c:v>
                </c:pt>
                <c:pt idx="2">
                  <c:v>PeopleSoft Integration</c:v>
                </c:pt>
              </c:strCache>
            </c:strRef>
          </c:cat>
          <c:val>
            <c:numRef>
              <c:f>'Executive Summary Data'!$I$6:$I$8</c:f>
              <c:numCache>
                <c:formatCode>General</c:formatCode>
                <c:ptCount val="3"/>
                <c:pt idx="0">
                  <c:v>0</c:v>
                </c:pt>
                <c:pt idx="1">
                  <c:v>0</c:v>
                </c:pt>
                <c:pt idx="2">
                  <c:v>30</c:v>
                </c:pt>
              </c:numCache>
            </c:numRef>
          </c:val>
        </c:ser>
        <c:ser>
          <c:idx val="5"/>
          <c:order val="5"/>
          <c:tx>
            <c:strRef>
              <c:f>'Executive Summary Data'!$J$5</c:f>
              <c:strCache>
                <c:ptCount val="1"/>
                <c:pt idx="0">
                  <c:v>N/A</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cap="flat" cmpd="sng" algn="ctr">
              <a:solidFill>
                <a:schemeClr val="accent6">
                  <a:shade val="95000"/>
                  <a:satMod val="105000"/>
                </a:schemeClr>
              </a:solidFill>
              <a:prstDash val="solid"/>
            </a:ln>
            <a:effectLst>
              <a:outerShdw blurRad="40000" dist="23000" dir="5400000" rotWithShape="0">
                <a:srgbClr val="000000">
                  <a:alpha val="35000"/>
                </a:srgbClr>
              </a:outerShdw>
            </a:effectLst>
          </c:spPr>
          <c:invertIfNegative val="0"/>
          <c:cat>
            <c:strRef>
              <c:f>'Executive Summary Data'!$D$6:$D$8</c:f>
              <c:strCache>
                <c:ptCount val="3"/>
                <c:pt idx="0">
                  <c:v>E2E PO</c:v>
                </c:pt>
                <c:pt idx="1">
                  <c:v>E2E TE</c:v>
                </c:pt>
                <c:pt idx="2">
                  <c:v>PeopleSoft Integration</c:v>
                </c:pt>
              </c:strCache>
            </c:strRef>
          </c:cat>
          <c:val>
            <c:numRef>
              <c:f>'Executive Summary Data'!$J$6:$J$8</c:f>
              <c:numCache>
                <c:formatCode>General</c:formatCode>
                <c:ptCount val="3"/>
                <c:pt idx="0">
                  <c:v>0</c:v>
                </c:pt>
                <c:pt idx="1">
                  <c:v>0</c:v>
                </c:pt>
                <c:pt idx="2">
                  <c:v>0</c:v>
                </c:pt>
              </c:numCache>
            </c:numRef>
          </c:val>
        </c:ser>
        <c:ser>
          <c:idx val="6"/>
          <c:order val="6"/>
          <c:tx>
            <c:strRef>
              <c:f>'Executive Summary Data'!$K$5</c:f>
              <c:strCache>
                <c:ptCount val="1"/>
                <c:pt idx="0">
                  <c:v>Blocked</c:v>
                </c:pt>
              </c:strCache>
            </c:strRef>
          </c:tx>
          <c:spPr>
            <a:gradFill rotWithShape="1">
              <a:gsLst>
                <a:gs pos="0">
                  <a:schemeClr val="dk1">
                    <a:shade val="51000"/>
                    <a:satMod val="130000"/>
                  </a:schemeClr>
                </a:gs>
                <a:gs pos="80000">
                  <a:schemeClr val="dk1">
                    <a:shade val="93000"/>
                    <a:satMod val="130000"/>
                  </a:schemeClr>
                </a:gs>
                <a:gs pos="100000">
                  <a:schemeClr val="dk1">
                    <a:shade val="94000"/>
                    <a:satMod val="135000"/>
                  </a:schemeClr>
                </a:gs>
              </a:gsLst>
              <a:lin ang="16200000" scaled="0"/>
            </a:gradFill>
            <a:ln w="9525" cap="flat" cmpd="sng" algn="ctr">
              <a:solidFill>
                <a:schemeClr val="dk1">
                  <a:shade val="95000"/>
                  <a:satMod val="105000"/>
                </a:schemeClr>
              </a:solidFill>
              <a:prstDash val="solid"/>
            </a:ln>
            <a:effectLst>
              <a:outerShdw blurRad="40000" dist="23000" dir="5400000" rotWithShape="0">
                <a:srgbClr val="000000">
                  <a:alpha val="35000"/>
                </a:srgbClr>
              </a:outerShdw>
            </a:effectLst>
          </c:spPr>
          <c:invertIfNegative val="0"/>
          <c:dLbls>
            <c:showLegendKey val="0"/>
            <c:showVal val="1"/>
            <c:showCatName val="0"/>
            <c:showSerName val="0"/>
            <c:showPercent val="0"/>
            <c:showBubbleSize val="0"/>
            <c:showLeaderLines val="0"/>
          </c:dLbls>
          <c:cat>
            <c:strRef>
              <c:f>'Executive Summary Data'!$D$6:$D$8</c:f>
              <c:strCache>
                <c:ptCount val="3"/>
                <c:pt idx="0">
                  <c:v>E2E PO</c:v>
                </c:pt>
                <c:pt idx="1">
                  <c:v>E2E TE</c:v>
                </c:pt>
                <c:pt idx="2">
                  <c:v>PeopleSoft Integration</c:v>
                </c:pt>
              </c:strCache>
            </c:strRef>
          </c:cat>
          <c:val>
            <c:numRef>
              <c:f>'Executive Summary Data'!$K$6:$K$8</c:f>
              <c:numCache>
                <c:formatCode>General</c:formatCode>
                <c:ptCount val="3"/>
                <c:pt idx="0">
                  <c:v>0</c:v>
                </c:pt>
                <c:pt idx="1">
                  <c:v>0</c:v>
                </c:pt>
                <c:pt idx="2">
                  <c:v>0</c:v>
                </c:pt>
              </c:numCache>
            </c:numRef>
          </c:val>
        </c:ser>
        <c:dLbls>
          <c:showLegendKey val="0"/>
          <c:showVal val="0"/>
          <c:showCatName val="0"/>
          <c:showSerName val="0"/>
          <c:showPercent val="0"/>
          <c:showBubbleSize val="0"/>
        </c:dLbls>
        <c:gapWidth val="150"/>
        <c:axId val="71179264"/>
        <c:axId val="71193344"/>
      </c:barChart>
      <c:catAx>
        <c:axId val="71179264"/>
        <c:scaling>
          <c:orientation val="minMax"/>
        </c:scaling>
        <c:delete val="0"/>
        <c:axPos val="b"/>
        <c:majorTickMark val="none"/>
        <c:minorTickMark val="none"/>
        <c:tickLblPos val="nextTo"/>
        <c:crossAx val="71193344"/>
        <c:crosses val="autoZero"/>
        <c:auto val="1"/>
        <c:lblAlgn val="ctr"/>
        <c:lblOffset val="100"/>
        <c:noMultiLvlLbl val="0"/>
      </c:catAx>
      <c:valAx>
        <c:axId val="71193344"/>
        <c:scaling>
          <c:orientation val="minMax"/>
        </c:scaling>
        <c:delete val="0"/>
        <c:axPos val="l"/>
        <c:numFmt formatCode="General" sourceLinked="1"/>
        <c:majorTickMark val="none"/>
        <c:minorTickMark val="none"/>
        <c:tickLblPos val="nextTo"/>
        <c:crossAx val="71179264"/>
        <c:crosses val="autoZero"/>
        <c:crossBetween val="between"/>
      </c:valAx>
    </c:plotArea>
    <c:legend>
      <c:legendPos val="r"/>
      <c:layout>
        <c:manualLayout>
          <c:xMode val="edge"/>
          <c:yMode val="edge"/>
          <c:x val="0.80231074668729074"/>
          <c:y val="0.12753590362525774"/>
          <c:w val="0.19394449714843046"/>
          <c:h val="0.63855750022409752"/>
        </c:manualLayout>
      </c:layout>
      <c:overlay val="0"/>
    </c:legend>
    <c:plotVisOnly val="1"/>
    <c:dispBlanksAs val="gap"/>
    <c:showDLblsOverMax val="0"/>
  </c:chart>
  <c:txPr>
    <a:bodyPr/>
    <a:lstStyle/>
    <a:p>
      <a:pPr>
        <a:defRPr>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Build 1A - Cycle 1 : Test</a:t>
            </a:r>
            <a:r>
              <a:rPr lang="en-US" baseline="0"/>
              <a:t> Execution Burn Down Chart</a:t>
            </a:r>
            <a:endParaRPr lang="en-US"/>
          </a:p>
        </c:rich>
      </c:tx>
      <c:overlay val="0"/>
    </c:title>
    <c:autoTitleDeleted val="0"/>
    <c:plotArea>
      <c:layout/>
      <c:lineChart>
        <c:grouping val="standard"/>
        <c:varyColors val="0"/>
        <c:ser>
          <c:idx val="0"/>
          <c:order val="0"/>
          <c:tx>
            <c:strRef>
              <c:f>'Execution Report'!$K$4</c:f>
              <c:strCache>
                <c:ptCount val="1"/>
                <c:pt idx="0">
                  <c:v>Planned Burndown</c:v>
                </c:pt>
              </c:strCache>
            </c:strRef>
          </c:tx>
          <c:spPr>
            <a:ln>
              <a:solidFill>
                <a:srgbClr val="0070C0"/>
              </a:solidFill>
            </a:ln>
          </c:spPr>
          <c:marker>
            <c:spPr>
              <a:solidFill>
                <a:srgbClr val="0070C0"/>
              </a:solidFill>
              <a:ln w="15875">
                <a:solidFill>
                  <a:srgbClr val="0070C0"/>
                </a:solidFill>
              </a:ln>
            </c:spPr>
          </c:marker>
          <c:dLbls>
            <c:dLbl>
              <c:idx val="18"/>
              <c:layout>
                <c:manualLayout>
                  <c:x val="-1.54953801506519E-2"/>
                  <c:y val="-5.235458470916942E-2"/>
                </c:manualLayout>
              </c:layout>
              <c:dLblPos val="r"/>
              <c:showLegendKey val="0"/>
              <c:showVal val="1"/>
              <c:showCatName val="0"/>
              <c:showSerName val="0"/>
              <c:showPercent val="0"/>
              <c:showBubbleSize val="0"/>
            </c:dLbl>
            <c:dLbl>
              <c:idx val="19"/>
              <c:layout>
                <c:manualLayout>
                  <c:x val="-1.4071086642624957E-2"/>
                  <c:y val="-3.0849208365083397E-2"/>
                </c:manualLayout>
              </c:layout>
              <c:dLblPos val="r"/>
              <c:showLegendKey val="0"/>
              <c:showVal val="1"/>
              <c:showCatName val="0"/>
              <c:showSerName val="0"/>
              <c:showPercent val="0"/>
              <c:showBubbleSize val="0"/>
            </c:dLbl>
            <c:dLblPos val="b"/>
            <c:showLegendKey val="0"/>
            <c:showVal val="1"/>
            <c:showCatName val="0"/>
            <c:showSerName val="0"/>
            <c:showPercent val="0"/>
            <c:showBubbleSize val="0"/>
            <c:showLeaderLines val="0"/>
          </c:dLbls>
          <c:cat>
            <c:strRef>
              <c:f>'Execution Report'!$B$5:$B$16</c:f>
              <c:strCache>
                <c:ptCount val="12"/>
                <c:pt idx="0">
                  <c:v>08/05/2015</c:v>
                </c:pt>
                <c:pt idx="1">
                  <c:v>09/05/2015</c:v>
                </c:pt>
                <c:pt idx="2">
                  <c:v>10/05//2015</c:v>
                </c:pt>
                <c:pt idx="3">
                  <c:v>11/05/2015</c:v>
                </c:pt>
                <c:pt idx="4">
                  <c:v>12/05/2015</c:v>
                </c:pt>
                <c:pt idx="5">
                  <c:v>13/05/2015</c:v>
                </c:pt>
                <c:pt idx="6">
                  <c:v>14/05/2015</c:v>
                </c:pt>
                <c:pt idx="7">
                  <c:v>15/05/2015</c:v>
                </c:pt>
                <c:pt idx="8">
                  <c:v>16/05/2015</c:v>
                </c:pt>
                <c:pt idx="9">
                  <c:v>17/05/2015</c:v>
                </c:pt>
                <c:pt idx="10">
                  <c:v>18/05/2015</c:v>
                </c:pt>
                <c:pt idx="11">
                  <c:v>19/05/2015</c:v>
                </c:pt>
              </c:strCache>
            </c:strRef>
          </c:cat>
          <c:val>
            <c:numRef>
              <c:f>'Execution Report'!$K$5:$K$16</c:f>
              <c:numCache>
                <c:formatCode>General</c:formatCode>
                <c:ptCount val="12"/>
                <c:pt idx="0">
                  <c:v>325</c:v>
                </c:pt>
                <c:pt idx="1">
                  <c:v>305</c:v>
                </c:pt>
                <c:pt idx="2">
                  <c:v>305</c:v>
                </c:pt>
                <c:pt idx="3">
                  <c:v>305</c:v>
                </c:pt>
                <c:pt idx="4">
                  <c:v>275</c:v>
                </c:pt>
                <c:pt idx="5">
                  <c:v>245</c:v>
                </c:pt>
                <c:pt idx="6">
                  <c:v>215</c:v>
                </c:pt>
                <c:pt idx="7">
                  <c:v>185</c:v>
                </c:pt>
                <c:pt idx="8">
                  <c:v>155</c:v>
                </c:pt>
                <c:pt idx="9">
                  <c:v>155</c:v>
                </c:pt>
                <c:pt idx="10">
                  <c:v>155</c:v>
                </c:pt>
                <c:pt idx="11">
                  <c:v>125</c:v>
                </c:pt>
              </c:numCache>
            </c:numRef>
          </c:val>
          <c:smooth val="0"/>
        </c:ser>
        <c:ser>
          <c:idx val="1"/>
          <c:order val="1"/>
          <c:tx>
            <c:strRef>
              <c:f>'Execution Report'!$L$4</c:f>
              <c:strCache>
                <c:ptCount val="1"/>
                <c:pt idx="0">
                  <c:v>Actual Burndown</c:v>
                </c:pt>
              </c:strCache>
            </c:strRef>
          </c:tx>
          <c:spPr>
            <a:ln>
              <a:solidFill>
                <a:srgbClr val="C00000"/>
              </a:solidFill>
            </a:ln>
          </c:spPr>
          <c:marker>
            <c:symbol val="square"/>
            <c:size val="5"/>
            <c:spPr>
              <a:solidFill>
                <a:srgbClr val="C00000"/>
              </a:solidFill>
              <a:ln w="19050">
                <a:solidFill>
                  <a:srgbClr val="C00000"/>
                </a:solidFill>
              </a:ln>
            </c:spPr>
          </c:marker>
          <c:cat>
            <c:strRef>
              <c:f>'Execution Report'!$B$5:$B$16</c:f>
              <c:strCache>
                <c:ptCount val="12"/>
                <c:pt idx="0">
                  <c:v>08/05/2015</c:v>
                </c:pt>
                <c:pt idx="1">
                  <c:v>09/05/2015</c:v>
                </c:pt>
                <c:pt idx="2">
                  <c:v>10/05//2015</c:v>
                </c:pt>
                <c:pt idx="3">
                  <c:v>11/05/2015</c:v>
                </c:pt>
                <c:pt idx="4">
                  <c:v>12/05/2015</c:v>
                </c:pt>
                <c:pt idx="5">
                  <c:v>13/05/2015</c:v>
                </c:pt>
                <c:pt idx="6">
                  <c:v>14/05/2015</c:v>
                </c:pt>
                <c:pt idx="7">
                  <c:v>15/05/2015</c:v>
                </c:pt>
                <c:pt idx="8">
                  <c:v>16/05/2015</c:v>
                </c:pt>
                <c:pt idx="9">
                  <c:v>17/05/2015</c:v>
                </c:pt>
                <c:pt idx="10">
                  <c:v>18/05/2015</c:v>
                </c:pt>
                <c:pt idx="11">
                  <c:v>19/05/2015</c:v>
                </c:pt>
              </c:strCache>
            </c:strRef>
          </c:cat>
          <c:val>
            <c:numRef>
              <c:f>'Execution Report'!$L$5:$L$16</c:f>
              <c:numCache>
                <c:formatCode>0</c:formatCode>
                <c:ptCount val="12"/>
                <c:pt idx="0">
                  <c:v>325</c:v>
                </c:pt>
                <c:pt idx="1">
                  <c:v>310</c:v>
                </c:pt>
                <c:pt idx="2">
                  <c:v>310</c:v>
                </c:pt>
                <c:pt idx="3">
                  <c:v>310</c:v>
                </c:pt>
                <c:pt idx="4">
                  <c:v>285</c:v>
                </c:pt>
                <c:pt idx="5">
                  <c:v>260</c:v>
                </c:pt>
                <c:pt idx="6">
                  <c:v>218</c:v>
                </c:pt>
                <c:pt idx="7">
                  <c:v>189</c:v>
                </c:pt>
                <c:pt idx="8">
                  <c:v>164</c:v>
                </c:pt>
                <c:pt idx="9">
                  <c:v>164</c:v>
                </c:pt>
                <c:pt idx="10">
                  <c:v>164</c:v>
                </c:pt>
                <c:pt idx="11">
                  <c:v>154</c:v>
                </c:pt>
              </c:numCache>
            </c:numRef>
          </c:val>
          <c:smooth val="0"/>
        </c:ser>
        <c:dLbls>
          <c:dLblPos val="t"/>
          <c:showLegendKey val="0"/>
          <c:showVal val="1"/>
          <c:showCatName val="0"/>
          <c:showSerName val="0"/>
          <c:showPercent val="0"/>
          <c:showBubbleSize val="0"/>
        </c:dLbls>
        <c:marker val="1"/>
        <c:smooth val="0"/>
        <c:axId val="71447296"/>
        <c:axId val="71448832"/>
      </c:lineChart>
      <c:catAx>
        <c:axId val="71447296"/>
        <c:scaling>
          <c:orientation val="minMax"/>
        </c:scaling>
        <c:delete val="0"/>
        <c:axPos val="b"/>
        <c:numFmt formatCode="m/d/yyyy" sourceLinked="1"/>
        <c:majorTickMark val="out"/>
        <c:minorTickMark val="none"/>
        <c:tickLblPos val="nextTo"/>
        <c:crossAx val="71448832"/>
        <c:crosses val="autoZero"/>
        <c:auto val="1"/>
        <c:lblAlgn val="ctr"/>
        <c:lblOffset val="100"/>
        <c:noMultiLvlLbl val="1"/>
      </c:catAx>
      <c:valAx>
        <c:axId val="71448832"/>
        <c:scaling>
          <c:orientation val="minMax"/>
        </c:scaling>
        <c:delete val="0"/>
        <c:axPos val="l"/>
        <c:title>
          <c:tx>
            <c:rich>
              <a:bodyPr rot="-5400000" vert="horz"/>
              <a:lstStyle/>
              <a:p>
                <a:pPr>
                  <a:defRPr/>
                </a:pPr>
                <a:r>
                  <a:rPr lang="en-US"/>
                  <a:t>Test Case Count</a:t>
                </a:r>
              </a:p>
            </c:rich>
          </c:tx>
          <c:layout>
            <c:manualLayout>
              <c:xMode val="edge"/>
              <c:yMode val="edge"/>
              <c:x val="7.2267389340560069E-3"/>
              <c:y val="0.28005994411988822"/>
            </c:manualLayout>
          </c:layout>
          <c:overlay val="0"/>
        </c:title>
        <c:numFmt formatCode="General" sourceLinked="1"/>
        <c:majorTickMark val="out"/>
        <c:minorTickMark val="none"/>
        <c:tickLblPos val="nextTo"/>
        <c:crossAx val="71447296"/>
        <c:crosses val="autoZero"/>
        <c:crossBetween val="between"/>
      </c:valAx>
      <c:spPr>
        <a:noFill/>
        <a:ln w="25400">
          <a:noFill/>
        </a:ln>
      </c:spPr>
    </c:plotArea>
    <c:legend>
      <c:legendPos val="b"/>
      <c:overlay val="0"/>
    </c:legend>
    <c:plotVisOnly val="1"/>
    <c:dispBlanksAs val="gap"/>
    <c:showDLblsOverMax val="0"/>
  </c:chart>
  <c:spPr>
    <a:ln>
      <a:solidFill>
        <a:sysClr val="windowText" lastClr="000000"/>
      </a:solidFill>
    </a:ln>
  </c:spPr>
  <c:txPr>
    <a:bodyPr/>
    <a:lstStyle/>
    <a:p>
      <a:pPr>
        <a:defRPr sz="800">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a:pPr>
            <a:r>
              <a:rPr lang="en-US" sz="900" b="1" i="0" u="none" strike="noStrike" baseline="0">
                <a:effectLst/>
              </a:rPr>
              <a:t>Build 1A - Cycle 1: Test </a:t>
            </a:r>
            <a:r>
              <a:rPr lang="en-US" sz="900"/>
              <a:t>Execution</a:t>
            </a:r>
            <a:r>
              <a:rPr lang="en-US" sz="900" baseline="0"/>
              <a:t> Status</a:t>
            </a:r>
            <a:endParaRPr lang="en-US" sz="900"/>
          </a:p>
        </c:rich>
      </c:tx>
      <c:layout>
        <c:manualLayout>
          <c:xMode val="edge"/>
          <c:yMode val="edge"/>
          <c:x val="0.12087198661400532"/>
          <c:y val="4.0022005350073248E-2"/>
        </c:manualLayout>
      </c:layout>
      <c:overlay val="0"/>
    </c:title>
    <c:autoTitleDeleted val="0"/>
    <c:view3D>
      <c:rotX val="30"/>
      <c:rotY val="0"/>
      <c:rAngAx val="0"/>
      <c:perspective val="30"/>
    </c:view3D>
    <c:floor>
      <c:thickness val="0"/>
    </c:floor>
    <c:sideWall>
      <c:thickness val="0"/>
    </c:sideWall>
    <c:backWall>
      <c:thickness val="0"/>
    </c:backWall>
    <c:plotArea>
      <c:layout>
        <c:manualLayout>
          <c:layoutTarget val="inner"/>
          <c:xMode val="edge"/>
          <c:yMode val="edge"/>
          <c:x val="0"/>
          <c:y val="0.14968230000927393"/>
          <c:w val="1"/>
          <c:h val="0.6870369219881528"/>
        </c:manualLayout>
      </c:layout>
      <c:pie3DChart>
        <c:varyColors val="1"/>
        <c:ser>
          <c:idx val="0"/>
          <c:order val="0"/>
          <c:dPt>
            <c:idx val="0"/>
            <c:bubble3D val="0"/>
            <c:spPr>
              <a:solidFill>
                <a:srgbClr val="0070C0"/>
              </a:solidFill>
            </c:spPr>
          </c:dPt>
          <c:dPt>
            <c:idx val="1"/>
            <c:bubble3D val="0"/>
            <c:spPr>
              <a:solidFill>
                <a:schemeClr val="accent2">
                  <a:lumMod val="75000"/>
                </a:schemeClr>
              </a:solidFill>
            </c:spPr>
          </c:dPt>
          <c:dPt>
            <c:idx val="2"/>
            <c:bubble3D val="0"/>
            <c:spPr>
              <a:solidFill>
                <a:srgbClr val="00B050"/>
              </a:solidFill>
            </c:spPr>
          </c:dPt>
          <c:dPt>
            <c:idx val="3"/>
            <c:bubble3D val="0"/>
            <c:spPr>
              <a:solidFill>
                <a:srgbClr val="7030A0"/>
              </a:solidFill>
            </c:spPr>
          </c:dPt>
          <c:dPt>
            <c:idx val="5"/>
            <c:bubble3D val="0"/>
            <c:spPr>
              <a:solidFill>
                <a:schemeClr val="accent6">
                  <a:lumMod val="75000"/>
                </a:schemeClr>
              </a:solidFill>
            </c:spPr>
          </c:dPt>
          <c:dLbls>
            <c:txPr>
              <a:bodyPr/>
              <a:lstStyle/>
              <a:p>
                <a:pPr>
                  <a:defRPr b="1">
                    <a:solidFill>
                      <a:schemeClr val="bg1"/>
                    </a:solidFill>
                  </a:defRPr>
                </a:pPr>
                <a:endParaRPr lang="en-US"/>
              </a:p>
            </c:txPr>
            <c:dLblPos val="ctr"/>
            <c:showLegendKey val="0"/>
            <c:showVal val="1"/>
            <c:showCatName val="0"/>
            <c:showSerName val="0"/>
            <c:showPercent val="0"/>
            <c:showBubbleSize val="0"/>
            <c:showLeaderLines val="1"/>
          </c:dLbls>
          <c:cat>
            <c:strRef>
              <c:f>'Execution Report'!$M$4:$R$4</c:f>
              <c:strCache>
                <c:ptCount val="6"/>
                <c:pt idx="0">
                  <c:v>Passed</c:v>
                </c:pt>
                <c:pt idx="1">
                  <c:v>Failed</c:v>
                </c:pt>
                <c:pt idx="2">
                  <c:v>Blocked</c:v>
                </c:pt>
                <c:pt idx="3">
                  <c:v>No Run</c:v>
                </c:pt>
                <c:pt idx="4">
                  <c:v>N/A</c:v>
                </c:pt>
                <c:pt idx="5">
                  <c:v>Not Completed</c:v>
                </c:pt>
              </c:strCache>
            </c:strRef>
          </c:cat>
          <c:val>
            <c:numRef>
              <c:f>'Execution Report'!$M$27:$R$27</c:f>
              <c:numCache>
                <c:formatCode>0</c:formatCode>
                <c:ptCount val="6"/>
                <c:pt idx="0">
                  <c:v>270</c:v>
                </c:pt>
                <c:pt idx="1">
                  <c:v>30</c:v>
                </c:pt>
                <c:pt idx="2">
                  <c:v>0</c:v>
                </c:pt>
                <c:pt idx="3">
                  <c:v>0</c:v>
                </c:pt>
                <c:pt idx="4">
                  <c:v>0</c:v>
                </c:pt>
                <c:pt idx="5">
                  <c:v>0</c:v>
                </c:pt>
              </c:numCache>
            </c:numRef>
          </c:val>
        </c:ser>
        <c:dLbls>
          <c:dLblPos val="ctr"/>
          <c:showLegendKey val="0"/>
          <c:showVal val="1"/>
          <c:showCatName val="0"/>
          <c:showSerName val="0"/>
          <c:showPercent val="0"/>
          <c:showBubbleSize val="0"/>
          <c:showLeaderLines val="1"/>
        </c:dLbls>
      </c:pie3DChart>
    </c:plotArea>
    <c:legend>
      <c:legendPos val="b"/>
      <c:layout>
        <c:manualLayout>
          <c:xMode val="edge"/>
          <c:yMode val="edge"/>
          <c:x val="5.4153622342784556E-2"/>
          <c:y val="0.88438457500592005"/>
          <c:w val="0.89999980376278321"/>
          <c:h val="8.8954196638151545E-2"/>
        </c:manualLayout>
      </c:layout>
      <c:overlay val="0"/>
    </c:legend>
    <c:plotVisOnly val="1"/>
    <c:dispBlanksAs val="gap"/>
    <c:showDLblsOverMax val="0"/>
  </c:chart>
  <c:spPr>
    <a:ln>
      <a:solidFill>
        <a:sysClr val="windowText" lastClr="000000"/>
      </a:solidFill>
    </a:ln>
  </c:spPr>
  <c:txPr>
    <a:bodyPr/>
    <a:lstStyle/>
    <a:p>
      <a:pPr>
        <a:defRPr sz="800">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a:pPr>
            <a:r>
              <a:rPr lang="en-US" sz="900" b="1" i="0" u="none" strike="noStrike" baseline="0">
                <a:effectLst/>
              </a:rPr>
              <a:t>Build 1A - Cycle 1 : % PASS Vs. % FAIL</a:t>
            </a:r>
            <a:endParaRPr lang="en-US" sz="900"/>
          </a:p>
        </c:rich>
      </c:tx>
      <c:overlay val="0"/>
    </c:title>
    <c:autoTitleDeleted val="0"/>
    <c:view3D>
      <c:rotX val="30"/>
      <c:rotY val="0"/>
      <c:rAngAx val="0"/>
      <c:perspective val="30"/>
    </c:view3D>
    <c:floor>
      <c:thickness val="0"/>
    </c:floor>
    <c:sideWall>
      <c:thickness val="0"/>
    </c:sideWall>
    <c:backWall>
      <c:thickness val="0"/>
    </c:backWall>
    <c:plotArea>
      <c:layout>
        <c:manualLayout>
          <c:layoutTarget val="inner"/>
          <c:xMode val="edge"/>
          <c:yMode val="edge"/>
          <c:x val="1.2475049900199601E-2"/>
          <c:y val="0.15439677798895829"/>
          <c:w val="0.97504990019960081"/>
          <c:h val="0.68147434156937281"/>
        </c:manualLayout>
      </c:layout>
      <c:pie3DChart>
        <c:varyColors val="1"/>
        <c:ser>
          <c:idx val="0"/>
          <c:order val="0"/>
          <c:dPt>
            <c:idx val="0"/>
            <c:bubble3D val="0"/>
            <c:spPr>
              <a:solidFill>
                <a:srgbClr val="0070C0"/>
              </a:solidFill>
            </c:spPr>
          </c:dPt>
          <c:dPt>
            <c:idx val="1"/>
            <c:bubble3D val="0"/>
            <c:spPr>
              <a:solidFill>
                <a:srgbClr val="7030A0"/>
              </a:solidFill>
            </c:spPr>
          </c:dPt>
          <c:dPt>
            <c:idx val="2"/>
            <c:bubble3D val="0"/>
            <c:spPr>
              <a:solidFill>
                <a:srgbClr val="00B050"/>
              </a:solidFill>
            </c:spPr>
          </c:dPt>
          <c:dPt>
            <c:idx val="3"/>
            <c:bubble3D val="0"/>
            <c:spPr>
              <a:solidFill>
                <a:schemeClr val="accent6">
                  <a:lumMod val="75000"/>
                </a:schemeClr>
              </a:solidFill>
            </c:spPr>
          </c:dPt>
          <c:dPt>
            <c:idx val="5"/>
            <c:bubble3D val="0"/>
            <c:spPr>
              <a:solidFill>
                <a:schemeClr val="accent6">
                  <a:lumMod val="75000"/>
                </a:schemeClr>
              </a:solidFill>
            </c:spPr>
          </c:dPt>
          <c:dLbls>
            <c:txPr>
              <a:bodyPr/>
              <a:lstStyle/>
              <a:p>
                <a:pPr>
                  <a:defRPr b="1">
                    <a:solidFill>
                      <a:schemeClr val="bg1"/>
                    </a:solidFill>
                  </a:defRPr>
                </a:pPr>
                <a:endParaRPr lang="en-US"/>
              </a:p>
            </c:txPr>
            <c:dLblPos val="ctr"/>
            <c:showLegendKey val="0"/>
            <c:showVal val="1"/>
            <c:showCatName val="0"/>
            <c:showSerName val="0"/>
            <c:showPercent val="0"/>
            <c:showBubbleSize val="0"/>
            <c:showLeaderLines val="1"/>
          </c:dLbls>
          <c:cat>
            <c:strRef>
              <c:f>'Execution Report'!$S$4:$T$4</c:f>
              <c:strCache>
                <c:ptCount val="2"/>
                <c:pt idx="0">
                  <c:v>% Passed</c:v>
                </c:pt>
                <c:pt idx="1">
                  <c:v>% Failed</c:v>
                </c:pt>
              </c:strCache>
            </c:strRef>
          </c:cat>
          <c:val>
            <c:numRef>
              <c:f>'Execution Report'!$S$27:$T$27</c:f>
              <c:numCache>
                <c:formatCode>0.00%</c:formatCode>
                <c:ptCount val="2"/>
                <c:pt idx="0">
                  <c:v>0.9</c:v>
                </c:pt>
                <c:pt idx="1">
                  <c:v>0.1</c:v>
                </c:pt>
              </c:numCache>
            </c:numRef>
          </c:val>
        </c:ser>
        <c:dLbls>
          <c:dLblPos val="ctr"/>
          <c:showLegendKey val="0"/>
          <c:showVal val="1"/>
          <c:showCatName val="0"/>
          <c:showSerName val="0"/>
          <c:showPercent val="0"/>
          <c:showBubbleSize val="0"/>
          <c:showLeaderLines val="1"/>
        </c:dLbls>
      </c:pie3DChart>
    </c:plotArea>
    <c:legend>
      <c:legendPos val="b"/>
      <c:layout>
        <c:manualLayout>
          <c:xMode val="edge"/>
          <c:yMode val="edge"/>
          <c:x val="9.6313934000486587E-2"/>
          <c:y val="0.87458043847460243"/>
          <c:w val="0.85799992602236308"/>
          <c:h val="7.6266790180639185E-2"/>
        </c:manualLayout>
      </c:layout>
      <c:overlay val="0"/>
      <c:txPr>
        <a:bodyPr/>
        <a:lstStyle/>
        <a:p>
          <a:pPr rtl="0">
            <a:defRPr/>
          </a:pPr>
          <a:endParaRPr lang="en-US"/>
        </a:p>
      </c:txPr>
    </c:legend>
    <c:plotVisOnly val="1"/>
    <c:dispBlanksAs val="gap"/>
    <c:showDLblsOverMax val="0"/>
  </c:chart>
  <c:spPr>
    <a:ln>
      <a:solidFill>
        <a:sysClr val="windowText" lastClr="000000"/>
      </a:solidFill>
    </a:ln>
  </c:spPr>
  <c:txPr>
    <a:bodyPr/>
    <a:lstStyle/>
    <a:p>
      <a:pPr>
        <a:defRPr sz="800">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9.xml"/><Relationship Id="rId7" Type="http://schemas.openxmlformats.org/officeDocument/2006/relationships/chart" Target="../charts/chart13.xml"/><Relationship Id="rId12" Type="http://schemas.openxmlformats.org/officeDocument/2006/relationships/chart" Target="../charts/chart18.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11" Type="http://schemas.openxmlformats.org/officeDocument/2006/relationships/chart" Target="../charts/chart17.xml"/><Relationship Id="rId5" Type="http://schemas.openxmlformats.org/officeDocument/2006/relationships/chart" Target="../charts/chart11.xml"/><Relationship Id="rId10" Type="http://schemas.openxmlformats.org/officeDocument/2006/relationships/chart" Target="../charts/chart16.xml"/><Relationship Id="rId4" Type="http://schemas.openxmlformats.org/officeDocument/2006/relationships/chart" Target="../charts/chart10.xml"/><Relationship Id="rId9" Type="http://schemas.openxmlformats.org/officeDocument/2006/relationships/chart" Target="../charts/chart15.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6.xml"/><Relationship Id="rId3" Type="http://schemas.openxmlformats.org/officeDocument/2006/relationships/chart" Target="../charts/chart21.xml"/><Relationship Id="rId7" Type="http://schemas.openxmlformats.org/officeDocument/2006/relationships/chart" Target="../charts/chart25.xml"/><Relationship Id="rId2" Type="http://schemas.openxmlformats.org/officeDocument/2006/relationships/chart" Target="../charts/chart20.xml"/><Relationship Id="rId1" Type="http://schemas.openxmlformats.org/officeDocument/2006/relationships/chart" Target="../charts/chart19.xml"/><Relationship Id="rId6" Type="http://schemas.openxmlformats.org/officeDocument/2006/relationships/chart" Target="../charts/chart24.xml"/><Relationship Id="rId5" Type="http://schemas.openxmlformats.org/officeDocument/2006/relationships/chart" Target="../charts/chart23.xml"/><Relationship Id="rId10" Type="http://schemas.openxmlformats.org/officeDocument/2006/relationships/chart" Target="../charts/chart28.xml"/><Relationship Id="rId4" Type="http://schemas.openxmlformats.org/officeDocument/2006/relationships/chart" Target="../charts/chart22.xml"/><Relationship Id="rId9" Type="http://schemas.openxmlformats.org/officeDocument/2006/relationships/chart" Target="../charts/chart27.xml"/></Relationships>
</file>

<file path=xl/drawings/drawing1.xml><?xml version="1.0" encoding="utf-8"?>
<xdr:wsDr xmlns:xdr="http://schemas.openxmlformats.org/drawingml/2006/spreadsheetDrawing" xmlns:a="http://schemas.openxmlformats.org/drawingml/2006/main">
  <xdr:twoCellAnchor>
    <xdr:from>
      <xdr:col>8</xdr:col>
      <xdr:colOff>212913</xdr:colOff>
      <xdr:row>34</xdr:row>
      <xdr:rowOff>33618</xdr:rowOff>
    </xdr:from>
    <xdr:to>
      <xdr:col>13</xdr:col>
      <xdr:colOff>112060</xdr:colOff>
      <xdr:row>50</xdr:row>
      <xdr:rowOff>67236</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246531</xdr:colOff>
      <xdr:row>34</xdr:row>
      <xdr:rowOff>33618</xdr:rowOff>
    </xdr:from>
    <xdr:to>
      <xdr:col>7</xdr:col>
      <xdr:colOff>482415</xdr:colOff>
      <xdr:row>50</xdr:row>
      <xdr:rowOff>89648</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123266</xdr:colOff>
      <xdr:row>51</xdr:row>
      <xdr:rowOff>123263</xdr:rowOff>
    </xdr:from>
    <xdr:to>
      <xdr:col>22</xdr:col>
      <xdr:colOff>504268</xdr:colOff>
      <xdr:row>72</xdr:row>
      <xdr:rowOff>22411</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137069</xdr:colOff>
      <xdr:row>2</xdr:row>
      <xdr:rowOff>30866</xdr:rowOff>
    </xdr:from>
    <xdr:to>
      <xdr:col>4</xdr:col>
      <xdr:colOff>358590</xdr:colOff>
      <xdr:row>4</xdr:row>
      <xdr:rowOff>86519</xdr:rowOff>
    </xdr:to>
    <xdr:pic>
      <xdr:nvPicPr>
        <xdr:cNvPr id="15" name="Picture 14"/>
        <xdr:cNvPicPr>
          <a:picLocks noChangeAspect="1" noChangeArrowheads="1"/>
        </xdr:cNvPicPr>
      </xdr:nvPicPr>
      <xdr:blipFill>
        <a:blip xmlns:r="http://schemas.openxmlformats.org/officeDocument/2006/relationships" r:embed="rId4" cstate="print">
          <a:extLst/>
        </a:blip>
        <a:srcRect/>
        <a:stretch>
          <a:fillRect/>
        </a:stretch>
      </xdr:blipFill>
      <xdr:spPr bwMode="auto">
        <a:xfrm>
          <a:off x="338775" y="355837"/>
          <a:ext cx="1230050" cy="369417"/>
        </a:xfrm>
        <a:prstGeom prst="rect">
          <a:avLst/>
        </a:prstGeom>
        <a:solidFill>
          <a:schemeClr val="tx1"/>
        </a:solidFill>
        <a:ln>
          <a:noFill/>
        </a:ln>
        <a:effectLst>
          <a:reflection blurRad="6350" stA="52000" endA="300" endPos="35000" dir="5400000" sy="-100000" algn="bl" rotWithShape="0"/>
        </a:effectLst>
        <a:extLst/>
      </xdr:spPr>
    </xdr:pic>
    <xdr:clientData/>
  </xdr:twoCellAnchor>
  <xdr:twoCellAnchor>
    <xdr:from>
      <xdr:col>1</xdr:col>
      <xdr:colOff>336175</xdr:colOff>
      <xdr:row>83</xdr:row>
      <xdr:rowOff>123264</xdr:rowOff>
    </xdr:from>
    <xdr:to>
      <xdr:col>7</xdr:col>
      <xdr:colOff>280147</xdr:colOff>
      <xdr:row>99</xdr:row>
      <xdr:rowOff>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683560</xdr:colOff>
      <xdr:row>83</xdr:row>
      <xdr:rowOff>134473</xdr:rowOff>
    </xdr:from>
    <xdr:to>
      <xdr:col>18</xdr:col>
      <xdr:colOff>560296</xdr:colOff>
      <xdr:row>98</xdr:row>
      <xdr:rowOff>134471</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481853</xdr:colOff>
      <xdr:row>34</xdr:row>
      <xdr:rowOff>78441</xdr:rowOff>
    </xdr:from>
    <xdr:to>
      <xdr:col>22</xdr:col>
      <xdr:colOff>2</xdr:colOff>
      <xdr:row>50</xdr:row>
      <xdr:rowOff>67235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4</xdr:row>
      <xdr:rowOff>38100</xdr:rowOff>
    </xdr:from>
    <xdr:to>
      <xdr:col>15</xdr:col>
      <xdr:colOff>152400</xdr:colOff>
      <xdr:row>22</xdr:row>
      <xdr:rowOff>76200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xdr:colOff>
      <xdr:row>22</xdr:row>
      <xdr:rowOff>142875</xdr:rowOff>
    </xdr:from>
    <xdr:to>
      <xdr:col>6</xdr:col>
      <xdr:colOff>9525</xdr:colOff>
      <xdr:row>36</xdr:row>
      <xdr:rowOff>97203</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76200</xdr:colOff>
      <xdr:row>22</xdr:row>
      <xdr:rowOff>142875</xdr:rowOff>
    </xdr:from>
    <xdr:to>
      <xdr:col>11</xdr:col>
      <xdr:colOff>82296</xdr:colOff>
      <xdr:row>36</xdr:row>
      <xdr:rowOff>85725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600075</xdr:colOff>
      <xdr:row>37</xdr:row>
      <xdr:rowOff>0</xdr:rowOff>
    </xdr:from>
    <xdr:to>
      <xdr:col>5</xdr:col>
      <xdr:colOff>606171</xdr:colOff>
      <xdr:row>50</xdr:row>
      <xdr:rowOff>107823</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600074</xdr:colOff>
      <xdr:row>51</xdr:row>
      <xdr:rowOff>0</xdr:rowOff>
    </xdr:from>
    <xdr:to>
      <xdr:col>32</xdr:col>
      <xdr:colOff>142875</xdr:colOff>
      <xdr:row>67</xdr:row>
      <xdr:rowOff>152400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78317</xdr:colOff>
      <xdr:row>36</xdr:row>
      <xdr:rowOff>148167</xdr:rowOff>
    </xdr:from>
    <xdr:to>
      <xdr:col>11</xdr:col>
      <xdr:colOff>84412</xdr:colOff>
      <xdr:row>50</xdr:row>
      <xdr:rowOff>94065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72</xdr:row>
      <xdr:rowOff>38100</xdr:rowOff>
    </xdr:from>
    <xdr:to>
      <xdr:col>15</xdr:col>
      <xdr:colOff>152400</xdr:colOff>
      <xdr:row>90</xdr:row>
      <xdr:rowOff>76200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1</xdr:colOff>
      <xdr:row>90</xdr:row>
      <xdr:rowOff>142875</xdr:rowOff>
    </xdr:from>
    <xdr:to>
      <xdr:col>6</xdr:col>
      <xdr:colOff>9525</xdr:colOff>
      <xdr:row>104</xdr:row>
      <xdr:rowOff>97203</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76200</xdr:colOff>
      <xdr:row>90</xdr:row>
      <xdr:rowOff>142875</xdr:rowOff>
    </xdr:from>
    <xdr:to>
      <xdr:col>11</xdr:col>
      <xdr:colOff>82296</xdr:colOff>
      <xdr:row>104</xdr:row>
      <xdr:rowOff>85725</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600075</xdr:colOff>
      <xdr:row>105</xdr:row>
      <xdr:rowOff>0</xdr:rowOff>
    </xdr:from>
    <xdr:to>
      <xdr:col>5</xdr:col>
      <xdr:colOff>606171</xdr:colOff>
      <xdr:row>118</xdr:row>
      <xdr:rowOff>107823</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600074</xdr:colOff>
      <xdr:row>119</xdr:row>
      <xdr:rowOff>0</xdr:rowOff>
    </xdr:from>
    <xdr:to>
      <xdr:col>32</xdr:col>
      <xdr:colOff>142875</xdr:colOff>
      <xdr:row>135</xdr:row>
      <xdr:rowOff>152400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78317</xdr:colOff>
      <xdr:row>104</xdr:row>
      <xdr:rowOff>148167</xdr:rowOff>
    </xdr:from>
    <xdr:to>
      <xdr:col>11</xdr:col>
      <xdr:colOff>84412</xdr:colOff>
      <xdr:row>118</xdr:row>
      <xdr:rowOff>94065</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4</xdr:row>
      <xdr:rowOff>0</xdr:rowOff>
    </xdr:from>
    <xdr:to>
      <xdr:col>14</xdr:col>
      <xdr:colOff>571500</xdr:colOff>
      <xdr:row>19</xdr:row>
      <xdr:rowOff>40006</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9524</xdr:colOff>
      <xdr:row>35</xdr:row>
      <xdr:rowOff>85725</xdr:rowOff>
    </xdr:from>
    <xdr:to>
      <xdr:col>37</xdr:col>
      <xdr:colOff>304800</xdr:colOff>
      <xdr:row>50</xdr:row>
      <xdr:rowOff>125731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19</xdr:row>
      <xdr:rowOff>114300</xdr:rowOff>
    </xdr:from>
    <xdr:to>
      <xdr:col>14</xdr:col>
      <xdr:colOff>590550</xdr:colOff>
      <xdr:row>34</xdr:row>
      <xdr:rowOff>154306</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9524</xdr:colOff>
      <xdr:row>51</xdr:row>
      <xdr:rowOff>28575</xdr:rowOff>
    </xdr:from>
    <xdr:to>
      <xdr:col>20</xdr:col>
      <xdr:colOff>114299</xdr:colOff>
      <xdr:row>66</xdr:row>
      <xdr:rowOff>68581</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9525</xdr:colOff>
      <xdr:row>66</xdr:row>
      <xdr:rowOff>152400</xdr:rowOff>
    </xdr:from>
    <xdr:to>
      <xdr:col>24</xdr:col>
      <xdr:colOff>28575</xdr:colOff>
      <xdr:row>82</xdr:row>
      <xdr:rowOff>30481</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609599</xdr:colOff>
      <xdr:row>82</xdr:row>
      <xdr:rowOff>114300</xdr:rowOff>
    </xdr:from>
    <xdr:to>
      <xdr:col>22</xdr:col>
      <xdr:colOff>523874</xdr:colOff>
      <xdr:row>97</xdr:row>
      <xdr:rowOff>154306</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600074</xdr:colOff>
      <xdr:row>98</xdr:row>
      <xdr:rowOff>85725</xdr:rowOff>
    </xdr:from>
    <xdr:to>
      <xdr:col>22</xdr:col>
      <xdr:colOff>533399</xdr:colOff>
      <xdr:row>113</xdr:row>
      <xdr:rowOff>125731</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118</xdr:row>
      <xdr:rowOff>0</xdr:rowOff>
    </xdr:from>
    <xdr:to>
      <xdr:col>18</xdr:col>
      <xdr:colOff>152400</xdr:colOff>
      <xdr:row>133</xdr:row>
      <xdr:rowOff>40006</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600075</xdr:colOff>
      <xdr:row>133</xdr:row>
      <xdr:rowOff>114300</xdr:rowOff>
    </xdr:from>
    <xdr:to>
      <xdr:col>18</xdr:col>
      <xdr:colOff>142875</xdr:colOff>
      <xdr:row>148</xdr:row>
      <xdr:rowOff>154306</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609599</xdr:colOff>
      <xdr:row>149</xdr:row>
      <xdr:rowOff>76200</xdr:rowOff>
    </xdr:from>
    <xdr:to>
      <xdr:col>23</xdr:col>
      <xdr:colOff>600074</xdr:colOff>
      <xdr:row>164</xdr:row>
      <xdr:rowOff>116206</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266506/AppData/Local/Microsoft/Windows/Temporary%20Internet%20Files/Content.Outlook/6RAL4Q5V/AR%20Program%20Quality%20Dashabord%20V3%20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ec Summary"/>
      <sheetName val="Execution Dashboard"/>
      <sheetName val="Execution Report"/>
      <sheetName val="Execution Entry"/>
      <sheetName val="Defect Dashboard"/>
      <sheetName val="Defect Report"/>
      <sheetName val="Defect Entry"/>
      <sheetName val="Input"/>
    </sheetNames>
    <sheetDataSet>
      <sheetData sheetId="0" refreshError="1"/>
      <sheetData sheetId="1" refreshError="1"/>
      <sheetData sheetId="2">
        <row r="4">
          <cell r="K4" t="str">
            <v>Planned Burndown</v>
          </cell>
        </row>
      </sheetData>
      <sheetData sheetId="3" refreshError="1"/>
      <sheetData sheetId="4" refreshError="1"/>
      <sheetData sheetId="5" refreshError="1"/>
      <sheetData sheetId="6" refreshError="1"/>
      <sheetData sheetId="7">
        <row r="4">
          <cell r="C4" t="str">
            <v>Apollo Refresh</v>
          </cell>
          <cell r="F4" t="str">
            <v>Release 1</v>
          </cell>
          <cell r="I4" t="str">
            <v>Build 1A - Cycle 1</v>
          </cell>
          <cell r="L4" t="str">
            <v>ACEView</v>
          </cell>
          <cell r="O4" t="str">
            <v>SIT</v>
          </cell>
          <cell r="U4" t="str">
            <v>Open</v>
          </cell>
          <cell r="X4" t="str">
            <v>Thanigaivel Arimuthu</v>
          </cell>
          <cell r="AA4" t="str">
            <v>Aravind Ravichander</v>
          </cell>
        </row>
        <row r="5">
          <cell r="F5" t="str">
            <v>Release 2</v>
          </cell>
          <cell r="I5" t="str">
            <v>Build 1A - Cycle 2</v>
          </cell>
          <cell r="L5" t="str">
            <v>Classic Apollo</v>
          </cell>
          <cell r="O5" t="str">
            <v>Performance</v>
          </cell>
          <cell r="U5" t="str">
            <v>In Progress</v>
          </cell>
          <cell r="X5" t="str">
            <v>Venkatesh Ramasamy</v>
          </cell>
          <cell r="AA5" t="str">
            <v>Alex Thurthal Placid</v>
          </cell>
        </row>
        <row r="6">
          <cell r="F6" t="str">
            <v>Release 3</v>
          </cell>
          <cell r="I6" t="str">
            <v>Build 1B - Cycle 1</v>
          </cell>
          <cell r="L6" t="str">
            <v>Deaja Viewer</v>
          </cell>
          <cell r="O6" t="str">
            <v>UAT</v>
          </cell>
          <cell r="U6" t="str">
            <v>Closed</v>
          </cell>
          <cell r="X6" t="str">
            <v>Balaji Sivarajan</v>
          </cell>
        </row>
        <row r="7">
          <cell r="I7" t="str">
            <v>Build 1B - Cycle 2</v>
          </cell>
          <cell r="L7" t="str">
            <v>FileNet</v>
          </cell>
          <cell r="O7" t="str">
            <v>Production</v>
          </cell>
          <cell r="X7" t="str">
            <v>Sushma Suresh</v>
          </cell>
        </row>
        <row r="8">
          <cell r="I8" t="str">
            <v>Build 1C - Cycle 1</v>
          </cell>
          <cell r="L8" t="str">
            <v>Datacap Scanning</v>
          </cell>
          <cell r="X8" t="str">
            <v>Anand Ratnam</v>
          </cell>
        </row>
        <row r="9">
          <cell r="I9" t="str">
            <v>Build 1C - Cycle 2</v>
          </cell>
          <cell r="L9" t="str">
            <v>Peoplesoft</v>
          </cell>
          <cell r="X9" t="str">
            <v>Latha B</v>
          </cell>
        </row>
        <row r="10">
          <cell r="I10" t="str">
            <v>End to End Testing - Cycle 1</v>
          </cell>
          <cell r="L10" t="str">
            <v>Mercury</v>
          </cell>
          <cell r="X10" t="str">
            <v>Bharathkumar Heriya</v>
          </cell>
        </row>
        <row r="11">
          <cell r="I11" t="str">
            <v>End to End Testing - Cycle 2</v>
          </cell>
        </row>
        <row r="12">
          <cell r="I12" t="str">
            <v>Freeze Cycle</v>
          </cell>
        </row>
        <row r="13">
          <cell r="I13" t="str">
            <v>Automation Testing</v>
          </cell>
        </row>
        <row r="14">
          <cell r="I14" t="str">
            <v>Performance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C000"/>
  </sheetPr>
  <dimension ref="A1:AA278"/>
  <sheetViews>
    <sheetView showGridLines="0" tabSelected="1" zoomScale="85" zoomScaleNormal="85" workbookViewId="0">
      <selection activeCell="F3" sqref="F3:V5"/>
    </sheetView>
  </sheetViews>
  <sheetFormatPr defaultColWidth="0" defaultRowHeight="12.75" zeroHeight="1" x14ac:dyDescent="0.25"/>
  <cols>
    <col min="1" max="1" width="3" style="130" customWidth="1"/>
    <col min="2" max="4" width="5" style="130" customWidth="1"/>
    <col min="5" max="5" width="7.42578125" style="130" customWidth="1"/>
    <col min="6" max="6" width="13.42578125" style="130" bestFit="1" customWidth="1"/>
    <col min="7" max="7" width="9.5703125" style="130" bestFit="1" customWidth="1"/>
    <col min="8" max="8" width="11.5703125" style="130" bestFit="1" customWidth="1"/>
    <col min="9" max="9" width="10.7109375" style="130" bestFit="1" customWidth="1"/>
    <col min="10" max="10" width="9.7109375" style="130" bestFit="1" customWidth="1"/>
    <col min="11" max="11" width="4.7109375" style="130" bestFit="1" customWidth="1"/>
    <col min="12" max="12" width="8.5703125" style="130" bestFit="1" customWidth="1"/>
    <col min="13" max="13" width="13.140625" style="130" bestFit="1" customWidth="1"/>
    <col min="14" max="14" width="8.140625" style="130" bestFit="1" customWidth="1"/>
    <col min="15" max="15" width="13.85546875" style="130" customWidth="1"/>
    <col min="16" max="16" width="11.5703125" style="130" bestFit="1" customWidth="1"/>
    <col min="17" max="17" width="3.5703125" style="130" customWidth="1"/>
    <col min="18" max="18" width="6" style="130" customWidth="1"/>
    <col min="19" max="19" width="13.85546875" style="130" bestFit="1" customWidth="1"/>
    <col min="20" max="20" width="11" style="151" customWidth="1"/>
    <col min="21" max="21" width="11.5703125" style="131" bestFit="1" customWidth="1"/>
    <col min="22" max="22" width="10.140625" style="130" customWidth="1"/>
    <col min="23" max="23" width="5.85546875" style="130" customWidth="1"/>
    <col min="24" max="24" width="4.28515625" style="130" customWidth="1"/>
    <col min="25" max="25" width="5" style="130" customWidth="1"/>
    <col min="26" max="27" width="0" style="130" hidden="1" customWidth="1"/>
    <col min="28" max="16384" width="5" style="130" hidden="1"/>
  </cols>
  <sheetData>
    <row r="1" spans="2:24" ht="13.5" thickBot="1" x14ac:dyDescent="0.3"/>
    <row r="2" spans="2:24" x14ac:dyDescent="0.25">
      <c r="B2" s="132"/>
      <c r="C2" s="141"/>
      <c r="D2" s="141"/>
      <c r="E2" s="141"/>
      <c r="F2" s="141"/>
      <c r="G2" s="141"/>
      <c r="H2" s="141"/>
      <c r="I2" s="141"/>
      <c r="J2" s="141"/>
      <c r="K2" s="141"/>
      <c r="L2" s="141"/>
      <c r="M2" s="141"/>
      <c r="N2" s="141"/>
      <c r="O2" s="141"/>
      <c r="P2" s="141"/>
      <c r="Q2" s="141"/>
      <c r="R2" s="141"/>
      <c r="S2" s="141"/>
      <c r="T2" s="196"/>
      <c r="U2" s="197"/>
      <c r="V2" s="141"/>
      <c r="W2" s="141"/>
      <c r="X2" s="198"/>
    </row>
    <row r="3" spans="2:24" x14ac:dyDescent="0.25">
      <c r="B3" s="135"/>
      <c r="F3" s="296" t="s">
        <v>198</v>
      </c>
      <c r="G3" s="297"/>
      <c r="H3" s="297"/>
      <c r="I3" s="297"/>
      <c r="J3" s="297"/>
      <c r="K3" s="297"/>
      <c r="L3" s="297"/>
      <c r="M3" s="297"/>
      <c r="N3" s="297"/>
      <c r="O3" s="297"/>
      <c r="P3" s="297"/>
      <c r="Q3" s="297"/>
      <c r="R3" s="297"/>
      <c r="S3" s="297"/>
      <c r="T3" s="297"/>
      <c r="U3" s="297"/>
      <c r="V3" s="297"/>
      <c r="X3" s="145"/>
    </row>
    <row r="4" spans="2:24" x14ac:dyDescent="0.25">
      <c r="B4" s="135"/>
      <c r="F4" s="296"/>
      <c r="G4" s="297"/>
      <c r="H4" s="297"/>
      <c r="I4" s="297"/>
      <c r="J4" s="297"/>
      <c r="K4" s="297"/>
      <c r="L4" s="297"/>
      <c r="M4" s="297"/>
      <c r="N4" s="297"/>
      <c r="O4" s="297"/>
      <c r="P4" s="297"/>
      <c r="Q4" s="297"/>
      <c r="R4" s="297"/>
      <c r="S4" s="297"/>
      <c r="T4" s="297"/>
      <c r="U4" s="297"/>
      <c r="V4" s="297"/>
      <c r="X4" s="145"/>
    </row>
    <row r="5" spans="2:24" x14ac:dyDescent="0.25">
      <c r="B5" s="135"/>
      <c r="F5" s="296"/>
      <c r="G5" s="297"/>
      <c r="H5" s="297"/>
      <c r="I5" s="297"/>
      <c r="J5" s="297"/>
      <c r="K5" s="297"/>
      <c r="L5" s="297"/>
      <c r="M5" s="297"/>
      <c r="N5" s="297"/>
      <c r="O5" s="297"/>
      <c r="P5" s="297"/>
      <c r="Q5" s="297"/>
      <c r="R5" s="297"/>
      <c r="S5" s="297"/>
      <c r="T5" s="297"/>
      <c r="U5" s="297"/>
      <c r="V5" s="297"/>
      <c r="X5" s="145"/>
    </row>
    <row r="6" spans="2:24" ht="13.5" thickBot="1" x14ac:dyDescent="0.3">
      <c r="B6" s="138"/>
      <c r="C6" s="139"/>
      <c r="D6" s="139"/>
      <c r="E6" s="139"/>
      <c r="F6" s="142"/>
      <c r="G6" s="142"/>
      <c r="H6" s="142"/>
      <c r="I6" s="142"/>
      <c r="J6" s="142"/>
      <c r="K6" s="142"/>
      <c r="L6" s="142"/>
      <c r="M6" s="142"/>
      <c r="N6" s="142"/>
      <c r="O6" s="142"/>
      <c r="P6" s="142"/>
      <c r="Q6" s="142"/>
      <c r="R6" s="142"/>
      <c r="S6" s="142"/>
      <c r="T6" s="202"/>
      <c r="U6" s="149"/>
      <c r="V6" s="139"/>
      <c r="W6" s="139"/>
      <c r="X6" s="200"/>
    </row>
    <row r="7" spans="2:24" x14ac:dyDescent="0.25">
      <c r="B7" s="135"/>
      <c r="F7" s="119"/>
      <c r="G7" s="119"/>
      <c r="H7" s="119"/>
      <c r="I7" s="119"/>
      <c r="J7" s="119"/>
      <c r="K7" s="119"/>
      <c r="L7" s="119"/>
      <c r="M7" s="119"/>
      <c r="N7" s="119"/>
      <c r="O7" s="119"/>
      <c r="P7" s="119"/>
      <c r="Q7" s="299"/>
      <c r="R7" s="299"/>
      <c r="S7" s="299"/>
      <c r="T7" s="194"/>
      <c r="U7" s="181"/>
      <c r="X7" s="145"/>
    </row>
    <row r="8" spans="2:24" s="131" customFormat="1" x14ac:dyDescent="0.25">
      <c r="B8" s="133"/>
      <c r="E8" s="128" t="s">
        <v>182</v>
      </c>
      <c r="F8" s="129">
        <v>42152</v>
      </c>
      <c r="H8" s="300" t="s">
        <v>183</v>
      </c>
      <c r="I8" s="300"/>
      <c r="J8" s="152">
        <f>'Execution Report'!U27</f>
        <v>0.92307692307692313</v>
      </c>
      <c r="M8" s="324" t="s">
        <v>227</v>
      </c>
      <c r="N8" s="324"/>
      <c r="O8" s="324"/>
      <c r="P8" s="163">
        <v>42147</v>
      </c>
      <c r="S8" s="302" t="s">
        <v>192</v>
      </c>
      <c r="T8" s="302"/>
      <c r="U8" s="303"/>
      <c r="V8" s="303"/>
      <c r="X8" s="134"/>
    </row>
    <row r="9" spans="2:24" s="131" customFormat="1" x14ac:dyDescent="0.25">
      <c r="B9" s="133"/>
      <c r="F9" s="120"/>
      <c r="G9" s="120"/>
      <c r="H9" s="120"/>
      <c r="M9" s="324" t="s">
        <v>228</v>
      </c>
      <c r="N9" s="324"/>
      <c r="O9" s="324"/>
      <c r="P9" s="163">
        <v>42153</v>
      </c>
      <c r="S9" s="302" t="s">
        <v>193</v>
      </c>
      <c r="T9" s="302"/>
      <c r="U9" s="416"/>
      <c r="V9" s="416"/>
      <c r="X9" s="134"/>
    </row>
    <row r="10" spans="2:24" s="131" customFormat="1" x14ac:dyDescent="0.25">
      <c r="B10" s="133"/>
      <c r="F10" s="120"/>
      <c r="G10" s="205"/>
      <c r="H10" s="120"/>
      <c r="M10" s="324" t="s">
        <v>190</v>
      </c>
      <c r="N10" s="324"/>
      <c r="O10" s="324"/>
      <c r="P10" s="204">
        <f>IFERROR(('Defect Report'!R13/'Execution Report'!F27),"")</f>
        <v>0.83333333333333337</v>
      </c>
      <c r="Q10" s="121"/>
      <c r="R10" s="121"/>
      <c r="S10" s="120"/>
      <c r="T10" s="193"/>
      <c r="U10" s="120"/>
      <c r="X10" s="134"/>
    </row>
    <row r="11" spans="2:24" ht="13.5" thickBot="1" x14ac:dyDescent="0.3">
      <c r="B11" s="135"/>
      <c r="F11" s="119"/>
      <c r="G11" s="119"/>
      <c r="H11" s="119"/>
      <c r="I11" s="119"/>
      <c r="J11" s="119"/>
      <c r="K11" s="119"/>
      <c r="L11" s="119"/>
      <c r="M11" s="122"/>
      <c r="N11" s="122"/>
      <c r="O11" s="122"/>
      <c r="P11" s="119"/>
      <c r="Q11" s="123"/>
      <c r="R11" s="123"/>
      <c r="S11" s="124"/>
      <c r="T11" s="193"/>
      <c r="U11" s="120"/>
      <c r="X11" s="145"/>
    </row>
    <row r="12" spans="2:24" s="136" customFormat="1" ht="15.75" thickBot="1" x14ac:dyDescent="0.3">
      <c r="B12" s="135"/>
      <c r="C12" s="342" t="s">
        <v>184</v>
      </c>
      <c r="D12" s="343"/>
      <c r="E12" s="343"/>
      <c r="F12" s="343"/>
      <c r="G12" s="343"/>
      <c r="H12" s="343"/>
      <c r="I12" s="343"/>
      <c r="J12" s="343"/>
      <c r="K12" s="343"/>
      <c r="L12" s="343"/>
      <c r="M12" s="343"/>
      <c r="N12" s="343"/>
      <c r="O12" s="343"/>
      <c r="P12" s="343"/>
      <c r="Q12" s="343"/>
      <c r="R12" s="343"/>
      <c r="S12" s="343"/>
      <c r="T12" s="343"/>
      <c r="U12" s="343"/>
      <c r="V12" s="343"/>
      <c r="W12" s="344"/>
      <c r="X12" s="145"/>
    </row>
    <row r="13" spans="2:24" s="136" customFormat="1" ht="12.75" customHeight="1" x14ac:dyDescent="0.25">
      <c r="B13" s="135"/>
      <c r="C13" s="304" t="s">
        <v>1796</v>
      </c>
      <c r="D13" s="305"/>
      <c r="E13" s="305"/>
      <c r="F13" s="305"/>
      <c r="G13" s="305"/>
      <c r="H13" s="305"/>
      <c r="I13" s="305"/>
      <c r="J13" s="305"/>
      <c r="K13" s="305"/>
      <c r="L13" s="305"/>
      <c r="M13" s="306"/>
      <c r="N13" s="313" t="s">
        <v>798</v>
      </c>
      <c r="O13" s="305"/>
      <c r="P13" s="305"/>
      <c r="Q13" s="305"/>
      <c r="R13" s="305"/>
      <c r="S13" s="305"/>
      <c r="T13" s="305"/>
      <c r="U13" s="305"/>
      <c r="V13" s="305"/>
      <c r="W13" s="314"/>
      <c r="X13" s="145"/>
    </row>
    <row r="14" spans="2:24" s="136" customFormat="1" ht="12.75" customHeight="1" x14ac:dyDescent="0.25">
      <c r="B14" s="135"/>
      <c r="C14" s="307"/>
      <c r="D14" s="308"/>
      <c r="E14" s="308"/>
      <c r="F14" s="308"/>
      <c r="G14" s="308"/>
      <c r="H14" s="308"/>
      <c r="I14" s="308"/>
      <c r="J14" s="308"/>
      <c r="K14" s="308"/>
      <c r="L14" s="308"/>
      <c r="M14" s="309"/>
      <c r="N14" s="315"/>
      <c r="O14" s="308"/>
      <c r="P14" s="308"/>
      <c r="Q14" s="308"/>
      <c r="R14" s="308"/>
      <c r="S14" s="308"/>
      <c r="T14" s="308"/>
      <c r="U14" s="308"/>
      <c r="V14" s="308"/>
      <c r="W14" s="316"/>
      <c r="X14" s="145"/>
    </row>
    <row r="15" spans="2:24" s="136" customFormat="1" ht="12.75" customHeight="1" x14ac:dyDescent="0.25">
      <c r="B15" s="135"/>
      <c r="C15" s="307"/>
      <c r="D15" s="308"/>
      <c r="E15" s="308"/>
      <c r="F15" s="308"/>
      <c r="G15" s="308"/>
      <c r="H15" s="308"/>
      <c r="I15" s="308"/>
      <c r="J15" s="308"/>
      <c r="K15" s="308"/>
      <c r="L15" s="308"/>
      <c r="M15" s="309"/>
      <c r="N15" s="315"/>
      <c r="O15" s="308"/>
      <c r="P15" s="308"/>
      <c r="Q15" s="308"/>
      <c r="R15" s="308"/>
      <c r="S15" s="308"/>
      <c r="T15" s="308"/>
      <c r="U15" s="308"/>
      <c r="V15" s="308"/>
      <c r="W15" s="316"/>
      <c r="X15" s="145"/>
    </row>
    <row r="16" spans="2:24" s="136" customFormat="1" ht="12.75" customHeight="1" x14ac:dyDescent="0.25">
      <c r="B16" s="135"/>
      <c r="C16" s="307"/>
      <c r="D16" s="308"/>
      <c r="E16" s="308"/>
      <c r="F16" s="308"/>
      <c r="G16" s="308"/>
      <c r="H16" s="308"/>
      <c r="I16" s="308"/>
      <c r="J16" s="308"/>
      <c r="K16" s="308"/>
      <c r="L16" s="308"/>
      <c r="M16" s="309"/>
      <c r="N16" s="315"/>
      <c r="O16" s="308"/>
      <c r="P16" s="308"/>
      <c r="Q16" s="308"/>
      <c r="R16" s="308"/>
      <c r="S16" s="308"/>
      <c r="T16" s="308"/>
      <c r="U16" s="308"/>
      <c r="V16" s="308"/>
      <c r="W16" s="316"/>
      <c r="X16" s="145"/>
    </row>
    <row r="17" spans="2:24" s="136" customFormat="1" ht="12.75" customHeight="1" x14ac:dyDescent="0.25">
      <c r="B17" s="135"/>
      <c r="C17" s="307"/>
      <c r="D17" s="308"/>
      <c r="E17" s="308"/>
      <c r="F17" s="308"/>
      <c r="G17" s="308"/>
      <c r="H17" s="308"/>
      <c r="I17" s="308"/>
      <c r="J17" s="308"/>
      <c r="K17" s="308"/>
      <c r="L17" s="308"/>
      <c r="M17" s="309"/>
      <c r="N17" s="315"/>
      <c r="O17" s="308"/>
      <c r="P17" s="308"/>
      <c r="Q17" s="308"/>
      <c r="R17" s="308"/>
      <c r="S17" s="308"/>
      <c r="T17" s="308"/>
      <c r="U17" s="308"/>
      <c r="V17" s="308"/>
      <c r="W17" s="316"/>
      <c r="X17" s="145"/>
    </row>
    <row r="18" spans="2:24" s="136" customFormat="1" ht="12.75" customHeight="1" x14ac:dyDescent="0.25">
      <c r="B18" s="135"/>
      <c r="C18" s="310"/>
      <c r="D18" s="311"/>
      <c r="E18" s="311"/>
      <c r="F18" s="311"/>
      <c r="G18" s="311"/>
      <c r="H18" s="311"/>
      <c r="I18" s="311"/>
      <c r="J18" s="311"/>
      <c r="K18" s="311"/>
      <c r="L18" s="311"/>
      <c r="M18" s="312"/>
      <c r="N18" s="317"/>
      <c r="O18" s="311"/>
      <c r="P18" s="311"/>
      <c r="Q18" s="311"/>
      <c r="R18" s="311"/>
      <c r="S18" s="311"/>
      <c r="T18" s="311"/>
      <c r="U18" s="311"/>
      <c r="V18" s="311"/>
      <c r="W18" s="318"/>
      <c r="X18" s="145"/>
    </row>
    <row r="19" spans="2:24" s="136" customFormat="1" ht="12.75" customHeight="1" x14ac:dyDescent="0.25">
      <c r="B19" s="135"/>
      <c r="C19" s="319" t="s">
        <v>1798</v>
      </c>
      <c r="D19" s="320"/>
      <c r="E19" s="320"/>
      <c r="F19" s="320"/>
      <c r="G19" s="320"/>
      <c r="H19" s="320"/>
      <c r="I19" s="320"/>
      <c r="J19" s="320"/>
      <c r="K19" s="320"/>
      <c r="L19" s="320"/>
      <c r="M19" s="321"/>
      <c r="N19" s="322" t="s">
        <v>1680</v>
      </c>
      <c r="O19" s="320"/>
      <c r="P19" s="320"/>
      <c r="Q19" s="320"/>
      <c r="R19" s="320"/>
      <c r="S19" s="320"/>
      <c r="T19" s="320"/>
      <c r="U19" s="320"/>
      <c r="V19" s="320"/>
      <c r="W19" s="323"/>
      <c r="X19" s="145"/>
    </row>
    <row r="20" spans="2:24" s="136" customFormat="1" ht="12.75" customHeight="1" x14ac:dyDescent="0.25">
      <c r="B20" s="135"/>
      <c r="C20" s="307"/>
      <c r="D20" s="308"/>
      <c r="E20" s="308"/>
      <c r="F20" s="308"/>
      <c r="G20" s="308"/>
      <c r="H20" s="308"/>
      <c r="I20" s="308"/>
      <c r="J20" s="308"/>
      <c r="K20" s="308"/>
      <c r="L20" s="308"/>
      <c r="M20" s="309"/>
      <c r="N20" s="315"/>
      <c r="O20" s="308"/>
      <c r="P20" s="308"/>
      <c r="Q20" s="308"/>
      <c r="R20" s="308"/>
      <c r="S20" s="308"/>
      <c r="T20" s="308"/>
      <c r="U20" s="308"/>
      <c r="V20" s="308"/>
      <c r="W20" s="316"/>
      <c r="X20" s="145"/>
    </row>
    <row r="21" spans="2:24" s="136" customFormat="1" ht="12.75" customHeight="1" x14ac:dyDescent="0.25">
      <c r="B21" s="135"/>
      <c r="C21" s="307"/>
      <c r="D21" s="308"/>
      <c r="E21" s="308"/>
      <c r="F21" s="308"/>
      <c r="G21" s="308"/>
      <c r="H21" s="308"/>
      <c r="I21" s="308"/>
      <c r="J21" s="308"/>
      <c r="K21" s="308"/>
      <c r="L21" s="308"/>
      <c r="M21" s="309"/>
      <c r="N21" s="315"/>
      <c r="O21" s="308"/>
      <c r="P21" s="308"/>
      <c r="Q21" s="308"/>
      <c r="R21" s="308"/>
      <c r="S21" s="308"/>
      <c r="T21" s="308"/>
      <c r="U21" s="308"/>
      <c r="V21" s="308"/>
      <c r="W21" s="316"/>
      <c r="X21" s="145"/>
    </row>
    <row r="22" spans="2:24" s="136" customFormat="1" ht="12.75" customHeight="1" x14ac:dyDescent="0.25">
      <c r="B22" s="135"/>
      <c r="C22" s="307"/>
      <c r="D22" s="308"/>
      <c r="E22" s="308"/>
      <c r="F22" s="308"/>
      <c r="G22" s="308"/>
      <c r="H22" s="308"/>
      <c r="I22" s="308"/>
      <c r="J22" s="308"/>
      <c r="K22" s="308"/>
      <c r="L22" s="308"/>
      <c r="M22" s="309"/>
      <c r="N22" s="315"/>
      <c r="O22" s="308"/>
      <c r="P22" s="308"/>
      <c r="Q22" s="308"/>
      <c r="R22" s="308"/>
      <c r="S22" s="308"/>
      <c r="T22" s="308"/>
      <c r="U22" s="308"/>
      <c r="V22" s="308"/>
      <c r="W22" s="316"/>
      <c r="X22" s="145"/>
    </row>
    <row r="23" spans="2:24" s="136" customFormat="1" ht="12.75" customHeight="1" x14ac:dyDescent="0.25">
      <c r="B23" s="135"/>
      <c r="C23" s="310"/>
      <c r="D23" s="311"/>
      <c r="E23" s="311"/>
      <c r="F23" s="311"/>
      <c r="G23" s="311"/>
      <c r="H23" s="311"/>
      <c r="I23" s="311"/>
      <c r="J23" s="311"/>
      <c r="K23" s="311"/>
      <c r="L23" s="311"/>
      <c r="M23" s="312"/>
      <c r="N23" s="317"/>
      <c r="O23" s="311"/>
      <c r="P23" s="311"/>
      <c r="Q23" s="311"/>
      <c r="R23" s="311"/>
      <c r="S23" s="311"/>
      <c r="T23" s="311"/>
      <c r="U23" s="311"/>
      <c r="V23" s="311"/>
      <c r="W23" s="318"/>
      <c r="X23" s="145"/>
    </row>
    <row r="24" spans="2:24" s="136" customFormat="1" ht="12.75" customHeight="1" x14ac:dyDescent="0.25">
      <c r="B24" s="135"/>
      <c r="C24" s="336" t="s">
        <v>1685</v>
      </c>
      <c r="D24" s="320"/>
      <c r="E24" s="320"/>
      <c r="F24" s="320"/>
      <c r="G24" s="320"/>
      <c r="H24" s="320"/>
      <c r="I24" s="320"/>
      <c r="J24" s="320"/>
      <c r="K24" s="320"/>
      <c r="L24" s="320"/>
      <c r="M24" s="321"/>
      <c r="N24" s="322" t="s">
        <v>1797</v>
      </c>
      <c r="O24" s="320"/>
      <c r="P24" s="320"/>
      <c r="Q24" s="320"/>
      <c r="R24" s="320"/>
      <c r="S24" s="320"/>
      <c r="T24" s="320"/>
      <c r="U24" s="320"/>
      <c r="V24" s="320"/>
      <c r="W24" s="323"/>
      <c r="X24" s="145"/>
    </row>
    <row r="25" spans="2:24" s="136" customFormat="1" ht="12.75" customHeight="1" x14ac:dyDescent="0.25">
      <c r="B25" s="135"/>
      <c r="C25" s="417"/>
      <c r="D25" s="308"/>
      <c r="E25" s="308"/>
      <c r="F25" s="308"/>
      <c r="G25" s="308"/>
      <c r="H25" s="308"/>
      <c r="I25" s="308"/>
      <c r="J25" s="308"/>
      <c r="K25" s="308"/>
      <c r="L25" s="308"/>
      <c r="M25" s="309"/>
      <c r="N25" s="418"/>
      <c r="O25" s="308"/>
      <c r="P25" s="308"/>
      <c r="Q25" s="308"/>
      <c r="R25" s="308"/>
      <c r="S25" s="308"/>
      <c r="T25" s="308"/>
      <c r="U25" s="308"/>
      <c r="V25" s="308"/>
      <c r="W25" s="316"/>
      <c r="X25" s="145"/>
    </row>
    <row r="26" spans="2:24" s="136" customFormat="1" ht="12.75" customHeight="1" x14ac:dyDescent="0.25">
      <c r="B26" s="135"/>
      <c r="C26" s="417"/>
      <c r="D26" s="308"/>
      <c r="E26" s="308"/>
      <c r="F26" s="308"/>
      <c r="G26" s="308"/>
      <c r="H26" s="308"/>
      <c r="I26" s="308"/>
      <c r="J26" s="308"/>
      <c r="K26" s="308"/>
      <c r="L26" s="308"/>
      <c r="M26" s="309"/>
      <c r="N26" s="418"/>
      <c r="O26" s="308"/>
      <c r="P26" s="308"/>
      <c r="Q26" s="308"/>
      <c r="R26" s="308"/>
      <c r="S26" s="308"/>
      <c r="T26" s="308"/>
      <c r="U26" s="308"/>
      <c r="V26" s="308"/>
      <c r="W26" s="316"/>
      <c r="X26" s="145"/>
    </row>
    <row r="27" spans="2:24" s="136" customFormat="1" ht="12.75" customHeight="1" x14ac:dyDescent="0.25">
      <c r="B27" s="135"/>
      <c r="C27" s="417"/>
      <c r="D27" s="308"/>
      <c r="E27" s="308"/>
      <c r="F27" s="308"/>
      <c r="G27" s="308"/>
      <c r="H27" s="308"/>
      <c r="I27" s="308"/>
      <c r="J27" s="308"/>
      <c r="K27" s="308"/>
      <c r="L27" s="308"/>
      <c r="M27" s="309"/>
      <c r="N27" s="418"/>
      <c r="O27" s="308"/>
      <c r="P27" s="308"/>
      <c r="Q27" s="308"/>
      <c r="R27" s="308"/>
      <c r="S27" s="308"/>
      <c r="T27" s="308"/>
      <c r="U27" s="308"/>
      <c r="V27" s="308"/>
      <c r="W27" s="316"/>
      <c r="X27" s="145"/>
    </row>
    <row r="28" spans="2:24" s="136" customFormat="1" ht="12.75" customHeight="1" x14ac:dyDescent="0.25">
      <c r="B28" s="135"/>
      <c r="C28" s="417"/>
      <c r="D28" s="308"/>
      <c r="E28" s="308"/>
      <c r="F28" s="308"/>
      <c r="G28" s="308"/>
      <c r="H28" s="308"/>
      <c r="I28" s="308"/>
      <c r="J28" s="308"/>
      <c r="K28" s="308"/>
      <c r="L28" s="308"/>
      <c r="M28" s="309"/>
      <c r="N28" s="418"/>
      <c r="O28" s="308"/>
      <c r="P28" s="308"/>
      <c r="Q28" s="308"/>
      <c r="R28" s="308"/>
      <c r="S28" s="308"/>
      <c r="T28" s="308"/>
      <c r="U28" s="308"/>
      <c r="V28" s="308"/>
      <c r="W28" s="316"/>
      <c r="X28" s="145"/>
    </row>
    <row r="29" spans="2:24" s="136" customFormat="1" ht="12.75" customHeight="1" x14ac:dyDescent="0.25">
      <c r="B29" s="135"/>
      <c r="C29" s="307"/>
      <c r="D29" s="308"/>
      <c r="E29" s="308"/>
      <c r="F29" s="308"/>
      <c r="G29" s="308"/>
      <c r="H29" s="308"/>
      <c r="I29" s="308"/>
      <c r="J29" s="308"/>
      <c r="K29" s="308"/>
      <c r="L29" s="308"/>
      <c r="M29" s="309"/>
      <c r="N29" s="315"/>
      <c r="O29" s="308"/>
      <c r="P29" s="308"/>
      <c r="Q29" s="308"/>
      <c r="R29" s="308"/>
      <c r="S29" s="308"/>
      <c r="T29" s="308"/>
      <c r="U29" s="308"/>
      <c r="V29" s="308"/>
      <c r="W29" s="316"/>
      <c r="X29" s="145"/>
    </row>
    <row r="30" spans="2:24" s="136" customFormat="1" ht="12.75" customHeight="1" x14ac:dyDescent="0.25">
      <c r="B30" s="135"/>
      <c r="C30" s="307"/>
      <c r="D30" s="308"/>
      <c r="E30" s="308"/>
      <c r="F30" s="308"/>
      <c r="G30" s="308"/>
      <c r="H30" s="308"/>
      <c r="I30" s="308"/>
      <c r="J30" s="308"/>
      <c r="K30" s="308"/>
      <c r="L30" s="308"/>
      <c r="M30" s="309"/>
      <c r="N30" s="315"/>
      <c r="O30" s="308"/>
      <c r="P30" s="308"/>
      <c r="Q30" s="308"/>
      <c r="R30" s="308"/>
      <c r="S30" s="308"/>
      <c r="T30" s="308"/>
      <c r="U30" s="308"/>
      <c r="V30" s="308"/>
      <c r="W30" s="316"/>
      <c r="X30" s="145"/>
    </row>
    <row r="31" spans="2:24" s="136" customFormat="1" ht="13.5" customHeight="1" thickBot="1" x14ac:dyDescent="0.3">
      <c r="B31" s="135"/>
      <c r="C31" s="337"/>
      <c r="D31" s="338"/>
      <c r="E31" s="338"/>
      <c r="F31" s="338"/>
      <c r="G31" s="338"/>
      <c r="H31" s="338"/>
      <c r="I31" s="338"/>
      <c r="J31" s="338"/>
      <c r="K31" s="338"/>
      <c r="L31" s="338"/>
      <c r="M31" s="339"/>
      <c r="N31" s="340"/>
      <c r="O31" s="338"/>
      <c r="P31" s="338"/>
      <c r="Q31" s="338"/>
      <c r="R31" s="338"/>
      <c r="S31" s="338"/>
      <c r="T31" s="338"/>
      <c r="U31" s="338"/>
      <c r="V31" s="338"/>
      <c r="W31" s="341"/>
      <c r="X31" s="145"/>
    </row>
    <row r="32" spans="2:24" s="136" customFormat="1" x14ac:dyDescent="0.25">
      <c r="B32" s="135"/>
      <c r="C32" s="130"/>
      <c r="D32" s="130"/>
      <c r="E32" s="130"/>
      <c r="F32" s="191"/>
      <c r="G32" s="191"/>
      <c r="H32" s="191"/>
      <c r="I32" s="191"/>
      <c r="J32" s="191"/>
      <c r="K32" s="130"/>
      <c r="L32" s="130"/>
      <c r="M32" s="130"/>
      <c r="N32" s="130"/>
      <c r="O32" s="130"/>
      <c r="P32" s="130"/>
      <c r="Q32" s="130"/>
      <c r="R32" s="130"/>
      <c r="S32" s="130"/>
      <c r="T32" s="151"/>
      <c r="U32" s="131"/>
      <c r="V32" s="130"/>
      <c r="W32" s="130"/>
      <c r="X32" s="145"/>
    </row>
    <row r="33" spans="2:24" ht="18" x14ac:dyDescent="0.25">
      <c r="B33" s="296" t="s">
        <v>291</v>
      </c>
      <c r="C33" s="297"/>
      <c r="D33" s="297"/>
      <c r="E33" s="297"/>
      <c r="F33" s="297"/>
      <c r="G33" s="297"/>
      <c r="H33" s="297"/>
      <c r="I33" s="297"/>
      <c r="J33" s="297"/>
      <c r="K33" s="297"/>
      <c r="L33" s="297"/>
      <c r="M33" s="297"/>
      <c r="N33" s="297"/>
      <c r="O33" s="297"/>
      <c r="P33" s="297"/>
      <c r="Q33" s="297"/>
      <c r="R33" s="297"/>
      <c r="S33" s="297"/>
      <c r="T33" s="297"/>
      <c r="U33" s="297"/>
      <c r="V33" s="297"/>
      <c r="W33" s="297"/>
      <c r="X33" s="301"/>
    </row>
    <row r="34" spans="2:24" x14ac:dyDescent="0.25">
      <c r="B34" s="135"/>
      <c r="F34" s="119"/>
      <c r="G34" s="119"/>
      <c r="H34" s="119"/>
      <c r="I34" s="119"/>
      <c r="J34" s="119"/>
      <c r="K34" s="119"/>
      <c r="L34" s="143"/>
      <c r="M34" s="261"/>
      <c r="N34" s="190"/>
      <c r="O34" s="190"/>
      <c r="P34" s="143"/>
      <c r="Q34" s="190"/>
      <c r="R34" s="190"/>
      <c r="S34" s="119"/>
      <c r="T34" s="193"/>
      <c r="X34" s="145"/>
    </row>
    <row r="35" spans="2:24" x14ac:dyDescent="0.25">
      <c r="B35" s="135"/>
      <c r="F35" s="119"/>
      <c r="G35" s="119"/>
      <c r="H35" s="119"/>
      <c r="I35" s="119"/>
      <c r="J35" s="119"/>
      <c r="K35" s="119"/>
      <c r="L35" s="261"/>
      <c r="M35" s="261"/>
      <c r="N35" s="190"/>
      <c r="O35" s="190"/>
      <c r="P35" s="190"/>
      <c r="Q35" s="190"/>
      <c r="R35" s="190"/>
      <c r="S35" s="119"/>
      <c r="X35" s="145"/>
    </row>
    <row r="36" spans="2:24" x14ac:dyDescent="0.25">
      <c r="B36" s="135"/>
      <c r="F36" s="119"/>
      <c r="G36" s="119"/>
      <c r="H36" s="119"/>
      <c r="I36" s="119"/>
      <c r="J36" s="119"/>
      <c r="K36" s="119"/>
      <c r="L36" s="261"/>
      <c r="M36" s="261"/>
      <c r="N36" s="190"/>
      <c r="O36" s="190"/>
      <c r="P36" s="190"/>
      <c r="Q36" s="190"/>
      <c r="R36" s="190"/>
      <c r="S36" s="119"/>
      <c r="X36" s="145"/>
    </row>
    <row r="37" spans="2:24" x14ac:dyDescent="0.25">
      <c r="B37" s="135"/>
      <c r="F37" s="119"/>
      <c r="G37" s="119"/>
      <c r="H37" s="119"/>
      <c r="I37" s="119"/>
      <c r="J37" s="119"/>
      <c r="K37" s="119"/>
      <c r="L37" s="261"/>
      <c r="M37" s="261"/>
      <c r="N37" s="190"/>
      <c r="O37" s="190"/>
      <c r="P37" s="190"/>
      <c r="Q37" s="190"/>
      <c r="R37" s="190"/>
      <c r="S37" s="119"/>
      <c r="X37" s="145"/>
    </row>
    <row r="38" spans="2:24" x14ac:dyDescent="0.25">
      <c r="B38" s="135"/>
      <c r="F38" s="119"/>
      <c r="G38" s="119"/>
      <c r="H38" s="119"/>
      <c r="I38" s="119"/>
      <c r="J38" s="119"/>
      <c r="K38" s="119"/>
      <c r="L38" s="261"/>
      <c r="M38" s="261"/>
      <c r="N38" s="190"/>
      <c r="O38" s="190"/>
      <c r="P38" s="190"/>
      <c r="Q38" s="190"/>
      <c r="R38" s="190"/>
      <c r="S38" s="119"/>
      <c r="T38" s="195"/>
      <c r="X38" s="145"/>
    </row>
    <row r="39" spans="2:24" x14ac:dyDescent="0.25">
      <c r="B39" s="135"/>
      <c r="F39" s="119"/>
      <c r="G39" s="119"/>
      <c r="H39" s="119"/>
      <c r="I39" s="119"/>
      <c r="J39" s="119"/>
      <c r="K39" s="119"/>
      <c r="L39" s="261"/>
      <c r="M39" s="261"/>
      <c r="N39" s="190"/>
      <c r="O39" s="190"/>
      <c r="P39" s="190"/>
      <c r="Q39" s="190"/>
      <c r="R39" s="190"/>
      <c r="S39" s="119"/>
      <c r="T39" s="195"/>
      <c r="X39" s="145"/>
    </row>
    <row r="40" spans="2:24" x14ac:dyDescent="0.25">
      <c r="B40" s="135"/>
      <c r="F40" s="119"/>
      <c r="G40" s="119"/>
      <c r="H40" s="119"/>
      <c r="I40" s="119"/>
      <c r="J40" s="119"/>
      <c r="K40" s="119"/>
      <c r="L40" s="261"/>
      <c r="M40" s="261"/>
      <c r="N40" s="190"/>
      <c r="O40" s="190"/>
      <c r="P40" s="190"/>
      <c r="Q40" s="190"/>
      <c r="R40" s="190"/>
      <c r="S40" s="119"/>
      <c r="T40" s="195"/>
      <c r="X40" s="145"/>
    </row>
    <row r="41" spans="2:24" x14ac:dyDescent="0.25">
      <c r="B41" s="135"/>
      <c r="F41" s="119"/>
      <c r="G41" s="119"/>
      <c r="H41" s="119"/>
      <c r="I41" s="119"/>
      <c r="J41" s="119"/>
      <c r="K41" s="119"/>
      <c r="L41" s="261"/>
      <c r="M41" s="261"/>
      <c r="N41" s="190"/>
      <c r="O41" s="190"/>
      <c r="P41" s="190"/>
      <c r="Q41" s="190"/>
      <c r="R41" s="190"/>
      <c r="S41" s="119"/>
      <c r="T41" s="195"/>
      <c r="X41" s="145"/>
    </row>
    <row r="42" spans="2:24" x14ac:dyDescent="0.25">
      <c r="B42" s="135"/>
      <c r="F42" s="119"/>
      <c r="G42" s="119"/>
      <c r="H42" s="119"/>
      <c r="I42" s="119"/>
      <c r="J42" s="119"/>
      <c r="K42" s="119"/>
      <c r="L42" s="261"/>
      <c r="M42" s="261"/>
      <c r="N42" s="190"/>
      <c r="O42" s="190"/>
      <c r="P42" s="190"/>
      <c r="Q42" s="190"/>
      <c r="R42" s="190"/>
      <c r="S42" s="119"/>
      <c r="T42" s="195"/>
      <c r="X42" s="145"/>
    </row>
    <row r="43" spans="2:24" x14ac:dyDescent="0.25">
      <c r="B43" s="135"/>
      <c r="F43" s="119"/>
      <c r="G43" s="119"/>
      <c r="H43" s="119"/>
      <c r="I43" s="119"/>
      <c r="J43" s="119"/>
      <c r="K43" s="119"/>
      <c r="L43" s="261"/>
      <c r="M43" s="261"/>
      <c r="N43" s="190"/>
      <c r="O43" s="190"/>
      <c r="P43" s="190"/>
      <c r="Q43" s="190"/>
      <c r="R43" s="190"/>
      <c r="S43" s="119"/>
      <c r="T43" s="195"/>
      <c r="X43" s="145"/>
    </row>
    <row r="44" spans="2:24" x14ac:dyDescent="0.25">
      <c r="B44" s="135"/>
      <c r="F44" s="119"/>
      <c r="G44" s="119"/>
      <c r="H44" s="119"/>
      <c r="I44" s="119"/>
      <c r="J44" s="119"/>
      <c r="K44" s="119"/>
      <c r="L44" s="119"/>
      <c r="M44" s="119"/>
      <c r="N44" s="119"/>
      <c r="O44" s="119"/>
      <c r="P44" s="119"/>
      <c r="Q44" s="119"/>
      <c r="R44" s="119"/>
      <c r="S44" s="119"/>
      <c r="T44" s="195"/>
      <c r="U44" s="130"/>
      <c r="X44" s="145"/>
    </row>
    <row r="45" spans="2:24" x14ac:dyDescent="0.25">
      <c r="B45" s="135"/>
      <c r="F45" s="119"/>
      <c r="G45" s="119"/>
      <c r="H45" s="119"/>
      <c r="I45" s="119"/>
      <c r="J45" s="119"/>
      <c r="K45" s="119"/>
      <c r="L45" s="119"/>
      <c r="M45" s="119"/>
      <c r="N45" s="119"/>
      <c r="O45" s="119"/>
      <c r="P45" s="119"/>
      <c r="Q45" s="119"/>
      <c r="R45" s="119"/>
      <c r="S45" s="119"/>
      <c r="T45" s="195"/>
      <c r="U45" s="130"/>
      <c r="X45" s="145"/>
    </row>
    <row r="46" spans="2:24" x14ac:dyDescent="0.25">
      <c r="B46" s="135"/>
      <c r="F46" s="119"/>
      <c r="G46" s="119"/>
      <c r="H46" s="119"/>
      <c r="I46" s="119"/>
      <c r="J46" s="119"/>
      <c r="K46" s="119"/>
      <c r="L46" s="119"/>
      <c r="M46" s="119"/>
      <c r="N46" s="119"/>
      <c r="O46" s="119"/>
      <c r="P46" s="119"/>
      <c r="Q46" s="119"/>
      <c r="R46" s="119"/>
      <c r="S46" s="119"/>
      <c r="T46" s="195"/>
      <c r="U46" s="130"/>
      <c r="X46" s="145"/>
    </row>
    <row r="47" spans="2:24" x14ac:dyDescent="0.25">
      <c r="B47" s="135"/>
      <c r="F47" s="119"/>
      <c r="G47" s="119"/>
      <c r="H47" s="119"/>
      <c r="I47" s="119"/>
      <c r="J47" s="119"/>
      <c r="K47" s="119"/>
      <c r="L47" s="119"/>
      <c r="M47" s="119"/>
      <c r="N47" s="119"/>
      <c r="O47" s="119"/>
      <c r="P47" s="119"/>
      <c r="Q47" s="119"/>
      <c r="R47" s="119"/>
      <c r="S47" s="119"/>
      <c r="T47" s="195"/>
      <c r="U47" s="130"/>
      <c r="X47" s="145"/>
    </row>
    <row r="48" spans="2:24" x14ac:dyDescent="0.25">
      <c r="B48" s="135"/>
      <c r="F48" s="119"/>
      <c r="G48" s="119"/>
      <c r="H48" s="119"/>
      <c r="I48" s="119"/>
      <c r="J48" s="119"/>
      <c r="T48" s="195"/>
      <c r="U48" s="130"/>
      <c r="X48" s="145"/>
    </row>
    <row r="49" spans="2:24" x14ac:dyDescent="0.25">
      <c r="B49" s="135"/>
      <c r="F49" s="119"/>
      <c r="G49" s="119"/>
      <c r="H49" s="119"/>
      <c r="I49" s="119"/>
      <c r="J49" s="119"/>
      <c r="T49" s="195"/>
      <c r="U49" s="130"/>
      <c r="X49" s="145"/>
    </row>
    <row r="50" spans="2:24" x14ac:dyDescent="0.25">
      <c r="B50" s="135"/>
      <c r="F50" s="119"/>
      <c r="G50" s="119"/>
      <c r="H50" s="119"/>
      <c r="I50" s="119"/>
      <c r="J50" s="119"/>
      <c r="T50" s="195"/>
      <c r="U50" s="130"/>
      <c r="X50" s="145"/>
    </row>
    <row r="51" spans="2:24" x14ac:dyDescent="0.25">
      <c r="B51" s="135"/>
      <c r="F51" s="119"/>
      <c r="G51" s="119"/>
      <c r="H51" s="119"/>
      <c r="I51" s="119"/>
      <c r="J51" s="119"/>
      <c r="T51" s="195"/>
      <c r="U51" s="130"/>
      <c r="X51" s="145"/>
    </row>
    <row r="52" spans="2:24" x14ac:dyDescent="0.25">
      <c r="B52" s="135"/>
      <c r="F52" s="119"/>
      <c r="G52" s="119"/>
      <c r="H52" s="119"/>
      <c r="I52" s="119"/>
      <c r="J52" s="119"/>
      <c r="T52" s="195"/>
      <c r="U52" s="130"/>
      <c r="X52" s="145"/>
    </row>
    <row r="53" spans="2:24" x14ac:dyDescent="0.25">
      <c r="B53" s="135"/>
      <c r="F53" s="119"/>
      <c r="G53" s="119"/>
      <c r="H53" s="119"/>
      <c r="I53" s="119"/>
      <c r="J53" s="119"/>
      <c r="X53" s="145"/>
    </row>
    <row r="54" spans="2:24" x14ac:dyDescent="0.25">
      <c r="B54" s="135"/>
      <c r="F54" s="119"/>
      <c r="G54" s="119"/>
      <c r="H54" s="119"/>
      <c r="I54" s="119"/>
      <c r="J54" s="119"/>
      <c r="X54" s="145"/>
    </row>
    <row r="55" spans="2:24" x14ac:dyDescent="0.25">
      <c r="B55" s="135"/>
      <c r="F55" s="119"/>
      <c r="G55" s="119"/>
      <c r="H55" s="119"/>
      <c r="I55" s="119"/>
      <c r="J55" s="119"/>
      <c r="X55" s="145"/>
    </row>
    <row r="56" spans="2:24" x14ac:dyDescent="0.25">
      <c r="B56" s="135"/>
      <c r="F56" s="119"/>
      <c r="G56" s="119"/>
      <c r="H56" s="119"/>
      <c r="I56" s="119"/>
      <c r="J56" s="119"/>
      <c r="X56" s="145"/>
    </row>
    <row r="57" spans="2:24" x14ac:dyDescent="0.25">
      <c r="B57" s="135"/>
      <c r="F57" s="119"/>
      <c r="G57" s="119"/>
      <c r="H57" s="119"/>
      <c r="I57" s="119"/>
      <c r="J57" s="119"/>
      <c r="X57" s="145"/>
    </row>
    <row r="58" spans="2:24" x14ac:dyDescent="0.25">
      <c r="B58" s="135"/>
      <c r="F58" s="119"/>
      <c r="G58" s="119"/>
      <c r="H58" s="119"/>
      <c r="I58" s="119"/>
      <c r="J58" s="119"/>
      <c r="S58" s="119"/>
      <c r="X58" s="145"/>
    </row>
    <row r="59" spans="2:24" x14ac:dyDescent="0.25">
      <c r="B59" s="135"/>
      <c r="F59" s="119"/>
      <c r="G59" s="119"/>
      <c r="H59" s="119"/>
      <c r="I59" s="119"/>
      <c r="J59" s="119"/>
      <c r="K59" s="119"/>
      <c r="L59" s="119"/>
      <c r="M59" s="119"/>
      <c r="N59" s="119"/>
      <c r="O59" s="119"/>
      <c r="P59" s="119"/>
      <c r="Q59" s="119"/>
      <c r="R59" s="119"/>
      <c r="S59" s="119"/>
      <c r="X59" s="145"/>
    </row>
    <row r="60" spans="2:24" x14ac:dyDescent="0.25">
      <c r="B60" s="135"/>
      <c r="F60" s="119"/>
      <c r="G60" s="119"/>
      <c r="H60" s="119"/>
      <c r="I60" s="119"/>
      <c r="J60" s="119"/>
      <c r="K60" s="119"/>
      <c r="L60" s="119"/>
      <c r="M60" s="119"/>
      <c r="N60" s="119"/>
      <c r="O60" s="119"/>
      <c r="P60" s="119"/>
      <c r="Q60" s="119"/>
      <c r="R60" s="131"/>
      <c r="S60" s="119"/>
      <c r="X60" s="145"/>
    </row>
    <row r="61" spans="2:24" x14ac:dyDescent="0.25">
      <c r="B61" s="135"/>
      <c r="F61" s="298"/>
      <c r="G61" s="298"/>
      <c r="H61" s="298"/>
      <c r="I61" s="298"/>
      <c r="J61" s="140"/>
      <c r="K61" s="143"/>
      <c r="L61" s="143"/>
      <c r="M61" s="143"/>
      <c r="N61" s="143"/>
      <c r="O61" s="143"/>
      <c r="P61" s="143"/>
      <c r="Q61" s="143"/>
      <c r="R61" s="143"/>
      <c r="S61" s="119"/>
      <c r="X61" s="145"/>
    </row>
    <row r="62" spans="2:24" x14ac:dyDescent="0.25">
      <c r="B62" s="135"/>
      <c r="F62" s="191"/>
      <c r="G62" s="191"/>
      <c r="H62" s="191"/>
      <c r="I62" s="191"/>
      <c r="J62" s="140"/>
      <c r="K62" s="189"/>
      <c r="L62" s="189"/>
      <c r="M62" s="189"/>
      <c r="N62" s="189"/>
      <c r="O62" s="189"/>
      <c r="P62" s="189"/>
      <c r="Q62" s="189"/>
      <c r="R62" s="189"/>
      <c r="S62" s="119"/>
      <c r="X62" s="145"/>
    </row>
    <row r="63" spans="2:24" x14ac:dyDescent="0.25">
      <c r="B63" s="135"/>
      <c r="F63" s="191"/>
      <c r="G63" s="191"/>
      <c r="H63" s="191"/>
      <c r="I63" s="191"/>
      <c r="J63" s="140"/>
      <c r="K63" s="189"/>
      <c r="L63" s="189"/>
      <c r="M63" s="189"/>
      <c r="N63" s="189"/>
      <c r="O63" s="189"/>
      <c r="P63" s="189"/>
      <c r="Q63" s="189"/>
      <c r="R63" s="189"/>
      <c r="S63" s="119"/>
      <c r="X63" s="145"/>
    </row>
    <row r="64" spans="2:24" x14ac:dyDescent="0.25">
      <c r="B64" s="135"/>
      <c r="N64" s="189"/>
      <c r="X64" s="145"/>
    </row>
    <row r="65" spans="2:24" x14ac:dyDescent="0.25">
      <c r="B65" s="135"/>
      <c r="N65" s="189"/>
      <c r="X65" s="145"/>
    </row>
    <row r="66" spans="2:24" x14ac:dyDescent="0.25">
      <c r="B66" s="135"/>
      <c r="N66" s="189"/>
      <c r="X66" s="145"/>
    </row>
    <row r="67" spans="2:24" x14ac:dyDescent="0.25">
      <c r="B67" s="135"/>
      <c r="N67" s="189"/>
      <c r="X67" s="145"/>
    </row>
    <row r="68" spans="2:24" x14ac:dyDescent="0.25">
      <c r="B68" s="135"/>
      <c r="N68" s="189"/>
      <c r="X68" s="145"/>
    </row>
    <row r="69" spans="2:24" x14ac:dyDescent="0.25">
      <c r="B69" s="135"/>
      <c r="N69" s="189"/>
      <c r="X69" s="145"/>
    </row>
    <row r="70" spans="2:24" x14ac:dyDescent="0.25">
      <c r="B70" s="135"/>
      <c r="N70" s="189"/>
      <c r="X70" s="145"/>
    </row>
    <row r="71" spans="2:24" x14ac:dyDescent="0.25">
      <c r="B71" s="135"/>
      <c r="N71" s="189"/>
      <c r="X71" s="145"/>
    </row>
    <row r="72" spans="2:24" x14ac:dyDescent="0.25">
      <c r="B72" s="135"/>
      <c r="N72" s="189"/>
      <c r="X72" s="145"/>
    </row>
    <row r="73" spans="2:24" s="131" customFormat="1" x14ac:dyDescent="0.25">
      <c r="B73" s="133"/>
      <c r="C73" s="181"/>
      <c r="D73" s="181"/>
      <c r="E73" s="181"/>
      <c r="F73" s="181"/>
      <c r="G73" s="181"/>
      <c r="H73" s="181"/>
      <c r="I73" s="181"/>
      <c r="J73" s="181"/>
      <c r="K73" s="181"/>
      <c r="L73" s="181"/>
      <c r="M73" s="182"/>
      <c r="N73" s="219"/>
      <c r="O73" s="181"/>
      <c r="P73" s="181"/>
      <c r="Q73" s="181"/>
      <c r="R73" s="181"/>
      <c r="S73" s="181"/>
      <c r="T73" s="182"/>
      <c r="U73" s="182"/>
      <c r="V73" s="182"/>
      <c r="W73" s="182"/>
      <c r="X73" s="134"/>
    </row>
    <row r="74" spans="2:24" ht="18" x14ac:dyDescent="0.25">
      <c r="B74" s="296" t="s">
        <v>232</v>
      </c>
      <c r="C74" s="297"/>
      <c r="D74" s="297"/>
      <c r="E74" s="297"/>
      <c r="F74" s="297"/>
      <c r="G74" s="297"/>
      <c r="H74" s="297"/>
      <c r="I74" s="297"/>
      <c r="J74" s="297"/>
      <c r="K74" s="297"/>
      <c r="L74" s="297"/>
      <c r="M74" s="297"/>
      <c r="N74" s="297"/>
      <c r="O74" s="297"/>
      <c r="P74" s="297"/>
      <c r="Q74" s="297"/>
      <c r="R74" s="297"/>
      <c r="S74" s="297"/>
      <c r="T74" s="297"/>
      <c r="U74" s="297"/>
      <c r="V74" s="297"/>
      <c r="W74" s="297"/>
      <c r="X74" s="301"/>
    </row>
    <row r="75" spans="2:24" s="131" customFormat="1" ht="13.5" thickBot="1" x14ac:dyDescent="0.3">
      <c r="B75" s="133"/>
      <c r="C75" s="181"/>
      <c r="D75" s="181"/>
      <c r="E75" s="181"/>
      <c r="F75" s="181"/>
      <c r="G75" s="181"/>
      <c r="H75" s="181"/>
      <c r="I75" s="181"/>
      <c r="J75" s="181"/>
      <c r="K75" s="181"/>
      <c r="L75" s="181"/>
      <c r="M75" s="182"/>
      <c r="N75" s="182"/>
      <c r="O75" s="181"/>
      <c r="P75" s="181"/>
      <c r="Q75" s="181"/>
      <c r="R75" s="181"/>
      <c r="S75" s="181"/>
      <c r="T75" s="182"/>
      <c r="U75" s="182"/>
      <c r="V75" s="182"/>
      <c r="W75" s="182"/>
      <c r="X75" s="134"/>
    </row>
    <row r="76" spans="2:24" s="131" customFormat="1" ht="13.5" thickBot="1" x14ac:dyDescent="0.3">
      <c r="B76" s="133"/>
      <c r="C76" s="325" t="s">
        <v>247</v>
      </c>
      <c r="D76" s="326"/>
      <c r="E76" s="326"/>
      <c r="F76" s="326"/>
      <c r="G76" s="326"/>
      <c r="H76" s="326"/>
      <c r="I76" s="326"/>
      <c r="J76" s="326"/>
      <c r="K76" s="326"/>
      <c r="L76" s="326"/>
      <c r="M76" s="326"/>
      <c r="N76" s="327"/>
      <c r="O76" s="181"/>
      <c r="V76" s="182"/>
      <c r="W76" s="182"/>
      <c r="X76" s="134"/>
    </row>
    <row r="77" spans="2:24" s="131" customFormat="1" ht="21" x14ac:dyDescent="0.25">
      <c r="B77" s="133"/>
      <c r="C77" s="328" t="s">
        <v>173</v>
      </c>
      <c r="D77" s="329"/>
      <c r="E77" s="329"/>
      <c r="F77" s="111" t="s">
        <v>172</v>
      </c>
      <c r="G77" s="223" t="s">
        <v>130</v>
      </c>
      <c r="H77" s="223" t="s">
        <v>131</v>
      </c>
      <c r="I77" s="201" t="s">
        <v>133</v>
      </c>
      <c r="J77" s="223" t="s">
        <v>115</v>
      </c>
      <c r="K77" s="223" t="s">
        <v>114</v>
      </c>
      <c r="L77" s="223" t="s">
        <v>132</v>
      </c>
      <c r="M77" s="223" t="s">
        <v>214</v>
      </c>
      <c r="N77" s="213" t="s">
        <v>215</v>
      </c>
      <c r="O77" s="181"/>
      <c r="P77" s="333" t="s">
        <v>231</v>
      </c>
      <c r="Q77" s="334"/>
      <c r="R77" s="334"/>
      <c r="S77" s="334"/>
      <c r="T77" s="334"/>
      <c r="U77" s="335"/>
      <c r="V77" s="182"/>
      <c r="W77" s="182"/>
      <c r="X77" s="134"/>
    </row>
    <row r="78" spans="2:24" s="131" customFormat="1" ht="25.5" x14ac:dyDescent="0.25">
      <c r="B78" s="133"/>
      <c r="C78" s="330" t="s">
        <v>235</v>
      </c>
      <c r="D78" s="331"/>
      <c r="E78" s="332"/>
      <c r="F78" s="206">
        <f>COUNTIFS('Execution Entry'!$C:$C,'Executive Summary Data'!$C$12,'Execution Entry'!$D:$D,$C78)</f>
        <v>10</v>
      </c>
      <c r="G78" s="260">
        <f>COUNTIFS('Execution Entry'!$C:$C,'Executive Summary Data'!$C$12,'Execution Entry'!$D:$D,$C78,'Execution Entry'!$F:$F,G$77)</f>
        <v>8</v>
      </c>
      <c r="H78" s="260">
        <f>COUNTIFS('Execution Entry'!$C:$C,'Executive Summary Data'!$C$12,'Execution Entry'!$D:$D,$C78,'Execution Entry'!$F:$F,H$77)</f>
        <v>1</v>
      </c>
      <c r="I78" s="260">
        <f>COUNTIFS('Execution Entry'!$C:$C,'Executive Summary Data'!$C$12,'Execution Entry'!$D:$D,$C78,'Execution Entry'!$F:$F,I$77)</f>
        <v>0</v>
      </c>
      <c r="J78" s="260">
        <f>COUNTIFS('Execution Entry'!$C:$C,'Executive Summary Data'!$C$12,'Execution Entry'!$D:$D,$C78,'Execution Entry'!$F:$F,J$77)</f>
        <v>0</v>
      </c>
      <c r="K78" s="260">
        <f>COUNTIFS('Execution Entry'!$C:$C,'Executive Summary Data'!$C$12,'Execution Entry'!$D:$D,$C78,'Execution Entry'!$F:$F,K$77)</f>
        <v>1</v>
      </c>
      <c r="L78" s="260">
        <f>COUNTIFS('Execution Entry'!$C:$C,'Executive Summary Data'!$C$12,'Execution Entry'!$D:$D,$C78,'Execution Entry'!$F:$F,L$77)</f>
        <v>0</v>
      </c>
      <c r="M78" s="208">
        <f t="shared" ref="M78:M81" si="0">IFERROR(((G78+H78+I78)/F78),"")</f>
        <v>0.9</v>
      </c>
      <c r="N78" s="209">
        <f t="shared" ref="N78:N81" si="1">IFERROR(G78/SUM(G78:H78),"")</f>
        <v>0.88888888888888884</v>
      </c>
      <c r="O78" s="181"/>
      <c r="P78" s="328" t="s">
        <v>173</v>
      </c>
      <c r="Q78" s="329"/>
      <c r="R78" s="329"/>
      <c r="S78" s="221" t="s">
        <v>230</v>
      </c>
      <c r="T78" s="212" t="s">
        <v>10</v>
      </c>
      <c r="U78" s="213" t="s">
        <v>216</v>
      </c>
      <c r="V78" s="182"/>
      <c r="W78" s="182"/>
      <c r="X78" s="134"/>
    </row>
    <row r="79" spans="2:24" s="131" customFormat="1" x14ac:dyDescent="0.25">
      <c r="B79" s="133"/>
      <c r="C79" s="330" t="s">
        <v>236</v>
      </c>
      <c r="D79" s="331"/>
      <c r="E79" s="332"/>
      <c r="F79" s="206">
        <f>COUNTIFS('Execution Entry'!$C:$C,'Executive Summary Data'!$C$12,'Execution Entry'!$D:$D,$C79)</f>
        <v>32</v>
      </c>
      <c r="G79" s="260">
        <f>COUNTIFS('Execution Entry'!$C:$C,'Executive Summary Data'!$C$12,'Execution Entry'!$D:$D,$C79,'Execution Entry'!$F:$F,G$77)</f>
        <v>15</v>
      </c>
      <c r="H79" s="260">
        <f>COUNTIFS('Execution Entry'!$C:$C,'Executive Summary Data'!$C$12,'Execution Entry'!$D:$D,$C79,'Execution Entry'!$F:$F,H$77)</f>
        <v>1</v>
      </c>
      <c r="I79" s="260">
        <f>COUNTIFS('Execution Entry'!$C:$C,'Executive Summary Data'!$C$12,'Execution Entry'!$D:$D,$C79,'Execution Entry'!$F:$F,I$77)</f>
        <v>0</v>
      </c>
      <c r="J79" s="260">
        <f>COUNTIFS('Execution Entry'!$C:$C,'Executive Summary Data'!$C$12,'Execution Entry'!$D:$D,$C79,'Execution Entry'!$F:$F,J$77)</f>
        <v>16</v>
      </c>
      <c r="K79" s="260">
        <f>COUNTIFS('Execution Entry'!$C:$C,'Executive Summary Data'!$C$12,'Execution Entry'!$D:$D,$C79,'Execution Entry'!$F:$F,K$77)</f>
        <v>0</v>
      </c>
      <c r="L79" s="260">
        <f>COUNTIFS('Execution Entry'!$C:$C,'Executive Summary Data'!$C$12,'Execution Entry'!$D:$D,$C79,'Execution Entry'!$F:$F,L$77)</f>
        <v>0</v>
      </c>
      <c r="M79" s="208">
        <f t="shared" si="0"/>
        <v>0.5</v>
      </c>
      <c r="N79" s="209">
        <f t="shared" si="1"/>
        <v>0.9375</v>
      </c>
      <c r="O79" s="181"/>
      <c r="P79" s="330" t="s">
        <v>226</v>
      </c>
      <c r="Q79" s="331"/>
      <c r="R79" s="332"/>
      <c r="S79" s="113">
        <f>COUNTIFS('Execution Entry'!$D:$D,'Executive Summary'!P79,'Execution Entry'!$C:$C,'Executive Summary Data'!$C$12)</f>
        <v>38</v>
      </c>
      <c r="T79" s="207">
        <f>COUNTIFS('Execution Entry'!$D:$D,$P79,'Execution Entry'!$F:$F,T$78,'Execution Entry'!$C:$C,'Executive Summary Data'!$C$12)</f>
        <v>29</v>
      </c>
      <c r="U79" s="220">
        <f>COUNTIFS('Execution Entry'!$D:$D,$P79,'Execution Entry'!$F:$F,U$78,'Execution Entry'!$C:$C,'Executive Summary Data'!$C$12)</f>
        <v>8</v>
      </c>
      <c r="V79" s="182"/>
      <c r="W79" s="182"/>
      <c r="X79" s="134"/>
    </row>
    <row r="80" spans="2:24" s="131" customFormat="1" ht="13.5" thickBot="1" x14ac:dyDescent="0.3">
      <c r="B80" s="133"/>
      <c r="C80" s="330" t="s">
        <v>237</v>
      </c>
      <c r="D80" s="331"/>
      <c r="E80" s="332"/>
      <c r="F80" s="206">
        <f>COUNTIFS('Execution Entry'!$C:$C,'Executive Summary Data'!$C$12,'Execution Entry'!$D:$D,$C80)</f>
        <v>171</v>
      </c>
      <c r="G80" s="260">
        <f>COUNTIFS('Execution Entry'!$C:$C,'Executive Summary Data'!$C$12,'Execution Entry'!$D:$D,$C80,'Execution Entry'!$F:$F,G$77)</f>
        <v>111</v>
      </c>
      <c r="H80" s="260">
        <f>COUNTIFS('Execution Entry'!$C:$C,'Executive Summary Data'!$C$12,'Execution Entry'!$D:$D,$C80,'Execution Entry'!$F:$F,H$77)</f>
        <v>59</v>
      </c>
      <c r="I80" s="260">
        <f>COUNTIFS('Execution Entry'!$C:$C,'Executive Summary Data'!$C$12,'Execution Entry'!$D:$D,$C80,'Execution Entry'!$F:$F,I$77)</f>
        <v>1</v>
      </c>
      <c r="J80" s="260">
        <f>COUNTIFS('Execution Entry'!$C:$C,'Executive Summary Data'!$C$12,'Execution Entry'!$D:$D,$C80,'Execution Entry'!$F:$F,J$77)</f>
        <v>0</v>
      </c>
      <c r="K80" s="260">
        <f>COUNTIFS('Execution Entry'!$C:$C,'Executive Summary Data'!$C$12,'Execution Entry'!$D:$D,$C80,'Execution Entry'!$F:$F,K$77)</f>
        <v>0</v>
      </c>
      <c r="L80" s="260">
        <f>COUNTIFS('Execution Entry'!$C:$C,'Executive Summary Data'!$C$12,'Execution Entry'!$D:$D,$C80,'Execution Entry'!$F:$F,L$77)</f>
        <v>0</v>
      </c>
      <c r="M80" s="208">
        <f t="shared" si="0"/>
        <v>1</v>
      </c>
      <c r="N80" s="209">
        <f t="shared" si="1"/>
        <v>0.65294117647058825</v>
      </c>
      <c r="O80" s="181"/>
      <c r="P80" s="347" t="s">
        <v>18</v>
      </c>
      <c r="Q80" s="348"/>
      <c r="R80" s="348"/>
      <c r="S80" s="211">
        <f>SUM(S79:S79)</f>
        <v>38</v>
      </c>
      <c r="T80" s="211">
        <f>SUM(T79:T79)</f>
        <v>29</v>
      </c>
      <c r="U80" s="187">
        <f>SUM(U79:U79)</f>
        <v>8</v>
      </c>
      <c r="V80" s="182"/>
      <c r="W80" s="182"/>
      <c r="X80" s="134"/>
    </row>
    <row r="81" spans="2:24" s="131" customFormat="1" ht="13.5" thickBot="1" x14ac:dyDescent="0.3">
      <c r="B81" s="133"/>
      <c r="C81" s="347" t="s">
        <v>18</v>
      </c>
      <c r="D81" s="348"/>
      <c r="E81" s="348"/>
      <c r="F81" s="244">
        <f>SUM(F78:F80)</f>
        <v>213</v>
      </c>
      <c r="G81" s="244">
        <f>SUM(G78:G80)</f>
        <v>134</v>
      </c>
      <c r="H81" s="244">
        <f>SUM(H78:H80)</f>
        <v>61</v>
      </c>
      <c r="I81" s="244">
        <f t="shared" ref="I81:L81" si="2">SUM(I78:I80)</f>
        <v>1</v>
      </c>
      <c r="J81" s="244">
        <f t="shared" si="2"/>
        <v>16</v>
      </c>
      <c r="K81" s="244">
        <f t="shared" si="2"/>
        <v>1</v>
      </c>
      <c r="L81" s="244">
        <f t="shared" si="2"/>
        <v>0</v>
      </c>
      <c r="M81" s="210">
        <f t="shared" si="0"/>
        <v>0.92018779342723001</v>
      </c>
      <c r="N81" s="218">
        <f t="shared" si="1"/>
        <v>0.68717948717948718</v>
      </c>
      <c r="O81" s="181"/>
      <c r="P81" s="181"/>
      <c r="Q81" s="181"/>
      <c r="R81" s="181"/>
      <c r="S81" s="181"/>
      <c r="T81" s="181"/>
      <c r="U81" s="181"/>
      <c r="V81" s="182"/>
      <c r="W81" s="182"/>
      <c r="X81" s="134"/>
    </row>
    <row r="82" spans="2:24" s="131" customFormat="1" x14ac:dyDescent="0.25">
      <c r="B82" s="133"/>
      <c r="C82" s="181"/>
      <c r="D82" s="181"/>
      <c r="E82" s="181"/>
      <c r="F82" s="181"/>
      <c r="G82" s="181"/>
      <c r="H82" s="181"/>
      <c r="I82" s="181"/>
      <c r="J82" s="181"/>
      <c r="K82" s="181"/>
      <c r="L82" s="181"/>
      <c r="M82" s="182"/>
      <c r="N82" s="219"/>
      <c r="O82" s="181"/>
      <c r="P82" s="181"/>
      <c r="Q82" s="181"/>
      <c r="R82" s="181"/>
      <c r="S82" s="181"/>
      <c r="T82" s="181"/>
      <c r="U82" s="181"/>
      <c r="V82" s="182"/>
      <c r="W82" s="182"/>
      <c r="X82" s="134"/>
    </row>
    <row r="83" spans="2:24" ht="18" x14ac:dyDescent="0.25">
      <c r="B83" s="296" t="s">
        <v>194</v>
      </c>
      <c r="C83" s="297"/>
      <c r="D83" s="297"/>
      <c r="E83" s="297"/>
      <c r="F83" s="297"/>
      <c r="G83" s="297"/>
      <c r="H83" s="297"/>
      <c r="I83" s="297"/>
      <c r="J83" s="297"/>
      <c r="K83" s="297"/>
      <c r="L83" s="297"/>
      <c r="M83" s="297"/>
      <c r="N83" s="297"/>
      <c r="O83" s="297"/>
      <c r="P83" s="297"/>
      <c r="Q83" s="297"/>
      <c r="R83" s="297"/>
      <c r="S83" s="297"/>
      <c r="T83" s="297"/>
      <c r="U83" s="297"/>
      <c r="V83" s="297"/>
      <c r="W83" s="297"/>
      <c r="X83" s="301"/>
    </row>
    <row r="84" spans="2:24" x14ac:dyDescent="0.25">
      <c r="B84" s="135"/>
      <c r="E84" s="179"/>
      <c r="F84" s="150"/>
      <c r="G84" s="151"/>
      <c r="H84" s="151"/>
      <c r="I84" s="115"/>
      <c r="J84" s="115"/>
      <c r="K84" s="115"/>
      <c r="L84" s="115"/>
      <c r="M84" s="115"/>
      <c r="N84" s="115"/>
      <c r="O84" s="115"/>
      <c r="P84" s="137"/>
      <c r="Q84" s="137"/>
      <c r="R84" s="137"/>
      <c r="S84" s="120"/>
      <c r="X84" s="145"/>
    </row>
    <row r="85" spans="2:24" x14ac:dyDescent="0.25">
      <c r="B85" s="135"/>
      <c r="E85" s="179"/>
      <c r="F85" s="150"/>
      <c r="G85" s="151"/>
      <c r="H85" s="151"/>
      <c r="I85" s="115"/>
      <c r="N85" s="115"/>
      <c r="O85" s="115"/>
      <c r="T85" s="345" t="s">
        <v>202</v>
      </c>
      <c r="U85" s="345"/>
      <c r="V85" s="345"/>
      <c r="W85" s="345"/>
      <c r="X85" s="145"/>
    </row>
    <row r="86" spans="2:24" ht="25.5" x14ac:dyDescent="0.25">
      <c r="B86" s="135"/>
      <c r="E86" s="179"/>
      <c r="F86" s="150"/>
      <c r="G86" s="151"/>
      <c r="H86" s="151"/>
      <c r="I86" s="115"/>
      <c r="N86" s="115"/>
      <c r="O86" s="115"/>
      <c r="T86" s="177" t="s">
        <v>196</v>
      </c>
      <c r="U86" s="177" t="s">
        <v>41</v>
      </c>
      <c r="V86" s="177" t="s">
        <v>40</v>
      </c>
      <c r="W86" s="177" t="s">
        <v>42</v>
      </c>
      <c r="X86" s="145"/>
    </row>
    <row r="87" spans="2:24" x14ac:dyDescent="0.25">
      <c r="B87" s="135"/>
      <c r="E87" s="179"/>
      <c r="F87" s="150"/>
      <c r="G87" s="151"/>
      <c r="H87" s="151"/>
      <c r="I87" s="115"/>
      <c r="N87" s="115"/>
      <c r="O87" s="115"/>
      <c r="T87" s="192">
        <f>'Executive Summary Data'!F88</f>
        <v>0</v>
      </c>
      <c r="U87" s="262">
        <f>'Executive Summary Data'!G88</f>
        <v>16</v>
      </c>
      <c r="V87" s="262">
        <f>'Executive Summary Data'!H88</f>
        <v>167</v>
      </c>
      <c r="W87" s="262">
        <f>'Executive Summary Data'!I88</f>
        <v>79</v>
      </c>
      <c r="X87" s="145"/>
    </row>
    <row r="88" spans="2:24" x14ac:dyDescent="0.25">
      <c r="B88" s="135"/>
      <c r="E88" s="179"/>
      <c r="F88" s="150"/>
      <c r="G88" s="151"/>
      <c r="H88" s="151"/>
      <c r="I88" s="115"/>
      <c r="N88" s="115"/>
      <c r="O88" s="115"/>
      <c r="T88" s="137"/>
      <c r="U88" s="137"/>
      <c r="V88" s="137"/>
      <c r="W88" s="120"/>
      <c r="X88" s="145"/>
    </row>
    <row r="89" spans="2:24" x14ac:dyDescent="0.25">
      <c r="B89" s="135"/>
      <c r="E89" s="179"/>
      <c r="F89" s="150"/>
      <c r="G89" s="151"/>
      <c r="H89" s="151"/>
      <c r="I89" s="115"/>
      <c r="N89" s="115"/>
      <c r="O89" s="115"/>
      <c r="T89" s="345" t="s">
        <v>780</v>
      </c>
      <c r="U89" s="345"/>
      <c r="V89" s="345"/>
      <c r="W89" s="345"/>
      <c r="X89" s="145"/>
    </row>
    <row r="90" spans="2:24" ht="25.5" x14ac:dyDescent="0.25">
      <c r="B90" s="135"/>
      <c r="E90" s="179"/>
      <c r="F90" s="150"/>
      <c r="G90" s="151"/>
      <c r="H90" s="151"/>
      <c r="I90" s="115"/>
      <c r="N90" s="115"/>
      <c r="O90" s="115"/>
      <c r="T90" s="177" t="s">
        <v>196</v>
      </c>
      <c r="U90" s="177" t="s">
        <v>41</v>
      </c>
      <c r="V90" s="177" t="s">
        <v>40</v>
      </c>
      <c r="W90" s="177" t="s">
        <v>42</v>
      </c>
      <c r="X90" s="145"/>
    </row>
    <row r="91" spans="2:24" x14ac:dyDescent="0.25">
      <c r="B91" s="135"/>
      <c r="E91" s="179"/>
      <c r="F91" s="150"/>
      <c r="G91" s="151"/>
      <c r="H91" s="151"/>
      <c r="I91" s="115"/>
      <c r="N91" s="115"/>
      <c r="O91" s="115"/>
      <c r="T91" s="262">
        <f>'Executive Summary Data'!J88</f>
        <v>2</v>
      </c>
      <c r="U91" s="262">
        <f>'Executive Summary Data'!K88</f>
        <v>24</v>
      </c>
      <c r="V91" s="262">
        <f>'Executive Summary Data'!L88</f>
        <v>155</v>
      </c>
      <c r="W91" s="262">
        <f>'Executive Summary Data'!M88</f>
        <v>81</v>
      </c>
      <c r="X91" s="145"/>
    </row>
    <row r="92" spans="2:24" x14ac:dyDescent="0.25">
      <c r="B92" s="135"/>
      <c r="E92" s="179"/>
      <c r="F92" s="150"/>
      <c r="G92" s="151"/>
      <c r="H92" s="151"/>
      <c r="I92" s="115"/>
      <c r="N92" s="115"/>
      <c r="O92" s="115"/>
      <c r="T92" s="130"/>
      <c r="U92" s="130"/>
      <c r="X92" s="145"/>
    </row>
    <row r="93" spans="2:24" x14ac:dyDescent="0.25">
      <c r="B93" s="135"/>
      <c r="E93" s="179"/>
      <c r="F93" s="150"/>
      <c r="G93" s="151"/>
      <c r="H93" s="151"/>
      <c r="I93" s="115"/>
      <c r="N93" s="115"/>
      <c r="O93" s="115"/>
      <c r="T93" s="345" t="s">
        <v>781</v>
      </c>
      <c r="U93" s="345"/>
      <c r="V93" s="345"/>
      <c r="W93" s="345"/>
      <c r="X93" s="145"/>
    </row>
    <row r="94" spans="2:24" x14ac:dyDescent="0.25">
      <c r="B94" s="135"/>
      <c r="E94" s="179"/>
      <c r="F94" s="150"/>
      <c r="G94" s="151"/>
      <c r="H94" s="151"/>
      <c r="I94" s="115"/>
      <c r="N94" s="115"/>
      <c r="O94" s="115"/>
      <c r="T94" s="346"/>
      <c r="U94" s="346"/>
      <c r="V94" s="346"/>
      <c r="W94" s="346"/>
      <c r="X94" s="145"/>
    </row>
    <row r="95" spans="2:24" x14ac:dyDescent="0.25">
      <c r="B95" s="135"/>
      <c r="E95" s="179"/>
      <c r="F95" s="150"/>
      <c r="G95" s="151"/>
      <c r="H95" s="151"/>
      <c r="I95" s="115"/>
      <c r="N95" s="115"/>
      <c r="O95" s="115"/>
      <c r="T95" s="346"/>
      <c r="U95" s="346"/>
      <c r="V95" s="346"/>
      <c r="W95" s="346"/>
      <c r="X95" s="145"/>
    </row>
    <row r="96" spans="2:24" x14ac:dyDescent="0.25">
      <c r="B96" s="135"/>
      <c r="E96" s="179"/>
      <c r="F96" s="150"/>
      <c r="G96" s="151"/>
      <c r="H96" s="151"/>
      <c r="I96" s="115"/>
      <c r="N96" s="115"/>
      <c r="O96" s="115"/>
      <c r="T96" s="346"/>
      <c r="U96" s="346"/>
      <c r="V96" s="346"/>
      <c r="W96" s="346"/>
      <c r="X96" s="145"/>
    </row>
    <row r="97" spans="2:24" x14ac:dyDescent="0.25">
      <c r="B97" s="135"/>
      <c r="E97" s="179"/>
      <c r="F97" s="150"/>
      <c r="G97" s="151"/>
      <c r="H97" s="151"/>
      <c r="I97" s="115"/>
      <c r="J97" s="115"/>
      <c r="K97" s="115"/>
      <c r="L97" s="115"/>
      <c r="M97" s="115"/>
      <c r="N97" s="115"/>
      <c r="O97" s="115"/>
      <c r="P97" s="137"/>
      <c r="Q97" s="137"/>
      <c r="R97" s="137"/>
      <c r="S97" s="120"/>
      <c r="T97" s="346"/>
      <c r="U97" s="346"/>
      <c r="V97" s="346"/>
      <c r="W97" s="346"/>
      <c r="X97" s="145"/>
    </row>
    <row r="98" spans="2:24" x14ac:dyDescent="0.25">
      <c r="B98" s="135"/>
      <c r="E98" s="179"/>
      <c r="F98" s="150"/>
      <c r="G98" s="151"/>
      <c r="H98" s="151"/>
      <c r="I98" s="115"/>
      <c r="J98" s="115"/>
      <c r="K98" s="115"/>
      <c r="L98" s="115"/>
      <c r="M98" s="115"/>
      <c r="N98" s="115"/>
      <c r="O98" s="115"/>
      <c r="T98" s="346"/>
      <c r="U98" s="346"/>
      <c r="V98" s="346"/>
      <c r="W98" s="346"/>
      <c r="X98" s="145"/>
    </row>
    <row r="99" spans="2:24" x14ac:dyDescent="0.25">
      <c r="B99" s="135"/>
      <c r="E99" s="179"/>
      <c r="F99" s="150"/>
      <c r="G99" s="151"/>
      <c r="H99" s="151"/>
      <c r="I99" s="115"/>
      <c r="J99" s="115"/>
      <c r="K99" s="115"/>
      <c r="L99" s="115"/>
      <c r="M99" s="115"/>
      <c r="N99" s="115"/>
      <c r="O99" s="115"/>
      <c r="T99" s="346"/>
      <c r="U99" s="346"/>
      <c r="V99" s="346"/>
      <c r="W99" s="346"/>
      <c r="X99" s="145"/>
    </row>
    <row r="100" spans="2:24" ht="13.5" thickBot="1" x14ac:dyDescent="0.3">
      <c r="B100" s="138"/>
      <c r="C100" s="139"/>
      <c r="D100" s="139"/>
      <c r="E100" s="139"/>
      <c r="F100" s="139"/>
      <c r="G100" s="139"/>
      <c r="H100" s="139"/>
      <c r="I100" s="139"/>
      <c r="J100" s="139"/>
      <c r="K100" s="139"/>
      <c r="L100" s="139"/>
      <c r="M100" s="139"/>
      <c r="N100" s="139"/>
      <c r="O100" s="139"/>
      <c r="P100" s="139"/>
      <c r="Q100" s="139"/>
      <c r="R100" s="139"/>
      <c r="S100" s="139"/>
      <c r="T100" s="148"/>
      <c r="U100" s="199"/>
      <c r="V100" s="139"/>
      <c r="W100" s="139"/>
      <c r="X100" s="200"/>
    </row>
    <row r="101" spans="2:24" x14ac:dyDescent="0.25"/>
    <row r="102" spans="2:24" hidden="1" x14ac:dyDescent="0.25"/>
    <row r="103" spans="2:24" hidden="1" x14ac:dyDescent="0.25"/>
    <row r="104" spans="2:24" hidden="1" x14ac:dyDescent="0.25"/>
    <row r="105" spans="2:24" hidden="1" x14ac:dyDescent="0.25"/>
    <row r="106" spans="2:24" hidden="1" x14ac:dyDescent="0.25"/>
    <row r="107" spans="2:24" hidden="1" x14ac:dyDescent="0.25"/>
    <row r="108" spans="2:24" hidden="1" x14ac:dyDescent="0.25"/>
    <row r="109" spans="2:24" hidden="1" x14ac:dyDescent="0.25"/>
    <row r="110" spans="2:24" hidden="1" x14ac:dyDescent="0.25"/>
    <row r="111" spans="2:24" hidden="1" x14ac:dyDescent="0.25"/>
    <row r="112" spans="2:24"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sheetData>
  <mergeCells count="35">
    <mergeCell ref="T89:W89"/>
    <mergeCell ref="T93:W93"/>
    <mergeCell ref="T94:W99"/>
    <mergeCell ref="P80:R80"/>
    <mergeCell ref="C77:E77"/>
    <mergeCell ref="T85:W85"/>
    <mergeCell ref="B83:X83"/>
    <mergeCell ref="C80:E80"/>
    <mergeCell ref="C81:E81"/>
    <mergeCell ref="C76:N76"/>
    <mergeCell ref="P78:R78"/>
    <mergeCell ref="P79:R79"/>
    <mergeCell ref="P77:U77"/>
    <mergeCell ref="U9:V9"/>
    <mergeCell ref="B74:X74"/>
    <mergeCell ref="C78:E78"/>
    <mergeCell ref="C24:M31"/>
    <mergeCell ref="N24:W31"/>
    <mergeCell ref="M9:O9"/>
    <mergeCell ref="M10:O10"/>
    <mergeCell ref="C12:W12"/>
    <mergeCell ref="C79:E79"/>
    <mergeCell ref="F3:V5"/>
    <mergeCell ref="F61:I61"/>
    <mergeCell ref="Q7:S7"/>
    <mergeCell ref="H8:I8"/>
    <mergeCell ref="B33:X33"/>
    <mergeCell ref="S8:T8"/>
    <mergeCell ref="S9:T9"/>
    <mergeCell ref="U8:V8"/>
    <mergeCell ref="C13:M18"/>
    <mergeCell ref="N13:W18"/>
    <mergeCell ref="C19:M23"/>
    <mergeCell ref="N19:W23"/>
    <mergeCell ref="M8:O8"/>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5" tint="0.39997558519241921"/>
  </sheetPr>
  <dimension ref="B1:T252"/>
  <sheetViews>
    <sheetView showGridLines="0" zoomScaleNormal="100" workbookViewId="0"/>
  </sheetViews>
  <sheetFormatPr defaultColWidth="9.140625" defaultRowHeight="12.75" zeroHeight="1" x14ac:dyDescent="0.25"/>
  <cols>
    <col min="1" max="1" width="4.42578125" style="136" customWidth="1"/>
    <col min="2" max="2" width="15.7109375" style="109" customWidth="1"/>
    <col min="3" max="3" width="17.85546875" style="136" bestFit="1" customWidth="1"/>
    <col min="4" max="4" width="30.42578125" style="136" bestFit="1" customWidth="1"/>
    <col min="5" max="5" width="32.42578125" style="136" bestFit="1" customWidth="1"/>
    <col min="6" max="6" width="29.7109375" style="109" bestFit="1" customWidth="1"/>
    <col min="7" max="7" width="32.42578125" style="109" bestFit="1" customWidth="1"/>
    <col min="8" max="8" width="29.7109375" style="109" bestFit="1" customWidth="1"/>
    <col min="9" max="9" width="31.7109375" style="109" bestFit="1" customWidth="1"/>
    <col min="10" max="10" width="29" style="109" bestFit="1" customWidth="1"/>
    <col min="11" max="11" width="20.140625" style="109" bestFit="1" customWidth="1"/>
    <col min="12" max="12" width="13.7109375" style="109" bestFit="1" customWidth="1"/>
    <col min="13" max="13" width="24.28515625" style="136" bestFit="1" customWidth="1"/>
    <col min="14" max="14" width="17.5703125" style="136" bestFit="1" customWidth="1"/>
    <col min="15" max="15" width="12.140625" style="136" bestFit="1" customWidth="1"/>
    <col min="16" max="16" width="7.7109375" style="136" bestFit="1" customWidth="1"/>
    <col min="17" max="17" width="10.7109375" style="136" bestFit="1" customWidth="1"/>
    <col min="18" max="18" width="9.7109375" style="136" bestFit="1" customWidth="1"/>
    <col min="19" max="19" width="7.42578125" style="136" bestFit="1" customWidth="1"/>
    <col min="20" max="20" width="6" style="136" bestFit="1" customWidth="1"/>
    <col min="21" max="21" width="9.140625" style="136" customWidth="1"/>
    <col min="22" max="16384" width="9.140625" style="136"/>
  </cols>
  <sheetData>
    <row r="1" spans="2:18" ht="13.5" thickBot="1" x14ac:dyDescent="0.3"/>
    <row r="2" spans="2:18" x14ac:dyDescent="0.25">
      <c r="D2" s="350" t="s">
        <v>186</v>
      </c>
      <c r="E2" s="351"/>
      <c r="F2" s="351"/>
      <c r="G2" s="351"/>
      <c r="H2" s="351"/>
      <c r="I2" s="351"/>
      <c r="J2" s="351"/>
      <c r="K2" s="352"/>
    </row>
    <row r="3" spans="2:18" ht="13.5" thickBot="1" x14ac:dyDescent="0.3">
      <c r="D3" s="353"/>
      <c r="E3" s="354"/>
      <c r="F3" s="354"/>
      <c r="G3" s="354"/>
      <c r="H3" s="354"/>
      <c r="I3" s="354"/>
      <c r="J3" s="354"/>
      <c r="K3" s="355"/>
    </row>
    <row r="4" spans="2:18" x14ac:dyDescent="0.25"/>
    <row r="5" spans="2:18" x14ac:dyDescent="0.25">
      <c r="B5" s="224" t="s">
        <v>174</v>
      </c>
      <c r="C5" s="224" t="s">
        <v>175</v>
      </c>
      <c r="D5" s="224" t="s">
        <v>173</v>
      </c>
      <c r="E5" s="111" t="s">
        <v>172</v>
      </c>
      <c r="F5" s="223" t="s">
        <v>130</v>
      </c>
      <c r="G5" s="223" t="s">
        <v>131</v>
      </c>
      <c r="H5" s="223" t="s">
        <v>133</v>
      </c>
      <c r="I5" s="223" t="s">
        <v>115</v>
      </c>
      <c r="J5" s="186" t="s">
        <v>114</v>
      </c>
      <c r="K5" s="223" t="s">
        <v>132</v>
      </c>
      <c r="L5" s="112" t="s">
        <v>176</v>
      </c>
      <c r="M5" s="112" t="s">
        <v>177</v>
      </c>
      <c r="N5" s="112" t="s">
        <v>178</v>
      </c>
      <c r="O5" s="112" t="s">
        <v>179</v>
      </c>
      <c r="P5" s="112" t="s">
        <v>180</v>
      </c>
      <c r="Q5" s="112" t="s">
        <v>181</v>
      </c>
    </row>
    <row r="6" spans="2:18" x14ac:dyDescent="0.25">
      <c r="B6" s="346" t="s">
        <v>195</v>
      </c>
      <c r="C6" s="368" t="s">
        <v>284</v>
      </c>
      <c r="D6" s="222" t="s">
        <v>441</v>
      </c>
      <c r="E6" s="113">
        <f>COUNTIFS('Execution Entry'!$D:$D,'Executive Summary Data'!D6,'Execution Entry'!$C:$C,'Executive Summary Data'!$C$6)</f>
        <v>148</v>
      </c>
      <c r="F6" s="226">
        <f>COUNTIFS('Execution Entry'!$D:$D,$D6,'Execution Entry'!$F:$F,F$5,'Execution Entry'!$C:$C,'Executive Summary Data'!$C$6)</f>
        <v>129</v>
      </c>
      <c r="G6" s="226">
        <f>COUNTIFS('Execution Entry'!$D:$D,$D6,'Execution Entry'!$F:$F,G$5,'Execution Entry'!$C:$C,'Executive Summary Data'!$C$6)</f>
        <v>19</v>
      </c>
      <c r="H6" s="226">
        <f>COUNTIFS('Execution Entry'!$D:$D,$D6,'Execution Entry'!$F:$F,H$5,'Execution Entry'!$C:$C,'Executive Summary Data'!$C$6)</f>
        <v>0</v>
      </c>
      <c r="I6" s="226">
        <f>COUNTIFS('Execution Entry'!$D:$D,$D6,'Execution Entry'!$F:$F,I$5,'Execution Entry'!$C:$C,'Executive Summary Data'!$C$6)</f>
        <v>0</v>
      </c>
      <c r="J6" s="226">
        <f>COUNTIFS('Execution Entry'!$D:$D,$D6,'Execution Entry'!$F:$F,J$5,'Execution Entry'!$C:$C,'Executive Summary Data'!$C$6)</f>
        <v>0</v>
      </c>
      <c r="K6" s="226">
        <f>COUNTIFS('Execution Entry'!$D:$D,$D6,'Execution Entry'!$F:$F,K$5,'Execution Entry'!$C:$C,'Executive Summary Data'!$C$6)</f>
        <v>0</v>
      </c>
      <c r="L6" s="116">
        <f t="shared" ref="L6:Q7" si="0">F6/$E6</f>
        <v>0.8716216216216216</v>
      </c>
      <c r="M6" s="116">
        <f t="shared" si="0"/>
        <v>0.12837837837837837</v>
      </c>
      <c r="N6" s="116">
        <f t="shared" si="0"/>
        <v>0</v>
      </c>
      <c r="O6" s="116">
        <f t="shared" si="0"/>
        <v>0</v>
      </c>
      <c r="P6" s="116">
        <f t="shared" si="0"/>
        <v>0</v>
      </c>
      <c r="Q6" s="116">
        <f t="shared" si="0"/>
        <v>0</v>
      </c>
    </row>
    <row r="7" spans="2:18" x14ac:dyDescent="0.25">
      <c r="B7" s="346"/>
      <c r="C7" s="368"/>
      <c r="D7" s="222" t="s">
        <v>594</v>
      </c>
      <c r="E7" s="113">
        <f>COUNTIFS('Execution Entry'!$D:$D,'Executive Summary Data'!D7,'Execution Entry'!$C:$C,'Executive Summary Data'!$C$6)</f>
        <v>152</v>
      </c>
      <c r="F7" s="259">
        <f>COUNTIFS('Execution Entry'!$D:$D,$D7,'Execution Entry'!$F:$F,F$5,'Execution Entry'!$C:$C,'Executive Summary Data'!$C$6)</f>
        <v>141</v>
      </c>
      <c r="G7" s="259">
        <f>COUNTIFS('Execution Entry'!$D:$D,$D7,'Execution Entry'!$F:$F,G$5,'Execution Entry'!$C:$C,'Executive Summary Data'!$C$6)</f>
        <v>11</v>
      </c>
      <c r="H7" s="259">
        <f>COUNTIFS('Execution Entry'!$D:$D,$D7,'Execution Entry'!$F:$F,H$5,'Execution Entry'!$C:$C,'Executive Summary Data'!$C$6)</f>
        <v>0</v>
      </c>
      <c r="I7" s="259">
        <f>COUNTIFS('Execution Entry'!$D:$D,$D7,'Execution Entry'!$F:$F,I$5,'Execution Entry'!$C:$C,'Executive Summary Data'!$C$6)</f>
        <v>0</v>
      </c>
      <c r="J7" s="259">
        <f>COUNTIFS('Execution Entry'!$D:$D,$D7,'Execution Entry'!$F:$F,J$5,'Execution Entry'!$C:$C,'Executive Summary Data'!$C$6)</f>
        <v>0</v>
      </c>
      <c r="K7" s="259">
        <f>COUNTIFS('Execution Entry'!$D:$D,$D7,'Execution Entry'!$F:$F,K$5,'Execution Entry'!$C:$C,'Executive Summary Data'!$C$6)</f>
        <v>0</v>
      </c>
      <c r="L7" s="116">
        <f t="shared" si="0"/>
        <v>0.92763157894736847</v>
      </c>
      <c r="M7" s="116">
        <f t="shared" si="0"/>
        <v>7.2368421052631582E-2</v>
      </c>
      <c r="N7" s="116">
        <f t="shared" si="0"/>
        <v>0</v>
      </c>
      <c r="O7" s="116">
        <f t="shared" si="0"/>
        <v>0</v>
      </c>
      <c r="P7" s="116">
        <f t="shared" si="0"/>
        <v>0</v>
      </c>
      <c r="Q7" s="116">
        <f t="shared" si="0"/>
        <v>0</v>
      </c>
    </row>
    <row r="8" spans="2:18" x14ac:dyDescent="0.25">
      <c r="B8" s="346"/>
      <c r="C8" s="368"/>
      <c r="D8" s="222" t="s">
        <v>595</v>
      </c>
      <c r="E8" s="113">
        <f>COUNTIFS('Execution Entry'!$D:$D,'Executive Summary Data'!D8,'Execution Entry'!$C:$C,'Executive Summary Data'!$C$6)</f>
        <v>30</v>
      </c>
      <c r="F8" s="226">
        <f>COUNTIFS('Execution Entry'!$D:$D,$D8,'Execution Entry'!$F:$F,F$5,'Execution Entry'!$C:$C,'Executive Summary Data'!$C$6)</f>
        <v>0</v>
      </c>
      <c r="G8" s="226">
        <f>COUNTIFS('Execution Entry'!$D:$D,$D8,'Execution Entry'!$F:$F,G$5,'Execution Entry'!$C:$C,'Executive Summary Data'!$C$6)</f>
        <v>0</v>
      </c>
      <c r="H8" s="226">
        <f>COUNTIFS('Execution Entry'!$D:$D,$D8,'Execution Entry'!$F:$F,H$5,'Execution Entry'!$C:$C,'Executive Summary Data'!$C$6)</f>
        <v>0</v>
      </c>
      <c r="I8" s="226">
        <f>COUNTIFS('Execution Entry'!$D:$D,$D8,'Execution Entry'!$F:$F,I$5,'Execution Entry'!$C:$C,'Executive Summary Data'!$C$6)</f>
        <v>30</v>
      </c>
      <c r="J8" s="226">
        <f>COUNTIFS('Execution Entry'!$D:$D,$D8,'Execution Entry'!$F:$F,J$5,'Execution Entry'!$C:$C,'Executive Summary Data'!$C$6)</f>
        <v>0</v>
      </c>
      <c r="K8" s="226">
        <f>COUNTIFS('Execution Entry'!$D:$D,$D8,'Execution Entry'!$F:$F,K$5,'Execution Entry'!$C:$C,'Executive Summary Data'!$C$6)</f>
        <v>0</v>
      </c>
      <c r="L8" s="116">
        <f t="shared" ref="L8" si="1">F8/$E8</f>
        <v>0</v>
      </c>
      <c r="M8" s="116">
        <f t="shared" ref="M8" si="2">G8/$E8</f>
        <v>0</v>
      </c>
      <c r="N8" s="116">
        <f t="shared" ref="N8" si="3">H8/$E8</f>
        <v>0</v>
      </c>
      <c r="O8" s="116">
        <f t="shared" ref="O8" si="4">I8/$E8</f>
        <v>1</v>
      </c>
      <c r="P8" s="116">
        <f t="shared" ref="P8" si="5">J8/$E8</f>
        <v>0</v>
      </c>
      <c r="Q8" s="116">
        <f t="shared" ref="Q8" si="6">K8/$E8</f>
        <v>0</v>
      </c>
    </row>
    <row r="9" spans="2:18" x14ac:dyDescent="0.25">
      <c r="B9" s="346"/>
      <c r="C9" s="146"/>
      <c r="D9" s="184" t="s">
        <v>18</v>
      </c>
      <c r="E9" s="225">
        <f t="shared" ref="E9:K9" si="7">SUM(E6:E8)</f>
        <v>330</v>
      </c>
      <c r="F9" s="110">
        <f t="shared" si="7"/>
        <v>270</v>
      </c>
      <c r="G9" s="110">
        <f t="shared" si="7"/>
        <v>30</v>
      </c>
      <c r="H9" s="110">
        <f t="shared" si="7"/>
        <v>0</v>
      </c>
      <c r="I9" s="110">
        <f t="shared" si="7"/>
        <v>30</v>
      </c>
      <c r="J9" s="110">
        <f t="shared" si="7"/>
        <v>0</v>
      </c>
      <c r="K9" s="110">
        <f t="shared" si="7"/>
        <v>0</v>
      </c>
      <c r="L9" s="180">
        <f>F9/$E9</f>
        <v>0.81818181818181823</v>
      </c>
      <c r="M9" s="180">
        <f t="shared" ref="M9:Q9" si="8">G9/$E9</f>
        <v>9.0909090909090912E-2</v>
      </c>
      <c r="N9" s="180">
        <f t="shared" si="8"/>
        <v>0</v>
      </c>
      <c r="O9" s="180">
        <f t="shared" si="8"/>
        <v>9.0909090909090912E-2</v>
      </c>
      <c r="P9" s="180">
        <f t="shared" si="8"/>
        <v>0</v>
      </c>
      <c r="Q9" s="185">
        <f t="shared" si="8"/>
        <v>0</v>
      </c>
      <c r="R9" s="183"/>
    </row>
    <row r="10" spans="2:18" s="229" customFormat="1" x14ac:dyDescent="0.25">
      <c r="B10" s="115"/>
      <c r="C10" s="147"/>
      <c r="D10" s="181"/>
      <c r="E10" s="181"/>
      <c r="F10" s="181"/>
      <c r="G10" s="181"/>
      <c r="H10" s="181"/>
      <c r="I10" s="181"/>
      <c r="J10" s="181"/>
      <c r="K10" s="181"/>
      <c r="L10" s="182"/>
      <c r="M10" s="182"/>
      <c r="N10" s="182"/>
      <c r="O10" s="182"/>
      <c r="P10" s="182"/>
      <c r="Q10" s="182"/>
      <c r="R10" s="183"/>
    </row>
    <row r="11" spans="2:18" x14ac:dyDescent="0.25">
      <c r="B11" s="257" t="s">
        <v>174</v>
      </c>
      <c r="C11" s="257" t="s">
        <v>175</v>
      </c>
      <c r="D11" s="257" t="s">
        <v>173</v>
      </c>
      <c r="E11" s="111" t="s">
        <v>172</v>
      </c>
      <c r="F11" s="223" t="s">
        <v>130</v>
      </c>
      <c r="G11" s="223" t="s">
        <v>131</v>
      </c>
      <c r="H11" s="223" t="s">
        <v>133</v>
      </c>
      <c r="I11" s="223" t="s">
        <v>115</v>
      </c>
      <c r="J11" s="186" t="s">
        <v>114</v>
      </c>
      <c r="K11" s="223" t="s">
        <v>132</v>
      </c>
      <c r="L11" s="112" t="s">
        <v>176</v>
      </c>
      <c r="M11" s="112" t="s">
        <v>177</v>
      </c>
      <c r="N11" s="112" t="s">
        <v>178</v>
      </c>
      <c r="O11" s="112" t="s">
        <v>179</v>
      </c>
      <c r="P11" s="112" t="s">
        <v>180</v>
      </c>
      <c r="Q11" s="112" t="s">
        <v>181</v>
      </c>
    </row>
    <row r="12" spans="2:18" x14ac:dyDescent="0.25">
      <c r="B12" s="356" t="s">
        <v>195</v>
      </c>
      <c r="C12" s="356" t="s">
        <v>234</v>
      </c>
      <c r="D12" s="222" t="s">
        <v>235</v>
      </c>
      <c r="E12" s="113">
        <f>COUNTIFS('Execution Entry'!$C:$C,'Executive Summary Data'!$C$12,'Execution Entry'!$D:$D,'Executive Summary Data'!$D12)</f>
        <v>10</v>
      </c>
      <c r="F12" s="170">
        <f>COUNTIFS('Execution Entry'!$C:$C,'Executive Summary Data'!$C$12,'Execution Entry'!$D:$D,'Executive Summary Data'!$D12,'Execution Entry'!$F:$F,'Executive Summary Data'!F$11)</f>
        <v>8</v>
      </c>
      <c r="G12" s="170">
        <f>COUNTIFS('Execution Entry'!$C:$C,'Executive Summary Data'!$C$12,'Execution Entry'!$D:$D,'Executive Summary Data'!$D12,'Execution Entry'!$F:$F,'Executive Summary Data'!G$11)</f>
        <v>1</v>
      </c>
      <c r="H12" s="170">
        <f>COUNTIFS('Execution Entry'!$C:$C,'Executive Summary Data'!$C$12,'Execution Entry'!$D:$D,'Executive Summary Data'!$D12,'Execution Entry'!$F:$F,'Executive Summary Data'!H$11)</f>
        <v>0</v>
      </c>
      <c r="I12" s="170">
        <f>COUNTIFS('Execution Entry'!$C:$C,'Executive Summary Data'!$C$12,'Execution Entry'!$D:$D,'Executive Summary Data'!$D12,'Execution Entry'!$F:$F,'Executive Summary Data'!I$11)</f>
        <v>0</v>
      </c>
      <c r="J12" s="170">
        <f>COUNTIFS('Execution Entry'!$C:$C,'Executive Summary Data'!$C$12,'Execution Entry'!$D:$D,'Executive Summary Data'!$D12,'Execution Entry'!$F:$F,'Executive Summary Data'!J$11)</f>
        <v>1</v>
      </c>
      <c r="K12" s="170">
        <f>COUNTIFS('Execution Entry'!$C:$C,'Executive Summary Data'!$C$12,'Execution Entry'!$D:$D,'Executive Summary Data'!$D12,'Execution Entry'!$F:$F,'Executive Summary Data'!K$11)</f>
        <v>0</v>
      </c>
      <c r="L12" s="116">
        <f t="shared" ref="L12:Q15" si="9">F12/$E12</f>
        <v>0.8</v>
      </c>
      <c r="M12" s="116">
        <f t="shared" si="9"/>
        <v>0.1</v>
      </c>
      <c r="N12" s="116">
        <f t="shared" si="9"/>
        <v>0</v>
      </c>
      <c r="O12" s="116">
        <f t="shared" si="9"/>
        <v>0</v>
      </c>
      <c r="P12" s="116">
        <f t="shared" si="9"/>
        <v>0.1</v>
      </c>
      <c r="Q12" s="116">
        <f t="shared" si="9"/>
        <v>0</v>
      </c>
    </row>
    <row r="13" spans="2:18" ht="15" customHeight="1" x14ac:dyDescent="0.25">
      <c r="B13" s="356"/>
      <c r="C13" s="356"/>
      <c r="D13" s="222" t="s">
        <v>236</v>
      </c>
      <c r="E13" s="113">
        <f>COUNTIFS('Execution Entry'!$C:$C,'Executive Summary Data'!$C$12,'Execution Entry'!$D:$D,'Executive Summary Data'!$D13)</f>
        <v>32</v>
      </c>
      <c r="F13" s="170">
        <f>COUNTIFS('Execution Entry'!$C:$C,'Executive Summary Data'!$C$12,'Execution Entry'!$D:$D,'Executive Summary Data'!$D13,'Execution Entry'!$F:$F,'Executive Summary Data'!F$11)</f>
        <v>15</v>
      </c>
      <c r="G13" s="170">
        <f>COUNTIFS('Execution Entry'!$C:$C,'Executive Summary Data'!$C$12,'Execution Entry'!$D:$D,'Executive Summary Data'!$D13,'Execution Entry'!$F:$F,'Executive Summary Data'!G$11)</f>
        <v>1</v>
      </c>
      <c r="H13" s="170">
        <f>COUNTIFS('Execution Entry'!$C:$C,'Executive Summary Data'!$C$12,'Execution Entry'!$D:$D,'Executive Summary Data'!$D13,'Execution Entry'!$F:$F,'Executive Summary Data'!H$11)</f>
        <v>0</v>
      </c>
      <c r="I13" s="170">
        <f>COUNTIFS('Execution Entry'!$C:$C,'Executive Summary Data'!$C$12,'Execution Entry'!$D:$D,'Executive Summary Data'!$D13,'Execution Entry'!$F:$F,'Executive Summary Data'!I$11)</f>
        <v>16</v>
      </c>
      <c r="J13" s="170">
        <f>COUNTIFS('Execution Entry'!$C:$C,'Executive Summary Data'!$C$12,'Execution Entry'!$D:$D,'Executive Summary Data'!$D13,'Execution Entry'!$F:$F,'Executive Summary Data'!J$11)</f>
        <v>0</v>
      </c>
      <c r="K13" s="170">
        <f>COUNTIFS('Execution Entry'!$C:$C,'Executive Summary Data'!$C$12,'Execution Entry'!$D:$D,'Executive Summary Data'!$D13,'Execution Entry'!$F:$F,'Executive Summary Data'!K$11)</f>
        <v>0</v>
      </c>
      <c r="L13" s="116">
        <f t="shared" si="9"/>
        <v>0.46875</v>
      </c>
      <c r="M13" s="116">
        <f t="shared" si="9"/>
        <v>3.125E-2</v>
      </c>
      <c r="N13" s="116">
        <f t="shared" si="9"/>
        <v>0</v>
      </c>
      <c r="O13" s="116">
        <f t="shared" si="9"/>
        <v>0.5</v>
      </c>
      <c r="P13" s="116">
        <f t="shared" si="9"/>
        <v>0</v>
      </c>
      <c r="Q13" s="116">
        <f t="shared" si="9"/>
        <v>0</v>
      </c>
      <c r="R13" s="183"/>
    </row>
    <row r="14" spans="2:18" ht="15" customHeight="1" x14ac:dyDescent="0.25">
      <c r="B14" s="356"/>
      <c r="C14" s="356"/>
      <c r="D14" s="222" t="s">
        <v>237</v>
      </c>
      <c r="E14" s="113">
        <f>COUNTIFS('Execution Entry'!$C:$C,'Executive Summary Data'!$C$12,'Execution Entry'!$D:$D,'Executive Summary Data'!$D14)</f>
        <v>171</v>
      </c>
      <c r="F14" s="170">
        <f>COUNTIFS('Execution Entry'!$C:$C,'Executive Summary Data'!$C$12,'Execution Entry'!$D:$D,'Executive Summary Data'!$D14,'Execution Entry'!$F:$F,'Executive Summary Data'!F$11)</f>
        <v>111</v>
      </c>
      <c r="G14" s="170">
        <f>COUNTIFS('Execution Entry'!$C:$C,'Executive Summary Data'!$C$12,'Execution Entry'!$D:$D,'Executive Summary Data'!$D14,'Execution Entry'!$F:$F,'Executive Summary Data'!G$11)</f>
        <v>59</v>
      </c>
      <c r="H14" s="170">
        <f>COUNTIFS('Execution Entry'!$C:$C,'Executive Summary Data'!$C$12,'Execution Entry'!$D:$D,'Executive Summary Data'!$D14,'Execution Entry'!$F:$F,'Executive Summary Data'!H$11)</f>
        <v>1</v>
      </c>
      <c r="I14" s="170">
        <f>COUNTIFS('Execution Entry'!$C:$C,'Executive Summary Data'!$C$12,'Execution Entry'!$D:$D,'Executive Summary Data'!$D14,'Execution Entry'!$F:$F,'Executive Summary Data'!I$11)</f>
        <v>0</v>
      </c>
      <c r="J14" s="170">
        <f>COUNTIFS('Execution Entry'!$C:$C,'Executive Summary Data'!$C$12,'Execution Entry'!$D:$D,'Executive Summary Data'!$D14,'Execution Entry'!$F:$F,'Executive Summary Data'!J$11)</f>
        <v>0</v>
      </c>
      <c r="K14" s="170">
        <f>COUNTIFS('Execution Entry'!$C:$C,'Executive Summary Data'!$C$12,'Execution Entry'!$D:$D,'Executive Summary Data'!$D14,'Execution Entry'!$F:$F,'Executive Summary Data'!K$11)</f>
        <v>0</v>
      </c>
      <c r="L14" s="116">
        <f t="shared" si="9"/>
        <v>0.64912280701754388</v>
      </c>
      <c r="M14" s="116">
        <f t="shared" si="9"/>
        <v>0.34502923976608185</v>
      </c>
      <c r="N14" s="116">
        <f t="shared" si="9"/>
        <v>5.8479532163742687E-3</v>
      </c>
      <c r="O14" s="116">
        <f t="shared" si="9"/>
        <v>0</v>
      </c>
      <c r="P14" s="116">
        <f t="shared" si="9"/>
        <v>0</v>
      </c>
      <c r="Q14" s="116">
        <f t="shared" si="9"/>
        <v>0</v>
      </c>
      <c r="R14" s="183"/>
    </row>
    <row r="15" spans="2:18" ht="15" customHeight="1" x14ac:dyDescent="0.25">
      <c r="B15" s="356"/>
      <c r="C15" s="357" t="s">
        <v>18</v>
      </c>
      <c r="D15" s="357"/>
      <c r="E15" s="258">
        <f>SUM(E12:E14)</f>
        <v>213</v>
      </c>
      <c r="F15" s="258">
        <f t="shared" ref="F15:K15" si="10">SUM(F12:F12)</f>
        <v>8</v>
      </c>
      <c r="G15" s="258">
        <f t="shared" si="10"/>
        <v>1</v>
      </c>
      <c r="H15" s="258">
        <f t="shared" si="10"/>
        <v>0</v>
      </c>
      <c r="I15" s="258">
        <f t="shared" si="10"/>
        <v>0</v>
      </c>
      <c r="J15" s="258">
        <f t="shared" si="10"/>
        <v>1</v>
      </c>
      <c r="K15" s="258">
        <f t="shared" si="10"/>
        <v>0</v>
      </c>
      <c r="L15" s="180">
        <f>F15/$E15</f>
        <v>3.7558685446009391E-2</v>
      </c>
      <c r="M15" s="180">
        <f t="shared" si="9"/>
        <v>4.6948356807511738E-3</v>
      </c>
      <c r="N15" s="180">
        <f t="shared" si="9"/>
        <v>0</v>
      </c>
      <c r="O15" s="180">
        <f t="shared" si="9"/>
        <v>0</v>
      </c>
      <c r="P15" s="180">
        <f t="shared" si="9"/>
        <v>4.6948356807511738E-3</v>
      </c>
      <c r="Q15" s="180">
        <f t="shared" si="9"/>
        <v>0</v>
      </c>
      <c r="R15" s="183"/>
    </row>
    <row r="16" spans="2:18" s="229" customFormat="1" ht="13.5" thickBot="1" x14ac:dyDescent="0.3">
      <c r="B16" s="115"/>
      <c r="C16" s="147"/>
      <c r="D16" s="147"/>
      <c r="E16" s="147"/>
      <c r="F16" s="181"/>
      <c r="G16" s="181"/>
      <c r="H16" s="181"/>
      <c r="I16" s="181"/>
      <c r="J16" s="181"/>
      <c r="K16" s="181"/>
      <c r="L16" s="181"/>
      <c r="M16" s="182"/>
      <c r="N16" s="182"/>
      <c r="O16" s="183"/>
      <c r="P16" s="183"/>
      <c r="Q16" s="183"/>
      <c r="R16" s="183"/>
    </row>
    <row r="17" spans="2:20" x14ac:dyDescent="0.25">
      <c r="D17" s="350" t="s">
        <v>187</v>
      </c>
      <c r="E17" s="351"/>
      <c r="F17" s="351"/>
      <c r="G17" s="351"/>
      <c r="H17" s="351"/>
      <c r="I17" s="351"/>
      <c r="J17" s="351"/>
      <c r="K17" s="352"/>
    </row>
    <row r="18" spans="2:20" ht="13.5" thickBot="1" x14ac:dyDescent="0.3">
      <c r="D18" s="353"/>
      <c r="E18" s="354"/>
      <c r="F18" s="354"/>
      <c r="G18" s="354"/>
      <c r="H18" s="354"/>
      <c r="I18" s="354"/>
      <c r="J18" s="354"/>
      <c r="K18" s="355"/>
    </row>
    <row r="19" spans="2:20" x14ac:dyDescent="0.25"/>
    <row r="20" spans="2:20" x14ac:dyDescent="0.25">
      <c r="B20" s="224" t="s">
        <v>1</v>
      </c>
      <c r="C20" s="224" t="s">
        <v>2</v>
      </c>
      <c r="D20" s="224" t="s">
        <v>167</v>
      </c>
      <c r="E20" s="223" t="s">
        <v>35</v>
      </c>
      <c r="F20" s="223" t="s">
        <v>8</v>
      </c>
      <c r="G20" s="223" t="s">
        <v>44</v>
      </c>
      <c r="H20" s="223" t="s">
        <v>9</v>
      </c>
      <c r="I20" s="223" t="s">
        <v>45</v>
      </c>
      <c r="J20" s="223" t="s">
        <v>46</v>
      </c>
      <c r="K20" s="223" t="s">
        <v>37</v>
      </c>
      <c r="L20" s="223" t="s">
        <v>47</v>
      </c>
      <c r="M20" s="223" t="s">
        <v>36</v>
      </c>
      <c r="N20" s="223" t="s">
        <v>200</v>
      </c>
      <c r="O20" s="223" t="s">
        <v>199</v>
      </c>
      <c r="P20" s="188" t="s">
        <v>18</v>
      </c>
      <c r="Q20" s="223" t="s">
        <v>33</v>
      </c>
      <c r="R20" s="223" t="s">
        <v>34</v>
      </c>
      <c r="S20" s="223" t="s">
        <v>10</v>
      </c>
      <c r="T20" s="111" t="s">
        <v>18</v>
      </c>
    </row>
    <row r="21" spans="2:20" x14ac:dyDescent="0.25">
      <c r="B21" s="360" t="s">
        <v>195</v>
      </c>
      <c r="C21" s="358" t="s">
        <v>284</v>
      </c>
      <c r="D21" s="203" t="s">
        <v>13</v>
      </c>
      <c r="E21" s="170">
        <f>COUNTIFS('Defect Entry'!$D:$D,$D21,'Defect Entry'!$B:$B,E$20)</f>
        <v>25</v>
      </c>
      <c r="F21" s="170">
        <f>COUNTIFS('Defect Entry'!$D:$D,$D21,'Defect Entry'!$B:$B,F$20)</f>
        <v>19</v>
      </c>
      <c r="G21" s="170">
        <f>COUNTIFS('Defect Entry'!$D:$D,$D21,'Defect Entry'!$B:$B,G$20)</f>
        <v>0</v>
      </c>
      <c r="H21" s="170">
        <f>COUNTIFS('Defect Entry'!$D:$D,$D21,'Defect Entry'!$B:$B,H$20)</f>
        <v>0</v>
      </c>
      <c r="I21" s="170">
        <f>COUNTIFS('Defect Entry'!$D:$D,$D21,'Defect Entry'!$B:$B,I$20)</f>
        <v>5</v>
      </c>
      <c r="J21" s="170">
        <f>COUNTIFS('Defect Entry'!$D:$D,$D21,'Defect Entry'!$B:$B,J$20)</f>
        <v>3</v>
      </c>
      <c r="K21" s="170">
        <f>COUNTIFS('Defect Entry'!$D:$D,$D21,'Defect Entry'!$B:$B,K$20)</f>
        <v>0</v>
      </c>
      <c r="L21" s="170">
        <f>COUNTIFS('Defect Entry'!$D:$D,$D21,'Defect Entry'!$B:$B,L$20)</f>
        <v>0</v>
      </c>
      <c r="M21" s="170">
        <f>COUNTIFS('Defect Entry'!$D:$D,$D21,'Defect Entry'!$B:$B,M$20)</f>
        <v>0</v>
      </c>
      <c r="N21" s="170">
        <f>COUNTIFS('Defect Entry'!$D:$D,$D21,'Defect Entry'!$B:$B,N$20)</f>
        <v>3</v>
      </c>
      <c r="O21" s="170">
        <f>COUNTIFS('Defect Entry'!$D:$D,$D21,'Defect Entry'!$B:$B,O$20)</f>
        <v>2</v>
      </c>
      <c r="P21" s="170">
        <f>SUM(E21:O21)</f>
        <v>57</v>
      </c>
      <c r="Q21" s="170">
        <f>COUNTIFS('Defect Entry'!$D:$D,$D21,'Defect Entry'!$B:$B,Q$20)</f>
        <v>3</v>
      </c>
      <c r="R21" s="170">
        <f>COUNTIFS('Defect Entry'!$D:$D,$D21,'Defect Entry'!$B:$B,R$20)</f>
        <v>0</v>
      </c>
      <c r="S21" s="170">
        <f>COUNTIFS('Defect Entry'!$D:$D,$D21,'Defect Entry'!$B:$B,S$20)</f>
        <v>80</v>
      </c>
      <c r="T21" s="230">
        <f>SUM(P21:S21)</f>
        <v>140</v>
      </c>
    </row>
    <row r="22" spans="2:20" x14ac:dyDescent="0.25">
      <c r="B22" s="360"/>
      <c r="C22" s="359"/>
      <c r="D22" s="203" t="s">
        <v>208</v>
      </c>
      <c r="E22" s="170">
        <f>COUNTIFS('Defect Entry'!$D:$D,$D22,'Defect Entry'!$B:$B,E$20)</f>
        <v>0</v>
      </c>
      <c r="F22" s="170">
        <f>COUNTIFS('Defect Entry'!$D:$D,$D22,'Defect Entry'!$B:$B,F$20)</f>
        <v>0</v>
      </c>
      <c r="G22" s="170">
        <f>COUNTIFS('Defect Entry'!$D:$D,$D22,'Defect Entry'!$B:$B,G$20)</f>
        <v>0</v>
      </c>
      <c r="H22" s="170">
        <f>COUNTIFS('Defect Entry'!$D:$D,$D22,'Defect Entry'!$B:$B,H$20)</f>
        <v>0</v>
      </c>
      <c r="I22" s="170">
        <f>COUNTIFS('Defect Entry'!$D:$D,$D22,'Defect Entry'!$B:$B,I$20)</f>
        <v>0</v>
      </c>
      <c r="J22" s="170">
        <f>COUNTIFS('Defect Entry'!$D:$D,$D22,'Defect Entry'!$B:$B,J$20)</f>
        <v>0</v>
      </c>
      <c r="K22" s="170">
        <f>COUNTIFS('Defect Entry'!$D:$D,$D22,'Defect Entry'!$B:$B,K$20)</f>
        <v>0</v>
      </c>
      <c r="L22" s="170">
        <f>COUNTIFS('Defect Entry'!$D:$D,$D22,'Defect Entry'!$B:$B,L$20)</f>
        <v>0</v>
      </c>
      <c r="M22" s="170">
        <f>COUNTIFS('Defect Entry'!$D:$D,$D22,'Defect Entry'!$B:$B,M$20)</f>
        <v>0</v>
      </c>
      <c r="N22" s="170">
        <f>COUNTIFS('Defect Entry'!$D:$D,$D22,'Defect Entry'!$B:$B,N$20)</f>
        <v>1</v>
      </c>
      <c r="O22" s="170">
        <f>COUNTIFS('Defect Entry'!$D:$D,$D22,'Defect Entry'!$B:$B,O$20)</f>
        <v>0</v>
      </c>
      <c r="P22" s="170">
        <f t="shared" ref="P22:P39" si="11">SUM(E22:O22)</f>
        <v>1</v>
      </c>
      <c r="Q22" s="170">
        <f>COUNTIFS('Defect Entry'!$D:$D,$D22,'Defect Entry'!$B:$B,Q$20)</f>
        <v>0</v>
      </c>
      <c r="R22" s="170">
        <f>COUNTIFS('Defect Entry'!$D:$D,$D22,'Defect Entry'!$B:$B,R$20)</f>
        <v>0</v>
      </c>
      <c r="S22" s="170">
        <f>COUNTIFS('Defect Entry'!$D:$D,$D22,'Defect Entry'!$B:$B,S$20)</f>
        <v>2</v>
      </c>
      <c r="T22" s="230">
        <f t="shared" ref="T22:T50" si="12">SUM(P22:S22)</f>
        <v>3</v>
      </c>
    </row>
    <row r="23" spans="2:20" x14ac:dyDescent="0.25">
      <c r="B23" s="360"/>
      <c r="C23" s="359"/>
      <c r="D23" s="203" t="s">
        <v>205</v>
      </c>
      <c r="E23" s="170">
        <f>COUNTIFS('Defect Entry'!$D:$D,$D23,'Defect Entry'!$B:$B,E$20)</f>
        <v>0</v>
      </c>
      <c r="F23" s="170">
        <f>COUNTIFS('Defect Entry'!$D:$D,$D23,'Defect Entry'!$B:$B,F$20)</f>
        <v>3</v>
      </c>
      <c r="G23" s="170">
        <f>COUNTIFS('Defect Entry'!$D:$D,$D23,'Defect Entry'!$B:$B,G$20)</f>
        <v>0</v>
      </c>
      <c r="H23" s="170">
        <f>COUNTIFS('Defect Entry'!$D:$D,$D23,'Defect Entry'!$B:$B,H$20)</f>
        <v>0</v>
      </c>
      <c r="I23" s="170">
        <f>COUNTIFS('Defect Entry'!$D:$D,$D23,'Defect Entry'!$B:$B,I$20)</f>
        <v>0</v>
      </c>
      <c r="J23" s="170">
        <f>COUNTIFS('Defect Entry'!$D:$D,$D23,'Defect Entry'!$B:$B,J$20)</f>
        <v>0</v>
      </c>
      <c r="K23" s="170">
        <f>COUNTIFS('Defect Entry'!$D:$D,$D23,'Defect Entry'!$B:$B,K$20)</f>
        <v>0</v>
      </c>
      <c r="L23" s="170">
        <f>COUNTIFS('Defect Entry'!$D:$D,$D23,'Defect Entry'!$B:$B,L$20)</f>
        <v>0</v>
      </c>
      <c r="M23" s="170">
        <f>COUNTIFS('Defect Entry'!$D:$D,$D23,'Defect Entry'!$B:$B,M$20)</f>
        <v>0</v>
      </c>
      <c r="N23" s="170">
        <f>COUNTIFS('Defect Entry'!$D:$D,$D23,'Defect Entry'!$B:$B,N$20)</f>
        <v>0</v>
      </c>
      <c r="O23" s="170">
        <f>COUNTIFS('Defect Entry'!$D:$D,$D23,'Defect Entry'!$B:$B,O$20)</f>
        <v>0</v>
      </c>
      <c r="P23" s="170">
        <f t="shared" si="11"/>
        <v>3</v>
      </c>
      <c r="Q23" s="170">
        <f>COUNTIFS('Defect Entry'!$D:$D,$D23,'Defect Entry'!$B:$B,Q$20)</f>
        <v>0</v>
      </c>
      <c r="R23" s="170">
        <f>COUNTIFS('Defect Entry'!$D:$D,$D23,'Defect Entry'!$B:$B,R$20)</f>
        <v>0</v>
      </c>
      <c r="S23" s="170">
        <f>COUNTIFS('Defect Entry'!$D:$D,$D23,'Defect Entry'!$B:$B,S$20)</f>
        <v>3</v>
      </c>
      <c r="T23" s="230">
        <f t="shared" si="12"/>
        <v>6</v>
      </c>
    </row>
    <row r="24" spans="2:20" x14ac:dyDescent="0.25">
      <c r="B24" s="360"/>
      <c r="C24" s="359"/>
      <c r="D24" s="203" t="s">
        <v>211</v>
      </c>
      <c r="E24" s="170">
        <f>COUNTIFS('Defect Entry'!$D:$D,$D24,'Defect Entry'!$B:$B,E$20)</f>
        <v>0</v>
      </c>
      <c r="F24" s="170">
        <f>COUNTIFS('Defect Entry'!$D:$D,$D24,'Defect Entry'!$B:$B,F$20)</f>
        <v>1</v>
      </c>
      <c r="G24" s="170">
        <f>COUNTIFS('Defect Entry'!$D:$D,$D24,'Defect Entry'!$B:$B,G$20)</f>
        <v>0</v>
      </c>
      <c r="H24" s="170">
        <f>COUNTIFS('Defect Entry'!$D:$D,$D24,'Defect Entry'!$B:$B,H$20)</f>
        <v>0</v>
      </c>
      <c r="I24" s="170">
        <f>COUNTIFS('Defect Entry'!$D:$D,$D24,'Defect Entry'!$B:$B,I$20)</f>
        <v>0</v>
      </c>
      <c r="J24" s="170">
        <f>COUNTIFS('Defect Entry'!$D:$D,$D24,'Defect Entry'!$B:$B,J$20)</f>
        <v>0</v>
      </c>
      <c r="K24" s="170">
        <f>COUNTIFS('Defect Entry'!$D:$D,$D24,'Defect Entry'!$B:$B,K$20)</f>
        <v>0</v>
      </c>
      <c r="L24" s="170">
        <f>COUNTIFS('Defect Entry'!$D:$D,$D24,'Defect Entry'!$B:$B,L$20)</f>
        <v>0</v>
      </c>
      <c r="M24" s="170">
        <f>COUNTIFS('Defect Entry'!$D:$D,$D24,'Defect Entry'!$B:$B,M$20)</f>
        <v>0</v>
      </c>
      <c r="N24" s="170">
        <f>COUNTIFS('Defect Entry'!$D:$D,$D24,'Defect Entry'!$B:$B,N$20)</f>
        <v>0</v>
      </c>
      <c r="O24" s="170">
        <f>COUNTIFS('Defect Entry'!$D:$D,$D24,'Defect Entry'!$B:$B,O$20)</f>
        <v>0</v>
      </c>
      <c r="P24" s="170">
        <f t="shared" si="11"/>
        <v>1</v>
      </c>
      <c r="Q24" s="170">
        <f>COUNTIFS('Defect Entry'!$D:$D,$D24,'Defect Entry'!$B:$B,Q$20)</f>
        <v>0</v>
      </c>
      <c r="R24" s="170">
        <f>COUNTIFS('Defect Entry'!$D:$D,$D24,'Defect Entry'!$B:$B,R$20)</f>
        <v>0</v>
      </c>
      <c r="S24" s="170">
        <f>COUNTIFS('Defect Entry'!$D:$D,$D24,'Defect Entry'!$B:$B,S$20)</f>
        <v>16</v>
      </c>
      <c r="T24" s="230">
        <f t="shared" si="12"/>
        <v>17</v>
      </c>
    </row>
    <row r="25" spans="2:20" x14ac:dyDescent="0.25">
      <c r="B25" s="360"/>
      <c r="C25" s="359"/>
      <c r="D25" s="203" t="s">
        <v>212</v>
      </c>
      <c r="E25" s="170">
        <f>COUNTIFS('Defect Entry'!$D:$D,$D25,'Defect Entry'!$B:$B,E$20)</f>
        <v>7</v>
      </c>
      <c r="F25" s="170">
        <f>COUNTIFS('Defect Entry'!$D:$D,$D25,'Defect Entry'!$B:$B,F$20)</f>
        <v>8</v>
      </c>
      <c r="G25" s="170">
        <f>COUNTIFS('Defect Entry'!$D:$D,$D25,'Defect Entry'!$B:$B,G$20)</f>
        <v>0</v>
      </c>
      <c r="H25" s="170">
        <f>COUNTIFS('Defect Entry'!$D:$D,$D25,'Defect Entry'!$B:$B,H$20)</f>
        <v>1</v>
      </c>
      <c r="I25" s="170">
        <f>COUNTIFS('Defect Entry'!$D:$D,$D25,'Defect Entry'!$B:$B,I$20)</f>
        <v>0</v>
      </c>
      <c r="J25" s="170">
        <f>COUNTIFS('Defect Entry'!$D:$D,$D25,'Defect Entry'!$B:$B,J$20)</f>
        <v>0</v>
      </c>
      <c r="K25" s="170">
        <f>COUNTIFS('Defect Entry'!$D:$D,$D25,'Defect Entry'!$B:$B,K$20)</f>
        <v>0</v>
      </c>
      <c r="L25" s="170">
        <f>COUNTIFS('Defect Entry'!$D:$D,$D25,'Defect Entry'!$B:$B,L$20)</f>
        <v>0</v>
      </c>
      <c r="M25" s="170">
        <f>COUNTIFS('Defect Entry'!$D:$D,$D25,'Defect Entry'!$B:$B,M$20)</f>
        <v>0</v>
      </c>
      <c r="N25" s="170">
        <f>COUNTIFS('Defect Entry'!$D:$D,$D25,'Defect Entry'!$B:$B,N$20)</f>
        <v>3</v>
      </c>
      <c r="O25" s="170">
        <f>COUNTIFS('Defect Entry'!$D:$D,$D25,'Defect Entry'!$B:$B,O$20)</f>
        <v>1</v>
      </c>
      <c r="P25" s="170">
        <f t="shared" si="11"/>
        <v>20</v>
      </c>
      <c r="Q25" s="170">
        <f>COUNTIFS('Defect Entry'!$D:$D,$D25,'Defect Entry'!$B:$B,Q$20)</f>
        <v>0</v>
      </c>
      <c r="R25" s="170">
        <f>COUNTIFS('Defect Entry'!$D:$D,$D25,'Defect Entry'!$B:$B,R$20)</f>
        <v>0</v>
      </c>
      <c r="S25" s="170">
        <f>COUNTIFS('Defect Entry'!$D:$D,$D25,'Defect Entry'!$B:$B,S$20)</f>
        <v>145</v>
      </c>
      <c r="T25" s="230">
        <f t="shared" si="12"/>
        <v>165</v>
      </c>
    </row>
    <row r="26" spans="2:20" x14ac:dyDescent="0.25">
      <c r="B26" s="360"/>
      <c r="C26" s="359"/>
      <c r="D26" s="203" t="s">
        <v>197</v>
      </c>
      <c r="E26" s="170">
        <f>COUNTIFS('Defect Entry'!$D:$D,$D26,'Defect Entry'!$B:$B,E$20)</f>
        <v>1</v>
      </c>
      <c r="F26" s="170">
        <f>COUNTIFS('Defect Entry'!$D:$D,$D26,'Defect Entry'!$B:$B,F$20)</f>
        <v>1</v>
      </c>
      <c r="G26" s="170">
        <f>COUNTIFS('Defect Entry'!$D:$D,$D26,'Defect Entry'!$B:$B,G$20)</f>
        <v>0</v>
      </c>
      <c r="H26" s="170">
        <f>COUNTIFS('Defect Entry'!$D:$D,$D26,'Defect Entry'!$B:$B,H$20)</f>
        <v>1</v>
      </c>
      <c r="I26" s="170">
        <f>COUNTIFS('Defect Entry'!$D:$D,$D26,'Defect Entry'!$B:$B,I$20)</f>
        <v>0</v>
      </c>
      <c r="J26" s="170">
        <f>COUNTIFS('Defect Entry'!$D:$D,$D26,'Defect Entry'!$B:$B,J$20)</f>
        <v>0</v>
      </c>
      <c r="K26" s="170">
        <f>COUNTIFS('Defect Entry'!$D:$D,$D26,'Defect Entry'!$B:$B,K$20)</f>
        <v>1</v>
      </c>
      <c r="L26" s="170">
        <f>COUNTIFS('Defect Entry'!$D:$D,$D26,'Defect Entry'!$B:$B,L$20)</f>
        <v>0</v>
      </c>
      <c r="M26" s="170">
        <f>COUNTIFS('Defect Entry'!$D:$D,$D26,'Defect Entry'!$B:$B,M$20)</f>
        <v>0</v>
      </c>
      <c r="N26" s="170">
        <f>COUNTIFS('Defect Entry'!$D:$D,$D26,'Defect Entry'!$B:$B,N$20)</f>
        <v>0</v>
      </c>
      <c r="O26" s="170">
        <f>COUNTIFS('Defect Entry'!$D:$D,$D26,'Defect Entry'!$B:$B,O$20)</f>
        <v>0</v>
      </c>
      <c r="P26" s="170">
        <f t="shared" si="11"/>
        <v>4</v>
      </c>
      <c r="Q26" s="170">
        <f>COUNTIFS('Defect Entry'!$D:$D,$D26,'Defect Entry'!$B:$B,Q$20)</f>
        <v>0</v>
      </c>
      <c r="R26" s="170">
        <f>COUNTIFS('Defect Entry'!$D:$D,$D26,'Defect Entry'!$B:$B,R$20)</f>
        <v>0</v>
      </c>
      <c r="S26" s="170">
        <f>COUNTIFS('Defect Entry'!$D:$D,$D26,'Defect Entry'!$B:$B,S$20)</f>
        <v>29</v>
      </c>
      <c r="T26" s="230">
        <f t="shared" si="12"/>
        <v>33</v>
      </c>
    </row>
    <row r="27" spans="2:20" x14ac:dyDescent="0.25">
      <c r="B27" s="360"/>
      <c r="C27" s="359"/>
      <c r="D27" s="203" t="s">
        <v>213</v>
      </c>
      <c r="E27" s="170">
        <f>COUNTIFS('Defect Entry'!$D:$D,$D27,'Defect Entry'!$B:$B,E$20)</f>
        <v>1</v>
      </c>
      <c r="F27" s="170">
        <f>COUNTIFS('Defect Entry'!$D:$D,$D27,'Defect Entry'!$B:$B,F$20)</f>
        <v>0</v>
      </c>
      <c r="G27" s="170">
        <f>COUNTIFS('Defect Entry'!$D:$D,$D27,'Defect Entry'!$B:$B,G$20)</f>
        <v>0</v>
      </c>
      <c r="H27" s="170">
        <f>COUNTIFS('Defect Entry'!$D:$D,$D27,'Defect Entry'!$B:$B,H$20)</f>
        <v>2</v>
      </c>
      <c r="I27" s="170">
        <f>COUNTIFS('Defect Entry'!$D:$D,$D27,'Defect Entry'!$B:$B,I$20)</f>
        <v>0</v>
      </c>
      <c r="J27" s="170">
        <f>COUNTIFS('Defect Entry'!$D:$D,$D27,'Defect Entry'!$B:$B,J$20)</f>
        <v>0</v>
      </c>
      <c r="K27" s="170">
        <f>COUNTIFS('Defect Entry'!$D:$D,$D27,'Defect Entry'!$B:$B,K$20)</f>
        <v>0</v>
      </c>
      <c r="L27" s="170">
        <f>COUNTIFS('Defect Entry'!$D:$D,$D27,'Defect Entry'!$B:$B,L$20)</f>
        <v>0</v>
      </c>
      <c r="M27" s="170">
        <f>COUNTIFS('Defect Entry'!$D:$D,$D27,'Defect Entry'!$B:$B,M$20)</f>
        <v>0</v>
      </c>
      <c r="N27" s="170">
        <f>COUNTIFS('Defect Entry'!$D:$D,$D27,'Defect Entry'!$B:$B,N$20)</f>
        <v>0</v>
      </c>
      <c r="O27" s="170">
        <f>COUNTIFS('Defect Entry'!$D:$D,$D27,'Defect Entry'!$B:$B,O$20)</f>
        <v>0</v>
      </c>
      <c r="P27" s="170">
        <f t="shared" si="11"/>
        <v>3</v>
      </c>
      <c r="Q27" s="170">
        <f>COUNTIFS('Defect Entry'!$D:$D,$D27,'Defect Entry'!$B:$B,Q$20)</f>
        <v>0</v>
      </c>
      <c r="R27" s="170">
        <f>COUNTIFS('Defect Entry'!$D:$D,$D27,'Defect Entry'!$B:$B,R$20)</f>
        <v>0</v>
      </c>
      <c r="S27" s="170">
        <f>COUNTIFS('Defect Entry'!$D:$D,$D27,'Defect Entry'!$B:$B,S$20)</f>
        <v>5</v>
      </c>
      <c r="T27" s="230">
        <f t="shared" si="12"/>
        <v>8</v>
      </c>
    </row>
    <row r="28" spans="2:20" x14ac:dyDescent="0.25">
      <c r="B28" s="360"/>
      <c r="C28" s="359"/>
      <c r="D28" s="203" t="s">
        <v>217</v>
      </c>
      <c r="E28" s="170">
        <f>COUNTIFS('Defect Entry'!$D:$D,$D28,'Defect Entry'!$B:$B,E$20)</f>
        <v>3</v>
      </c>
      <c r="F28" s="170">
        <f>COUNTIFS('Defect Entry'!$D:$D,$D28,'Defect Entry'!$B:$B,F$20)</f>
        <v>4</v>
      </c>
      <c r="G28" s="170">
        <f>COUNTIFS('Defect Entry'!$D:$D,$D28,'Defect Entry'!$B:$B,G$20)</f>
        <v>0</v>
      </c>
      <c r="H28" s="170">
        <f>COUNTIFS('Defect Entry'!$D:$D,$D28,'Defect Entry'!$B:$B,H$20)</f>
        <v>0</v>
      </c>
      <c r="I28" s="170">
        <f>COUNTIFS('Defect Entry'!$D:$D,$D28,'Defect Entry'!$B:$B,I$20)</f>
        <v>0</v>
      </c>
      <c r="J28" s="170">
        <f>COUNTIFS('Defect Entry'!$D:$D,$D28,'Defect Entry'!$B:$B,J$20)</f>
        <v>0</v>
      </c>
      <c r="K28" s="170">
        <f>COUNTIFS('Defect Entry'!$D:$D,$D28,'Defect Entry'!$B:$B,K$20)</f>
        <v>0</v>
      </c>
      <c r="L28" s="170">
        <f>COUNTIFS('Defect Entry'!$D:$D,$D28,'Defect Entry'!$B:$B,L$20)</f>
        <v>0</v>
      </c>
      <c r="M28" s="170">
        <f>COUNTIFS('Defect Entry'!$D:$D,$D28,'Defect Entry'!$B:$B,M$20)</f>
        <v>0</v>
      </c>
      <c r="N28" s="170">
        <f>COUNTIFS('Defect Entry'!$D:$D,$D28,'Defect Entry'!$B:$B,N$20)</f>
        <v>0</v>
      </c>
      <c r="O28" s="170">
        <f>COUNTIFS('Defect Entry'!$D:$D,$D28,'Defect Entry'!$B:$B,O$20)</f>
        <v>1</v>
      </c>
      <c r="P28" s="170">
        <f t="shared" si="11"/>
        <v>8</v>
      </c>
      <c r="Q28" s="170">
        <f>COUNTIFS('Defect Entry'!$D:$D,$D28,'Defect Entry'!$B:$B,Q$20)</f>
        <v>0</v>
      </c>
      <c r="R28" s="170">
        <f>COUNTIFS('Defect Entry'!$D:$D,$D28,'Defect Entry'!$B:$B,R$20)</f>
        <v>0</v>
      </c>
      <c r="S28" s="170">
        <f>COUNTIFS('Defect Entry'!$D:$D,$D28,'Defect Entry'!$B:$B,S$20)</f>
        <v>13</v>
      </c>
      <c r="T28" s="230">
        <f t="shared" si="12"/>
        <v>21</v>
      </c>
    </row>
    <row r="29" spans="2:20" x14ac:dyDescent="0.25">
      <c r="B29" s="360"/>
      <c r="C29" s="359"/>
      <c r="D29" s="203" t="s">
        <v>96</v>
      </c>
      <c r="E29" s="170">
        <f>COUNTIFS('Defect Entry'!$D:$D,$D29,'Defect Entry'!$B:$B,E$20)</f>
        <v>0</v>
      </c>
      <c r="F29" s="170">
        <f>COUNTIFS('Defect Entry'!$D:$D,$D29,'Defect Entry'!$B:$B,F$20)</f>
        <v>0</v>
      </c>
      <c r="G29" s="170">
        <f>COUNTIFS('Defect Entry'!$D:$D,$D29,'Defect Entry'!$B:$B,G$20)</f>
        <v>0</v>
      </c>
      <c r="H29" s="170">
        <f>COUNTIFS('Defect Entry'!$D:$D,$D29,'Defect Entry'!$B:$B,H$20)</f>
        <v>0</v>
      </c>
      <c r="I29" s="170">
        <f>COUNTIFS('Defect Entry'!$D:$D,$D29,'Defect Entry'!$B:$B,I$20)</f>
        <v>0</v>
      </c>
      <c r="J29" s="170">
        <f>COUNTIFS('Defect Entry'!$D:$D,$D29,'Defect Entry'!$B:$B,J$20)</f>
        <v>0</v>
      </c>
      <c r="K29" s="170">
        <f>COUNTIFS('Defect Entry'!$D:$D,$D29,'Defect Entry'!$B:$B,K$20)</f>
        <v>0</v>
      </c>
      <c r="L29" s="170">
        <f>COUNTIFS('Defect Entry'!$D:$D,$D29,'Defect Entry'!$B:$B,L$20)</f>
        <v>0</v>
      </c>
      <c r="M29" s="170">
        <f>COUNTIFS('Defect Entry'!$D:$D,$D29,'Defect Entry'!$B:$B,M$20)</f>
        <v>0</v>
      </c>
      <c r="N29" s="170">
        <f>COUNTIFS('Defect Entry'!$D:$D,$D29,'Defect Entry'!$B:$B,N$20)</f>
        <v>0</v>
      </c>
      <c r="O29" s="170">
        <f>COUNTIFS('Defect Entry'!$D:$D,$D29,'Defect Entry'!$B:$B,O$20)</f>
        <v>0</v>
      </c>
      <c r="P29" s="170">
        <f t="shared" si="11"/>
        <v>0</v>
      </c>
      <c r="Q29" s="170">
        <f>COUNTIFS('Defect Entry'!$D:$D,$D29,'Defect Entry'!$B:$B,Q$20)</f>
        <v>0</v>
      </c>
      <c r="R29" s="170">
        <f>COUNTIFS('Defect Entry'!$D:$D,$D29,'Defect Entry'!$B:$B,R$20)</f>
        <v>0</v>
      </c>
      <c r="S29" s="170">
        <f>COUNTIFS('Defect Entry'!$D:$D,$D29,'Defect Entry'!$B:$B,S$20)</f>
        <v>14</v>
      </c>
      <c r="T29" s="230">
        <f t="shared" si="12"/>
        <v>14</v>
      </c>
    </row>
    <row r="30" spans="2:20" x14ac:dyDescent="0.25">
      <c r="B30" s="360"/>
      <c r="C30" s="359"/>
      <c r="D30" s="203" t="s">
        <v>169</v>
      </c>
      <c r="E30" s="170">
        <f>COUNTIFS('Defect Entry'!$D:$D,$D30,'Defect Entry'!$B:$B,E$20)</f>
        <v>4</v>
      </c>
      <c r="F30" s="170">
        <f>COUNTIFS('Defect Entry'!$D:$D,$D30,'Defect Entry'!$B:$B,F$20)</f>
        <v>2</v>
      </c>
      <c r="G30" s="170">
        <f>COUNTIFS('Defect Entry'!$D:$D,$D30,'Defect Entry'!$B:$B,G$20)</f>
        <v>0</v>
      </c>
      <c r="H30" s="170">
        <f>COUNTIFS('Defect Entry'!$D:$D,$D30,'Defect Entry'!$B:$B,H$20)</f>
        <v>0</v>
      </c>
      <c r="I30" s="170">
        <f>COUNTIFS('Defect Entry'!$D:$D,$D30,'Defect Entry'!$B:$B,I$20)</f>
        <v>0</v>
      </c>
      <c r="J30" s="170">
        <f>COUNTIFS('Defect Entry'!$D:$D,$D30,'Defect Entry'!$B:$B,J$20)</f>
        <v>0</v>
      </c>
      <c r="K30" s="170">
        <f>COUNTIFS('Defect Entry'!$D:$D,$D30,'Defect Entry'!$B:$B,K$20)</f>
        <v>0</v>
      </c>
      <c r="L30" s="170">
        <f>COUNTIFS('Defect Entry'!$D:$D,$D30,'Defect Entry'!$B:$B,L$20)</f>
        <v>0</v>
      </c>
      <c r="M30" s="170">
        <f>COUNTIFS('Defect Entry'!$D:$D,$D30,'Defect Entry'!$B:$B,M$20)</f>
        <v>0</v>
      </c>
      <c r="N30" s="170">
        <f>COUNTIFS('Defect Entry'!$D:$D,$D30,'Defect Entry'!$B:$B,N$20)</f>
        <v>0</v>
      </c>
      <c r="O30" s="170">
        <f>COUNTIFS('Defect Entry'!$D:$D,$D30,'Defect Entry'!$B:$B,O$20)</f>
        <v>0</v>
      </c>
      <c r="P30" s="170">
        <f t="shared" si="11"/>
        <v>6</v>
      </c>
      <c r="Q30" s="170">
        <f>COUNTIFS('Defect Entry'!$D:$D,$D30,'Defect Entry'!$B:$B,Q$20)</f>
        <v>0</v>
      </c>
      <c r="R30" s="170">
        <f>COUNTIFS('Defect Entry'!$D:$D,$D30,'Defect Entry'!$B:$B,R$20)</f>
        <v>0</v>
      </c>
      <c r="S30" s="170">
        <f>COUNTIFS('Defect Entry'!$D:$D,$D30,'Defect Entry'!$B:$B,S$20)</f>
        <v>25</v>
      </c>
      <c r="T30" s="230">
        <f t="shared" si="12"/>
        <v>31</v>
      </c>
    </row>
    <row r="31" spans="2:20" x14ac:dyDescent="0.25">
      <c r="B31" s="360"/>
      <c r="C31" s="359"/>
      <c r="D31" s="203" t="s">
        <v>209</v>
      </c>
      <c r="E31" s="170">
        <f>COUNTIFS('Defect Entry'!$D:$D,$D31,'Defect Entry'!$B:$B,E$20)</f>
        <v>1</v>
      </c>
      <c r="F31" s="170">
        <f>COUNTIFS('Defect Entry'!$D:$D,$D31,'Defect Entry'!$B:$B,F$20)</f>
        <v>1</v>
      </c>
      <c r="G31" s="170">
        <f>COUNTIFS('Defect Entry'!$D:$D,$D31,'Defect Entry'!$B:$B,G$20)</f>
        <v>0</v>
      </c>
      <c r="H31" s="170">
        <f>COUNTIFS('Defect Entry'!$D:$D,$D31,'Defect Entry'!$B:$B,H$20)</f>
        <v>0</v>
      </c>
      <c r="I31" s="170">
        <f>COUNTIFS('Defect Entry'!$D:$D,$D31,'Defect Entry'!$B:$B,I$20)</f>
        <v>0</v>
      </c>
      <c r="J31" s="170">
        <f>COUNTIFS('Defect Entry'!$D:$D,$D31,'Defect Entry'!$B:$B,J$20)</f>
        <v>0</v>
      </c>
      <c r="K31" s="170">
        <f>COUNTIFS('Defect Entry'!$D:$D,$D31,'Defect Entry'!$B:$B,K$20)</f>
        <v>0</v>
      </c>
      <c r="L31" s="170">
        <f>COUNTIFS('Defect Entry'!$D:$D,$D31,'Defect Entry'!$B:$B,L$20)</f>
        <v>0</v>
      </c>
      <c r="M31" s="170">
        <f>COUNTIFS('Defect Entry'!$D:$D,$D31,'Defect Entry'!$B:$B,M$20)</f>
        <v>0</v>
      </c>
      <c r="N31" s="170">
        <f>COUNTIFS('Defect Entry'!$D:$D,$D31,'Defect Entry'!$B:$B,N$20)</f>
        <v>1</v>
      </c>
      <c r="O31" s="170">
        <f>COUNTIFS('Defect Entry'!$D:$D,$D31,'Defect Entry'!$B:$B,O$20)</f>
        <v>0</v>
      </c>
      <c r="P31" s="170">
        <f t="shared" si="11"/>
        <v>3</v>
      </c>
      <c r="Q31" s="170">
        <f>COUNTIFS('Defect Entry'!$D:$D,$D31,'Defect Entry'!$B:$B,Q$20)</f>
        <v>0</v>
      </c>
      <c r="R31" s="170">
        <f>COUNTIFS('Defect Entry'!$D:$D,$D31,'Defect Entry'!$B:$B,R$20)</f>
        <v>0</v>
      </c>
      <c r="S31" s="170">
        <f>COUNTIFS('Defect Entry'!$D:$D,$D31,'Defect Entry'!$B:$B,S$20)</f>
        <v>17</v>
      </c>
      <c r="T31" s="230">
        <f t="shared" si="12"/>
        <v>20</v>
      </c>
    </row>
    <row r="32" spans="2:20" x14ac:dyDescent="0.25">
      <c r="B32" s="360"/>
      <c r="C32" s="359"/>
      <c r="D32" s="203" t="s">
        <v>170</v>
      </c>
      <c r="E32" s="170">
        <f>COUNTIFS('Defect Entry'!$D:$D,$D32,'Defect Entry'!$B:$B,E$20)</f>
        <v>0</v>
      </c>
      <c r="F32" s="170">
        <f>COUNTIFS('Defect Entry'!$D:$D,$D32,'Defect Entry'!$B:$B,F$20)</f>
        <v>0</v>
      </c>
      <c r="G32" s="170">
        <f>COUNTIFS('Defect Entry'!$D:$D,$D32,'Defect Entry'!$B:$B,G$20)</f>
        <v>0</v>
      </c>
      <c r="H32" s="170">
        <f>COUNTIFS('Defect Entry'!$D:$D,$D32,'Defect Entry'!$B:$B,H$20)</f>
        <v>0</v>
      </c>
      <c r="I32" s="170">
        <f>COUNTIFS('Defect Entry'!$D:$D,$D32,'Defect Entry'!$B:$B,I$20)</f>
        <v>0</v>
      </c>
      <c r="J32" s="170">
        <f>COUNTIFS('Defect Entry'!$D:$D,$D32,'Defect Entry'!$B:$B,J$20)</f>
        <v>0</v>
      </c>
      <c r="K32" s="170">
        <f>COUNTIFS('Defect Entry'!$D:$D,$D32,'Defect Entry'!$B:$B,K$20)</f>
        <v>0</v>
      </c>
      <c r="L32" s="170">
        <f>COUNTIFS('Defect Entry'!$D:$D,$D32,'Defect Entry'!$B:$B,L$20)</f>
        <v>0</v>
      </c>
      <c r="M32" s="170">
        <f>COUNTIFS('Defect Entry'!$D:$D,$D32,'Defect Entry'!$B:$B,M$20)</f>
        <v>0</v>
      </c>
      <c r="N32" s="170">
        <f>COUNTIFS('Defect Entry'!$D:$D,$D32,'Defect Entry'!$B:$B,N$20)</f>
        <v>0</v>
      </c>
      <c r="O32" s="170">
        <f>COUNTIFS('Defect Entry'!$D:$D,$D32,'Defect Entry'!$B:$B,O$20)</f>
        <v>0</v>
      </c>
      <c r="P32" s="170">
        <f t="shared" si="11"/>
        <v>0</v>
      </c>
      <c r="Q32" s="170">
        <f>COUNTIFS('Defect Entry'!$D:$D,$D32,'Defect Entry'!$B:$B,Q$20)</f>
        <v>0</v>
      </c>
      <c r="R32" s="170">
        <f>COUNTIFS('Defect Entry'!$D:$D,$D32,'Defect Entry'!$B:$B,R$20)</f>
        <v>0</v>
      </c>
      <c r="S32" s="170">
        <f>COUNTIFS('Defect Entry'!$D:$D,$D32,'Defect Entry'!$B:$B,S$20)</f>
        <v>7</v>
      </c>
      <c r="T32" s="230">
        <f t="shared" si="12"/>
        <v>7</v>
      </c>
    </row>
    <row r="33" spans="2:20" x14ac:dyDescent="0.25">
      <c r="B33" s="360"/>
      <c r="C33" s="359"/>
      <c r="D33" s="203" t="s">
        <v>3</v>
      </c>
      <c r="E33" s="170">
        <f>COUNTIFS('Defect Entry'!$D:$D,$D33,'Defect Entry'!$B:$B,E$20)</f>
        <v>0</v>
      </c>
      <c r="F33" s="170">
        <f>COUNTIFS('Defect Entry'!$D:$D,$D33,'Defect Entry'!$B:$B,F$20)</f>
        <v>0</v>
      </c>
      <c r="G33" s="170">
        <f>COUNTIFS('Defect Entry'!$D:$D,$D33,'Defect Entry'!$B:$B,G$20)</f>
        <v>0</v>
      </c>
      <c r="H33" s="170">
        <f>COUNTIFS('Defect Entry'!$D:$D,$D33,'Defect Entry'!$B:$B,H$20)</f>
        <v>0</v>
      </c>
      <c r="I33" s="170">
        <f>COUNTIFS('Defect Entry'!$D:$D,$D33,'Defect Entry'!$B:$B,I$20)</f>
        <v>0</v>
      </c>
      <c r="J33" s="170">
        <f>COUNTIFS('Defect Entry'!$D:$D,$D33,'Defect Entry'!$B:$B,J$20)</f>
        <v>0</v>
      </c>
      <c r="K33" s="170">
        <f>COUNTIFS('Defect Entry'!$D:$D,$D33,'Defect Entry'!$B:$B,K$20)</f>
        <v>0</v>
      </c>
      <c r="L33" s="170">
        <f>COUNTIFS('Defect Entry'!$D:$D,$D33,'Defect Entry'!$B:$B,L$20)</f>
        <v>0</v>
      </c>
      <c r="M33" s="170">
        <f>COUNTIFS('Defect Entry'!$D:$D,$D33,'Defect Entry'!$B:$B,M$20)</f>
        <v>0</v>
      </c>
      <c r="N33" s="170">
        <f>COUNTIFS('Defect Entry'!$D:$D,$D33,'Defect Entry'!$B:$B,N$20)</f>
        <v>0</v>
      </c>
      <c r="O33" s="170">
        <f>COUNTIFS('Defect Entry'!$D:$D,$D33,'Defect Entry'!$B:$B,O$20)</f>
        <v>0</v>
      </c>
      <c r="P33" s="170">
        <f t="shared" si="11"/>
        <v>0</v>
      </c>
      <c r="Q33" s="170">
        <f>COUNTIFS('Defect Entry'!$D:$D,$D33,'Defect Entry'!$B:$B,Q$20)</f>
        <v>0</v>
      </c>
      <c r="R33" s="170">
        <f>COUNTIFS('Defect Entry'!$D:$D,$D33,'Defect Entry'!$B:$B,R$20)</f>
        <v>0</v>
      </c>
      <c r="S33" s="170">
        <f>COUNTIFS('Defect Entry'!$D:$D,$D33,'Defect Entry'!$B:$B,S$20)</f>
        <v>13</v>
      </c>
      <c r="T33" s="230">
        <f t="shared" si="12"/>
        <v>13</v>
      </c>
    </row>
    <row r="34" spans="2:20" x14ac:dyDescent="0.25">
      <c r="B34" s="360"/>
      <c r="C34" s="359"/>
      <c r="D34" s="203" t="s">
        <v>206</v>
      </c>
      <c r="E34" s="170">
        <f>COUNTIFS('Defect Entry'!$D:$D,$D34,'Defect Entry'!$B:$B,E$20)</f>
        <v>3</v>
      </c>
      <c r="F34" s="170">
        <f>COUNTIFS('Defect Entry'!$D:$D,$D34,'Defect Entry'!$B:$B,F$20)</f>
        <v>1</v>
      </c>
      <c r="G34" s="170">
        <f>COUNTIFS('Defect Entry'!$D:$D,$D34,'Defect Entry'!$B:$B,G$20)</f>
        <v>0</v>
      </c>
      <c r="H34" s="170">
        <f>COUNTIFS('Defect Entry'!$D:$D,$D34,'Defect Entry'!$B:$B,H$20)</f>
        <v>0</v>
      </c>
      <c r="I34" s="170">
        <f>COUNTIFS('Defect Entry'!$D:$D,$D34,'Defect Entry'!$B:$B,I$20)</f>
        <v>0</v>
      </c>
      <c r="J34" s="170">
        <f>COUNTIFS('Defect Entry'!$D:$D,$D34,'Defect Entry'!$B:$B,J$20)</f>
        <v>0</v>
      </c>
      <c r="K34" s="170">
        <f>COUNTIFS('Defect Entry'!$D:$D,$D34,'Defect Entry'!$B:$B,K$20)</f>
        <v>0</v>
      </c>
      <c r="L34" s="170">
        <f>COUNTIFS('Defect Entry'!$D:$D,$D34,'Defect Entry'!$B:$B,L$20)</f>
        <v>0</v>
      </c>
      <c r="M34" s="170">
        <f>COUNTIFS('Defect Entry'!$D:$D,$D34,'Defect Entry'!$B:$B,M$20)</f>
        <v>0</v>
      </c>
      <c r="N34" s="170">
        <f>COUNTIFS('Defect Entry'!$D:$D,$D34,'Defect Entry'!$B:$B,N$20)</f>
        <v>0</v>
      </c>
      <c r="O34" s="170">
        <f>COUNTIFS('Defect Entry'!$D:$D,$D34,'Defect Entry'!$B:$B,O$20)</f>
        <v>0</v>
      </c>
      <c r="P34" s="170">
        <f t="shared" si="11"/>
        <v>4</v>
      </c>
      <c r="Q34" s="170">
        <f>COUNTIFS('Defect Entry'!$D:$D,$D34,'Defect Entry'!$B:$B,Q$20)</f>
        <v>0</v>
      </c>
      <c r="R34" s="170">
        <f>COUNTIFS('Defect Entry'!$D:$D,$D34,'Defect Entry'!$B:$B,R$20)</f>
        <v>0</v>
      </c>
      <c r="S34" s="170">
        <f>COUNTIFS('Defect Entry'!$D:$D,$D34,'Defect Entry'!$B:$B,S$20)</f>
        <v>12</v>
      </c>
      <c r="T34" s="230">
        <f t="shared" si="12"/>
        <v>16</v>
      </c>
    </row>
    <row r="35" spans="2:20" x14ac:dyDescent="0.25">
      <c r="B35" s="360"/>
      <c r="C35" s="359"/>
      <c r="D35" s="203" t="s">
        <v>203</v>
      </c>
      <c r="E35" s="170">
        <f>COUNTIFS('Defect Entry'!$D:$D,$D35,'Defect Entry'!$B:$B,E$20)</f>
        <v>0</v>
      </c>
      <c r="F35" s="170">
        <f>COUNTIFS('Defect Entry'!$D:$D,$D35,'Defect Entry'!$B:$B,F$20)</f>
        <v>0</v>
      </c>
      <c r="G35" s="170">
        <f>COUNTIFS('Defect Entry'!$D:$D,$D35,'Defect Entry'!$B:$B,G$20)</f>
        <v>0</v>
      </c>
      <c r="H35" s="170">
        <f>COUNTIFS('Defect Entry'!$D:$D,$D35,'Defect Entry'!$B:$B,H$20)</f>
        <v>0</v>
      </c>
      <c r="I35" s="170">
        <f>COUNTIFS('Defect Entry'!$D:$D,$D35,'Defect Entry'!$B:$B,I$20)</f>
        <v>0</v>
      </c>
      <c r="J35" s="170">
        <f>COUNTIFS('Defect Entry'!$D:$D,$D35,'Defect Entry'!$B:$B,J$20)</f>
        <v>0</v>
      </c>
      <c r="K35" s="170">
        <f>COUNTIFS('Defect Entry'!$D:$D,$D35,'Defect Entry'!$B:$B,K$20)</f>
        <v>0</v>
      </c>
      <c r="L35" s="170">
        <f>COUNTIFS('Defect Entry'!$D:$D,$D35,'Defect Entry'!$B:$B,L$20)</f>
        <v>0</v>
      </c>
      <c r="M35" s="170">
        <f>COUNTIFS('Defect Entry'!$D:$D,$D35,'Defect Entry'!$B:$B,M$20)</f>
        <v>0</v>
      </c>
      <c r="N35" s="170">
        <f>COUNTIFS('Defect Entry'!$D:$D,$D35,'Defect Entry'!$B:$B,N$20)</f>
        <v>0</v>
      </c>
      <c r="O35" s="170">
        <f>COUNTIFS('Defect Entry'!$D:$D,$D35,'Defect Entry'!$B:$B,O$20)</f>
        <v>0</v>
      </c>
      <c r="P35" s="170">
        <f t="shared" si="11"/>
        <v>0</v>
      </c>
      <c r="Q35" s="170">
        <f>COUNTIFS('Defect Entry'!$D:$D,$D35,'Defect Entry'!$B:$B,Q$20)</f>
        <v>0</v>
      </c>
      <c r="R35" s="170">
        <f>COUNTIFS('Defect Entry'!$D:$D,$D35,'Defect Entry'!$B:$B,R$20)</f>
        <v>0</v>
      </c>
      <c r="S35" s="170">
        <f>COUNTIFS('Defect Entry'!$D:$D,$D35,'Defect Entry'!$B:$B,S$20)</f>
        <v>24</v>
      </c>
      <c r="T35" s="230">
        <f t="shared" si="12"/>
        <v>24</v>
      </c>
    </row>
    <row r="36" spans="2:20" x14ac:dyDescent="0.25">
      <c r="B36" s="360"/>
      <c r="C36" s="359"/>
      <c r="D36" s="203" t="s">
        <v>171</v>
      </c>
      <c r="E36" s="170">
        <f>COUNTIFS('Defect Entry'!$D:$D,$D36,'Defect Entry'!$B:$B,E$20)</f>
        <v>1</v>
      </c>
      <c r="F36" s="170">
        <f>COUNTIFS('Defect Entry'!$D:$D,$D36,'Defect Entry'!$B:$B,F$20)</f>
        <v>1</v>
      </c>
      <c r="G36" s="170">
        <f>COUNTIFS('Defect Entry'!$D:$D,$D36,'Defect Entry'!$B:$B,G$20)</f>
        <v>0</v>
      </c>
      <c r="H36" s="170">
        <f>COUNTIFS('Defect Entry'!$D:$D,$D36,'Defect Entry'!$B:$B,H$20)</f>
        <v>0</v>
      </c>
      <c r="I36" s="170">
        <f>COUNTIFS('Defect Entry'!$D:$D,$D36,'Defect Entry'!$B:$B,I$20)</f>
        <v>2</v>
      </c>
      <c r="J36" s="170">
        <f>COUNTIFS('Defect Entry'!$D:$D,$D36,'Defect Entry'!$B:$B,J$20)</f>
        <v>0</v>
      </c>
      <c r="K36" s="170">
        <f>COUNTIFS('Defect Entry'!$D:$D,$D36,'Defect Entry'!$B:$B,K$20)</f>
        <v>0</v>
      </c>
      <c r="L36" s="170">
        <f>COUNTIFS('Defect Entry'!$D:$D,$D36,'Defect Entry'!$B:$B,L$20)</f>
        <v>0</v>
      </c>
      <c r="M36" s="170">
        <f>COUNTIFS('Defect Entry'!$D:$D,$D36,'Defect Entry'!$B:$B,M$20)</f>
        <v>0</v>
      </c>
      <c r="N36" s="170">
        <f>COUNTIFS('Defect Entry'!$D:$D,$D36,'Defect Entry'!$B:$B,N$20)</f>
        <v>0</v>
      </c>
      <c r="O36" s="170">
        <f>COUNTIFS('Defect Entry'!$D:$D,$D36,'Defect Entry'!$B:$B,O$20)</f>
        <v>0</v>
      </c>
      <c r="P36" s="170">
        <f t="shared" si="11"/>
        <v>4</v>
      </c>
      <c r="Q36" s="170">
        <f>COUNTIFS('Defect Entry'!$D:$D,$D36,'Defect Entry'!$B:$B,Q$20)</f>
        <v>0</v>
      </c>
      <c r="R36" s="170">
        <f>COUNTIFS('Defect Entry'!$D:$D,$D36,'Defect Entry'!$B:$B,R$20)</f>
        <v>0</v>
      </c>
      <c r="S36" s="170">
        <f>COUNTIFS('Defect Entry'!$D:$D,$D36,'Defect Entry'!$B:$B,S$20)</f>
        <v>8</v>
      </c>
      <c r="T36" s="230">
        <f t="shared" si="12"/>
        <v>12</v>
      </c>
    </row>
    <row r="37" spans="2:20" x14ac:dyDescent="0.25">
      <c r="B37" s="360"/>
      <c r="C37" s="359"/>
      <c r="D37" s="203" t="s">
        <v>207</v>
      </c>
      <c r="E37" s="170">
        <f>COUNTIFS('Defect Entry'!$D:$D,$D37,'Defect Entry'!$B:$B,E$20)</f>
        <v>0</v>
      </c>
      <c r="F37" s="170">
        <f>COUNTIFS('Defect Entry'!$D:$D,$D37,'Defect Entry'!$B:$B,F$20)</f>
        <v>0</v>
      </c>
      <c r="G37" s="170">
        <f>COUNTIFS('Defect Entry'!$D:$D,$D37,'Defect Entry'!$B:$B,G$20)</f>
        <v>0</v>
      </c>
      <c r="H37" s="170">
        <f>COUNTIFS('Defect Entry'!$D:$D,$D37,'Defect Entry'!$B:$B,H$20)</f>
        <v>0</v>
      </c>
      <c r="I37" s="170">
        <f>COUNTIFS('Defect Entry'!$D:$D,$D37,'Defect Entry'!$B:$B,I$20)</f>
        <v>0</v>
      </c>
      <c r="J37" s="170">
        <f>COUNTIFS('Defect Entry'!$D:$D,$D37,'Defect Entry'!$B:$B,J$20)</f>
        <v>0</v>
      </c>
      <c r="K37" s="170">
        <f>COUNTIFS('Defect Entry'!$D:$D,$D37,'Defect Entry'!$B:$B,K$20)</f>
        <v>0</v>
      </c>
      <c r="L37" s="170">
        <f>COUNTIFS('Defect Entry'!$D:$D,$D37,'Defect Entry'!$B:$B,L$20)</f>
        <v>0</v>
      </c>
      <c r="M37" s="170">
        <f>COUNTIFS('Defect Entry'!$D:$D,$D37,'Defect Entry'!$B:$B,M$20)</f>
        <v>0</v>
      </c>
      <c r="N37" s="170">
        <f>COUNTIFS('Defect Entry'!$D:$D,$D37,'Defect Entry'!$B:$B,N$20)</f>
        <v>0</v>
      </c>
      <c r="O37" s="170">
        <f>COUNTIFS('Defect Entry'!$D:$D,$D37,'Defect Entry'!$B:$B,O$20)</f>
        <v>0</v>
      </c>
      <c r="P37" s="170">
        <f t="shared" si="11"/>
        <v>0</v>
      </c>
      <c r="Q37" s="170">
        <f>COUNTIFS('Defect Entry'!$D:$D,$D37,'Defect Entry'!$B:$B,Q$20)</f>
        <v>0</v>
      </c>
      <c r="R37" s="170">
        <f>COUNTIFS('Defect Entry'!$D:$D,$D37,'Defect Entry'!$B:$B,R$20)</f>
        <v>0</v>
      </c>
      <c r="S37" s="170">
        <f>COUNTIFS('Defect Entry'!$D:$D,$D37,'Defect Entry'!$B:$B,S$20)</f>
        <v>11</v>
      </c>
      <c r="T37" s="230">
        <f t="shared" si="12"/>
        <v>11</v>
      </c>
    </row>
    <row r="38" spans="2:20" x14ac:dyDescent="0.25">
      <c r="B38" s="360"/>
      <c r="C38" s="359"/>
      <c r="D38" s="203" t="s">
        <v>210</v>
      </c>
      <c r="E38" s="170">
        <f>COUNTIFS('Defect Entry'!$D:$D,$D38,'Defect Entry'!$B:$B,E$20)</f>
        <v>3</v>
      </c>
      <c r="F38" s="170">
        <f>COUNTIFS('Defect Entry'!$D:$D,$D38,'Defect Entry'!$B:$B,F$20)</f>
        <v>2</v>
      </c>
      <c r="G38" s="170">
        <f>COUNTIFS('Defect Entry'!$D:$D,$D38,'Defect Entry'!$B:$B,G$20)</f>
        <v>0</v>
      </c>
      <c r="H38" s="170">
        <f>COUNTIFS('Defect Entry'!$D:$D,$D38,'Defect Entry'!$B:$B,H$20)</f>
        <v>1</v>
      </c>
      <c r="I38" s="170">
        <f>COUNTIFS('Defect Entry'!$D:$D,$D38,'Defect Entry'!$B:$B,I$20)</f>
        <v>0</v>
      </c>
      <c r="J38" s="170">
        <f>COUNTIFS('Defect Entry'!$D:$D,$D38,'Defect Entry'!$B:$B,J$20)</f>
        <v>0</v>
      </c>
      <c r="K38" s="170">
        <f>COUNTIFS('Defect Entry'!$D:$D,$D38,'Defect Entry'!$B:$B,K$20)</f>
        <v>0</v>
      </c>
      <c r="L38" s="170">
        <f>COUNTIFS('Defect Entry'!$D:$D,$D38,'Defect Entry'!$B:$B,L$20)</f>
        <v>0</v>
      </c>
      <c r="M38" s="170">
        <f>COUNTIFS('Defect Entry'!$D:$D,$D38,'Defect Entry'!$B:$B,M$20)</f>
        <v>0</v>
      </c>
      <c r="N38" s="170">
        <f>COUNTIFS('Defect Entry'!$D:$D,$D38,'Defect Entry'!$B:$B,N$20)</f>
        <v>0</v>
      </c>
      <c r="O38" s="170">
        <f>COUNTIFS('Defect Entry'!$D:$D,$D38,'Defect Entry'!$B:$B,O$20)</f>
        <v>0</v>
      </c>
      <c r="P38" s="170">
        <f t="shared" si="11"/>
        <v>6</v>
      </c>
      <c r="Q38" s="170">
        <f>COUNTIFS('Defect Entry'!$D:$D,$D38,'Defect Entry'!$B:$B,Q$20)</f>
        <v>0</v>
      </c>
      <c r="R38" s="170">
        <f>COUNTIFS('Defect Entry'!$D:$D,$D38,'Defect Entry'!$B:$B,R$20)</f>
        <v>0</v>
      </c>
      <c r="S38" s="170">
        <f>COUNTIFS('Defect Entry'!$D:$D,$D38,'Defect Entry'!$B:$B,S$20)</f>
        <v>5</v>
      </c>
      <c r="T38" s="230">
        <f t="shared" si="12"/>
        <v>11</v>
      </c>
    </row>
    <row r="39" spans="2:20" x14ac:dyDescent="0.25">
      <c r="B39" s="360"/>
      <c r="C39" s="359"/>
      <c r="D39" s="203" t="s">
        <v>168</v>
      </c>
      <c r="E39" s="170">
        <f>COUNTIFS('Defect Entry'!$D:$D,$D39,'Defect Entry'!$B:$B,E$20)</f>
        <v>0</v>
      </c>
      <c r="F39" s="170">
        <f>COUNTIFS('Defect Entry'!$D:$D,$D39,'Defect Entry'!$B:$B,F$20)</f>
        <v>0</v>
      </c>
      <c r="G39" s="170">
        <f>COUNTIFS('Defect Entry'!$D:$D,$D39,'Defect Entry'!$B:$B,G$20)</f>
        <v>0</v>
      </c>
      <c r="H39" s="170">
        <f>COUNTIFS('Defect Entry'!$D:$D,$D39,'Defect Entry'!$B:$B,H$20)</f>
        <v>0</v>
      </c>
      <c r="I39" s="170">
        <f>COUNTIFS('Defect Entry'!$D:$D,$D39,'Defect Entry'!$B:$B,I$20)</f>
        <v>0</v>
      </c>
      <c r="J39" s="170">
        <f>COUNTIFS('Defect Entry'!$D:$D,$D39,'Defect Entry'!$B:$B,J$20)</f>
        <v>0</v>
      </c>
      <c r="K39" s="170">
        <f>COUNTIFS('Defect Entry'!$D:$D,$D39,'Defect Entry'!$B:$B,K$20)</f>
        <v>0</v>
      </c>
      <c r="L39" s="170">
        <f>COUNTIFS('Defect Entry'!$D:$D,$D39,'Defect Entry'!$B:$B,L$20)</f>
        <v>0</v>
      </c>
      <c r="M39" s="170">
        <f>COUNTIFS('Defect Entry'!$D:$D,$D39,'Defect Entry'!$B:$B,M$20)</f>
        <v>0</v>
      </c>
      <c r="N39" s="170">
        <f>COUNTIFS('Defect Entry'!$D:$D,$D39,'Defect Entry'!$B:$B,N$20)</f>
        <v>0</v>
      </c>
      <c r="O39" s="170">
        <f>COUNTIFS('Defect Entry'!$D:$D,$D39,'Defect Entry'!$B:$B,O$20)</f>
        <v>0</v>
      </c>
      <c r="P39" s="170">
        <f t="shared" si="11"/>
        <v>0</v>
      </c>
      <c r="Q39" s="170">
        <f>COUNTIFS('Defect Entry'!$D:$D,$D39,'Defect Entry'!$B:$B,Q$20)</f>
        <v>2</v>
      </c>
      <c r="R39" s="170">
        <f>COUNTIFS('Defect Entry'!$D:$D,$D39,'Defect Entry'!$B:$B,R$20)</f>
        <v>0</v>
      </c>
      <c r="S39" s="170">
        <f>COUNTIFS('Defect Entry'!$D:$D,$D39,'Defect Entry'!$B:$B,S$20)</f>
        <v>25</v>
      </c>
      <c r="T39" s="230">
        <f t="shared" si="12"/>
        <v>27</v>
      </c>
    </row>
    <row r="40" spans="2:20" x14ac:dyDescent="0.25">
      <c r="B40" s="360"/>
      <c r="C40" s="359"/>
      <c r="D40" s="203" t="s">
        <v>218</v>
      </c>
      <c r="E40" s="170">
        <f>COUNTIFS('Defect Entry'!$D:$D,$D40,'Defect Entry'!$B:$B,E$20)</f>
        <v>24</v>
      </c>
      <c r="F40" s="170">
        <f>COUNTIFS('Defect Entry'!$D:$D,$D40,'Defect Entry'!$B:$B,F$20)</f>
        <v>29</v>
      </c>
      <c r="G40" s="170">
        <f>COUNTIFS('Defect Entry'!$D:$D,$D40,'Defect Entry'!$B:$B,G$20)</f>
        <v>0</v>
      </c>
      <c r="H40" s="170">
        <f>COUNTIFS('Defect Entry'!$D:$D,$D40,'Defect Entry'!$B:$B,H$20)</f>
        <v>1</v>
      </c>
      <c r="I40" s="170">
        <f>COUNTIFS('Defect Entry'!$D:$D,$D40,'Defect Entry'!$B:$B,I$20)</f>
        <v>2</v>
      </c>
      <c r="J40" s="170">
        <f>COUNTIFS('Defect Entry'!$D:$D,$D40,'Defect Entry'!$B:$B,J$20)</f>
        <v>0</v>
      </c>
      <c r="K40" s="170">
        <f>COUNTIFS('Defect Entry'!$D:$D,$D40,'Defect Entry'!$B:$B,K$20)</f>
        <v>0</v>
      </c>
      <c r="L40" s="170">
        <f>COUNTIFS('Defect Entry'!$D:$D,$D40,'Defect Entry'!$B:$B,L$20)</f>
        <v>0</v>
      </c>
      <c r="M40" s="170">
        <f>COUNTIFS('Defect Entry'!$D:$D,$D40,'Defect Entry'!$B:$B,M$20)</f>
        <v>0</v>
      </c>
      <c r="N40" s="170">
        <f>COUNTIFS('Defect Entry'!$D:$D,$D40,'Defect Entry'!$B:$B,N$20)</f>
        <v>0</v>
      </c>
      <c r="O40" s="170">
        <f>COUNTIFS('Defect Entry'!$D:$D,$D40,'Defect Entry'!$B:$B,O$20)</f>
        <v>0</v>
      </c>
      <c r="P40" s="170">
        <f t="shared" ref="P40:P50" si="13">SUM(E40:O40)</f>
        <v>56</v>
      </c>
      <c r="Q40" s="170">
        <f>COUNTIFS('Defect Entry'!$D:$D,$D40,'Defect Entry'!$B:$B,Q$20)</f>
        <v>1</v>
      </c>
      <c r="R40" s="170">
        <f>COUNTIFS('Defect Entry'!$D:$D,$D40,'Defect Entry'!$B:$B,R$20)</f>
        <v>0</v>
      </c>
      <c r="S40" s="170">
        <f>COUNTIFS('Defect Entry'!$D:$D,$D40,'Defect Entry'!$B:$B,S$20)</f>
        <v>29</v>
      </c>
      <c r="T40" s="230">
        <f t="shared" si="12"/>
        <v>86</v>
      </c>
    </row>
    <row r="41" spans="2:20" x14ac:dyDescent="0.25">
      <c r="B41" s="360"/>
      <c r="C41" s="359"/>
      <c r="D41" s="203" t="s">
        <v>229</v>
      </c>
      <c r="E41" s="170">
        <f>COUNTIFS('Defect Entry'!$D:$D,$D41,'Defect Entry'!$B:$B,E$20)</f>
        <v>0</v>
      </c>
      <c r="F41" s="170">
        <f>COUNTIFS('Defect Entry'!$D:$D,$D41,'Defect Entry'!$B:$B,F$20)</f>
        <v>2</v>
      </c>
      <c r="G41" s="170">
        <f>COUNTIFS('Defect Entry'!$D:$D,$D41,'Defect Entry'!$B:$B,G$20)</f>
        <v>0</v>
      </c>
      <c r="H41" s="170">
        <f>COUNTIFS('Defect Entry'!$D:$D,$D41,'Defect Entry'!$B:$B,H$20)</f>
        <v>1</v>
      </c>
      <c r="I41" s="170">
        <f>COUNTIFS('Defect Entry'!$D:$D,$D41,'Defect Entry'!$B:$B,I$20)</f>
        <v>0</v>
      </c>
      <c r="J41" s="170">
        <f>COUNTIFS('Defect Entry'!$D:$D,$D41,'Defect Entry'!$B:$B,J$20)</f>
        <v>0</v>
      </c>
      <c r="K41" s="170">
        <f>COUNTIFS('Defect Entry'!$D:$D,$D41,'Defect Entry'!$B:$B,K$20)</f>
        <v>0</v>
      </c>
      <c r="L41" s="170">
        <f>COUNTIFS('Defect Entry'!$D:$D,$D41,'Defect Entry'!$B:$B,L$20)</f>
        <v>0</v>
      </c>
      <c r="M41" s="170">
        <f>COUNTIFS('Defect Entry'!$D:$D,$D41,'Defect Entry'!$B:$B,M$20)</f>
        <v>0</v>
      </c>
      <c r="N41" s="170">
        <f>COUNTIFS('Defect Entry'!$D:$D,$D41,'Defect Entry'!$B:$B,N$20)</f>
        <v>1</v>
      </c>
      <c r="O41" s="170">
        <f>COUNTIFS('Defect Entry'!$D:$D,$D41,'Defect Entry'!$B:$B,O$20)</f>
        <v>0</v>
      </c>
      <c r="P41" s="170">
        <f t="shared" si="13"/>
        <v>4</v>
      </c>
      <c r="Q41" s="170">
        <f>COUNTIFS('Defect Entry'!$D:$D,$D41,'Defect Entry'!$B:$B,Q$20)</f>
        <v>0</v>
      </c>
      <c r="R41" s="170">
        <f>COUNTIFS('Defect Entry'!$D:$D,$D41,'Defect Entry'!$B:$B,R$20)</f>
        <v>0</v>
      </c>
      <c r="S41" s="170">
        <f>COUNTIFS('Defect Entry'!$D:$D,$D41,'Defect Entry'!$B:$B,S$20)</f>
        <v>6</v>
      </c>
      <c r="T41" s="230">
        <f t="shared" si="12"/>
        <v>10</v>
      </c>
    </row>
    <row r="42" spans="2:20" x14ac:dyDescent="0.25">
      <c r="B42" s="360"/>
      <c r="C42" s="359"/>
      <c r="D42" s="203" t="s">
        <v>219</v>
      </c>
      <c r="E42" s="170">
        <f>COUNTIFS('Defect Entry'!$D:$D,$D42,'Defect Entry'!$B:$B,E$20)</f>
        <v>0</v>
      </c>
      <c r="F42" s="170">
        <f>COUNTIFS('Defect Entry'!$D:$D,$D42,'Defect Entry'!$B:$B,F$20)</f>
        <v>2</v>
      </c>
      <c r="G42" s="170">
        <f>COUNTIFS('Defect Entry'!$D:$D,$D42,'Defect Entry'!$B:$B,G$20)</f>
        <v>0</v>
      </c>
      <c r="H42" s="170">
        <f>COUNTIFS('Defect Entry'!$D:$D,$D42,'Defect Entry'!$B:$B,H$20)</f>
        <v>0</v>
      </c>
      <c r="I42" s="170">
        <f>COUNTIFS('Defect Entry'!$D:$D,$D42,'Defect Entry'!$B:$B,I$20)</f>
        <v>0</v>
      </c>
      <c r="J42" s="170">
        <f>COUNTIFS('Defect Entry'!$D:$D,$D42,'Defect Entry'!$B:$B,J$20)</f>
        <v>0</v>
      </c>
      <c r="K42" s="170">
        <f>COUNTIFS('Defect Entry'!$D:$D,$D42,'Defect Entry'!$B:$B,K$20)</f>
        <v>0</v>
      </c>
      <c r="L42" s="170">
        <f>COUNTIFS('Defect Entry'!$D:$D,$D42,'Defect Entry'!$B:$B,L$20)</f>
        <v>0</v>
      </c>
      <c r="M42" s="170">
        <f>COUNTIFS('Defect Entry'!$D:$D,$D42,'Defect Entry'!$B:$B,M$20)</f>
        <v>0</v>
      </c>
      <c r="N42" s="170">
        <f>COUNTIFS('Defect Entry'!$D:$D,$D42,'Defect Entry'!$B:$B,N$20)</f>
        <v>0</v>
      </c>
      <c r="O42" s="170">
        <f>COUNTIFS('Defect Entry'!$D:$D,$D42,'Defect Entry'!$B:$B,O$20)</f>
        <v>1</v>
      </c>
      <c r="P42" s="170">
        <f t="shared" si="13"/>
        <v>3</v>
      </c>
      <c r="Q42" s="170">
        <f>COUNTIFS('Defect Entry'!$D:$D,$D42,'Defect Entry'!$B:$B,Q$20)</f>
        <v>0</v>
      </c>
      <c r="R42" s="170">
        <f>COUNTIFS('Defect Entry'!$D:$D,$D42,'Defect Entry'!$B:$B,R$20)</f>
        <v>0</v>
      </c>
      <c r="S42" s="170">
        <f>COUNTIFS('Defect Entry'!$D:$D,$D42,'Defect Entry'!$B:$B,S$20)</f>
        <v>9</v>
      </c>
      <c r="T42" s="230">
        <f t="shared" si="12"/>
        <v>12</v>
      </c>
    </row>
    <row r="43" spans="2:20" x14ac:dyDescent="0.25">
      <c r="B43" s="360"/>
      <c r="C43" s="359"/>
      <c r="D43" s="203" t="s">
        <v>220</v>
      </c>
      <c r="E43" s="170">
        <f>COUNTIFS('Defect Entry'!$D:$D,$D43,'Defect Entry'!$B:$B,E$20)</f>
        <v>19</v>
      </c>
      <c r="F43" s="170">
        <f>COUNTIFS('Defect Entry'!$D:$D,$D43,'Defect Entry'!$B:$B,F$20)</f>
        <v>11</v>
      </c>
      <c r="G43" s="170">
        <f>COUNTIFS('Defect Entry'!$D:$D,$D43,'Defect Entry'!$B:$B,G$20)</f>
        <v>0</v>
      </c>
      <c r="H43" s="170">
        <f>COUNTIFS('Defect Entry'!$D:$D,$D43,'Defect Entry'!$B:$B,H$20)</f>
        <v>1</v>
      </c>
      <c r="I43" s="170">
        <f>COUNTIFS('Defect Entry'!$D:$D,$D43,'Defect Entry'!$B:$B,I$20)</f>
        <v>3</v>
      </c>
      <c r="J43" s="170">
        <f>COUNTIFS('Defect Entry'!$D:$D,$D43,'Defect Entry'!$B:$B,J$20)</f>
        <v>0</v>
      </c>
      <c r="K43" s="170">
        <f>COUNTIFS('Defect Entry'!$D:$D,$D43,'Defect Entry'!$B:$B,K$20)</f>
        <v>0</v>
      </c>
      <c r="L43" s="170">
        <f>COUNTIFS('Defect Entry'!$D:$D,$D43,'Defect Entry'!$B:$B,L$20)</f>
        <v>0</v>
      </c>
      <c r="M43" s="170">
        <f>COUNTIFS('Defect Entry'!$D:$D,$D43,'Defect Entry'!$B:$B,M$20)</f>
        <v>0</v>
      </c>
      <c r="N43" s="170">
        <f>COUNTIFS('Defect Entry'!$D:$D,$D43,'Defect Entry'!$B:$B,N$20)</f>
        <v>2</v>
      </c>
      <c r="O43" s="170">
        <f>COUNTIFS('Defect Entry'!$D:$D,$D43,'Defect Entry'!$B:$B,O$20)</f>
        <v>0</v>
      </c>
      <c r="P43" s="170">
        <f t="shared" si="13"/>
        <v>36</v>
      </c>
      <c r="Q43" s="170">
        <f>COUNTIFS('Defect Entry'!$D:$D,$D43,'Defect Entry'!$B:$B,Q$20)</f>
        <v>1</v>
      </c>
      <c r="R43" s="170">
        <f>COUNTIFS('Defect Entry'!$D:$D,$D43,'Defect Entry'!$B:$B,R$20)</f>
        <v>0</v>
      </c>
      <c r="S43" s="170">
        <f>COUNTIFS('Defect Entry'!$D:$D,$D43,'Defect Entry'!$B:$B,S$20)</f>
        <v>51</v>
      </c>
      <c r="T43" s="230">
        <f t="shared" si="12"/>
        <v>88</v>
      </c>
    </row>
    <row r="44" spans="2:20" x14ac:dyDescent="0.25">
      <c r="B44" s="360"/>
      <c r="C44" s="359"/>
      <c r="D44" s="203" t="s">
        <v>221</v>
      </c>
      <c r="E44" s="170">
        <f>COUNTIFS('Defect Entry'!$D:$D,$D44,'Defect Entry'!$B:$B,E$20)</f>
        <v>1</v>
      </c>
      <c r="F44" s="170">
        <f>COUNTIFS('Defect Entry'!$D:$D,$D44,'Defect Entry'!$B:$B,F$20)</f>
        <v>1</v>
      </c>
      <c r="G44" s="170">
        <f>COUNTIFS('Defect Entry'!$D:$D,$D44,'Defect Entry'!$B:$B,G$20)</f>
        <v>0</v>
      </c>
      <c r="H44" s="170">
        <f>COUNTIFS('Defect Entry'!$D:$D,$D44,'Defect Entry'!$B:$B,H$20)</f>
        <v>1</v>
      </c>
      <c r="I44" s="170">
        <f>COUNTIFS('Defect Entry'!$D:$D,$D44,'Defect Entry'!$B:$B,I$20)</f>
        <v>2</v>
      </c>
      <c r="J44" s="170">
        <f>COUNTIFS('Defect Entry'!$D:$D,$D44,'Defect Entry'!$B:$B,J$20)</f>
        <v>0</v>
      </c>
      <c r="K44" s="170">
        <f>COUNTIFS('Defect Entry'!$D:$D,$D44,'Defect Entry'!$B:$B,K$20)</f>
        <v>0</v>
      </c>
      <c r="L44" s="170">
        <f>COUNTIFS('Defect Entry'!$D:$D,$D44,'Defect Entry'!$B:$B,L$20)</f>
        <v>0</v>
      </c>
      <c r="M44" s="170">
        <f>COUNTIFS('Defect Entry'!$D:$D,$D44,'Defect Entry'!$B:$B,M$20)</f>
        <v>0</v>
      </c>
      <c r="N44" s="170">
        <f>COUNTIFS('Defect Entry'!$D:$D,$D44,'Defect Entry'!$B:$B,N$20)</f>
        <v>1</v>
      </c>
      <c r="O44" s="170">
        <f>COUNTIFS('Defect Entry'!$D:$D,$D44,'Defect Entry'!$B:$B,O$20)</f>
        <v>0</v>
      </c>
      <c r="P44" s="170">
        <f t="shared" si="13"/>
        <v>6</v>
      </c>
      <c r="Q44" s="170">
        <f>COUNTIFS('Defect Entry'!$D:$D,$D44,'Defect Entry'!$B:$B,Q$20)</f>
        <v>0</v>
      </c>
      <c r="R44" s="170">
        <f>COUNTIFS('Defect Entry'!$D:$D,$D44,'Defect Entry'!$B:$B,R$20)</f>
        <v>0</v>
      </c>
      <c r="S44" s="170">
        <f>COUNTIFS('Defect Entry'!$D:$D,$D44,'Defect Entry'!$B:$B,S$20)</f>
        <v>15</v>
      </c>
      <c r="T44" s="230">
        <f t="shared" si="12"/>
        <v>21</v>
      </c>
    </row>
    <row r="45" spans="2:20" x14ac:dyDescent="0.25">
      <c r="B45" s="360"/>
      <c r="C45" s="359"/>
      <c r="D45" s="203" t="s">
        <v>222</v>
      </c>
      <c r="E45" s="170">
        <f>COUNTIFS('Defect Entry'!$D:$D,$D45,'Defect Entry'!$B:$B,E$20)</f>
        <v>0</v>
      </c>
      <c r="F45" s="170">
        <f>COUNTIFS('Defect Entry'!$D:$D,$D45,'Defect Entry'!$B:$B,F$20)</f>
        <v>1</v>
      </c>
      <c r="G45" s="170">
        <f>COUNTIFS('Defect Entry'!$D:$D,$D45,'Defect Entry'!$B:$B,G$20)</f>
        <v>0</v>
      </c>
      <c r="H45" s="170">
        <f>COUNTIFS('Defect Entry'!$D:$D,$D45,'Defect Entry'!$B:$B,H$20)</f>
        <v>0</v>
      </c>
      <c r="I45" s="170">
        <f>COUNTIFS('Defect Entry'!$D:$D,$D45,'Defect Entry'!$B:$B,I$20)</f>
        <v>0</v>
      </c>
      <c r="J45" s="170">
        <f>COUNTIFS('Defect Entry'!$D:$D,$D45,'Defect Entry'!$B:$B,J$20)</f>
        <v>0</v>
      </c>
      <c r="K45" s="170">
        <f>COUNTIFS('Defect Entry'!$D:$D,$D45,'Defect Entry'!$B:$B,K$20)</f>
        <v>0</v>
      </c>
      <c r="L45" s="170">
        <f>COUNTIFS('Defect Entry'!$D:$D,$D45,'Defect Entry'!$B:$B,L$20)</f>
        <v>0</v>
      </c>
      <c r="M45" s="170">
        <f>COUNTIFS('Defect Entry'!$D:$D,$D45,'Defect Entry'!$B:$B,M$20)</f>
        <v>0</v>
      </c>
      <c r="N45" s="170">
        <f>COUNTIFS('Defect Entry'!$D:$D,$D45,'Defect Entry'!$B:$B,N$20)</f>
        <v>0</v>
      </c>
      <c r="O45" s="170">
        <f>COUNTIFS('Defect Entry'!$D:$D,$D45,'Defect Entry'!$B:$B,O$20)</f>
        <v>0</v>
      </c>
      <c r="P45" s="170">
        <f t="shared" si="13"/>
        <v>1</v>
      </c>
      <c r="Q45" s="170">
        <f>COUNTIFS('Defect Entry'!$D:$D,$D45,'Defect Entry'!$B:$B,Q$20)</f>
        <v>0</v>
      </c>
      <c r="R45" s="170">
        <f>COUNTIFS('Defect Entry'!$D:$D,$D45,'Defect Entry'!$B:$B,R$20)</f>
        <v>0</v>
      </c>
      <c r="S45" s="170">
        <f>COUNTIFS('Defect Entry'!$D:$D,$D45,'Defect Entry'!$B:$B,S$20)</f>
        <v>24</v>
      </c>
      <c r="T45" s="230">
        <f t="shared" si="12"/>
        <v>25</v>
      </c>
    </row>
    <row r="46" spans="2:20" x14ac:dyDescent="0.25">
      <c r="B46" s="360"/>
      <c r="C46" s="359"/>
      <c r="D46" s="203" t="s">
        <v>233</v>
      </c>
      <c r="E46" s="170">
        <f>COUNTIFS('Defect Entry'!$D:$D,$D46,'Defect Entry'!$B:$B,E$20)</f>
        <v>0</v>
      </c>
      <c r="F46" s="170">
        <f>COUNTIFS('Defect Entry'!$D:$D,$D46,'Defect Entry'!$B:$B,F$20)</f>
        <v>0</v>
      </c>
      <c r="G46" s="170">
        <f>COUNTIFS('Defect Entry'!$D:$D,$D46,'Defect Entry'!$B:$B,G$20)</f>
        <v>0</v>
      </c>
      <c r="H46" s="170">
        <f>COUNTIFS('Defect Entry'!$D:$D,$D46,'Defect Entry'!$B:$B,H$20)</f>
        <v>0</v>
      </c>
      <c r="I46" s="170">
        <f>COUNTIFS('Defect Entry'!$D:$D,$D46,'Defect Entry'!$B:$B,I$20)</f>
        <v>0</v>
      </c>
      <c r="J46" s="170">
        <f>COUNTIFS('Defect Entry'!$D:$D,$D46,'Defect Entry'!$B:$B,J$20)</f>
        <v>0</v>
      </c>
      <c r="K46" s="170">
        <f>COUNTIFS('Defect Entry'!$D:$D,$D46,'Defect Entry'!$B:$B,K$20)</f>
        <v>0</v>
      </c>
      <c r="L46" s="170">
        <f>COUNTIFS('Defect Entry'!$D:$D,$D46,'Defect Entry'!$B:$B,L$20)</f>
        <v>0</v>
      </c>
      <c r="M46" s="170">
        <f>COUNTIFS('Defect Entry'!$D:$D,$D46,'Defect Entry'!$B:$B,M$20)</f>
        <v>0</v>
      </c>
      <c r="N46" s="170">
        <f>COUNTIFS('Defect Entry'!$D:$D,$D46,'Defect Entry'!$B:$B,N$20)</f>
        <v>0</v>
      </c>
      <c r="O46" s="170">
        <f>COUNTIFS('Defect Entry'!$D:$D,$D46,'Defect Entry'!$B:$B,O$20)</f>
        <v>0</v>
      </c>
      <c r="P46" s="170">
        <f t="shared" si="13"/>
        <v>0</v>
      </c>
      <c r="Q46" s="170">
        <f>COUNTIFS('Defect Entry'!$D:$D,$D46,'Defect Entry'!$B:$B,Q$20)</f>
        <v>0</v>
      </c>
      <c r="R46" s="170">
        <f>COUNTIFS('Defect Entry'!$D:$D,$D46,'Defect Entry'!$B:$B,R$20)</f>
        <v>0</v>
      </c>
      <c r="S46" s="170">
        <f>COUNTIFS('Defect Entry'!$D:$D,$D46,'Defect Entry'!$B:$B,S$20)</f>
        <v>0</v>
      </c>
      <c r="T46" s="230">
        <f t="shared" si="12"/>
        <v>0</v>
      </c>
    </row>
    <row r="47" spans="2:20" x14ac:dyDescent="0.25">
      <c r="B47" s="360"/>
      <c r="C47" s="359"/>
      <c r="D47" s="203" t="s">
        <v>223</v>
      </c>
      <c r="E47" s="170">
        <f>COUNTIFS('Defect Entry'!$D:$D,$D47,'Defect Entry'!$B:$B,E$20)</f>
        <v>3</v>
      </c>
      <c r="F47" s="170">
        <f>COUNTIFS('Defect Entry'!$D:$D,$D47,'Defect Entry'!$B:$B,F$20)</f>
        <v>0</v>
      </c>
      <c r="G47" s="170">
        <f>COUNTIFS('Defect Entry'!$D:$D,$D47,'Defect Entry'!$B:$B,G$20)</f>
        <v>0</v>
      </c>
      <c r="H47" s="170">
        <f>COUNTIFS('Defect Entry'!$D:$D,$D47,'Defect Entry'!$B:$B,H$20)</f>
        <v>0</v>
      </c>
      <c r="I47" s="170">
        <f>COUNTIFS('Defect Entry'!$D:$D,$D47,'Defect Entry'!$B:$B,I$20)</f>
        <v>0</v>
      </c>
      <c r="J47" s="170">
        <f>COUNTIFS('Defect Entry'!$D:$D,$D47,'Defect Entry'!$B:$B,J$20)</f>
        <v>0</v>
      </c>
      <c r="K47" s="170">
        <f>COUNTIFS('Defect Entry'!$D:$D,$D47,'Defect Entry'!$B:$B,K$20)</f>
        <v>0</v>
      </c>
      <c r="L47" s="170">
        <f>COUNTIFS('Defect Entry'!$D:$D,$D47,'Defect Entry'!$B:$B,L$20)</f>
        <v>0</v>
      </c>
      <c r="M47" s="170">
        <f>COUNTIFS('Defect Entry'!$D:$D,$D47,'Defect Entry'!$B:$B,M$20)</f>
        <v>0</v>
      </c>
      <c r="N47" s="170">
        <f>COUNTIFS('Defect Entry'!$D:$D,$D47,'Defect Entry'!$B:$B,N$20)</f>
        <v>1</v>
      </c>
      <c r="O47" s="170">
        <f>COUNTIFS('Defect Entry'!$D:$D,$D47,'Defect Entry'!$B:$B,O$20)</f>
        <v>0</v>
      </c>
      <c r="P47" s="170">
        <f t="shared" si="13"/>
        <v>4</v>
      </c>
      <c r="Q47" s="170">
        <f>COUNTIFS('Defect Entry'!$D:$D,$D47,'Defect Entry'!$B:$B,Q$20)</f>
        <v>0</v>
      </c>
      <c r="R47" s="170">
        <f>COUNTIFS('Defect Entry'!$D:$D,$D47,'Defect Entry'!$B:$B,R$20)</f>
        <v>0</v>
      </c>
      <c r="S47" s="170">
        <f>COUNTIFS('Defect Entry'!$D:$D,$D47,'Defect Entry'!$B:$B,S$20)</f>
        <v>26</v>
      </c>
      <c r="T47" s="230">
        <f t="shared" si="12"/>
        <v>30</v>
      </c>
    </row>
    <row r="48" spans="2:20" x14ac:dyDescent="0.25">
      <c r="B48" s="360"/>
      <c r="C48" s="359"/>
      <c r="D48" s="203" t="s">
        <v>224</v>
      </c>
      <c r="E48" s="170">
        <f>COUNTIFS('Defect Entry'!$D:$D,$D48,'Defect Entry'!$B:$B,E$20)</f>
        <v>1</v>
      </c>
      <c r="F48" s="170">
        <f>COUNTIFS('Defect Entry'!$D:$D,$D48,'Defect Entry'!$B:$B,F$20)</f>
        <v>0</v>
      </c>
      <c r="G48" s="170">
        <f>COUNTIFS('Defect Entry'!$D:$D,$D48,'Defect Entry'!$B:$B,G$20)</f>
        <v>0</v>
      </c>
      <c r="H48" s="170">
        <f>COUNTIFS('Defect Entry'!$D:$D,$D48,'Defect Entry'!$B:$B,H$20)</f>
        <v>0</v>
      </c>
      <c r="I48" s="170">
        <f>COUNTIFS('Defect Entry'!$D:$D,$D48,'Defect Entry'!$B:$B,I$20)</f>
        <v>0</v>
      </c>
      <c r="J48" s="170">
        <f>COUNTIFS('Defect Entry'!$D:$D,$D48,'Defect Entry'!$B:$B,J$20)</f>
        <v>0</v>
      </c>
      <c r="K48" s="170">
        <f>COUNTIFS('Defect Entry'!$D:$D,$D48,'Defect Entry'!$B:$B,K$20)</f>
        <v>0</v>
      </c>
      <c r="L48" s="170">
        <f>COUNTIFS('Defect Entry'!$D:$D,$D48,'Defect Entry'!$B:$B,L$20)</f>
        <v>0</v>
      </c>
      <c r="M48" s="170">
        <f>COUNTIFS('Defect Entry'!$D:$D,$D48,'Defect Entry'!$B:$B,M$20)</f>
        <v>0</v>
      </c>
      <c r="N48" s="170">
        <f>COUNTIFS('Defect Entry'!$D:$D,$D48,'Defect Entry'!$B:$B,N$20)</f>
        <v>1</v>
      </c>
      <c r="O48" s="170">
        <f>COUNTIFS('Defect Entry'!$D:$D,$D48,'Defect Entry'!$B:$B,O$20)</f>
        <v>0</v>
      </c>
      <c r="P48" s="170">
        <f t="shared" si="13"/>
        <v>2</v>
      </c>
      <c r="Q48" s="170">
        <f>COUNTIFS('Defect Entry'!$D:$D,$D48,'Defect Entry'!$B:$B,Q$20)</f>
        <v>0</v>
      </c>
      <c r="R48" s="170">
        <f>COUNTIFS('Defect Entry'!$D:$D,$D48,'Defect Entry'!$B:$B,R$20)</f>
        <v>0</v>
      </c>
      <c r="S48" s="170">
        <f>COUNTIFS('Defect Entry'!$D:$D,$D48,'Defect Entry'!$B:$B,S$20)</f>
        <v>1</v>
      </c>
      <c r="T48" s="230">
        <f t="shared" si="12"/>
        <v>3</v>
      </c>
    </row>
    <row r="49" spans="2:20" x14ac:dyDescent="0.25">
      <c r="B49" s="360"/>
      <c r="C49" s="359"/>
      <c r="D49" s="203" t="s">
        <v>225</v>
      </c>
      <c r="E49" s="170">
        <f>COUNTIFS('Defect Entry'!$D:$D,$D49,'Defect Entry'!$B:$B,E$20)</f>
        <v>0</v>
      </c>
      <c r="F49" s="170">
        <f>COUNTIFS('Defect Entry'!$D:$D,$D49,'Defect Entry'!$B:$B,F$20)</f>
        <v>0</v>
      </c>
      <c r="G49" s="170">
        <f>COUNTIFS('Defect Entry'!$D:$D,$D49,'Defect Entry'!$B:$B,G$20)</f>
        <v>0</v>
      </c>
      <c r="H49" s="170">
        <f>COUNTIFS('Defect Entry'!$D:$D,$D49,'Defect Entry'!$B:$B,H$20)</f>
        <v>0</v>
      </c>
      <c r="I49" s="170">
        <f>COUNTIFS('Defect Entry'!$D:$D,$D49,'Defect Entry'!$B:$B,I$20)</f>
        <v>0</v>
      </c>
      <c r="J49" s="170">
        <f>COUNTIFS('Defect Entry'!$D:$D,$D49,'Defect Entry'!$B:$B,J$20)</f>
        <v>0</v>
      </c>
      <c r="K49" s="170">
        <f>COUNTIFS('Defect Entry'!$D:$D,$D49,'Defect Entry'!$B:$B,K$20)</f>
        <v>0</v>
      </c>
      <c r="L49" s="170">
        <f>COUNTIFS('Defect Entry'!$D:$D,$D49,'Defect Entry'!$B:$B,L$20)</f>
        <v>0</v>
      </c>
      <c r="M49" s="170">
        <f>COUNTIFS('Defect Entry'!$D:$D,$D49,'Defect Entry'!$B:$B,M$20)</f>
        <v>0</v>
      </c>
      <c r="N49" s="170">
        <f>COUNTIFS('Defect Entry'!$D:$D,$D49,'Defect Entry'!$B:$B,N$20)</f>
        <v>0</v>
      </c>
      <c r="O49" s="170">
        <f>COUNTIFS('Defect Entry'!$D:$D,$D49,'Defect Entry'!$B:$B,O$20)</f>
        <v>0</v>
      </c>
      <c r="P49" s="170">
        <f t="shared" si="13"/>
        <v>0</v>
      </c>
      <c r="Q49" s="170">
        <f>COUNTIFS('Defect Entry'!$D:$D,$D49,'Defect Entry'!$B:$B,Q$20)</f>
        <v>0</v>
      </c>
      <c r="R49" s="170">
        <f>COUNTIFS('Defect Entry'!$D:$D,$D49,'Defect Entry'!$B:$B,R$20)</f>
        <v>0</v>
      </c>
      <c r="S49" s="170">
        <f>COUNTIFS('Defect Entry'!$D:$D,$D49,'Defect Entry'!$B:$B,S$20)</f>
        <v>3</v>
      </c>
      <c r="T49" s="230">
        <f t="shared" si="12"/>
        <v>3</v>
      </c>
    </row>
    <row r="50" spans="2:20" x14ac:dyDescent="0.25">
      <c r="B50" s="360"/>
      <c r="C50" s="359"/>
      <c r="D50" s="203" t="s">
        <v>204</v>
      </c>
      <c r="E50" s="170">
        <f>COUNTIFS('Defect Entry'!$D:$D,$D50,'Defect Entry'!$B:$B,E$20)</f>
        <v>8</v>
      </c>
      <c r="F50" s="170">
        <f>COUNTIFS('Defect Entry'!$D:$D,$D50,'Defect Entry'!$B:$B,F$20)</f>
        <v>12</v>
      </c>
      <c r="G50" s="170">
        <f>COUNTIFS('Defect Entry'!$D:$D,$D50,'Defect Entry'!$B:$B,G$20)</f>
        <v>0</v>
      </c>
      <c r="H50" s="170">
        <f>COUNTIFS('Defect Entry'!$D:$D,$D50,'Defect Entry'!$B:$B,H$20)</f>
        <v>1</v>
      </c>
      <c r="I50" s="170">
        <f>COUNTIFS('Defect Entry'!$D:$D,$D50,'Defect Entry'!$B:$B,I$20)</f>
        <v>4</v>
      </c>
      <c r="J50" s="170">
        <f>COUNTIFS('Defect Entry'!$D:$D,$D50,'Defect Entry'!$B:$B,J$20)</f>
        <v>0</v>
      </c>
      <c r="K50" s="170">
        <f>COUNTIFS('Defect Entry'!$D:$D,$D50,'Defect Entry'!$B:$B,K$20)</f>
        <v>0</v>
      </c>
      <c r="L50" s="170">
        <f>COUNTIFS('Defect Entry'!$D:$D,$D50,'Defect Entry'!$B:$B,L$20)</f>
        <v>0</v>
      </c>
      <c r="M50" s="170">
        <f>COUNTIFS('Defect Entry'!$D:$D,$D50,'Defect Entry'!$B:$B,M$20)</f>
        <v>0</v>
      </c>
      <c r="N50" s="170">
        <f>COUNTIFS('Defect Entry'!$D:$D,$D50,'Defect Entry'!$B:$B,N$20)</f>
        <v>5</v>
      </c>
      <c r="O50" s="170">
        <f>COUNTIFS('Defect Entry'!$D:$D,$D50,'Defect Entry'!$B:$B,O$20)</f>
        <v>0</v>
      </c>
      <c r="P50" s="170">
        <f t="shared" si="13"/>
        <v>30</v>
      </c>
      <c r="Q50" s="170">
        <f>COUNTIFS('Defect Entry'!$D:$D,$D50,'Defect Entry'!$B:$B,Q$20)</f>
        <v>0</v>
      </c>
      <c r="R50" s="170">
        <f>COUNTIFS('Defect Entry'!$D:$D,$D50,'Defect Entry'!$B:$B,R$20)</f>
        <v>0</v>
      </c>
      <c r="S50" s="170">
        <f>COUNTIFS('Defect Entry'!$D:$D,$D50,'Defect Entry'!$B:$B,S$20)</f>
        <v>28</v>
      </c>
      <c r="T50" s="230">
        <f t="shared" si="12"/>
        <v>58</v>
      </c>
    </row>
    <row r="51" spans="2:20" x14ac:dyDescent="0.25">
      <c r="B51" s="360"/>
      <c r="C51" s="361" t="s">
        <v>18</v>
      </c>
      <c r="D51" s="362"/>
      <c r="E51" s="108">
        <f t="shared" ref="E51:T51" si="14">SUM(E21:E50)</f>
        <v>105</v>
      </c>
      <c r="F51" s="108">
        <f t="shared" si="14"/>
        <v>101</v>
      </c>
      <c r="G51" s="108">
        <f t="shared" si="14"/>
        <v>0</v>
      </c>
      <c r="H51" s="108">
        <f t="shared" si="14"/>
        <v>10</v>
      </c>
      <c r="I51" s="108">
        <f t="shared" si="14"/>
        <v>18</v>
      </c>
      <c r="J51" s="108">
        <f t="shared" si="14"/>
        <v>3</v>
      </c>
      <c r="K51" s="108">
        <f t="shared" si="14"/>
        <v>1</v>
      </c>
      <c r="L51" s="108">
        <f t="shared" si="14"/>
        <v>0</v>
      </c>
      <c r="M51" s="108">
        <f t="shared" si="14"/>
        <v>0</v>
      </c>
      <c r="N51" s="108">
        <f t="shared" si="14"/>
        <v>19</v>
      </c>
      <c r="O51" s="108">
        <f t="shared" si="14"/>
        <v>5</v>
      </c>
      <c r="P51" s="108">
        <f t="shared" si="14"/>
        <v>262</v>
      </c>
      <c r="Q51" s="108">
        <f t="shared" si="14"/>
        <v>7</v>
      </c>
      <c r="R51" s="108">
        <f t="shared" si="14"/>
        <v>0</v>
      </c>
      <c r="S51" s="108">
        <f t="shared" si="14"/>
        <v>646</v>
      </c>
      <c r="T51" s="108">
        <f t="shared" si="14"/>
        <v>915</v>
      </c>
    </row>
    <row r="52" spans="2:20" ht="13.5" thickBot="1" x14ac:dyDescent="0.3"/>
    <row r="53" spans="2:20" x14ac:dyDescent="0.25">
      <c r="D53" s="350" t="s">
        <v>188</v>
      </c>
      <c r="E53" s="351"/>
      <c r="F53" s="351"/>
      <c r="G53" s="351"/>
      <c r="H53" s="351"/>
      <c r="I53" s="351"/>
      <c r="J53" s="351"/>
      <c r="K53" s="352"/>
      <c r="L53" s="115"/>
      <c r="M53" s="131"/>
      <c r="N53" s="131"/>
      <c r="O53" s="131"/>
      <c r="P53" s="131"/>
      <c r="Q53" s="131"/>
      <c r="R53" s="131"/>
      <c r="S53" s="131"/>
    </row>
    <row r="54" spans="2:20" ht="13.5" thickBot="1" x14ac:dyDescent="0.3">
      <c r="D54" s="353"/>
      <c r="E54" s="354"/>
      <c r="F54" s="354"/>
      <c r="G54" s="354"/>
      <c r="H54" s="354"/>
      <c r="I54" s="354"/>
      <c r="J54" s="354"/>
      <c r="K54" s="355"/>
      <c r="L54" s="115"/>
      <c r="M54" s="131"/>
      <c r="N54" s="131"/>
      <c r="O54" s="131"/>
      <c r="P54" s="131"/>
      <c r="Q54" s="131"/>
      <c r="R54" s="131"/>
      <c r="S54" s="131"/>
    </row>
    <row r="55" spans="2:20" s="229" customFormat="1" ht="18" x14ac:dyDescent="0.25">
      <c r="B55" s="117"/>
      <c r="F55" s="117"/>
      <c r="G55" s="114"/>
      <c r="H55" s="118"/>
      <c r="I55" s="118"/>
      <c r="J55" s="118"/>
      <c r="K55" s="118"/>
      <c r="L55" s="115"/>
      <c r="M55" s="131"/>
      <c r="N55" s="131"/>
      <c r="O55" s="131"/>
      <c r="P55" s="131"/>
      <c r="Q55" s="131"/>
      <c r="R55" s="131"/>
      <c r="S55" s="131"/>
    </row>
    <row r="56" spans="2:20" x14ac:dyDescent="0.25">
      <c r="B56" s="363" t="s">
        <v>189</v>
      </c>
      <c r="C56" s="364"/>
      <c r="D56" s="364"/>
      <c r="E56" s="365"/>
      <c r="F56" s="366" t="s">
        <v>49</v>
      </c>
      <c r="G56" s="366"/>
      <c r="H56" s="366"/>
      <c r="I56" s="366"/>
      <c r="J56" s="367" t="s">
        <v>51</v>
      </c>
      <c r="K56" s="367"/>
      <c r="L56" s="367"/>
      <c r="M56" s="367"/>
    </row>
    <row r="57" spans="2:20" x14ac:dyDescent="0.25">
      <c r="B57" s="224" t="s">
        <v>1</v>
      </c>
      <c r="C57" s="224" t="s">
        <v>2</v>
      </c>
      <c r="D57" s="224" t="s">
        <v>167</v>
      </c>
      <c r="E57" s="223" t="s">
        <v>185</v>
      </c>
      <c r="F57" s="227" t="s">
        <v>196</v>
      </c>
      <c r="G57" s="227" t="s">
        <v>41</v>
      </c>
      <c r="H57" s="227" t="s">
        <v>40</v>
      </c>
      <c r="I57" s="227" t="s">
        <v>42</v>
      </c>
      <c r="J57" s="228" t="s">
        <v>196</v>
      </c>
      <c r="K57" s="228" t="s">
        <v>41</v>
      </c>
      <c r="L57" s="228" t="s">
        <v>40</v>
      </c>
      <c r="M57" s="228" t="s">
        <v>42</v>
      </c>
    </row>
    <row r="58" spans="2:20" x14ac:dyDescent="0.25">
      <c r="B58" s="360" t="s">
        <v>195</v>
      </c>
      <c r="C58" s="360" t="s">
        <v>284</v>
      </c>
      <c r="D58" s="203" t="s">
        <v>13</v>
      </c>
      <c r="E58" s="170">
        <f t="shared" ref="E58:E82" si="15">VLOOKUP(D58,D20:P50,13,0)</f>
        <v>57</v>
      </c>
      <c r="F58" s="170">
        <f>(COUNTIFS('Defect Entry'!$D:$D,$D58,'Defect Entry'!$B:$B,$E$20,'Defect Entry'!$G:$G,F$57))+(COUNTIFS('Defect Entry'!$D:$D,$D58,'Defect Entry'!$B:$B,$F$20,'Defect Entry'!$G:$G,F$57))+(COUNTIFS('Defect Entry'!$D:$D,$D58,'Defect Entry'!$B:$B,$G$20,'Defect Entry'!$G:$G,F$57))+(COUNTIFS('Defect Entry'!$D:$D,$D58,'Defect Entry'!$B:$B,$H$20,'Defect Entry'!$G:$G,F$57))+(COUNTIFS('Defect Entry'!$D:$D,$D58,'Defect Entry'!$B:$B,$J$20,'Defect Entry'!$G:$G,F$57))+(COUNTIFS('Defect Entry'!$D:$D,$D58,'Defect Entry'!$B:$B,$K$20,'Defect Entry'!$G:$G,F$57))+(COUNTIFS('Defect Entry'!$D:$D,$D58,'Defect Entry'!$B:$B,$L$20,'Defect Entry'!$G:$G,F$57))+(COUNTIFS('Defect Entry'!$D:$D,$D58,'Defect Entry'!$B:$B,$M$20,'Defect Entry'!$G:$G,F$57))+(COUNTIFS('Defect Entry'!$D:$D,$D58,'Defect Entry'!$B:$B,$N$20,'Defect Entry'!$G:$G,F$57))+(COUNTIFS('Defect Entry'!$D:$D,$D58,'Defect Entry'!$B:$B,$O$20,'Defect Entry'!$G:$G,F$57))+(COUNTIFS('Defect Entry'!$D:$D,$D58,'Defect Entry'!$B:$B,$I$20,'Defect Entry'!$G:$G,F$57))</f>
        <v>0</v>
      </c>
      <c r="G58" s="170">
        <f>(COUNTIFS('Defect Entry'!$D:$D,$D58,'Defect Entry'!$B:$B,$E$20,'Defect Entry'!$G:$G,G$57))+(COUNTIFS('Defect Entry'!$D:$D,$D58,'Defect Entry'!$B:$B,$F$20,'Defect Entry'!$G:$G,G$57))+(COUNTIFS('Defect Entry'!$D:$D,$D58,'Defect Entry'!$B:$B,$G$20,'Defect Entry'!$G:$G,G$57))+(COUNTIFS('Defect Entry'!$D:$D,$D58,'Defect Entry'!$B:$B,$H$20,'Defect Entry'!$G:$G,G$57))+(COUNTIFS('Defect Entry'!$D:$D,$D58,'Defect Entry'!$B:$B,$J$20,'Defect Entry'!$G:$G,G$57))+(COUNTIFS('Defect Entry'!$D:$D,$D58,'Defect Entry'!$B:$B,$K$20,'Defect Entry'!$G:$G,G$57))+(COUNTIFS('Defect Entry'!$D:$D,$D58,'Defect Entry'!$B:$B,$L$20,'Defect Entry'!$G:$G,G$57))+(COUNTIFS('Defect Entry'!$D:$D,$D58,'Defect Entry'!$B:$B,$M$20,'Defect Entry'!$G:$G,G$57))+(COUNTIFS('Defect Entry'!$D:$D,$D58,'Defect Entry'!$B:$B,$N$20,'Defect Entry'!$G:$G,G$57))+(COUNTIFS('Defect Entry'!$D:$D,$D58,'Defect Entry'!$B:$B,$O$20,'Defect Entry'!$G:$G,G$57))+(COUNTIFS('Defect Entry'!$D:$D,$D58,'Defect Entry'!$B:$B,$I$20,'Defect Entry'!$G:$G,G$57))</f>
        <v>3</v>
      </c>
      <c r="H58" s="170">
        <f>(COUNTIFS('Defect Entry'!$D:$D,$D58,'Defect Entry'!$B:$B,$E$20,'Defect Entry'!$G:$G,H$57))+(COUNTIFS('Defect Entry'!$D:$D,$D58,'Defect Entry'!$B:$B,$F$20,'Defect Entry'!$G:$G,H$57))+(COUNTIFS('Defect Entry'!$D:$D,$D58,'Defect Entry'!$B:$B,$G$20,'Defect Entry'!$G:$G,H$57))+(COUNTIFS('Defect Entry'!$D:$D,$D58,'Defect Entry'!$B:$B,$H$20,'Defect Entry'!$G:$G,H$57))+(COUNTIFS('Defect Entry'!$D:$D,$D58,'Defect Entry'!$B:$B,$J$20,'Defect Entry'!$G:$G,H$57))+(COUNTIFS('Defect Entry'!$D:$D,$D58,'Defect Entry'!$B:$B,$K$20,'Defect Entry'!$G:$G,H$57))+(COUNTIFS('Defect Entry'!$D:$D,$D58,'Defect Entry'!$B:$B,$L$20,'Defect Entry'!$G:$G,H$57))+(COUNTIFS('Defect Entry'!$D:$D,$D58,'Defect Entry'!$B:$B,$M$20,'Defect Entry'!$G:$G,H$57))+(COUNTIFS('Defect Entry'!$D:$D,$D58,'Defect Entry'!$B:$B,$N$20,'Defect Entry'!$G:$G,H$57))+(COUNTIFS('Defect Entry'!$D:$D,$D58,'Defect Entry'!$B:$B,$O$20,'Defect Entry'!$G:$G,H$57))+(COUNTIFS('Defect Entry'!$D:$D,$D58,'Defect Entry'!$B:$B,$I$20,'Defect Entry'!$G:$G,H$57))</f>
        <v>30</v>
      </c>
      <c r="I58" s="170">
        <f>(COUNTIFS('Defect Entry'!$D:$D,$D58,'Defect Entry'!$B:$B,$E$20,'Defect Entry'!$G:$G,I$57))+(COUNTIFS('Defect Entry'!$D:$D,$D58,'Defect Entry'!$B:$B,$F$20,'Defect Entry'!$G:$G,I$57))+(COUNTIFS('Defect Entry'!$D:$D,$D58,'Defect Entry'!$B:$B,$G$20,'Defect Entry'!$G:$G,I$57))+(COUNTIFS('Defect Entry'!$D:$D,$D58,'Defect Entry'!$B:$B,$H$20,'Defect Entry'!$G:$G,I$57))+(COUNTIFS('Defect Entry'!$D:$D,$D58,'Defect Entry'!$B:$B,$J$20,'Defect Entry'!$G:$G,I$57))+(COUNTIFS('Defect Entry'!$D:$D,$D58,'Defect Entry'!$B:$B,$K$20,'Defect Entry'!$G:$G,I$57))+(COUNTIFS('Defect Entry'!$D:$D,$D58,'Defect Entry'!$B:$B,$L$20,'Defect Entry'!$G:$G,I$57))+(COUNTIFS('Defect Entry'!$D:$D,$D58,'Defect Entry'!$B:$B,$M$20,'Defect Entry'!$G:$G,I$57))+(COUNTIFS('Defect Entry'!$D:$D,$D58,'Defect Entry'!$B:$B,$N$20,'Defect Entry'!$G:$G,I$57))+(COUNTIFS('Defect Entry'!$D:$D,$D58,'Defect Entry'!$B:$B,$O$20,'Defect Entry'!$G:$G,I$57))+(COUNTIFS('Defect Entry'!$D:$D,$D58,'Defect Entry'!$B:$B,$I$20,'Defect Entry'!$G:$G,I$57))</f>
        <v>24</v>
      </c>
      <c r="J58" s="170">
        <f>(COUNTIFS('Defect Entry'!$D:$D,$D58,'Defect Entry'!$B:$B,$E$20,'Defect Entry'!$H:$H,J$57))+(COUNTIFS('Defect Entry'!$D:$D,$D58,'Defect Entry'!$B:$B,$F$20,'Defect Entry'!$H:$H,J$57))+(COUNTIFS('Defect Entry'!$D:$D,$D58,'Defect Entry'!$B:$B,$G$20,'Defect Entry'!$H:$H,J$57))+(COUNTIFS('Defect Entry'!$D:$D,$D58,'Defect Entry'!$B:$B,$H$20,'Defect Entry'!$H:$H,J$57))+(COUNTIFS('Defect Entry'!$D:$D,$D58,'Defect Entry'!$B:$B,$J$20,'Defect Entry'!$H:$H,J$57))+(COUNTIFS('Defect Entry'!$D:$D,$D58,'Defect Entry'!$B:$B,$K$20,'Defect Entry'!$H:$H,J$57))+(COUNTIFS('Defect Entry'!$D:$D,$D58,'Defect Entry'!$B:$B,$L$20,'Defect Entry'!$H:$H,J$57))+(COUNTIFS('Defect Entry'!$D:$D,$D58,'Defect Entry'!$B:$B,$M$20,'Defect Entry'!$H:$H,J$57))+(COUNTIFS('Defect Entry'!$D:$D,$D58,'Defect Entry'!$B:$B,$N$20,'Defect Entry'!$H:$H,J$57))+(COUNTIFS('Defect Entry'!$D:$D,$D58,'Defect Entry'!$B:$B,$O$20,'Defect Entry'!$H:$H,J$57))+(COUNTIFS('Defect Entry'!$D:$D,$D58,'Defect Entry'!$B:$B,$I$20,'Defect Entry'!$H:$H,J$57))</f>
        <v>1</v>
      </c>
      <c r="K58" s="170">
        <f>(COUNTIFS('Defect Entry'!$D:$D,$D58,'Defect Entry'!$B:$B,$E$20,'Defect Entry'!$H:$H,K$57))+(COUNTIFS('Defect Entry'!$D:$D,$D58,'Defect Entry'!$B:$B,$F$20,'Defect Entry'!$H:$H,K$57))+(COUNTIFS('Defect Entry'!$D:$D,$D58,'Defect Entry'!$B:$B,$G$20,'Defect Entry'!$H:$H,K$57))+(COUNTIFS('Defect Entry'!$D:$D,$D58,'Defect Entry'!$B:$B,$H$20,'Defect Entry'!$H:$H,K$57))+(COUNTIFS('Defect Entry'!$D:$D,$D58,'Defect Entry'!$B:$B,$J$20,'Defect Entry'!$H:$H,K$57))+(COUNTIFS('Defect Entry'!$D:$D,$D58,'Defect Entry'!$B:$B,$K$20,'Defect Entry'!$H:$H,K$57))+(COUNTIFS('Defect Entry'!$D:$D,$D58,'Defect Entry'!$B:$B,$L$20,'Defect Entry'!$H:$H,K$57))+(COUNTIFS('Defect Entry'!$D:$D,$D58,'Defect Entry'!$B:$B,$M$20,'Defect Entry'!$H:$H,K$57))+(COUNTIFS('Defect Entry'!$D:$D,$D58,'Defect Entry'!$B:$B,$N$20,'Defect Entry'!$H:$H,K$57))+(COUNTIFS('Defect Entry'!$D:$D,$D58,'Defect Entry'!$B:$B,$O$20,'Defect Entry'!$H:$H,K$57))+(COUNTIFS('Defect Entry'!$D:$D,$D58,'Defect Entry'!$B:$B,$I$20,'Defect Entry'!$H:$H,K$57))</f>
        <v>7</v>
      </c>
      <c r="L58" s="170">
        <f>(COUNTIFS('Defect Entry'!$D:$D,$D58,'Defect Entry'!$B:$B,$E$20,'Defect Entry'!$H:$H,L$57))+(COUNTIFS('Defect Entry'!$D:$D,$D58,'Defect Entry'!$B:$B,$F$20,'Defect Entry'!$H:$H,L$57))+(COUNTIFS('Defect Entry'!$D:$D,$D58,'Defect Entry'!$B:$B,$G$20,'Defect Entry'!$H:$H,L$57))+(COUNTIFS('Defect Entry'!$D:$D,$D58,'Defect Entry'!$B:$B,$H$20,'Defect Entry'!$H:$H,L$57))+(COUNTIFS('Defect Entry'!$D:$D,$D58,'Defect Entry'!$B:$B,$J$20,'Defect Entry'!$H:$H,L$57))+(COUNTIFS('Defect Entry'!$D:$D,$D58,'Defect Entry'!$B:$B,$K$20,'Defect Entry'!$H:$H,L$57))+(COUNTIFS('Defect Entry'!$D:$D,$D58,'Defect Entry'!$B:$B,$L$20,'Defect Entry'!$H:$H,L$57))+(COUNTIFS('Defect Entry'!$D:$D,$D58,'Defect Entry'!$B:$B,$M$20,'Defect Entry'!$H:$H,L$57))+(COUNTIFS('Defect Entry'!$D:$D,$D58,'Defect Entry'!$B:$B,$N$20,'Defect Entry'!$H:$H,L$57))+(COUNTIFS('Defect Entry'!$D:$D,$D58,'Defect Entry'!$B:$B,$O$20,'Defect Entry'!$H:$H,L$57))+(COUNTIFS('Defect Entry'!$D:$D,$D58,'Defect Entry'!$B:$B,$I$20,'Defect Entry'!$H:$H,L$57))</f>
        <v>24</v>
      </c>
      <c r="M58" s="170">
        <f>(COUNTIFS('Defect Entry'!$D:$D,$D58,'Defect Entry'!$B:$B,$E$20,'Defect Entry'!$H:$H,M$57))+(COUNTIFS('Defect Entry'!$D:$D,$D58,'Defect Entry'!$B:$B,$F$20,'Defect Entry'!$H:$H,M$57))+(COUNTIFS('Defect Entry'!$D:$D,$D58,'Defect Entry'!$B:$B,$G$20,'Defect Entry'!$H:$H,M$57))+(COUNTIFS('Defect Entry'!$D:$D,$D58,'Defect Entry'!$B:$B,$H$20,'Defect Entry'!$H:$H,M$57))+(COUNTIFS('Defect Entry'!$D:$D,$D58,'Defect Entry'!$B:$B,$J$20,'Defect Entry'!$H:$H,M$57))+(COUNTIFS('Defect Entry'!$D:$D,$D58,'Defect Entry'!$B:$B,$K$20,'Defect Entry'!$H:$H,M$57))+(COUNTIFS('Defect Entry'!$D:$D,$D58,'Defect Entry'!$B:$B,$L$20,'Defect Entry'!$H:$H,M$57))+(COUNTIFS('Defect Entry'!$D:$D,$D58,'Defect Entry'!$B:$B,$M$20,'Defect Entry'!$H:$H,M$57))+(COUNTIFS('Defect Entry'!$D:$D,$D58,'Defect Entry'!$B:$B,$N$20,'Defect Entry'!$H:$H,M$57))+(COUNTIFS('Defect Entry'!$D:$D,$D58,'Defect Entry'!$B:$B,$O$20,'Defect Entry'!$H:$H,M$57))+(COUNTIFS('Defect Entry'!$D:$D,$D58,'Defect Entry'!$B:$B,$I$20,'Defect Entry'!$H:$H,M$57))</f>
        <v>25</v>
      </c>
    </row>
    <row r="59" spans="2:20" x14ac:dyDescent="0.25">
      <c r="B59" s="360"/>
      <c r="C59" s="360"/>
      <c r="D59" s="203" t="s">
        <v>208</v>
      </c>
      <c r="E59" s="170">
        <f t="shared" si="15"/>
        <v>1</v>
      </c>
      <c r="F59" s="170">
        <f>(COUNTIFS('Defect Entry'!$D:$D,$D59,'Defect Entry'!$B:$B,$E$20,'Defect Entry'!$G:$G,F$57))+(COUNTIFS('Defect Entry'!$D:$D,$D59,'Defect Entry'!$B:$B,$F$20,'Defect Entry'!$G:$G,F$57))+(COUNTIFS('Defect Entry'!$D:$D,$D59,'Defect Entry'!$B:$B,$G$20,'Defect Entry'!$G:$G,F$57))+(COUNTIFS('Defect Entry'!$D:$D,$D59,'Defect Entry'!$B:$B,$H$20,'Defect Entry'!$G:$G,F$57))+(COUNTIFS('Defect Entry'!$D:$D,$D59,'Defect Entry'!$B:$B,$J$20,'Defect Entry'!$G:$G,F$57))+(COUNTIFS('Defect Entry'!$D:$D,$D59,'Defect Entry'!$B:$B,$K$20,'Defect Entry'!$G:$G,F$57))+(COUNTIFS('Defect Entry'!$D:$D,$D59,'Defect Entry'!$B:$B,$L$20,'Defect Entry'!$G:$G,F$57))+(COUNTIFS('Defect Entry'!$D:$D,$D59,'Defect Entry'!$B:$B,$M$20,'Defect Entry'!$G:$G,F$57))+(COUNTIFS('Defect Entry'!$D:$D,$D59,'Defect Entry'!$B:$B,$N$20,'Defect Entry'!$G:$G,F$57))+(COUNTIFS('Defect Entry'!$D:$D,$D59,'Defect Entry'!$B:$B,$O$20,'Defect Entry'!$G:$G,F$57))+(COUNTIFS('Defect Entry'!$D:$D,$D59,'Defect Entry'!$B:$B,$I$20,'Defect Entry'!$G:$G,F$57))</f>
        <v>0</v>
      </c>
      <c r="G59" s="170">
        <f>(COUNTIFS('Defect Entry'!$D:$D,$D59,'Defect Entry'!$B:$B,$E$20,'Defect Entry'!$G:$G,G$57))+(COUNTIFS('Defect Entry'!$D:$D,$D59,'Defect Entry'!$B:$B,$F$20,'Defect Entry'!$G:$G,G$57))+(COUNTIFS('Defect Entry'!$D:$D,$D59,'Defect Entry'!$B:$B,$G$20,'Defect Entry'!$G:$G,G$57))+(COUNTIFS('Defect Entry'!$D:$D,$D59,'Defect Entry'!$B:$B,$H$20,'Defect Entry'!$G:$G,G$57))+(COUNTIFS('Defect Entry'!$D:$D,$D59,'Defect Entry'!$B:$B,$J$20,'Defect Entry'!$G:$G,G$57))+(COUNTIFS('Defect Entry'!$D:$D,$D59,'Defect Entry'!$B:$B,$K$20,'Defect Entry'!$G:$G,G$57))+(COUNTIFS('Defect Entry'!$D:$D,$D59,'Defect Entry'!$B:$B,$L$20,'Defect Entry'!$G:$G,G$57))+(COUNTIFS('Defect Entry'!$D:$D,$D59,'Defect Entry'!$B:$B,$M$20,'Defect Entry'!$G:$G,G$57))+(COUNTIFS('Defect Entry'!$D:$D,$D59,'Defect Entry'!$B:$B,$N$20,'Defect Entry'!$G:$G,G$57))+(COUNTIFS('Defect Entry'!$D:$D,$D59,'Defect Entry'!$B:$B,$O$20,'Defect Entry'!$G:$G,G$57))+(COUNTIFS('Defect Entry'!$D:$D,$D59,'Defect Entry'!$B:$B,$I$20,'Defect Entry'!$G:$G,G$57))</f>
        <v>0</v>
      </c>
      <c r="H59" s="170">
        <f>(COUNTIFS('Defect Entry'!$D:$D,$D59,'Defect Entry'!$B:$B,$E$20,'Defect Entry'!$G:$G,H$57))+(COUNTIFS('Defect Entry'!$D:$D,$D59,'Defect Entry'!$B:$B,$F$20,'Defect Entry'!$G:$G,H$57))+(COUNTIFS('Defect Entry'!$D:$D,$D59,'Defect Entry'!$B:$B,$G$20,'Defect Entry'!$G:$G,H$57))+(COUNTIFS('Defect Entry'!$D:$D,$D59,'Defect Entry'!$B:$B,$H$20,'Defect Entry'!$G:$G,H$57))+(COUNTIFS('Defect Entry'!$D:$D,$D59,'Defect Entry'!$B:$B,$J$20,'Defect Entry'!$G:$G,H$57))+(COUNTIFS('Defect Entry'!$D:$D,$D59,'Defect Entry'!$B:$B,$K$20,'Defect Entry'!$G:$G,H$57))+(COUNTIFS('Defect Entry'!$D:$D,$D59,'Defect Entry'!$B:$B,$L$20,'Defect Entry'!$G:$G,H$57))+(COUNTIFS('Defect Entry'!$D:$D,$D59,'Defect Entry'!$B:$B,$M$20,'Defect Entry'!$G:$G,H$57))+(COUNTIFS('Defect Entry'!$D:$D,$D59,'Defect Entry'!$B:$B,$N$20,'Defect Entry'!$G:$G,H$57))+(COUNTIFS('Defect Entry'!$D:$D,$D59,'Defect Entry'!$B:$B,$O$20,'Defect Entry'!$G:$G,H$57))+(COUNTIFS('Defect Entry'!$D:$D,$D59,'Defect Entry'!$B:$B,$I$20,'Defect Entry'!$G:$G,H$57))</f>
        <v>1</v>
      </c>
      <c r="I59" s="170">
        <f>(COUNTIFS('Defect Entry'!$D:$D,$D59,'Defect Entry'!$B:$B,$E$20,'Defect Entry'!$G:$G,I$57))+(COUNTIFS('Defect Entry'!$D:$D,$D59,'Defect Entry'!$B:$B,$F$20,'Defect Entry'!$G:$G,I$57))+(COUNTIFS('Defect Entry'!$D:$D,$D59,'Defect Entry'!$B:$B,$G$20,'Defect Entry'!$G:$G,I$57))+(COUNTIFS('Defect Entry'!$D:$D,$D59,'Defect Entry'!$B:$B,$H$20,'Defect Entry'!$G:$G,I$57))+(COUNTIFS('Defect Entry'!$D:$D,$D59,'Defect Entry'!$B:$B,$J$20,'Defect Entry'!$G:$G,I$57))+(COUNTIFS('Defect Entry'!$D:$D,$D59,'Defect Entry'!$B:$B,$K$20,'Defect Entry'!$G:$G,I$57))+(COUNTIFS('Defect Entry'!$D:$D,$D59,'Defect Entry'!$B:$B,$L$20,'Defect Entry'!$G:$G,I$57))+(COUNTIFS('Defect Entry'!$D:$D,$D59,'Defect Entry'!$B:$B,$M$20,'Defect Entry'!$G:$G,I$57))+(COUNTIFS('Defect Entry'!$D:$D,$D59,'Defect Entry'!$B:$B,$N$20,'Defect Entry'!$G:$G,I$57))+(COUNTIFS('Defect Entry'!$D:$D,$D59,'Defect Entry'!$B:$B,$O$20,'Defect Entry'!$G:$G,I$57))+(COUNTIFS('Defect Entry'!$D:$D,$D59,'Defect Entry'!$B:$B,$I$20,'Defect Entry'!$G:$G,I$57))</f>
        <v>0</v>
      </c>
      <c r="J59" s="170">
        <f>(COUNTIFS('Defect Entry'!$D:$D,$D59,'Defect Entry'!$B:$B,$E$20,'Defect Entry'!$H:$H,J$57))+(COUNTIFS('Defect Entry'!$D:$D,$D59,'Defect Entry'!$B:$B,$F$20,'Defect Entry'!$H:$H,J$57))+(COUNTIFS('Defect Entry'!$D:$D,$D59,'Defect Entry'!$B:$B,$G$20,'Defect Entry'!$H:$H,J$57))+(COUNTIFS('Defect Entry'!$D:$D,$D59,'Defect Entry'!$B:$B,$H$20,'Defect Entry'!$H:$H,J$57))+(COUNTIFS('Defect Entry'!$D:$D,$D59,'Defect Entry'!$B:$B,$J$20,'Defect Entry'!$H:$H,J$57))+(COUNTIFS('Defect Entry'!$D:$D,$D59,'Defect Entry'!$B:$B,$K$20,'Defect Entry'!$H:$H,J$57))+(COUNTIFS('Defect Entry'!$D:$D,$D59,'Defect Entry'!$B:$B,$L$20,'Defect Entry'!$H:$H,J$57))+(COUNTIFS('Defect Entry'!$D:$D,$D59,'Defect Entry'!$B:$B,$M$20,'Defect Entry'!$H:$H,J$57))+(COUNTIFS('Defect Entry'!$D:$D,$D59,'Defect Entry'!$B:$B,$N$20,'Defect Entry'!$H:$H,J$57))+(COUNTIFS('Defect Entry'!$D:$D,$D59,'Defect Entry'!$B:$B,$O$20,'Defect Entry'!$H:$H,J$57))+(COUNTIFS('Defect Entry'!$D:$D,$D59,'Defect Entry'!$B:$B,$I$20,'Defect Entry'!$H:$H,J$57))</f>
        <v>0</v>
      </c>
      <c r="K59" s="170">
        <f>(COUNTIFS('Defect Entry'!$D:$D,$D59,'Defect Entry'!$B:$B,$E$20,'Defect Entry'!$H:$H,K$57))+(COUNTIFS('Defect Entry'!$D:$D,$D59,'Defect Entry'!$B:$B,$F$20,'Defect Entry'!$H:$H,K$57))+(COUNTIFS('Defect Entry'!$D:$D,$D59,'Defect Entry'!$B:$B,$G$20,'Defect Entry'!$H:$H,K$57))+(COUNTIFS('Defect Entry'!$D:$D,$D59,'Defect Entry'!$B:$B,$H$20,'Defect Entry'!$H:$H,K$57))+(COUNTIFS('Defect Entry'!$D:$D,$D59,'Defect Entry'!$B:$B,$J$20,'Defect Entry'!$H:$H,K$57))+(COUNTIFS('Defect Entry'!$D:$D,$D59,'Defect Entry'!$B:$B,$K$20,'Defect Entry'!$H:$H,K$57))+(COUNTIFS('Defect Entry'!$D:$D,$D59,'Defect Entry'!$B:$B,$L$20,'Defect Entry'!$H:$H,K$57))+(COUNTIFS('Defect Entry'!$D:$D,$D59,'Defect Entry'!$B:$B,$M$20,'Defect Entry'!$H:$H,K$57))+(COUNTIFS('Defect Entry'!$D:$D,$D59,'Defect Entry'!$B:$B,$N$20,'Defect Entry'!$H:$H,K$57))+(COUNTIFS('Defect Entry'!$D:$D,$D59,'Defect Entry'!$B:$B,$O$20,'Defect Entry'!$H:$H,K$57))+(COUNTIFS('Defect Entry'!$D:$D,$D59,'Defect Entry'!$B:$B,$I$20,'Defect Entry'!$H:$H,K$57))</f>
        <v>0</v>
      </c>
      <c r="L59" s="170">
        <f>(COUNTIFS('Defect Entry'!$D:$D,$D59,'Defect Entry'!$B:$B,$E$20,'Defect Entry'!$H:$H,L$57))+(COUNTIFS('Defect Entry'!$D:$D,$D59,'Defect Entry'!$B:$B,$F$20,'Defect Entry'!$H:$H,L$57))+(COUNTIFS('Defect Entry'!$D:$D,$D59,'Defect Entry'!$B:$B,$G$20,'Defect Entry'!$H:$H,L$57))+(COUNTIFS('Defect Entry'!$D:$D,$D59,'Defect Entry'!$B:$B,$H$20,'Defect Entry'!$H:$H,L$57))+(COUNTIFS('Defect Entry'!$D:$D,$D59,'Defect Entry'!$B:$B,$J$20,'Defect Entry'!$H:$H,L$57))+(COUNTIFS('Defect Entry'!$D:$D,$D59,'Defect Entry'!$B:$B,$K$20,'Defect Entry'!$H:$H,L$57))+(COUNTIFS('Defect Entry'!$D:$D,$D59,'Defect Entry'!$B:$B,$L$20,'Defect Entry'!$H:$H,L$57))+(COUNTIFS('Defect Entry'!$D:$D,$D59,'Defect Entry'!$B:$B,$M$20,'Defect Entry'!$H:$H,L$57))+(COUNTIFS('Defect Entry'!$D:$D,$D59,'Defect Entry'!$B:$B,$N$20,'Defect Entry'!$H:$H,L$57))+(COUNTIFS('Defect Entry'!$D:$D,$D59,'Defect Entry'!$B:$B,$O$20,'Defect Entry'!$H:$H,L$57))+(COUNTIFS('Defect Entry'!$D:$D,$D59,'Defect Entry'!$B:$B,$I$20,'Defect Entry'!$H:$H,L$57))</f>
        <v>1</v>
      </c>
      <c r="M59" s="170">
        <f>(COUNTIFS('Defect Entry'!$D:$D,$D59,'Defect Entry'!$B:$B,$E$20,'Defect Entry'!$H:$H,M$57))+(COUNTIFS('Defect Entry'!$D:$D,$D59,'Defect Entry'!$B:$B,$F$20,'Defect Entry'!$H:$H,M$57))+(COUNTIFS('Defect Entry'!$D:$D,$D59,'Defect Entry'!$B:$B,$G$20,'Defect Entry'!$H:$H,M$57))+(COUNTIFS('Defect Entry'!$D:$D,$D59,'Defect Entry'!$B:$B,$H$20,'Defect Entry'!$H:$H,M$57))+(COUNTIFS('Defect Entry'!$D:$D,$D59,'Defect Entry'!$B:$B,$J$20,'Defect Entry'!$H:$H,M$57))+(COUNTIFS('Defect Entry'!$D:$D,$D59,'Defect Entry'!$B:$B,$K$20,'Defect Entry'!$H:$H,M$57))+(COUNTIFS('Defect Entry'!$D:$D,$D59,'Defect Entry'!$B:$B,$L$20,'Defect Entry'!$H:$H,M$57))+(COUNTIFS('Defect Entry'!$D:$D,$D59,'Defect Entry'!$B:$B,$M$20,'Defect Entry'!$H:$H,M$57))+(COUNTIFS('Defect Entry'!$D:$D,$D59,'Defect Entry'!$B:$B,$N$20,'Defect Entry'!$H:$H,M$57))+(COUNTIFS('Defect Entry'!$D:$D,$D59,'Defect Entry'!$B:$B,$O$20,'Defect Entry'!$H:$H,M$57))+(COUNTIFS('Defect Entry'!$D:$D,$D59,'Defect Entry'!$B:$B,$I$20,'Defect Entry'!$H:$H,M$57))</f>
        <v>0</v>
      </c>
    </row>
    <row r="60" spans="2:20" x14ac:dyDescent="0.25">
      <c r="B60" s="360"/>
      <c r="C60" s="360"/>
      <c r="D60" s="203" t="s">
        <v>205</v>
      </c>
      <c r="E60" s="170">
        <f t="shared" si="15"/>
        <v>3</v>
      </c>
      <c r="F60" s="170">
        <f>(COUNTIFS('Defect Entry'!$D:$D,$D60,'Defect Entry'!$B:$B,$E$20,'Defect Entry'!$G:$G,F$57))+(COUNTIFS('Defect Entry'!$D:$D,$D60,'Defect Entry'!$B:$B,$F$20,'Defect Entry'!$G:$G,F$57))+(COUNTIFS('Defect Entry'!$D:$D,$D60,'Defect Entry'!$B:$B,$G$20,'Defect Entry'!$G:$G,F$57))+(COUNTIFS('Defect Entry'!$D:$D,$D60,'Defect Entry'!$B:$B,$H$20,'Defect Entry'!$G:$G,F$57))+(COUNTIFS('Defect Entry'!$D:$D,$D60,'Defect Entry'!$B:$B,$J$20,'Defect Entry'!$G:$G,F$57))+(COUNTIFS('Defect Entry'!$D:$D,$D60,'Defect Entry'!$B:$B,$K$20,'Defect Entry'!$G:$G,F$57))+(COUNTIFS('Defect Entry'!$D:$D,$D60,'Defect Entry'!$B:$B,$L$20,'Defect Entry'!$G:$G,F$57))+(COUNTIFS('Defect Entry'!$D:$D,$D60,'Defect Entry'!$B:$B,$M$20,'Defect Entry'!$G:$G,F$57))+(COUNTIFS('Defect Entry'!$D:$D,$D60,'Defect Entry'!$B:$B,$N$20,'Defect Entry'!$G:$G,F$57))+(COUNTIFS('Defect Entry'!$D:$D,$D60,'Defect Entry'!$B:$B,$O$20,'Defect Entry'!$G:$G,F$57))+(COUNTIFS('Defect Entry'!$D:$D,$D60,'Defect Entry'!$B:$B,$I$20,'Defect Entry'!$G:$G,F$57))</f>
        <v>0</v>
      </c>
      <c r="G60" s="170">
        <f>(COUNTIFS('Defect Entry'!$D:$D,$D60,'Defect Entry'!$B:$B,$E$20,'Defect Entry'!$G:$G,G$57))+(COUNTIFS('Defect Entry'!$D:$D,$D60,'Defect Entry'!$B:$B,$F$20,'Defect Entry'!$G:$G,G$57))+(COUNTIFS('Defect Entry'!$D:$D,$D60,'Defect Entry'!$B:$B,$G$20,'Defect Entry'!$G:$G,G$57))+(COUNTIFS('Defect Entry'!$D:$D,$D60,'Defect Entry'!$B:$B,$H$20,'Defect Entry'!$G:$G,G$57))+(COUNTIFS('Defect Entry'!$D:$D,$D60,'Defect Entry'!$B:$B,$J$20,'Defect Entry'!$G:$G,G$57))+(COUNTIFS('Defect Entry'!$D:$D,$D60,'Defect Entry'!$B:$B,$K$20,'Defect Entry'!$G:$G,G$57))+(COUNTIFS('Defect Entry'!$D:$D,$D60,'Defect Entry'!$B:$B,$L$20,'Defect Entry'!$G:$G,G$57))+(COUNTIFS('Defect Entry'!$D:$D,$D60,'Defect Entry'!$B:$B,$M$20,'Defect Entry'!$G:$G,G$57))+(COUNTIFS('Defect Entry'!$D:$D,$D60,'Defect Entry'!$B:$B,$N$20,'Defect Entry'!$G:$G,G$57))+(COUNTIFS('Defect Entry'!$D:$D,$D60,'Defect Entry'!$B:$B,$O$20,'Defect Entry'!$G:$G,G$57))+(COUNTIFS('Defect Entry'!$D:$D,$D60,'Defect Entry'!$B:$B,$I$20,'Defect Entry'!$G:$G,G$57))</f>
        <v>0</v>
      </c>
      <c r="H60" s="170">
        <f>(COUNTIFS('Defect Entry'!$D:$D,$D60,'Defect Entry'!$B:$B,$E$20,'Defect Entry'!$G:$G,H$57))+(COUNTIFS('Defect Entry'!$D:$D,$D60,'Defect Entry'!$B:$B,$F$20,'Defect Entry'!$G:$G,H$57))+(COUNTIFS('Defect Entry'!$D:$D,$D60,'Defect Entry'!$B:$B,$G$20,'Defect Entry'!$G:$G,H$57))+(COUNTIFS('Defect Entry'!$D:$D,$D60,'Defect Entry'!$B:$B,$H$20,'Defect Entry'!$G:$G,H$57))+(COUNTIFS('Defect Entry'!$D:$D,$D60,'Defect Entry'!$B:$B,$J$20,'Defect Entry'!$G:$G,H$57))+(COUNTIFS('Defect Entry'!$D:$D,$D60,'Defect Entry'!$B:$B,$K$20,'Defect Entry'!$G:$G,H$57))+(COUNTIFS('Defect Entry'!$D:$D,$D60,'Defect Entry'!$B:$B,$L$20,'Defect Entry'!$G:$G,H$57))+(COUNTIFS('Defect Entry'!$D:$D,$D60,'Defect Entry'!$B:$B,$M$20,'Defect Entry'!$G:$G,H$57))+(COUNTIFS('Defect Entry'!$D:$D,$D60,'Defect Entry'!$B:$B,$N$20,'Defect Entry'!$G:$G,H$57))+(COUNTIFS('Defect Entry'!$D:$D,$D60,'Defect Entry'!$B:$B,$O$20,'Defect Entry'!$G:$G,H$57))+(COUNTIFS('Defect Entry'!$D:$D,$D60,'Defect Entry'!$B:$B,$I$20,'Defect Entry'!$G:$G,H$57))</f>
        <v>1</v>
      </c>
      <c r="I60" s="170">
        <f>(COUNTIFS('Defect Entry'!$D:$D,$D60,'Defect Entry'!$B:$B,$E$20,'Defect Entry'!$G:$G,I$57))+(COUNTIFS('Defect Entry'!$D:$D,$D60,'Defect Entry'!$B:$B,$F$20,'Defect Entry'!$G:$G,I$57))+(COUNTIFS('Defect Entry'!$D:$D,$D60,'Defect Entry'!$B:$B,$G$20,'Defect Entry'!$G:$G,I$57))+(COUNTIFS('Defect Entry'!$D:$D,$D60,'Defect Entry'!$B:$B,$H$20,'Defect Entry'!$G:$G,I$57))+(COUNTIFS('Defect Entry'!$D:$D,$D60,'Defect Entry'!$B:$B,$J$20,'Defect Entry'!$G:$G,I$57))+(COUNTIFS('Defect Entry'!$D:$D,$D60,'Defect Entry'!$B:$B,$K$20,'Defect Entry'!$G:$G,I$57))+(COUNTIFS('Defect Entry'!$D:$D,$D60,'Defect Entry'!$B:$B,$L$20,'Defect Entry'!$G:$G,I$57))+(COUNTIFS('Defect Entry'!$D:$D,$D60,'Defect Entry'!$B:$B,$M$20,'Defect Entry'!$G:$G,I$57))+(COUNTIFS('Defect Entry'!$D:$D,$D60,'Defect Entry'!$B:$B,$N$20,'Defect Entry'!$G:$G,I$57))+(COUNTIFS('Defect Entry'!$D:$D,$D60,'Defect Entry'!$B:$B,$O$20,'Defect Entry'!$G:$G,I$57))+(COUNTIFS('Defect Entry'!$D:$D,$D60,'Defect Entry'!$B:$B,$I$20,'Defect Entry'!$G:$G,I$57))</f>
        <v>2</v>
      </c>
      <c r="J60" s="170">
        <f>(COUNTIFS('Defect Entry'!$D:$D,$D60,'Defect Entry'!$B:$B,$E$20,'Defect Entry'!$H:$H,J$57))+(COUNTIFS('Defect Entry'!$D:$D,$D60,'Defect Entry'!$B:$B,$F$20,'Defect Entry'!$H:$H,J$57))+(COUNTIFS('Defect Entry'!$D:$D,$D60,'Defect Entry'!$B:$B,$G$20,'Defect Entry'!$H:$H,J$57))+(COUNTIFS('Defect Entry'!$D:$D,$D60,'Defect Entry'!$B:$B,$H$20,'Defect Entry'!$H:$H,J$57))+(COUNTIFS('Defect Entry'!$D:$D,$D60,'Defect Entry'!$B:$B,$J$20,'Defect Entry'!$H:$H,J$57))+(COUNTIFS('Defect Entry'!$D:$D,$D60,'Defect Entry'!$B:$B,$K$20,'Defect Entry'!$H:$H,J$57))+(COUNTIFS('Defect Entry'!$D:$D,$D60,'Defect Entry'!$B:$B,$L$20,'Defect Entry'!$H:$H,J$57))+(COUNTIFS('Defect Entry'!$D:$D,$D60,'Defect Entry'!$B:$B,$M$20,'Defect Entry'!$H:$H,J$57))+(COUNTIFS('Defect Entry'!$D:$D,$D60,'Defect Entry'!$B:$B,$N$20,'Defect Entry'!$H:$H,J$57))+(COUNTIFS('Defect Entry'!$D:$D,$D60,'Defect Entry'!$B:$B,$O$20,'Defect Entry'!$H:$H,J$57))+(COUNTIFS('Defect Entry'!$D:$D,$D60,'Defect Entry'!$B:$B,$I$20,'Defect Entry'!$H:$H,J$57))</f>
        <v>0</v>
      </c>
      <c r="K60" s="170">
        <f>(COUNTIFS('Defect Entry'!$D:$D,$D60,'Defect Entry'!$B:$B,$E$20,'Defect Entry'!$H:$H,K$57))+(COUNTIFS('Defect Entry'!$D:$D,$D60,'Defect Entry'!$B:$B,$F$20,'Defect Entry'!$H:$H,K$57))+(COUNTIFS('Defect Entry'!$D:$D,$D60,'Defect Entry'!$B:$B,$G$20,'Defect Entry'!$H:$H,K$57))+(COUNTIFS('Defect Entry'!$D:$D,$D60,'Defect Entry'!$B:$B,$H$20,'Defect Entry'!$H:$H,K$57))+(COUNTIFS('Defect Entry'!$D:$D,$D60,'Defect Entry'!$B:$B,$J$20,'Defect Entry'!$H:$H,K$57))+(COUNTIFS('Defect Entry'!$D:$D,$D60,'Defect Entry'!$B:$B,$K$20,'Defect Entry'!$H:$H,K$57))+(COUNTIFS('Defect Entry'!$D:$D,$D60,'Defect Entry'!$B:$B,$L$20,'Defect Entry'!$H:$H,K$57))+(COUNTIFS('Defect Entry'!$D:$D,$D60,'Defect Entry'!$B:$B,$M$20,'Defect Entry'!$H:$H,K$57))+(COUNTIFS('Defect Entry'!$D:$D,$D60,'Defect Entry'!$B:$B,$N$20,'Defect Entry'!$H:$H,K$57))+(COUNTIFS('Defect Entry'!$D:$D,$D60,'Defect Entry'!$B:$B,$O$20,'Defect Entry'!$H:$H,K$57))+(COUNTIFS('Defect Entry'!$D:$D,$D60,'Defect Entry'!$B:$B,$I$20,'Defect Entry'!$H:$H,K$57))</f>
        <v>0</v>
      </c>
      <c r="L60" s="170">
        <f>(COUNTIFS('Defect Entry'!$D:$D,$D60,'Defect Entry'!$B:$B,$E$20,'Defect Entry'!$H:$H,L$57))+(COUNTIFS('Defect Entry'!$D:$D,$D60,'Defect Entry'!$B:$B,$F$20,'Defect Entry'!$H:$H,L$57))+(COUNTIFS('Defect Entry'!$D:$D,$D60,'Defect Entry'!$B:$B,$G$20,'Defect Entry'!$H:$H,L$57))+(COUNTIFS('Defect Entry'!$D:$D,$D60,'Defect Entry'!$B:$B,$H$20,'Defect Entry'!$H:$H,L$57))+(COUNTIFS('Defect Entry'!$D:$D,$D60,'Defect Entry'!$B:$B,$J$20,'Defect Entry'!$H:$H,L$57))+(COUNTIFS('Defect Entry'!$D:$D,$D60,'Defect Entry'!$B:$B,$K$20,'Defect Entry'!$H:$H,L$57))+(COUNTIFS('Defect Entry'!$D:$D,$D60,'Defect Entry'!$B:$B,$L$20,'Defect Entry'!$H:$H,L$57))+(COUNTIFS('Defect Entry'!$D:$D,$D60,'Defect Entry'!$B:$B,$M$20,'Defect Entry'!$H:$H,L$57))+(COUNTIFS('Defect Entry'!$D:$D,$D60,'Defect Entry'!$B:$B,$N$20,'Defect Entry'!$H:$H,L$57))+(COUNTIFS('Defect Entry'!$D:$D,$D60,'Defect Entry'!$B:$B,$O$20,'Defect Entry'!$H:$H,L$57))+(COUNTIFS('Defect Entry'!$D:$D,$D60,'Defect Entry'!$B:$B,$I$20,'Defect Entry'!$H:$H,L$57))</f>
        <v>1</v>
      </c>
      <c r="M60" s="170">
        <f>(COUNTIFS('Defect Entry'!$D:$D,$D60,'Defect Entry'!$B:$B,$E$20,'Defect Entry'!$H:$H,M$57))+(COUNTIFS('Defect Entry'!$D:$D,$D60,'Defect Entry'!$B:$B,$F$20,'Defect Entry'!$H:$H,M$57))+(COUNTIFS('Defect Entry'!$D:$D,$D60,'Defect Entry'!$B:$B,$G$20,'Defect Entry'!$H:$H,M$57))+(COUNTIFS('Defect Entry'!$D:$D,$D60,'Defect Entry'!$B:$B,$H$20,'Defect Entry'!$H:$H,M$57))+(COUNTIFS('Defect Entry'!$D:$D,$D60,'Defect Entry'!$B:$B,$J$20,'Defect Entry'!$H:$H,M$57))+(COUNTIFS('Defect Entry'!$D:$D,$D60,'Defect Entry'!$B:$B,$K$20,'Defect Entry'!$H:$H,M$57))+(COUNTIFS('Defect Entry'!$D:$D,$D60,'Defect Entry'!$B:$B,$L$20,'Defect Entry'!$H:$H,M$57))+(COUNTIFS('Defect Entry'!$D:$D,$D60,'Defect Entry'!$B:$B,$M$20,'Defect Entry'!$H:$H,M$57))+(COUNTIFS('Defect Entry'!$D:$D,$D60,'Defect Entry'!$B:$B,$N$20,'Defect Entry'!$H:$H,M$57))+(COUNTIFS('Defect Entry'!$D:$D,$D60,'Defect Entry'!$B:$B,$O$20,'Defect Entry'!$H:$H,M$57))+(COUNTIFS('Defect Entry'!$D:$D,$D60,'Defect Entry'!$B:$B,$I$20,'Defect Entry'!$H:$H,M$57))</f>
        <v>2</v>
      </c>
    </row>
    <row r="61" spans="2:20" x14ac:dyDescent="0.25">
      <c r="B61" s="360"/>
      <c r="C61" s="360"/>
      <c r="D61" s="203" t="s">
        <v>211</v>
      </c>
      <c r="E61" s="170">
        <f t="shared" si="15"/>
        <v>1</v>
      </c>
      <c r="F61" s="170">
        <f>(COUNTIFS('Defect Entry'!$D:$D,$D61,'Defect Entry'!$B:$B,$E$20,'Defect Entry'!$G:$G,F$57))+(COUNTIFS('Defect Entry'!$D:$D,$D61,'Defect Entry'!$B:$B,$F$20,'Defect Entry'!$G:$G,F$57))+(COUNTIFS('Defect Entry'!$D:$D,$D61,'Defect Entry'!$B:$B,$G$20,'Defect Entry'!$G:$G,F$57))+(COUNTIFS('Defect Entry'!$D:$D,$D61,'Defect Entry'!$B:$B,$H$20,'Defect Entry'!$G:$G,F$57))+(COUNTIFS('Defect Entry'!$D:$D,$D61,'Defect Entry'!$B:$B,$J$20,'Defect Entry'!$G:$G,F$57))+(COUNTIFS('Defect Entry'!$D:$D,$D61,'Defect Entry'!$B:$B,$K$20,'Defect Entry'!$G:$G,F$57))+(COUNTIFS('Defect Entry'!$D:$D,$D61,'Defect Entry'!$B:$B,$L$20,'Defect Entry'!$G:$G,F$57))+(COUNTIFS('Defect Entry'!$D:$D,$D61,'Defect Entry'!$B:$B,$M$20,'Defect Entry'!$G:$G,F$57))+(COUNTIFS('Defect Entry'!$D:$D,$D61,'Defect Entry'!$B:$B,$N$20,'Defect Entry'!$G:$G,F$57))+(COUNTIFS('Defect Entry'!$D:$D,$D61,'Defect Entry'!$B:$B,$O$20,'Defect Entry'!$G:$G,F$57))+(COUNTIFS('Defect Entry'!$D:$D,$D61,'Defect Entry'!$B:$B,$I$20,'Defect Entry'!$G:$G,F$57))</f>
        <v>0</v>
      </c>
      <c r="G61" s="170">
        <f>(COUNTIFS('Defect Entry'!$D:$D,$D61,'Defect Entry'!$B:$B,$E$20,'Defect Entry'!$G:$G,G$57))+(COUNTIFS('Defect Entry'!$D:$D,$D61,'Defect Entry'!$B:$B,$F$20,'Defect Entry'!$G:$G,G$57))+(COUNTIFS('Defect Entry'!$D:$D,$D61,'Defect Entry'!$B:$B,$G$20,'Defect Entry'!$G:$G,G$57))+(COUNTIFS('Defect Entry'!$D:$D,$D61,'Defect Entry'!$B:$B,$H$20,'Defect Entry'!$G:$G,G$57))+(COUNTIFS('Defect Entry'!$D:$D,$D61,'Defect Entry'!$B:$B,$J$20,'Defect Entry'!$G:$G,G$57))+(COUNTIFS('Defect Entry'!$D:$D,$D61,'Defect Entry'!$B:$B,$K$20,'Defect Entry'!$G:$G,G$57))+(COUNTIFS('Defect Entry'!$D:$D,$D61,'Defect Entry'!$B:$B,$L$20,'Defect Entry'!$G:$G,G$57))+(COUNTIFS('Defect Entry'!$D:$D,$D61,'Defect Entry'!$B:$B,$M$20,'Defect Entry'!$G:$G,G$57))+(COUNTIFS('Defect Entry'!$D:$D,$D61,'Defect Entry'!$B:$B,$N$20,'Defect Entry'!$G:$G,G$57))+(COUNTIFS('Defect Entry'!$D:$D,$D61,'Defect Entry'!$B:$B,$O$20,'Defect Entry'!$G:$G,G$57))+(COUNTIFS('Defect Entry'!$D:$D,$D61,'Defect Entry'!$B:$B,$I$20,'Defect Entry'!$G:$G,G$57))</f>
        <v>0</v>
      </c>
      <c r="H61" s="170">
        <f>(COUNTIFS('Defect Entry'!$D:$D,$D61,'Defect Entry'!$B:$B,$E$20,'Defect Entry'!$G:$G,H$57))+(COUNTIFS('Defect Entry'!$D:$D,$D61,'Defect Entry'!$B:$B,$F$20,'Defect Entry'!$G:$G,H$57))+(COUNTIFS('Defect Entry'!$D:$D,$D61,'Defect Entry'!$B:$B,$G$20,'Defect Entry'!$G:$G,H$57))+(COUNTIFS('Defect Entry'!$D:$D,$D61,'Defect Entry'!$B:$B,$H$20,'Defect Entry'!$G:$G,H$57))+(COUNTIFS('Defect Entry'!$D:$D,$D61,'Defect Entry'!$B:$B,$J$20,'Defect Entry'!$G:$G,H$57))+(COUNTIFS('Defect Entry'!$D:$D,$D61,'Defect Entry'!$B:$B,$K$20,'Defect Entry'!$G:$G,H$57))+(COUNTIFS('Defect Entry'!$D:$D,$D61,'Defect Entry'!$B:$B,$L$20,'Defect Entry'!$G:$G,H$57))+(COUNTIFS('Defect Entry'!$D:$D,$D61,'Defect Entry'!$B:$B,$M$20,'Defect Entry'!$G:$G,H$57))+(COUNTIFS('Defect Entry'!$D:$D,$D61,'Defect Entry'!$B:$B,$N$20,'Defect Entry'!$G:$G,H$57))+(COUNTIFS('Defect Entry'!$D:$D,$D61,'Defect Entry'!$B:$B,$O$20,'Defect Entry'!$G:$G,H$57))+(COUNTIFS('Defect Entry'!$D:$D,$D61,'Defect Entry'!$B:$B,$I$20,'Defect Entry'!$G:$G,H$57))</f>
        <v>1</v>
      </c>
      <c r="I61" s="170">
        <f>(COUNTIFS('Defect Entry'!$D:$D,$D61,'Defect Entry'!$B:$B,$E$20,'Defect Entry'!$G:$G,I$57))+(COUNTIFS('Defect Entry'!$D:$D,$D61,'Defect Entry'!$B:$B,$F$20,'Defect Entry'!$G:$G,I$57))+(COUNTIFS('Defect Entry'!$D:$D,$D61,'Defect Entry'!$B:$B,$G$20,'Defect Entry'!$G:$G,I$57))+(COUNTIFS('Defect Entry'!$D:$D,$D61,'Defect Entry'!$B:$B,$H$20,'Defect Entry'!$G:$G,I$57))+(COUNTIFS('Defect Entry'!$D:$D,$D61,'Defect Entry'!$B:$B,$J$20,'Defect Entry'!$G:$G,I$57))+(COUNTIFS('Defect Entry'!$D:$D,$D61,'Defect Entry'!$B:$B,$K$20,'Defect Entry'!$G:$G,I$57))+(COUNTIFS('Defect Entry'!$D:$D,$D61,'Defect Entry'!$B:$B,$L$20,'Defect Entry'!$G:$G,I$57))+(COUNTIFS('Defect Entry'!$D:$D,$D61,'Defect Entry'!$B:$B,$M$20,'Defect Entry'!$G:$G,I$57))+(COUNTIFS('Defect Entry'!$D:$D,$D61,'Defect Entry'!$B:$B,$N$20,'Defect Entry'!$G:$G,I$57))+(COUNTIFS('Defect Entry'!$D:$D,$D61,'Defect Entry'!$B:$B,$O$20,'Defect Entry'!$G:$G,I$57))+(COUNTIFS('Defect Entry'!$D:$D,$D61,'Defect Entry'!$B:$B,$I$20,'Defect Entry'!$G:$G,I$57))</f>
        <v>0</v>
      </c>
      <c r="J61" s="170">
        <f>(COUNTIFS('Defect Entry'!$D:$D,$D61,'Defect Entry'!$B:$B,$E$20,'Defect Entry'!$H:$H,J$57))+(COUNTIFS('Defect Entry'!$D:$D,$D61,'Defect Entry'!$B:$B,$F$20,'Defect Entry'!$H:$H,J$57))+(COUNTIFS('Defect Entry'!$D:$D,$D61,'Defect Entry'!$B:$B,$G$20,'Defect Entry'!$H:$H,J$57))+(COUNTIFS('Defect Entry'!$D:$D,$D61,'Defect Entry'!$B:$B,$H$20,'Defect Entry'!$H:$H,J$57))+(COUNTIFS('Defect Entry'!$D:$D,$D61,'Defect Entry'!$B:$B,$J$20,'Defect Entry'!$H:$H,J$57))+(COUNTIFS('Defect Entry'!$D:$D,$D61,'Defect Entry'!$B:$B,$K$20,'Defect Entry'!$H:$H,J$57))+(COUNTIFS('Defect Entry'!$D:$D,$D61,'Defect Entry'!$B:$B,$L$20,'Defect Entry'!$H:$H,J$57))+(COUNTIFS('Defect Entry'!$D:$D,$D61,'Defect Entry'!$B:$B,$M$20,'Defect Entry'!$H:$H,J$57))+(COUNTIFS('Defect Entry'!$D:$D,$D61,'Defect Entry'!$B:$B,$N$20,'Defect Entry'!$H:$H,J$57))+(COUNTIFS('Defect Entry'!$D:$D,$D61,'Defect Entry'!$B:$B,$O$20,'Defect Entry'!$H:$H,J$57))+(COUNTIFS('Defect Entry'!$D:$D,$D61,'Defect Entry'!$B:$B,$I$20,'Defect Entry'!$H:$H,J$57))</f>
        <v>0</v>
      </c>
      <c r="K61" s="170">
        <f>(COUNTIFS('Defect Entry'!$D:$D,$D61,'Defect Entry'!$B:$B,$E$20,'Defect Entry'!$H:$H,K$57))+(COUNTIFS('Defect Entry'!$D:$D,$D61,'Defect Entry'!$B:$B,$F$20,'Defect Entry'!$H:$H,K$57))+(COUNTIFS('Defect Entry'!$D:$D,$D61,'Defect Entry'!$B:$B,$G$20,'Defect Entry'!$H:$H,K$57))+(COUNTIFS('Defect Entry'!$D:$D,$D61,'Defect Entry'!$B:$B,$H$20,'Defect Entry'!$H:$H,K$57))+(COUNTIFS('Defect Entry'!$D:$D,$D61,'Defect Entry'!$B:$B,$J$20,'Defect Entry'!$H:$H,K$57))+(COUNTIFS('Defect Entry'!$D:$D,$D61,'Defect Entry'!$B:$B,$K$20,'Defect Entry'!$H:$H,K$57))+(COUNTIFS('Defect Entry'!$D:$D,$D61,'Defect Entry'!$B:$B,$L$20,'Defect Entry'!$H:$H,K$57))+(COUNTIFS('Defect Entry'!$D:$D,$D61,'Defect Entry'!$B:$B,$M$20,'Defect Entry'!$H:$H,K$57))+(COUNTIFS('Defect Entry'!$D:$D,$D61,'Defect Entry'!$B:$B,$N$20,'Defect Entry'!$H:$H,K$57))+(COUNTIFS('Defect Entry'!$D:$D,$D61,'Defect Entry'!$B:$B,$O$20,'Defect Entry'!$H:$H,K$57))+(COUNTIFS('Defect Entry'!$D:$D,$D61,'Defect Entry'!$B:$B,$I$20,'Defect Entry'!$H:$H,K$57))</f>
        <v>0</v>
      </c>
      <c r="L61" s="170">
        <f>(COUNTIFS('Defect Entry'!$D:$D,$D61,'Defect Entry'!$B:$B,$E$20,'Defect Entry'!$H:$H,L$57))+(COUNTIFS('Defect Entry'!$D:$D,$D61,'Defect Entry'!$B:$B,$F$20,'Defect Entry'!$H:$H,L$57))+(COUNTIFS('Defect Entry'!$D:$D,$D61,'Defect Entry'!$B:$B,$G$20,'Defect Entry'!$H:$H,L$57))+(COUNTIFS('Defect Entry'!$D:$D,$D61,'Defect Entry'!$B:$B,$H$20,'Defect Entry'!$H:$H,L$57))+(COUNTIFS('Defect Entry'!$D:$D,$D61,'Defect Entry'!$B:$B,$J$20,'Defect Entry'!$H:$H,L$57))+(COUNTIFS('Defect Entry'!$D:$D,$D61,'Defect Entry'!$B:$B,$K$20,'Defect Entry'!$H:$H,L$57))+(COUNTIFS('Defect Entry'!$D:$D,$D61,'Defect Entry'!$B:$B,$L$20,'Defect Entry'!$H:$H,L$57))+(COUNTIFS('Defect Entry'!$D:$D,$D61,'Defect Entry'!$B:$B,$M$20,'Defect Entry'!$H:$H,L$57))+(COUNTIFS('Defect Entry'!$D:$D,$D61,'Defect Entry'!$B:$B,$N$20,'Defect Entry'!$H:$H,L$57))+(COUNTIFS('Defect Entry'!$D:$D,$D61,'Defect Entry'!$B:$B,$O$20,'Defect Entry'!$H:$H,L$57))+(COUNTIFS('Defect Entry'!$D:$D,$D61,'Defect Entry'!$B:$B,$I$20,'Defect Entry'!$H:$H,L$57))</f>
        <v>1</v>
      </c>
      <c r="M61" s="170">
        <f>(COUNTIFS('Defect Entry'!$D:$D,$D61,'Defect Entry'!$B:$B,$E$20,'Defect Entry'!$H:$H,M$57))+(COUNTIFS('Defect Entry'!$D:$D,$D61,'Defect Entry'!$B:$B,$F$20,'Defect Entry'!$H:$H,M$57))+(COUNTIFS('Defect Entry'!$D:$D,$D61,'Defect Entry'!$B:$B,$G$20,'Defect Entry'!$H:$H,M$57))+(COUNTIFS('Defect Entry'!$D:$D,$D61,'Defect Entry'!$B:$B,$H$20,'Defect Entry'!$H:$H,M$57))+(COUNTIFS('Defect Entry'!$D:$D,$D61,'Defect Entry'!$B:$B,$J$20,'Defect Entry'!$H:$H,M$57))+(COUNTIFS('Defect Entry'!$D:$D,$D61,'Defect Entry'!$B:$B,$K$20,'Defect Entry'!$H:$H,M$57))+(COUNTIFS('Defect Entry'!$D:$D,$D61,'Defect Entry'!$B:$B,$L$20,'Defect Entry'!$H:$H,M$57))+(COUNTIFS('Defect Entry'!$D:$D,$D61,'Defect Entry'!$B:$B,$M$20,'Defect Entry'!$H:$H,M$57))+(COUNTIFS('Defect Entry'!$D:$D,$D61,'Defect Entry'!$B:$B,$N$20,'Defect Entry'!$H:$H,M$57))+(COUNTIFS('Defect Entry'!$D:$D,$D61,'Defect Entry'!$B:$B,$O$20,'Defect Entry'!$H:$H,M$57))+(COUNTIFS('Defect Entry'!$D:$D,$D61,'Defect Entry'!$B:$B,$I$20,'Defect Entry'!$H:$H,M$57))</f>
        <v>0</v>
      </c>
    </row>
    <row r="62" spans="2:20" x14ac:dyDescent="0.25">
      <c r="B62" s="360"/>
      <c r="C62" s="360"/>
      <c r="D62" s="203" t="s">
        <v>212</v>
      </c>
      <c r="E62" s="170">
        <f t="shared" si="15"/>
        <v>20</v>
      </c>
      <c r="F62" s="170">
        <f>(COUNTIFS('Defect Entry'!$D:$D,$D62,'Defect Entry'!$B:$B,$E$20,'Defect Entry'!$G:$G,F$57))+(COUNTIFS('Defect Entry'!$D:$D,$D62,'Defect Entry'!$B:$B,$F$20,'Defect Entry'!$G:$G,F$57))+(COUNTIFS('Defect Entry'!$D:$D,$D62,'Defect Entry'!$B:$B,$G$20,'Defect Entry'!$G:$G,F$57))+(COUNTIFS('Defect Entry'!$D:$D,$D62,'Defect Entry'!$B:$B,$H$20,'Defect Entry'!$G:$G,F$57))+(COUNTIFS('Defect Entry'!$D:$D,$D62,'Defect Entry'!$B:$B,$J$20,'Defect Entry'!$G:$G,F$57))+(COUNTIFS('Defect Entry'!$D:$D,$D62,'Defect Entry'!$B:$B,$K$20,'Defect Entry'!$G:$G,F$57))+(COUNTIFS('Defect Entry'!$D:$D,$D62,'Defect Entry'!$B:$B,$L$20,'Defect Entry'!$G:$G,F$57))+(COUNTIFS('Defect Entry'!$D:$D,$D62,'Defect Entry'!$B:$B,$M$20,'Defect Entry'!$G:$G,F$57))+(COUNTIFS('Defect Entry'!$D:$D,$D62,'Defect Entry'!$B:$B,$N$20,'Defect Entry'!$G:$G,F$57))+(COUNTIFS('Defect Entry'!$D:$D,$D62,'Defect Entry'!$B:$B,$O$20,'Defect Entry'!$G:$G,F$57))+(COUNTIFS('Defect Entry'!$D:$D,$D62,'Defect Entry'!$B:$B,$I$20,'Defect Entry'!$G:$G,F$57))</f>
        <v>0</v>
      </c>
      <c r="G62" s="170">
        <f>(COUNTIFS('Defect Entry'!$D:$D,$D62,'Defect Entry'!$B:$B,$E$20,'Defect Entry'!$G:$G,G$57))+(COUNTIFS('Defect Entry'!$D:$D,$D62,'Defect Entry'!$B:$B,$F$20,'Defect Entry'!$G:$G,G$57))+(COUNTIFS('Defect Entry'!$D:$D,$D62,'Defect Entry'!$B:$B,$G$20,'Defect Entry'!$G:$G,G$57))+(COUNTIFS('Defect Entry'!$D:$D,$D62,'Defect Entry'!$B:$B,$H$20,'Defect Entry'!$G:$G,G$57))+(COUNTIFS('Defect Entry'!$D:$D,$D62,'Defect Entry'!$B:$B,$J$20,'Defect Entry'!$G:$G,G$57))+(COUNTIFS('Defect Entry'!$D:$D,$D62,'Defect Entry'!$B:$B,$K$20,'Defect Entry'!$G:$G,G$57))+(COUNTIFS('Defect Entry'!$D:$D,$D62,'Defect Entry'!$B:$B,$L$20,'Defect Entry'!$G:$G,G$57))+(COUNTIFS('Defect Entry'!$D:$D,$D62,'Defect Entry'!$B:$B,$M$20,'Defect Entry'!$G:$G,G$57))+(COUNTIFS('Defect Entry'!$D:$D,$D62,'Defect Entry'!$B:$B,$N$20,'Defect Entry'!$G:$G,G$57))+(COUNTIFS('Defect Entry'!$D:$D,$D62,'Defect Entry'!$B:$B,$O$20,'Defect Entry'!$G:$G,G$57))+(COUNTIFS('Defect Entry'!$D:$D,$D62,'Defect Entry'!$B:$B,$I$20,'Defect Entry'!$G:$G,G$57))</f>
        <v>1</v>
      </c>
      <c r="H62" s="170">
        <f>(COUNTIFS('Defect Entry'!$D:$D,$D62,'Defect Entry'!$B:$B,$E$20,'Defect Entry'!$G:$G,H$57))+(COUNTIFS('Defect Entry'!$D:$D,$D62,'Defect Entry'!$B:$B,$F$20,'Defect Entry'!$G:$G,H$57))+(COUNTIFS('Defect Entry'!$D:$D,$D62,'Defect Entry'!$B:$B,$G$20,'Defect Entry'!$G:$G,H$57))+(COUNTIFS('Defect Entry'!$D:$D,$D62,'Defect Entry'!$B:$B,$H$20,'Defect Entry'!$G:$G,H$57))+(COUNTIFS('Defect Entry'!$D:$D,$D62,'Defect Entry'!$B:$B,$J$20,'Defect Entry'!$G:$G,H$57))+(COUNTIFS('Defect Entry'!$D:$D,$D62,'Defect Entry'!$B:$B,$K$20,'Defect Entry'!$G:$G,H$57))+(COUNTIFS('Defect Entry'!$D:$D,$D62,'Defect Entry'!$B:$B,$L$20,'Defect Entry'!$G:$G,H$57))+(COUNTIFS('Defect Entry'!$D:$D,$D62,'Defect Entry'!$B:$B,$M$20,'Defect Entry'!$G:$G,H$57))+(COUNTIFS('Defect Entry'!$D:$D,$D62,'Defect Entry'!$B:$B,$N$20,'Defect Entry'!$G:$G,H$57))+(COUNTIFS('Defect Entry'!$D:$D,$D62,'Defect Entry'!$B:$B,$O$20,'Defect Entry'!$G:$G,H$57))+(COUNTIFS('Defect Entry'!$D:$D,$D62,'Defect Entry'!$B:$B,$I$20,'Defect Entry'!$G:$G,H$57))</f>
        <v>14</v>
      </c>
      <c r="I62" s="170">
        <f>(COUNTIFS('Defect Entry'!$D:$D,$D62,'Defect Entry'!$B:$B,$E$20,'Defect Entry'!$G:$G,I$57))+(COUNTIFS('Defect Entry'!$D:$D,$D62,'Defect Entry'!$B:$B,$F$20,'Defect Entry'!$G:$G,I$57))+(COUNTIFS('Defect Entry'!$D:$D,$D62,'Defect Entry'!$B:$B,$G$20,'Defect Entry'!$G:$G,I$57))+(COUNTIFS('Defect Entry'!$D:$D,$D62,'Defect Entry'!$B:$B,$H$20,'Defect Entry'!$G:$G,I$57))+(COUNTIFS('Defect Entry'!$D:$D,$D62,'Defect Entry'!$B:$B,$J$20,'Defect Entry'!$G:$G,I$57))+(COUNTIFS('Defect Entry'!$D:$D,$D62,'Defect Entry'!$B:$B,$K$20,'Defect Entry'!$G:$G,I$57))+(COUNTIFS('Defect Entry'!$D:$D,$D62,'Defect Entry'!$B:$B,$L$20,'Defect Entry'!$G:$G,I$57))+(COUNTIFS('Defect Entry'!$D:$D,$D62,'Defect Entry'!$B:$B,$M$20,'Defect Entry'!$G:$G,I$57))+(COUNTIFS('Defect Entry'!$D:$D,$D62,'Defect Entry'!$B:$B,$N$20,'Defect Entry'!$G:$G,I$57))+(COUNTIFS('Defect Entry'!$D:$D,$D62,'Defect Entry'!$B:$B,$O$20,'Defect Entry'!$G:$G,I$57))+(COUNTIFS('Defect Entry'!$D:$D,$D62,'Defect Entry'!$B:$B,$I$20,'Defect Entry'!$G:$G,I$57))</f>
        <v>5</v>
      </c>
      <c r="J62" s="170">
        <f>(COUNTIFS('Defect Entry'!$D:$D,$D62,'Defect Entry'!$B:$B,$E$20,'Defect Entry'!$H:$H,J$57))+(COUNTIFS('Defect Entry'!$D:$D,$D62,'Defect Entry'!$B:$B,$F$20,'Defect Entry'!$H:$H,J$57))+(COUNTIFS('Defect Entry'!$D:$D,$D62,'Defect Entry'!$B:$B,$G$20,'Defect Entry'!$H:$H,J$57))+(COUNTIFS('Defect Entry'!$D:$D,$D62,'Defect Entry'!$B:$B,$H$20,'Defect Entry'!$H:$H,J$57))+(COUNTIFS('Defect Entry'!$D:$D,$D62,'Defect Entry'!$B:$B,$J$20,'Defect Entry'!$H:$H,J$57))+(COUNTIFS('Defect Entry'!$D:$D,$D62,'Defect Entry'!$B:$B,$K$20,'Defect Entry'!$H:$H,J$57))+(COUNTIFS('Defect Entry'!$D:$D,$D62,'Defect Entry'!$B:$B,$L$20,'Defect Entry'!$H:$H,J$57))+(COUNTIFS('Defect Entry'!$D:$D,$D62,'Defect Entry'!$B:$B,$M$20,'Defect Entry'!$H:$H,J$57))+(COUNTIFS('Defect Entry'!$D:$D,$D62,'Defect Entry'!$B:$B,$N$20,'Defect Entry'!$H:$H,J$57))+(COUNTIFS('Defect Entry'!$D:$D,$D62,'Defect Entry'!$B:$B,$O$20,'Defect Entry'!$H:$H,J$57))+(COUNTIFS('Defect Entry'!$D:$D,$D62,'Defect Entry'!$B:$B,$I$20,'Defect Entry'!$H:$H,J$57))</f>
        <v>0</v>
      </c>
      <c r="K62" s="170">
        <f>(COUNTIFS('Defect Entry'!$D:$D,$D62,'Defect Entry'!$B:$B,$E$20,'Defect Entry'!$H:$H,K$57))+(COUNTIFS('Defect Entry'!$D:$D,$D62,'Defect Entry'!$B:$B,$F$20,'Defect Entry'!$H:$H,K$57))+(COUNTIFS('Defect Entry'!$D:$D,$D62,'Defect Entry'!$B:$B,$G$20,'Defect Entry'!$H:$H,K$57))+(COUNTIFS('Defect Entry'!$D:$D,$D62,'Defect Entry'!$B:$B,$H$20,'Defect Entry'!$H:$H,K$57))+(COUNTIFS('Defect Entry'!$D:$D,$D62,'Defect Entry'!$B:$B,$J$20,'Defect Entry'!$H:$H,K$57))+(COUNTIFS('Defect Entry'!$D:$D,$D62,'Defect Entry'!$B:$B,$K$20,'Defect Entry'!$H:$H,K$57))+(COUNTIFS('Defect Entry'!$D:$D,$D62,'Defect Entry'!$B:$B,$L$20,'Defect Entry'!$H:$H,K$57))+(COUNTIFS('Defect Entry'!$D:$D,$D62,'Defect Entry'!$B:$B,$M$20,'Defect Entry'!$H:$H,K$57))+(COUNTIFS('Defect Entry'!$D:$D,$D62,'Defect Entry'!$B:$B,$N$20,'Defect Entry'!$H:$H,K$57))+(COUNTIFS('Defect Entry'!$D:$D,$D62,'Defect Entry'!$B:$B,$O$20,'Defect Entry'!$H:$H,K$57))+(COUNTIFS('Defect Entry'!$D:$D,$D62,'Defect Entry'!$B:$B,$I$20,'Defect Entry'!$H:$H,K$57))</f>
        <v>1</v>
      </c>
      <c r="L62" s="170">
        <f>(COUNTIFS('Defect Entry'!$D:$D,$D62,'Defect Entry'!$B:$B,$E$20,'Defect Entry'!$H:$H,L$57))+(COUNTIFS('Defect Entry'!$D:$D,$D62,'Defect Entry'!$B:$B,$F$20,'Defect Entry'!$H:$H,L$57))+(COUNTIFS('Defect Entry'!$D:$D,$D62,'Defect Entry'!$B:$B,$G$20,'Defect Entry'!$H:$H,L$57))+(COUNTIFS('Defect Entry'!$D:$D,$D62,'Defect Entry'!$B:$B,$H$20,'Defect Entry'!$H:$H,L$57))+(COUNTIFS('Defect Entry'!$D:$D,$D62,'Defect Entry'!$B:$B,$J$20,'Defect Entry'!$H:$H,L$57))+(COUNTIFS('Defect Entry'!$D:$D,$D62,'Defect Entry'!$B:$B,$K$20,'Defect Entry'!$H:$H,L$57))+(COUNTIFS('Defect Entry'!$D:$D,$D62,'Defect Entry'!$B:$B,$L$20,'Defect Entry'!$H:$H,L$57))+(COUNTIFS('Defect Entry'!$D:$D,$D62,'Defect Entry'!$B:$B,$M$20,'Defect Entry'!$H:$H,L$57))+(COUNTIFS('Defect Entry'!$D:$D,$D62,'Defect Entry'!$B:$B,$N$20,'Defect Entry'!$H:$H,L$57))+(COUNTIFS('Defect Entry'!$D:$D,$D62,'Defect Entry'!$B:$B,$O$20,'Defect Entry'!$H:$H,L$57))+(COUNTIFS('Defect Entry'!$D:$D,$D62,'Defect Entry'!$B:$B,$I$20,'Defect Entry'!$H:$H,L$57))</f>
        <v>13</v>
      </c>
      <c r="M62" s="170">
        <f>(COUNTIFS('Defect Entry'!$D:$D,$D62,'Defect Entry'!$B:$B,$E$20,'Defect Entry'!$H:$H,M$57))+(COUNTIFS('Defect Entry'!$D:$D,$D62,'Defect Entry'!$B:$B,$F$20,'Defect Entry'!$H:$H,M$57))+(COUNTIFS('Defect Entry'!$D:$D,$D62,'Defect Entry'!$B:$B,$G$20,'Defect Entry'!$H:$H,M$57))+(COUNTIFS('Defect Entry'!$D:$D,$D62,'Defect Entry'!$B:$B,$H$20,'Defect Entry'!$H:$H,M$57))+(COUNTIFS('Defect Entry'!$D:$D,$D62,'Defect Entry'!$B:$B,$J$20,'Defect Entry'!$H:$H,M$57))+(COUNTIFS('Defect Entry'!$D:$D,$D62,'Defect Entry'!$B:$B,$K$20,'Defect Entry'!$H:$H,M$57))+(COUNTIFS('Defect Entry'!$D:$D,$D62,'Defect Entry'!$B:$B,$L$20,'Defect Entry'!$H:$H,M$57))+(COUNTIFS('Defect Entry'!$D:$D,$D62,'Defect Entry'!$B:$B,$M$20,'Defect Entry'!$H:$H,M$57))+(COUNTIFS('Defect Entry'!$D:$D,$D62,'Defect Entry'!$B:$B,$N$20,'Defect Entry'!$H:$H,M$57))+(COUNTIFS('Defect Entry'!$D:$D,$D62,'Defect Entry'!$B:$B,$O$20,'Defect Entry'!$H:$H,M$57))+(COUNTIFS('Defect Entry'!$D:$D,$D62,'Defect Entry'!$B:$B,$I$20,'Defect Entry'!$H:$H,M$57))</f>
        <v>6</v>
      </c>
    </row>
    <row r="63" spans="2:20" x14ac:dyDescent="0.25">
      <c r="B63" s="360"/>
      <c r="C63" s="360"/>
      <c r="D63" s="203" t="s">
        <v>197</v>
      </c>
      <c r="E63" s="170">
        <f t="shared" si="15"/>
        <v>4</v>
      </c>
      <c r="F63" s="170">
        <f>(COUNTIFS('Defect Entry'!$D:$D,$D63,'Defect Entry'!$B:$B,$E$20,'Defect Entry'!$G:$G,F$57))+(COUNTIFS('Defect Entry'!$D:$D,$D63,'Defect Entry'!$B:$B,$F$20,'Defect Entry'!$G:$G,F$57))+(COUNTIFS('Defect Entry'!$D:$D,$D63,'Defect Entry'!$B:$B,$G$20,'Defect Entry'!$G:$G,F$57))+(COUNTIFS('Defect Entry'!$D:$D,$D63,'Defect Entry'!$B:$B,$H$20,'Defect Entry'!$G:$G,F$57))+(COUNTIFS('Defect Entry'!$D:$D,$D63,'Defect Entry'!$B:$B,$J$20,'Defect Entry'!$G:$G,F$57))+(COUNTIFS('Defect Entry'!$D:$D,$D63,'Defect Entry'!$B:$B,$K$20,'Defect Entry'!$G:$G,F$57))+(COUNTIFS('Defect Entry'!$D:$D,$D63,'Defect Entry'!$B:$B,$L$20,'Defect Entry'!$G:$G,F$57))+(COUNTIFS('Defect Entry'!$D:$D,$D63,'Defect Entry'!$B:$B,$M$20,'Defect Entry'!$G:$G,F$57))+(COUNTIFS('Defect Entry'!$D:$D,$D63,'Defect Entry'!$B:$B,$N$20,'Defect Entry'!$G:$G,F$57))+(COUNTIFS('Defect Entry'!$D:$D,$D63,'Defect Entry'!$B:$B,$O$20,'Defect Entry'!$G:$G,F$57))+(COUNTIFS('Defect Entry'!$D:$D,$D63,'Defect Entry'!$B:$B,$I$20,'Defect Entry'!$G:$G,F$57))</f>
        <v>0</v>
      </c>
      <c r="G63" s="170">
        <f>(COUNTIFS('Defect Entry'!$D:$D,$D63,'Defect Entry'!$B:$B,$E$20,'Defect Entry'!$G:$G,G$57))+(COUNTIFS('Defect Entry'!$D:$D,$D63,'Defect Entry'!$B:$B,$F$20,'Defect Entry'!$G:$G,G$57))+(COUNTIFS('Defect Entry'!$D:$D,$D63,'Defect Entry'!$B:$B,$G$20,'Defect Entry'!$G:$G,G$57))+(COUNTIFS('Defect Entry'!$D:$D,$D63,'Defect Entry'!$B:$B,$H$20,'Defect Entry'!$G:$G,G$57))+(COUNTIFS('Defect Entry'!$D:$D,$D63,'Defect Entry'!$B:$B,$J$20,'Defect Entry'!$G:$G,G$57))+(COUNTIFS('Defect Entry'!$D:$D,$D63,'Defect Entry'!$B:$B,$K$20,'Defect Entry'!$G:$G,G$57))+(COUNTIFS('Defect Entry'!$D:$D,$D63,'Defect Entry'!$B:$B,$L$20,'Defect Entry'!$G:$G,G$57))+(COUNTIFS('Defect Entry'!$D:$D,$D63,'Defect Entry'!$B:$B,$M$20,'Defect Entry'!$G:$G,G$57))+(COUNTIFS('Defect Entry'!$D:$D,$D63,'Defect Entry'!$B:$B,$N$20,'Defect Entry'!$G:$G,G$57))+(COUNTIFS('Defect Entry'!$D:$D,$D63,'Defect Entry'!$B:$B,$O$20,'Defect Entry'!$G:$G,G$57))+(COUNTIFS('Defect Entry'!$D:$D,$D63,'Defect Entry'!$B:$B,$I$20,'Defect Entry'!$G:$G,G$57))</f>
        <v>0</v>
      </c>
      <c r="H63" s="170">
        <f>(COUNTIFS('Defect Entry'!$D:$D,$D63,'Defect Entry'!$B:$B,$E$20,'Defect Entry'!$G:$G,H$57))+(COUNTIFS('Defect Entry'!$D:$D,$D63,'Defect Entry'!$B:$B,$F$20,'Defect Entry'!$G:$G,H$57))+(COUNTIFS('Defect Entry'!$D:$D,$D63,'Defect Entry'!$B:$B,$G$20,'Defect Entry'!$G:$G,H$57))+(COUNTIFS('Defect Entry'!$D:$D,$D63,'Defect Entry'!$B:$B,$H$20,'Defect Entry'!$G:$G,H$57))+(COUNTIFS('Defect Entry'!$D:$D,$D63,'Defect Entry'!$B:$B,$J$20,'Defect Entry'!$G:$G,H$57))+(COUNTIFS('Defect Entry'!$D:$D,$D63,'Defect Entry'!$B:$B,$K$20,'Defect Entry'!$G:$G,H$57))+(COUNTIFS('Defect Entry'!$D:$D,$D63,'Defect Entry'!$B:$B,$L$20,'Defect Entry'!$G:$G,H$57))+(COUNTIFS('Defect Entry'!$D:$D,$D63,'Defect Entry'!$B:$B,$M$20,'Defect Entry'!$G:$G,H$57))+(COUNTIFS('Defect Entry'!$D:$D,$D63,'Defect Entry'!$B:$B,$N$20,'Defect Entry'!$G:$G,H$57))+(COUNTIFS('Defect Entry'!$D:$D,$D63,'Defect Entry'!$B:$B,$O$20,'Defect Entry'!$G:$G,H$57))+(COUNTIFS('Defect Entry'!$D:$D,$D63,'Defect Entry'!$B:$B,$I$20,'Defect Entry'!$G:$G,H$57))</f>
        <v>3</v>
      </c>
      <c r="I63" s="170">
        <f>(COUNTIFS('Defect Entry'!$D:$D,$D63,'Defect Entry'!$B:$B,$E$20,'Defect Entry'!$G:$G,I$57))+(COUNTIFS('Defect Entry'!$D:$D,$D63,'Defect Entry'!$B:$B,$F$20,'Defect Entry'!$G:$G,I$57))+(COUNTIFS('Defect Entry'!$D:$D,$D63,'Defect Entry'!$B:$B,$G$20,'Defect Entry'!$G:$G,I$57))+(COUNTIFS('Defect Entry'!$D:$D,$D63,'Defect Entry'!$B:$B,$H$20,'Defect Entry'!$G:$G,I$57))+(COUNTIFS('Defect Entry'!$D:$D,$D63,'Defect Entry'!$B:$B,$J$20,'Defect Entry'!$G:$G,I$57))+(COUNTIFS('Defect Entry'!$D:$D,$D63,'Defect Entry'!$B:$B,$K$20,'Defect Entry'!$G:$G,I$57))+(COUNTIFS('Defect Entry'!$D:$D,$D63,'Defect Entry'!$B:$B,$L$20,'Defect Entry'!$G:$G,I$57))+(COUNTIFS('Defect Entry'!$D:$D,$D63,'Defect Entry'!$B:$B,$M$20,'Defect Entry'!$G:$G,I$57))+(COUNTIFS('Defect Entry'!$D:$D,$D63,'Defect Entry'!$B:$B,$N$20,'Defect Entry'!$G:$G,I$57))+(COUNTIFS('Defect Entry'!$D:$D,$D63,'Defect Entry'!$B:$B,$O$20,'Defect Entry'!$G:$G,I$57))+(COUNTIFS('Defect Entry'!$D:$D,$D63,'Defect Entry'!$B:$B,$I$20,'Defect Entry'!$G:$G,I$57))</f>
        <v>1</v>
      </c>
      <c r="J63" s="170">
        <f>(COUNTIFS('Defect Entry'!$D:$D,$D63,'Defect Entry'!$B:$B,$E$20,'Defect Entry'!$H:$H,J$57))+(COUNTIFS('Defect Entry'!$D:$D,$D63,'Defect Entry'!$B:$B,$F$20,'Defect Entry'!$H:$H,J$57))+(COUNTIFS('Defect Entry'!$D:$D,$D63,'Defect Entry'!$B:$B,$G$20,'Defect Entry'!$H:$H,J$57))+(COUNTIFS('Defect Entry'!$D:$D,$D63,'Defect Entry'!$B:$B,$H$20,'Defect Entry'!$H:$H,J$57))+(COUNTIFS('Defect Entry'!$D:$D,$D63,'Defect Entry'!$B:$B,$J$20,'Defect Entry'!$H:$H,J$57))+(COUNTIFS('Defect Entry'!$D:$D,$D63,'Defect Entry'!$B:$B,$K$20,'Defect Entry'!$H:$H,J$57))+(COUNTIFS('Defect Entry'!$D:$D,$D63,'Defect Entry'!$B:$B,$L$20,'Defect Entry'!$H:$H,J$57))+(COUNTIFS('Defect Entry'!$D:$D,$D63,'Defect Entry'!$B:$B,$M$20,'Defect Entry'!$H:$H,J$57))+(COUNTIFS('Defect Entry'!$D:$D,$D63,'Defect Entry'!$B:$B,$N$20,'Defect Entry'!$H:$H,J$57))+(COUNTIFS('Defect Entry'!$D:$D,$D63,'Defect Entry'!$B:$B,$O$20,'Defect Entry'!$H:$H,J$57))+(COUNTIFS('Defect Entry'!$D:$D,$D63,'Defect Entry'!$B:$B,$I$20,'Defect Entry'!$H:$H,J$57))</f>
        <v>0</v>
      </c>
      <c r="K63" s="170">
        <f>(COUNTIFS('Defect Entry'!$D:$D,$D63,'Defect Entry'!$B:$B,$E$20,'Defect Entry'!$H:$H,K$57))+(COUNTIFS('Defect Entry'!$D:$D,$D63,'Defect Entry'!$B:$B,$F$20,'Defect Entry'!$H:$H,K$57))+(COUNTIFS('Defect Entry'!$D:$D,$D63,'Defect Entry'!$B:$B,$G$20,'Defect Entry'!$H:$H,K$57))+(COUNTIFS('Defect Entry'!$D:$D,$D63,'Defect Entry'!$B:$B,$H$20,'Defect Entry'!$H:$H,K$57))+(COUNTIFS('Defect Entry'!$D:$D,$D63,'Defect Entry'!$B:$B,$J$20,'Defect Entry'!$H:$H,K$57))+(COUNTIFS('Defect Entry'!$D:$D,$D63,'Defect Entry'!$B:$B,$K$20,'Defect Entry'!$H:$H,K$57))+(COUNTIFS('Defect Entry'!$D:$D,$D63,'Defect Entry'!$B:$B,$L$20,'Defect Entry'!$H:$H,K$57))+(COUNTIFS('Defect Entry'!$D:$D,$D63,'Defect Entry'!$B:$B,$M$20,'Defect Entry'!$H:$H,K$57))+(COUNTIFS('Defect Entry'!$D:$D,$D63,'Defect Entry'!$B:$B,$N$20,'Defect Entry'!$H:$H,K$57))+(COUNTIFS('Defect Entry'!$D:$D,$D63,'Defect Entry'!$B:$B,$O$20,'Defect Entry'!$H:$H,K$57))+(COUNTIFS('Defect Entry'!$D:$D,$D63,'Defect Entry'!$B:$B,$I$20,'Defect Entry'!$H:$H,K$57))</f>
        <v>0</v>
      </c>
      <c r="L63" s="170">
        <f>(COUNTIFS('Defect Entry'!$D:$D,$D63,'Defect Entry'!$B:$B,$E$20,'Defect Entry'!$H:$H,L$57))+(COUNTIFS('Defect Entry'!$D:$D,$D63,'Defect Entry'!$B:$B,$F$20,'Defect Entry'!$H:$H,L$57))+(COUNTIFS('Defect Entry'!$D:$D,$D63,'Defect Entry'!$B:$B,$G$20,'Defect Entry'!$H:$H,L$57))+(COUNTIFS('Defect Entry'!$D:$D,$D63,'Defect Entry'!$B:$B,$H$20,'Defect Entry'!$H:$H,L$57))+(COUNTIFS('Defect Entry'!$D:$D,$D63,'Defect Entry'!$B:$B,$J$20,'Defect Entry'!$H:$H,L$57))+(COUNTIFS('Defect Entry'!$D:$D,$D63,'Defect Entry'!$B:$B,$K$20,'Defect Entry'!$H:$H,L$57))+(COUNTIFS('Defect Entry'!$D:$D,$D63,'Defect Entry'!$B:$B,$L$20,'Defect Entry'!$H:$H,L$57))+(COUNTIFS('Defect Entry'!$D:$D,$D63,'Defect Entry'!$B:$B,$M$20,'Defect Entry'!$H:$H,L$57))+(COUNTIFS('Defect Entry'!$D:$D,$D63,'Defect Entry'!$B:$B,$N$20,'Defect Entry'!$H:$H,L$57))+(COUNTIFS('Defect Entry'!$D:$D,$D63,'Defect Entry'!$B:$B,$O$20,'Defect Entry'!$H:$H,L$57))+(COUNTIFS('Defect Entry'!$D:$D,$D63,'Defect Entry'!$B:$B,$I$20,'Defect Entry'!$H:$H,L$57))</f>
        <v>3</v>
      </c>
      <c r="M63" s="170">
        <f>(COUNTIFS('Defect Entry'!$D:$D,$D63,'Defect Entry'!$B:$B,$E$20,'Defect Entry'!$H:$H,M$57))+(COUNTIFS('Defect Entry'!$D:$D,$D63,'Defect Entry'!$B:$B,$F$20,'Defect Entry'!$H:$H,M$57))+(COUNTIFS('Defect Entry'!$D:$D,$D63,'Defect Entry'!$B:$B,$G$20,'Defect Entry'!$H:$H,M$57))+(COUNTIFS('Defect Entry'!$D:$D,$D63,'Defect Entry'!$B:$B,$H$20,'Defect Entry'!$H:$H,M$57))+(COUNTIFS('Defect Entry'!$D:$D,$D63,'Defect Entry'!$B:$B,$J$20,'Defect Entry'!$H:$H,M$57))+(COUNTIFS('Defect Entry'!$D:$D,$D63,'Defect Entry'!$B:$B,$K$20,'Defect Entry'!$H:$H,M$57))+(COUNTIFS('Defect Entry'!$D:$D,$D63,'Defect Entry'!$B:$B,$L$20,'Defect Entry'!$H:$H,M$57))+(COUNTIFS('Defect Entry'!$D:$D,$D63,'Defect Entry'!$B:$B,$M$20,'Defect Entry'!$H:$H,M$57))+(COUNTIFS('Defect Entry'!$D:$D,$D63,'Defect Entry'!$B:$B,$N$20,'Defect Entry'!$H:$H,M$57))+(COUNTIFS('Defect Entry'!$D:$D,$D63,'Defect Entry'!$B:$B,$O$20,'Defect Entry'!$H:$H,M$57))+(COUNTIFS('Defect Entry'!$D:$D,$D63,'Defect Entry'!$B:$B,$I$20,'Defect Entry'!$H:$H,M$57))</f>
        <v>1</v>
      </c>
    </row>
    <row r="64" spans="2:20" x14ac:dyDescent="0.25">
      <c r="B64" s="360"/>
      <c r="C64" s="360"/>
      <c r="D64" s="203" t="s">
        <v>213</v>
      </c>
      <c r="E64" s="170">
        <f t="shared" si="15"/>
        <v>3</v>
      </c>
      <c r="F64" s="170">
        <f>(COUNTIFS('Defect Entry'!$D:$D,$D64,'Defect Entry'!$B:$B,$E$20,'Defect Entry'!$G:$G,F$57))+(COUNTIFS('Defect Entry'!$D:$D,$D64,'Defect Entry'!$B:$B,$F$20,'Defect Entry'!$G:$G,F$57))+(COUNTIFS('Defect Entry'!$D:$D,$D64,'Defect Entry'!$B:$B,$G$20,'Defect Entry'!$G:$G,F$57))+(COUNTIFS('Defect Entry'!$D:$D,$D64,'Defect Entry'!$B:$B,$H$20,'Defect Entry'!$G:$G,F$57))+(COUNTIFS('Defect Entry'!$D:$D,$D64,'Defect Entry'!$B:$B,$J$20,'Defect Entry'!$G:$G,F$57))+(COUNTIFS('Defect Entry'!$D:$D,$D64,'Defect Entry'!$B:$B,$K$20,'Defect Entry'!$G:$G,F$57))+(COUNTIFS('Defect Entry'!$D:$D,$D64,'Defect Entry'!$B:$B,$L$20,'Defect Entry'!$G:$G,F$57))+(COUNTIFS('Defect Entry'!$D:$D,$D64,'Defect Entry'!$B:$B,$M$20,'Defect Entry'!$G:$G,F$57))+(COUNTIFS('Defect Entry'!$D:$D,$D64,'Defect Entry'!$B:$B,$N$20,'Defect Entry'!$G:$G,F$57))+(COUNTIFS('Defect Entry'!$D:$D,$D64,'Defect Entry'!$B:$B,$O$20,'Defect Entry'!$G:$G,F$57))+(COUNTIFS('Defect Entry'!$D:$D,$D64,'Defect Entry'!$B:$B,$I$20,'Defect Entry'!$G:$G,F$57))</f>
        <v>0</v>
      </c>
      <c r="G64" s="170">
        <f>(COUNTIFS('Defect Entry'!$D:$D,$D64,'Defect Entry'!$B:$B,$E$20,'Defect Entry'!$G:$G,G$57))+(COUNTIFS('Defect Entry'!$D:$D,$D64,'Defect Entry'!$B:$B,$F$20,'Defect Entry'!$G:$G,G$57))+(COUNTIFS('Defect Entry'!$D:$D,$D64,'Defect Entry'!$B:$B,$G$20,'Defect Entry'!$G:$G,G$57))+(COUNTIFS('Defect Entry'!$D:$D,$D64,'Defect Entry'!$B:$B,$H$20,'Defect Entry'!$G:$G,G$57))+(COUNTIFS('Defect Entry'!$D:$D,$D64,'Defect Entry'!$B:$B,$J$20,'Defect Entry'!$G:$G,G$57))+(COUNTIFS('Defect Entry'!$D:$D,$D64,'Defect Entry'!$B:$B,$K$20,'Defect Entry'!$G:$G,G$57))+(COUNTIFS('Defect Entry'!$D:$D,$D64,'Defect Entry'!$B:$B,$L$20,'Defect Entry'!$G:$G,G$57))+(COUNTIFS('Defect Entry'!$D:$D,$D64,'Defect Entry'!$B:$B,$M$20,'Defect Entry'!$G:$G,G$57))+(COUNTIFS('Defect Entry'!$D:$D,$D64,'Defect Entry'!$B:$B,$N$20,'Defect Entry'!$G:$G,G$57))+(COUNTIFS('Defect Entry'!$D:$D,$D64,'Defect Entry'!$B:$B,$O$20,'Defect Entry'!$G:$G,G$57))+(COUNTIFS('Defect Entry'!$D:$D,$D64,'Defect Entry'!$B:$B,$I$20,'Defect Entry'!$G:$G,G$57))</f>
        <v>1</v>
      </c>
      <c r="H64" s="170">
        <f>(COUNTIFS('Defect Entry'!$D:$D,$D64,'Defect Entry'!$B:$B,$E$20,'Defect Entry'!$G:$G,H$57))+(COUNTIFS('Defect Entry'!$D:$D,$D64,'Defect Entry'!$B:$B,$F$20,'Defect Entry'!$G:$G,H$57))+(COUNTIFS('Defect Entry'!$D:$D,$D64,'Defect Entry'!$B:$B,$G$20,'Defect Entry'!$G:$G,H$57))+(COUNTIFS('Defect Entry'!$D:$D,$D64,'Defect Entry'!$B:$B,$H$20,'Defect Entry'!$G:$G,H$57))+(COUNTIFS('Defect Entry'!$D:$D,$D64,'Defect Entry'!$B:$B,$J$20,'Defect Entry'!$G:$G,H$57))+(COUNTIFS('Defect Entry'!$D:$D,$D64,'Defect Entry'!$B:$B,$K$20,'Defect Entry'!$G:$G,H$57))+(COUNTIFS('Defect Entry'!$D:$D,$D64,'Defect Entry'!$B:$B,$L$20,'Defect Entry'!$G:$G,H$57))+(COUNTIFS('Defect Entry'!$D:$D,$D64,'Defect Entry'!$B:$B,$M$20,'Defect Entry'!$G:$G,H$57))+(COUNTIFS('Defect Entry'!$D:$D,$D64,'Defect Entry'!$B:$B,$N$20,'Defect Entry'!$G:$G,H$57))+(COUNTIFS('Defect Entry'!$D:$D,$D64,'Defect Entry'!$B:$B,$O$20,'Defect Entry'!$G:$G,H$57))+(COUNTIFS('Defect Entry'!$D:$D,$D64,'Defect Entry'!$B:$B,$I$20,'Defect Entry'!$G:$G,H$57))</f>
        <v>1</v>
      </c>
      <c r="I64" s="170">
        <f>(COUNTIFS('Defect Entry'!$D:$D,$D64,'Defect Entry'!$B:$B,$E$20,'Defect Entry'!$G:$G,I$57))+(COUNTIFS('Defect Entry'!$D:$D,$D64,'Defect Entry'!$B:$B,$F$20,'Defect Entry'!$G:$G,I$57))+(COUNTIFS('Defect Entry'!$D:$D,$D64,'Defect Entry'!$B:$B,$G$20,'Defect Entry'!$G:$G,I$57))+(COUNTIFS('Defect Entry'!$D:$D,$D64,'Defect Entry'!$B:$B,$H$20,'Defect Entry'!$G:$G,I$57))+(COUNTIFS('Defect Entry'!$D:$D,$D64,'Defect Entry'!$B:$B,$J$20,'Defect Entry'!$G:$G,I$57))+(COUNTIFS('Defect Entry'!$D:$D,$D64,'Defect Entry'!$B:$B,$K$20,'Defect Entry'!$G:$G,I$57))+(COUNTIFS('Defect Entry'!$D:$D,$D64,'Defect Entry'!$B:$B,$L$20,'Defect Entry'!$G:$G,I$57))+(COUNTIFS('Defect Entry'!$D:$D,$D64,'Defect Entry'!$B:$B,$M$20,'Defect Entry'!$G:$G,I$57))+(COUNTIFS('Defect Entry'!$D:$D,$D64,'Defect Entry'!$B:$B,$N$20,'Defect Entry'!$G:$G,I$57))+(COUNTIFS('Defect Entry'!$D:$D,$D64,'Defect Entry'!$B:$B,$O$20,'Defect Entry'!$G:$G,I$57))+(COUNTIFS('Defect Entry'!$D:$D,$D64,'Defect Entry'!$B:$B,$I$20,'Defect Entry'!$G:$G,I$57))</f>
        <v>1</v>
      </c>
      <c r="J64" s="170">
        <f>(COUNTIFS('Defect Entry'!$D:$D,$D64,'Defect Entry'!$B:$B,$E$20,'Defect Entry'!$H:$H,J$57))+(COUNTIFS('Defect Entry'!$D:$D,$D64,'Defect Entry'!$B:$B,$F$20,'Defect Entry'!$H:$H,J$57))+(COUNTIFS('Defect Entry'!$D:$D,$D64,'Defect Entry'!$B:$B,$G$20,'Defect Entry'!$H:$H,J$57))+(COUNTIFS('Defect Entry'!$D:$D,$D64,'Defect Entry'!$B:$B,$H$20,'Defect Entry'!$H:$H,J$57))+(COUNTIFS('Defect Entry'!$D:$D,$D64,'Defect Entry'!$B:$B,$J$20,'Defect Entry'!$H:$H,J$57))+(COUNTIFS('Defect Entry'!$D:$D,$D64,'Defect Entry'!$B:$B,$K$20,'Defect Entry'!$H:$H,J$57))+(COUNTIFS('Defect Entry'!$D:$D,$D64,'Defect Entry'!$B:$B,$L$20,'Defect Entry'!$H:$H,J$57))+(COUNTIFS('Defect Entry'!$D:$D,$D64,'Defect Entry'!$B:$B,$M$20,'Defect Entry'!$H:$H,J$57))+(COUNTIFS('Defect Entry'!$D:$D,$D64,'Defect Entry'!$B:$B,$N$20,'Defect Entry'!$H:$H,J$57))+(COUNTIFS('Defect Entry'!$D:$D,$D64,'Defect Entry'!$B:$B,$O$20,'Defect Entry'!$H:$H,J$57))+(COUNTIFS('Defect Entry'!$D:$D,$D64,'Defect Entry'!$B:$B,$I$20,'Defect Entry'!$H:$H,J$57))</f>
        <v>0</v>
      </c>
      <c r="K64" s="170">
        <f>(COUNTIFS('Defect Entry'!$D:$D,$D64,'Defect Entry'!$B:$B,$E$20,'Defect Entry'!$H:$H,K$57))+(COUNTIFS('Defect Entry'!$D:$D,$D64,'Defect Entry'!$B:$B,$F$20,'Defect Entry'!$H:$H,K$57))+(COUNTIFS('Defect Entry'!$D:$D,$D64,'Defect Entry'!$B:$B,$G$20,'Defect Entry'!$H:$H,K$57))+(COUNTIFS('Defect Entry'!$D:$D,$D64,'Defect Entry'!$B:$B,$H$20,'Defect Entry'!$H:$H,K$57))+(COUNTIFS('Defect Entry'!$D:$D,$D64,'Defect Entry'!$B:$B,$J$20,'Defect Entry'!$H:$H,K$57))+(COUNTIFS('Defect Entry'!$D:$D,$D64,'Defect Entry'!$B:$B,$K$20,'Defect Entry'!$H:$H,K$57))+(COUNTIFS('Defect Entry'!$D:$D,$D64,'Defect Entry'!$B:$B,$L$20,'Defect Entry'!$H:$H,K$57))+(COUNTIFS('Defect Entry'!$D:$D,$D64,'Defect Entry'!$B:$B,$M$20,'Defect Entry'!$H:$H,K$57))+(COUNTIFS('Defect Entry'!$D:$D,$D64,'Defect Entry'!$B:$B,$N$20,'Defect Entry'!$H:$H,K$57))+(COUNTIFS('Defect Entry'!$D:$D,$D64,'Defect Entry'!$B:$B,$O$20,'Defect Entry'!$H:$H,K$57))+(COUNTIFS('Defect Entry'!$D:$D,$D64,'Defect Entry'!$B:$B,$I$20,'Defect Entry'!$H:$H,K$57))</f>
        <v>1</v>
      </c>
      <c r="L64" s="170">
        <f>(COUNTIFS('Defect Entry'!$D:$D,$D64,'Defect Entry'!$B:$B,$E$20,'Defect Entry'!$H:$H,L$57))+(COUNTIFS('Defect Entry'!$D:$D,$D64,'Defect Entry'!$B:$B,$F$20,'Defect Entry'!$H:$H,L$57))+(COUNTIFS('Defect Entry'!$D:$D,$D64,'Defect Entry'!$B:$B,$G$20,'Defect Entry'!$H:$H,L$57))+(COUNTIFS('Defect Entry'!$D:$D,$D64,'Defect Entry'!$B:$B,$H$20,'Defect Entry'!$H:$H,L$57))+(COUNTIFS('Defect Entry'!$D:$D,$D64,'Defect Entry'!$B:$B,$J$20,'Defect Entry'!$H:$H,L$57))+(COUNTIFS('Defect Entry'!$D:$D,$D64,'Defect Entry'!$B:$B,$K$20,'Defect Entry'!$H:$H,L$57))+(COUNTIFS('Defect Entry'!$D:$D,$D64,'Defect Entry'!$B:$B,$L$20,'Defect Entry'!$H:$H,L$57))+(COUNTIFS('Defect Entry'!$D:$D,$D64,'Defect Entry'!$B:$B,$M$20,'Defect Entry'!$H:$H,L$57))+(COUNTIFS('Defect Entry'!$D:$D,$D64,'Defect Entry'!$B:$B,$N$20,'Defect Entry'!$H:$H,L$57))+(COUNTIFS('Defect Entry'!$D:$D,$D64,'Defect Entry'!$B:$B,$O$20,'Defect Entry'!$H:$H,L$57))+(COUNTIFS('Defect Entry'!$D:$D,$D64,'Defect Entry'!$B:$B,$I$20,'Defect Entry'!$H:$H,L$57))</f>
        <v>1</v>
      </c>
      <c r="M64" s="170">
        <f>(COUNTIFS('Defect Entry'!$D:$D,$D64,'Defect Entry'!$B:$B,$E$20,'Defect Entry'!$H:$H,M$57))+(COUNTIFS('Defect Entry'!$D:$D,$D64,'Defect Entry'!$B:$B,$F$20,'Defect Entry'!$H:$H,M$57))+(COUNTIFS('Defect Entry'!$D:$D,$D64,'Defect Entry'!$B:$B,$G$20,'Defect Entry'!$H:$H,M$57))+(COUNTIFS('Defect Entry'!$D:$D,$D64,'Defect Entry'!$B:$B,$H$20,'Defect Entry'!$H:$H,M$57))+(COUNTIFS('Defect Entry'!$D:$D,$D64,'Defect Entry'!$B:$B,$J$20,'Defect Entry'!$H:$H,M$57))+(COUNTIFS('Defect Entry'!$D:$D,$D64,'Defect Entry'!$B:$B,$K$20,'Defect Entry'!$H:$H,M$57))+(COUNTIFS('Defect Entry'!$D:$D,$D64,'Defect Entry'!$B:$B,$L$20,'Defect Entry'!$H:$H,M$57))+(COUNTIFS('Defect Entry'!$D:$D,$D64,'Defect Entry'!$B:$B,$M$20,'Defect Entry'!$H:$H,M$57))+(COUNTIFS('Defect Entry'!$D:$D,$D64,'Defect Entry'!$B:$B,$N$20,'Defect Entry'!$H:$H,M$57))+(COUNTIFS('Defect Entry'!$D:$D,$D64,'Defect Entry'!$B:$B,$O$20,'Defect Entry'!$H:$H,M$57))+(COUNTIFS('Defect Entry'!$D:$D,$D64,'Defect Entry'!$B:$B,$I$20,'Defect Entry'!$H:$H,M$57))</f>
        <v>1</v>
      </c>
    </row>
    <row r="65" spans="2:13" x14ac:dyDescent="0.25">
      <c r="B65" s="360"/>
      <c r="C65" s="360"/>
      <c r="D65" s="203" t="s">
        <v>217</v>
      </c>
      <c r="E65" s="170">
        <f t="shared" si="15"/>
        <v>8</v>
      </c>
      <c r="F65" s="170">
        <f>(COUNTIFS('Defect Entry'!$D:$D,$D65,'Defect Entry'!$B:$B,$E$20,'Defect Entry'!$G:$G,F$57))+(COUNTIFS('Defect Entry'!$D:$D,$D65,'Defect Entry'!$B:$B,$F$20,'Defect Entry'!$G:$G,F$57))+(COUNTIFS('Defect Entry'!$D:$D,$D65,'Defect Entry'!$B:$B,$G$20,'Defect Entry'!$G:$G,F$57))+(COUNTIFS('Defect Entry'!$D:$D,$D65,'Defect Entry'!$B:$B,$H$20,'Defect Entry'!$G:$G,F$57))+(COUNTIFS('Defect Entry'!$D:$D,$D65,'Defect Entry'!$B:$B,$J$20,'Defect Entry'!$G:$G,F$57))+(COUNTIFS('Defect Entry'!$D:$D,$D65,'Defect Entry'!$B:$B,$K$20,'Defect Entry'!$G:$G,F$57))+(COUNTIFS('Defect Entry'!$D:$D,$D65,'Defect Entry'!$B:$B,$L$20,'Defect Entry'!$G:$G,F$57))+(COUNTIFS('Defect Entry'!$D:$D,$D65,'Defect Entry'!$B:$B,$M$20,'Defect Entry'!$G:$G,F$57))+(COUNTIFS('Defect Entry'!$D:$D,$D65,'Defect Entry'!$B:$B,$N$20,'Defect Entry'!$G:$G,F$57))+(COUNTIFS('Defect Entry'!$D:$D,$D65,'Defect Entry'!$B:$B,$O$20,'Defect Entry'!$G:$G,F$57))+(COUNTIFS('Defect Entry'!$D:$D,$D65,'Defect Entry'!$B:$B,$I$20,'Defect Entry'!$G:$G,F$57))</f>
        <v>0</v>
      </c>
      <c r="G65" s="170">
        <f>(COUNTIFS('Defect Entry'!$D:$D,$D65,'Defect Entry'!$B:$B,$E$20,'Defect Entry'!$G:$G,G$57))+(COUNTIFS('Defect Entry'!$D:$D,$D65,'Defect Entry'!$B:$B,$F$20,'Defect Entry'!$G:$G,G$57))+(COUNTIFS('Defect Entry'!$D:$D,$D65,'Defect Entry'!$B:$B,$G$20,'Defect Entry'!$G:$G,G$57))+(COUNTIFS('Defect Entry'!$D:$D,$D65,'Defect Entry'!$B:$B,$H$20,'Defect Entry'!$G:$G,G$57))+(COUNTIFS('Defect Entry'!$D:$D,$D65,'Defect Entry'!$B:$B,$J$20,'Defect Entry'!$G:$G,G$57))+(COUNTIFS('Defect Entry'!$D:$D,$D65,'Defect Entry'!$B:$B,$K$20,'Defect Entry'!$G:$G,G$57))+(COUNTIFS('Defect Entry'!$D:$D,$D65,'Defect Entry'!$B:$B,$L$20,'Defect Entry'!$G:$G,G$57))+(COUNTIFS('Defect Entry'!$D:$D,$D65,'Defect Entry'!$B:$B,$M$20,'Defect Entry'!$G:$G,G$57))+(COUNTIFS('Defect Entry'!$D:$D,$D65,'Defect Entry'!$B:$B,$N$20,'Defect Entry'!$G:$G,G$57))+(COUNTIFS('Defect Entry'!$D:$D,$D65,'Defect Entry'!$B:$B,$O$20,'Defect Entry'!$G:$G,G$57))+(COUNTIFS('Defect Entry'!$D:$D,$D65,'Defect Entry'!$B:$B,$I$20,'Defect Entry'!$G:$G,G$57))</f>
        <v>1</v>
      </c>
      <c r="H65" s="170">
        <f>(COUNTIFS('Defect Entry'!$D:$D,$D65,'Defect Entry'!$B:$B,$E$20,'Defect Entry'!$G:$G,H$57))+(COUNTIFS('Defect Entry'!$D:$D,$D65,'Defect Entry'!$B:$B,$F$20,'Defect Entry'!$G:$G,H$57))+(COUNTIFS('Defect Entry'!$D:$D,$D65,'Defect Entry'!$B:$B,$G$20,'Defect Entry'!$G:$G,H$57))+(COUNTIFS('Defect Entry'!$D:$D,$D65,'Defect Entry'!$B:$B,$H$20,'Defect Entry'!$G:$G,H$57))+(COUNTIFS('Defect Entry'!$D:$D,$D65,'Defect Entry'!$B:$B,$J$20,'Defect Entry'!$G:$G,H$57))+(COUNTIFS('Defect Entry'!$D:$D,$D65,'Defect Entry'!$B:$B,$K$20,'Defect Entry'!$G:$G,H$57))+(COUNTIFS('Defect Entry'!$D:$D,$D65,'Defect Entry'!$B:$B,$L$20,'Defect Entry'!$G:$G,H$57))+(COUNTIFS('Defect Entry'!$D:$D,$D65,'Defect Entry'!$B:$B,$M$20,'Defect Entry'!$G:$G,H$57))+(COUNTIFS('Defect Entry'!$D:$D,$D65,'Defect Entry'!$B:$B,$N$20,'Defect Entry'!$G:$G,H$57))+(COUNTIFS('Defect Entry'!$D:$D,$D65,'Defect Entry'!$B:$B,$O$20,'Defect Entry'!$G:$G,H$57))+(COUNTIFS('Defect Entry'!$D:$D,$D65,'Defect Entry'!$B:$B,$I$20,'Defect Entry'!$G:$G,H$57))</f>
        <v>4</v>
      </c>
      <c r="I65" s="170">
        <f>(COUNTIFS('Defect Entry'!$D:$D,$D65,'Defect Entry'!$B:$B,$E$20,'Defect Entry'!$G:$G,I$57))+(COUNTIFS('Defect Entry'!$D:$D,$D65,'Defect Entry'!$B:$B,$F$20,'Defect Entry'!$G:$G,I$57))+(COUNTIFS('Defect Entry'!$D:$D,$D65,'Defect Entry'!$B:$B,$G$20,'Defect Entry'!$G:$G,I$57))+(COUNTIFS('Defect Entry'!$D:$D,$D65,'Defect Entry'!$B:$B,$H$20,'Defect Entry'!$G:$G,I$57))+(COUNTIFS('Defect Entry'!$D:$D,$D65,'Defect Entry'!$B:$B,$J$20,'Defect Entry'!$G:$G,I$57))+(COUNTIFS('Defect Entry'!$D:$D,$D65,'Defect Entry'!$B:$B,$K$20,'Defect Entry'!$G:$G,I$57))+(COUNTIFS('Defect Entry'!$D:$D,$D65,'Defect Entry'!$B:$B,$L$20,'Defect Entry'!$G:$G,I$57))+(COUNTIFS('Defect Entry'!$D:$D,$D65,'Defect Entry'!$B:$B,$M$20,'Defect Entry'!$G:$G,I$57))+(COUNTIFS('Defect Entry'!$D:$D,$D65,'Defect Entry'!$B:$B,$N$20,'Defect Entry'!$G:$G,I$57))+(COUNTIFS('Defect Entry'!$D:$D,$D65,'Defect Entry'!$B:$B,$O$20,'Defect Entry'!$G:$G,I$57))+(COUNTIFS('Defect Entry'!$D:$D,$D65,'Defect Entry'!$B:$B,$I$20,'Defect Entry'!$G:$G,I$57))</f>
        <v>3</v>
      </c>
      <c r="J65" s="170">
        <f>(COUNTIFS('Defect Entry'!$D:$D,$D65,'Defect Entry'!$B:$B,$E$20,'Defect Entry'!$H:$H,J$57))+(COUNTIFS('Defect Entry'!$D:$D,$D65,'Defect Entry'!$B:$B,$F$20,'Defect Entry'!$H:$H,J$57))+(COUNTIFS('Defect Entry'!$D:$D,$D65,'Defect Entry'!$B:$B,$G$20,'Defect Entry'!$H:$H,J$57))+(COUNTIFS('Defect Entry'!$D:$D,$D65,'Defect Entry'!$B:$B,$H$20,'Defect Entry'!$H:$H,J$57))+(COUNTIFS('Defect Entry'!$D:$D,$D65,'Defect Entry'!$B:$B,$J$20,'Defect Entry'!$H:$H,J$57))+(COUNTIFS('Defect Entry'!$D:$D,$D65,'Defect Entry'!$B:$B,$K$20,'Defect Entry'!$H:$H,J$57))+(COUNTIFS('Defect Entry'!$D:$D,$D65,'Defect Entry'!$B:$B,$L$20,'Defect Entry'!$H:$H,J$57))+(COUNTIFS('Defect Entry'!$D:$D,$D65,'Defect Entry'!$B:$B,$M$20,'Defect Entry'!$H:$H,J$57))+(COUNTIFS('Defect Entry'!$D:$D,$D65,'Defect Entry'!$B:$B,$N$20,'Defect Entry'!$H:$H,J$57))+(COUNTIFS('Defect Entry'!$D:$D,$D65,'Defect Entry'!$B:$B,$O$20,'Defect Entry'!$H:$H,J$57))+(COUNTIFS('Defect Entry'!$D:$D,$D65,'Defect Entry'!$B:$B,$I$20,'Defect Entry'!$H:$H,J$57))</f>
        <v>0</v>
      </c>
      <c r="K65" s="170">
        <f>(COUNTIFS('Defect Entry'!$D:$D,$D65,'Defect Entry'!$B:$B,$E$20,'Defect Entry'!$H:$H,K$57))+(COUNTIFS('Defect Entry'!$D:$D,$D65,'Defect Entry'!$B:$B,$F$20,'Defect Entry'!$H:$H,K$57))+(COUNTIFS('Defect Entry'!$D:$D,$D65,'Defect Entry'!$B:$B,$G$20,'Defect Entry'!$H:$H,K$57))+(COUNTIFS('Defect Entry'!$D:$D,$D65,'Defect Entry'!$B:$B,$H$20,'Defect Entry'!$H:$H,K$57))+(COUNTIFS('Defect Entry'!$D:$D,$D65,'Defect Entry'!$B:$B,$J$20,'Defect Entry'!$H:$H,K$57))+(COUNTIFS('Defect Entry'!$D:$D,$D65,'Defect Entry'!$B:$B,$K$20,'Defect Entry'!$H:$H,K$57))+(COUNTIFS('Defect Entry'!$D:$D,$D65,'Defect Entry'!$B:$B,$L$20,'Defect Entry'!$H:$H,K$57))+(COUNTIFS('Defect Entry'!$D:$D,$D65,'Defect Entry'!$B:$B,$M$20,'Defect Entry'!$H:$H,K$57))+(COUNTIFS('Defect Entry'!$D:$D,$D65,'Defect Entry'!$B:$B,$N$20,'Defect Entry'!$H:$H,K$57))+(COUNTIFS('Defect Entry'!$D:$D,$D65,'Defect Entry'!$B:$B,$O$20,'Defect Entry'!$H:$H,K$57))+(COUNTIFS('Defect Entry'!$D:$D,$D65,'Defect Entry'!$B:$B,$I$20,'Defect Entry'!$H:$H,K$57))</f>
        <v>1</v>
      </c>
      <c r="L65" s="170">
        <f>(COUNTIFS('Defect Entry'!$D:$D,$D65,'Defect Entry'!$B:$B,$E$20,'Defect Entry'!$H:$H,L$57))+(COUNTIFS('Defect Entry'!$D:$D,$D65,'Defect Entry'!$B:$B,$F$20,'Defect Entry'!$H:$H,L$57))+(COUNTIFS('Defect Entry'!$D:$D,$D65,'Defect Entry'!$B:$B,$G$20,'Defect Entry'!$H:$H,L$57))+(COUNTIFS('Defect Entry'!$D:$D,$D65,'Defect Entry'!$B:$B,$H$20,'Defect Entry'!$H:$H,L$57))+(COUNTIFS('Defect Entry'!$D:$D,$D65,'Defect Entry'!$B:$B,$J$20,'Defect Entry'!$H:$H,L$57))+(COUNTIFS('Defect Entry'!$D:$D,$D65,'Defect Entry'!$B:$B,$K$20,'Defect Entry'!$H:$H,L$57))+(COUNTIFS('Defect Entry'!$D:$D,$D65,'Defect Entry'!$B:$B,$L$20,'Defect Entry'!$H:$H,L$57))+(COUNTIFS('Defect Entry'!$D:$D,$D65,'Defect Entry'!$B:$B,$M$20,'Defect Entry'!$H:$H,L$57))+(COUNTIFS('Defect Entry'!$D:$D,$D65,'Defect Entry'!$B:$B,$N$20,'Defect Entry'!$H:$H,L$57))+(COUNTIFS('Defect Entry'!$D:$D,$D65,'Defect Entry'!$B:$B,$O$20,'Defect Entry'!$H:$H,L$57))+(COUNTIFS('Defect Entry'!$D:$D,$D65,'Defect Entry'!$B:$B,$I$20,'Defect Entry'!$H:$H,L$57))</f>
        <v>4</v>
      </c>
      <c r="M65" s="170">
        <f>(COUNTIFS('Defect Entry'!$D:$D,$D65,'Defect Entry'!$B:$B,$E$20,'Defect Entry'!$H:$H,M$57))+(COUNTIFS('Defect Entry'!$D:$D,$D65,'Defect Entry'!$B:$B,$F$20,'Defect Entry'!$H:$H,M$57))+(COUNTIFS('Defect Entry'!$D:$D,$D65,'Defect Entry'!$B:$B,$G$20,'Defect Entry'!$H:$H,M$57))+(COUNTIFS('Defect Entry'!$D:$D,$D65,'Defect Entry'!$B:$B,$H$20,'Defect Entry'!$H:$H,M$57))+(COUNTIFS('Defect Entry'!$D:$D,$D65,'Defect Entry'!$B:$B,$J$20,'Defect Entry'!$H:$H,M$57))+(COUNTIFS('Defect Entry'!$D:$D,$D65,'Defect Entry'!$B:$B,$K$20,'Defect Entry'!$H:$H,M$57))+(COUNTIFS('Defect Entry'!$D:$D,$D65,'Defect Entry'!$B:$B,$L$20,'Defect Entry'!$H:$H,M$57))+(COUNTIFS('Defect Entry'!$D:$D,$D65,'Defect Entry'!$B:$B,$M$20,'Defect Entry'!$H:$H,M$57))+(COUNTIFS('Defect Entry'!$D:$D,$D65,'Defect Entry'!$B:$B,$N$20,'Defect Entry'!$H:$H,M$57))+(COUNTIFS('Defect Entry'!$D:$D,$D65,'Defect Entry'!$B:$B,$O$20,'Defect Entry'!$H:$H,M$57))+(COUNTIFS('Defect Entry'!$D:$D,$D65,'Defect Entry'!$B:$B,$I$20,'Defect Entry'!$H:$H,M$57))</f>
        <v>3</v>
      </c>
    </row>
    <row r="66" spans="2:13" x14ac:dyDescent="0.25">
      <c r="B66" s="360"/>
      <c r="C66" s="360"/>
      <c r="D66" s="203" t="s">
        <v>96</v>
      </c>
      <c r="E66" s="170">
        <f t="shared" si="15"/>
        <v>0</v>
      </c>
      <c r="F66" s="170">
        <f>(COUNTIFS('Defect Entry'!$D:$D,$D66,'Defect Entry'!$B:$B,$E$20,'Defect Entry'!$G:$G,F$57))+(COUNTIFS('Defect Entry'!$D:$D,$D66,'Defect Entry'!$B:$B,$F$20,'Defect Entry'!$G:$G,F$57))+(COUNTIFS('Defect Entry'!$D:$D,$D66,'Defect Entry'!$B:$B,$G$20,'Defect Entry'!$G:$G,F$57))+(COUNTIFS('Defect Entry'!$D:$D,$D66,'Defect Entry'!$B:$B,$H$20,'Defect Entry'!$G:$G,F$57))+(COUNTIFS('Defect Entry'!$D:$D,$D66,'Defect Entry'!$B:$B,$J$20,'Defect Entry'!$G:$G,F$57))+(COUNTIFS('Defect Entry'!$D:$D,$D66,'Defect Entry'!$B:$B,$K$20,'Defect Entry'!$G:$G,F$57))+(COUNTIFS('Defect Entry'!$D:$D,$D66,'Defect Entry'!$B:$B,$L$20,'Defect Entry'!$G:$G,F$57))+(COUNTIFS('Defect Entry'!$D:$D,$D66,'Defect Entry'!$B:$B,$M$20,'Defect Entry'!$G:$G,F$57))+(COUNTIFS('Defect Entry'!$D:$D,$D66,'Defect Entry'!$B:$B,$N$20,'Defect Entry'!$G:$G,F$57))+(COUNTIFS('Defect Entry'!$D:$D,$D66,'Defect Entry'!$B:$B,$O$20,'Defect Entry'!$G:$G,F$57))+(COUNTIFS('Defect Entry'!$D:$D,$D66,'Defect Entry'!$B:$B,$I$20,'Defect Entry'!$G:$G,F$57))</f>
        <v>0</v>
      </c>
      <c r="G66" s="170">
        <f>(COUNTIFS('Defect Entry'!$D:$D,$D66,'Defect Entry'!$B:$B,$E$20,'Defect Entry'!$G:$G,G$57))+(COUNTIFS('Defect Entry'!$D:$D,$D66,'Defect Entry'!$B:$B,$F$20,'Defect Entry'!$G:$G,G$57))+(COUNTIFS('Defect Entry'!$D:$D,$D66,'Defect Entry'!$B:$B,$G$20,'Defect Entry'!$G:$G,G$57))+(COUNTIFS('Defect Entry'!$D:$D,$D66,'Defect Entry'!$B:$B,$H$20,'Defect Entry'!$G:$G,G$57))+(COUNTIFS('Defect Entry'!$D:$D,$D66,'Defect Entry'!$B:$B,$J$20,'Defect Entry'!$G:$G,G$57))+(COUNTIFS('Defect Entry'!$D:$D,$D66,'Defect Entry'!$B:$B,$K$20,'Defect Entry'!$G:$G,G$57))+(COUNTIFS('Defect Entry'!$D:$D,$D66,'Defect Entry'!$B:$B,$L$20,'Defect Entry'!$G:$G,G$57))+(COUNTIFS('Defect Entry'!$D:$D,$D66,'Defect Entry'!$B:$B,$M$20,'Defect Entry'!$G:$G,G$57))+(COUNTIFS('Defect Entry'!$D:$D,$D66,'Defect Entry'!$B:$B,$N$20,'Defect Entry'!$G:$G,G$57))+(COUNTIFS('Defect Entry'!$D:$D,$D66,'Defect Entry'!$B:$B,$O$20,'Defect Entry'!$G:$G,G$57))+(COUNTIFS('Defect Entry'!$D:$D,$D66,'Defect Entry'!$B:$B,$I$20,'Defect Entry'!$G:$G,G$57))</f>
        <v>0</v>
      </c>
      <c r="H66" s="170">
        <f>(COUNTIFS('Defect Entry'!$D:$D,$D66,'Defect Entry'!$B:$B,$E$20,'Defect Entry'!$G:$G,H$57))+(COUNTIFS('Defect Entry'!$D:$D,$D66,'Defect Entry'!$B:$B,$F$20,'Defect Entry'!$G:$G,H$57))+(COUNTIFS('Defect Entry'!$D:$D,$D66,'Defect Entry'!$B:$B,$G$20,'Defect Entry'!$G:$G,H$57))+(COUNTIFS('Defect Entry'!$D:$D,$D66,'Defect Entry'!$B:$B,$H$20,'Defect Entry'!$G:$G,H$57))+(COUNTIFS('Defect Entry'!$D:$D,$D66,'Defect Entry'!$B:$B,$J$20,'Defect Entry'!$G:$G,H$57))+(COUNTIFS('Defect Entry'!$D:$D,$D66,'Defect Entry'!$B:$B,$K$20,'Defect Entry'!$G:$G,H$57))+(COUNTIFS('Defect Entry'!$D:$D,$D66,'Defect Entry'!$B:$B,$L$20,'Defect Entry'!$G:$G,H$57))+(COUNTIFS('Defect Entry'!$D:$D,$D66,'Defect Entry'!$B:$B,$M$20,'Defect Entry'!$G:$G,H$57))+(COUNTIFS('Defect Entry'!$D:$D,$D66,'Defect Entry'!$B:$B,$N$20,'Defect Entry'!$G:$G,H$57))+(COUNTIFS('Defect Entry'!$D:$D,$D66,'Defect Entry'!$B:$B,$O$20,'Defect Entry'!$G:$G,H$57))+(COUNTIFS('Defect Entry'!$D:$D,$D66,'Defect Entry'!$B:$B,$I$20,'Defect Entry'!$G:$G,H$57))</f>
        <v>0</v>
      </c>
      <c r="I66" s="170">
        <f>(COUNTIFS('Defect Entry'!$D:$D,$D66,'Defect Entry'!$B:$B,$E$20,'Defect Entry'!$G:$G,I$57))+(COUNTIFS('Defect Entry'!$D:$D,$D66,'Defect Entry'!$B:$B,$F$20,'Defect Entry'!$G:$G,I$57))+(COUNTIFS('Defect Entry'!$D:$D,$D66,'Defect Entry'!$B:$B,$G$20,'Defect Entry'!$G:$G,I$57))+(COUNTIFS('Defect Entry'!$D:$D,$D66,'Defect Entry'!$B:$B,$H$20,'Defect Entry'!$G:$G,I$57))+(COUNTIFS('Defect Entry'!$D:$D,$D66,'Defect Entry'!$B:$B,$J$20,'Defect Entry'!$G:$G,I$57))+(COUNTIFS('Defect Entry'!$D:$D,$D66,'Defect Entry'!$B:$B,$K$20,'Defect Entry'!$G:$G,I$57))+(COUNTIFS('Defect Entry'!$D:$D,$D66,'Defect Entry'!$B:$B,$L$20,'Defect Entry'!$G:$G,I$57))+(COUNTIFS('Defect Entry'!$D:$D,$D66,'Defect Entry'!$B:$B,$M$20,'Defect Entry'!$G:$G,I$57))+(COUNTIFS('Defect Entry'!$D:$D,$D66,'Defect Entry'!$B:$B,$N$20,'Defect Entry'!$G:$G,I$57))+(COUNTIFS('Defect Entry'!$D:$D,$D66,'Defect Entry'!$B:$B,$O$20,'Defect Entry'!$G:$G,I$57))+(COUNTIFS('Defect Entry'!$D:$D,$D66,'Defect Entry'!$B:$B,$I$20,'Defect Entry'!$G:$G,I$57))</f>
        <v>0</v>
      </c>
      <c r="J66" s="170">
        <f>(COUNTIFS('Defect Entry'!$D:$D,$D66,'Defect Entry'!$B:$B,$E$20,'Defect Entry'!$H:$H,J$57))+(COUNTIFS('Defect Entry'!$D:$D,$D66,'Defect Entry'!$B:$B,$F$20,'Defect Entry'!$H:$H,J$57))+(COUNTIFS('Defect Entry'!$D:$D,$D66,'Defect Entry'!$B:$B,$G$20,'Defect Entry'!$H:$H,J$57))+(COUNTIFS('Defect Entry'!$D:$D,$D66,'Defect Entry'!$B:$B,$H$20,'Defect Entry'!$H:$H,J$57))+(COUNTIFS('Defect Entry'!$D:$D,$D66,'Defect Entry'!$B:$B,$J$20,'Defect Entry'!$H:$H,J$57))+(COUNTIFS('Defect Entry'!$D:$D,$D66,'Defect Entry'!$B:$B,$K$20,'Defect Entry'!$H:$H,J$57))+(COUNTIFS('Defect Entry'!$D:$D,$D66,'Defect Entry'!$B:$B,$L$20,'Defect Entry'!$H:$H,J$57))+(COUNTIFS('Defect Entry'!$D:$D,$D66,'Defect Entry'!$B:$B,$M$20,'Defect Entry'!$H:$H,J$57))+(COUNTIFS('Defect Entry'!$D:$D,$D66,'Defect Entry'!$B:$B,$N$20,'Defect Entry'!$H:$H,J$57))+(COUNTIFS('Defect Entry'!$D:$D,$D66,'Defect Entry'!$B:$B,$O$20,'Defect Entry'!$H:$H,J$57))+(COUNTIFS('Defect Entry'!$D:$D,$D66,'Defect Entry'!$B:$B,$I$20,'Defect Entry'!$H:$H,J$57))</f>
        <v>0</v>
      </c>
      <c r="K66" s="170">
        <f>(COUNTIFS('Defect Entry'!$D:$D,$D66,'Defect Entry'!$B:$B,$E$20,'Defect Entry'!$H:$H,K$57))+(COUNTIFS('Defect Entry'!$D:$D,$D66,'Defect Entry'!$B:$B,$F$20,'Defect Entry'!$H:$H,K$57))+(COUNTIFS('Defect Entry'!$D:$D,$D66,'Defect Entry'!$B:$B,$G$20,'Defect Entry'!$H:$H,K$57))+(COUNTIFS('Defect Entry'!$D:$D,$D66,'Defect Entry'!$B:$B,$H$20,'Defect Entry'!$H:$H,K$57))+(COUNTIFS('Defect Entry'!$D:$D,$D66,'Defect Entry'!$B:$B,$J$20,'Defect Entry'!$H:$H,K$57))+(COUNTIFS('Defect Entry'!$D:$D,$D66,'Defect Entry'!$B:$B,$K$20,'Defect Entry'!$H:$H,K$57))+(COUNTIFS('Defect Entry'!$D:$D,$D66,'Defect Entry'!$B:$B,$L$20,'Defect Entry'!$H:$H,K$57))+(COUNTIFS('Defect Entry'!$D:$D,$D66,'Defect Entry'!$B:$B,$M$20,'Defect Entry'!$H:$H,K$57))+(COUNTIFS('Defect Entry'!$D:$D,$D66,'Defect Entry'!$B:$B,$N$20,'Defect Entry'!$H:$H,K$57))+(COUNTIFS('Defect Entry'!$D:$D,$D66,'Defect Entry'!$B:$B,$O$20,'Defect Entry'!$H:$H,K$57))+(COUNTIFS('Defect Entry'!$D:$D,$D66,'Defect Entry'!$B:$B,$I$20,'Defect Entry'!$H:$H,K$57))</f>
        <v>0</v>
      </c>
      <c r="L66" s="170">
        <f>(COUNTIFS('Defect Entry'!$D:$D,$D66,'Defect Entry'!$B:$B,$E$20,'Defect Entry'!$H:$H,L$57))+(COUNTIFS('Defect Entry'!$D:$D,$D66,'Defect Entry'!$B:$B,$F$20,'Defect Entry'!$H:$H,L$57))+(COUNTIFS('Defect Entry'!$D:$D,$D66,'Defect Entry'!$B:$B,$G$20,'Defect Entry'!$H:$H,L$57))+(COUNTIFS('Defect Entry'!$D:$D,$D66,'Defect Entry'!$B:$B,$H$20,'Defect Entry'!$H:$H,L$57))+(COUNTIFS('Defect Entry'!$D:$D,$D66,'Defect Entry'!$B:$B,$J$20,'Defect Entry'!$H:$H,L$57))+(COUNTIFS('Defect Entry'!$D:$D,$D66,'Defect Entry'!$B:$B,$K$20,'Defect Entry'!$H:$H,L$57))+(COUNTIFS('Defect Entry'!$D:$D,$D66,'Defect Entry'!$B:$B,$L$20,'Defect Entry'!$H:$H,L$57))+(COUNTIFS('Defect Entry'!$D:$D,$D66,'Defect Entry'!$B:$B,$M$20,'Defect Entry'!$H:$H,L$57))+(COUNTIFS('Defect Entry'!$D:$D,$D66,'Defect Entry'!$B:$B,$N$20,'Defect Entry'!$H:$H,L$57))+(COUNTIFS('Defect Entry'!$D:$D,$D66,'Defect Entry'!$B:$B,$O$20,'Defect Entry'!$H:$H,L$57))+(COUNTIFS('Defect Entry'!$D:$D,$D66,'Defect Entry'!$B:$B,$I$20,'Defect Entry'!$H:$H,L$57))</f>
        <v>0</v>
      </c>
      <c r="M66" s="170">
        <f>(COUNTIFS('Defect Entry'!$D:$D,$D66,'Defect Entry'!$B:$B,$E$20,'Defect Entry'!$H:$H,M$57))+(COUNTIFS('Defect Entry'!$D:$D,$D66,'Defect Entry'!$B:$B,$F$20,'Defect Entry'!$H:$H,M$57))+(COUNTIFS('Defect Entry'!$D:$D,$D66,'Defect Entry'!$B:$B,$G$20,'Defect Entry'!$H:$H,M$57))+(COUNTIFS('Defect Entry'!$D:$D,$D66,'Defect Entry'!$B:$B,$H$20,'Defect Entry'!$H:$H,M$57))+(COUNTIFS('Defect Entry'!$D:$D,$D66,'Defect Entry'!$B:$B,$J$20,'Defect Entry'!$H:$H,M$57))+(COUNTIFS('Defect Entry'!$D:$D,$D66,'Defect Entry'!$B:$B,$K$20,'Defect Entry'!$H:$H,M$57))+(COUNTIFS('Defect Entry'!$D:$D,$D66,'Defect Entry'!$B:$B,$L$20,'Defect Entry'!$H:$H,M$57))+(COUNTIFS('Defect Entry'!$D:$D,$D66,'Defect Entry'!$B:$B,$M$20,'Defect Entry'!$H:$H,M$57))+(COUNTIFS('Defect Entry'!$D:$D,$D66,'Defect Entry'!$B:$B,$N$20,'Defect Entry'!$H:$H,M$57))+(COUNTIFS('Defect Entry'!$D:$D,$D66,'Defect Entry'!$B:$B,$O$20,'Defect Entry'!$H:$H,M$57))+(COUNTIFS('Defect Entry'!$D:$D,$D66,'Defect Entry'!$B:$B,$I$20,'Defect Entry'!$H:$H,M$57))</f>
        <v>0</v>
      </c>
    </row>
    <row r="67" spans="2:13" x14ac:dyDescent="0.25">
      <c r="B67" s="360"/>
      <c r="C67" s="360"/>
      <c r="D67" s="203" t="s">
        <v>169</v>
      </c>
      <c r="E67" s="170">
        <f t="shared" si="15"/>
        <v>6</v>
      </c>
      <c r="F67" s="170">
        <f>(COUNTIFS('Defect Entry'!$D:$D,$D67,'Defect Entry'!$B:$B,$E$20,'Defect Entry'!$G:$G,F$57))+(COUNTIFS('Defect Entry'!$D:$D,$D67,'Defect Entry'!$B:$B,$F$20,'Defect Entry'!$G:$G,F$57))+(COUNTIFS('Defect Entry'!$D:$D,$D67,'Defect Entry'!$B:$B,$G$20,'Defect Entry'!$G:$G,F$57))+(COUNTIFS('Defect Entry'!$D:$D,$D67,'Defect Entry'!$B:$B,$H$20,'Defect Entry'!$G:$G,F$57))+(COUNTIFS('Defect Entry'!$D:$D,$D67,'Defect Entry'!$B:$B,$J$20,'Defect Entry'!$G:$G,F$57))+(COUNTIFS('Defect Entry'!$D:$D,$D67,'Defect Entry'!$B:$B,$K$20,'Defect Entry'!$G:$G,F$57))+(COUNTIFS('Defect Entry'!$D:$D,$D67,'Defect Entry'!$B:$B,$L$20,'Defect Entry'!$G:$G,F$57))+(COUNTIFS('Defect Entry'!$D:$D,$D67,'Defect Entry'!$B:$B,$M$20,'Defect Entry'!$G:$G,F$57))+(COUNTIFS('Defect Entry'!$D:$D,$D67,'Defect Entry'!$B:$B,$N$20,'Defect Entry'!$G:$G,F$57))+(COUNTIFS('Defect Entry'!$D:$D,$D67,'Defect Entry'!$B:$B,$O$20,'Defect Entry'!$G:$G,F$57))+(COUNTIFS('Defect Entry'!$D:$D,$D67,'Defect Entry'!$B:$B,$I$20,'Defect Entry'!$G:$G,F$57))</f>
        <v>0</v>
      </c>
      <c r="G67" s="170">
        <f>(COUNTIFS('Defect Entry'!$D:$D,$D67,'Defect Entry'!$B:$B,$E$20,'Defect Entry'!$G:$G,G$57))+(COUNTIFS('Defect Entry'!$D:$D,$D67,'Defect Entry'!$B:$B,$F$20,'Defect Entry'!$G:$G,G$57))+(COUNTIFS('Defect Entry'!$D:$D,$D67,'Defect Entry'!$B:$B,$G$20,'Defect Entry'!$G:$G,G$57))+(COUNTIFS('Defect Entry'!$D:$D,$D67,'Defect Entry'!$B:$B,$H$20,'Defect Entry'!$G:$G,G$57))+(COUNTIFS('Defect Entry'!$D:$D,$D67,'Defect Entry'!$B:$B,$J$20,'Defect Entry'!$G:$G,G$57))+(COUNTIFS('Defect Entry'!$D:$D,$D67,'Defect Entry'!$B:$B,$K$20,'Defect Entry'!$G:$G,G$57))+(COUNTIFS('Defect Entry'!$D:$D,$D67,'Defect Entry'!$B:$B,$L$20,'Defect Entry'!$G:$G,G$57))+(COUNTIFS('Defect Entry'!$D:$D,$D67,'Defect Entry'!$B:$B,$M$20,'Defect Entry'!$G:$G,G$57))+(COUNTIFS('Defect Entry'!$D:$D,$D67,'Defect Entry'!$B:$B,$N$20,'Defect Entry'!$G:$G,G$57))+(COUNTIFS('Defect Entry'!$D:$D,$D67,'Defect Entry'!$B:$B,$O$20,'Defect Entry'!$G:$G,G$57))+(COUNTIFS('Defect Entry'!$D:$D,$D67,'Defect Entry'!$B:$B,$I$20,'Defect Entry'!$G:$G,G$57))</f>
        <v>0</v>
      </c>
      <c r="H67" s="170">
        <f>(COUNTIFS('Defect Entry'!$D:$D,$D67,'Defect Entry'!$B:$B,$E$20,'Defect Entry'!$G:$G,H$57))+(COUNTIFS('Defect Entry'!$D:$D,$D67,'Defect Entry'!$B:$B,$F$20,'Defect Entry'!$G:$G,H$57))+(COUNTIFS('Defect Entry'!$D:$D,$D67,'Defect Entry'!$B:$B,$G$20,'Defect Entry'!$G:$G,H$57))+(COUNTIFS('Defect Entry'!$D:$D,$D67,'Defect Entry'!$B:$B,$H$20,'Defect Entry'!$G:$G,H$57))+(COUNTIFS('Defect Entry'!$D:$D,$D67,'Defect Entry'!$B:$B,$J$20,'Defect Entry'!$G:$G,H$57))+(COUNTIFS('Defect Entry'!$D:$D,$D67,'Defect Entry'!$B:$B,$K$20,'Defect Entry'!$G:$G,H$57))+(COUNTIFS('Defect Entry'!$D:$D,$D67,'Defect Entry'!$B:$B,$L$20,'Defect Entry'!$G:$G,H$57))+(COUNTIFS('Defect Entry'!$D:$D,$D67,'Defect Entry'!$B:$B,$M$20,'Defect Entry'!$G:$G,H$57))+(COUNTIFS('Defect Entry'!$D:$D,$D67,'Defect Entry'!$B:$B,$N$20,'Defect Entry'!$G:$G,H$57))+(COUNTIFS('Defect Entry'!$D:$D,$D67,'Defect Entry'!$B:$B,$O$20,'Defect Entry'!$G:$G,H$57))+(COUNTIFS('Defect Entry'!$D:$D,$D67,'Defect Entry'!$B:$B,$I$20,'Defect Entry'!$G:$G,H$57))</f>
        <v>4</v>
      </c>
      <c r="I67" s="170">
        <f>(COUNTIFS('Defect Entry'!$D:$D,$D67,'Defect Entry'!$B:$B,$E$20,'Defect Entry'!$G:$G,I$57))+(COUNTIFS('Defect Entry'!$D:$D,$D67,'Defect Entry'!$B:$B,$F$20,'Defect Entry'!$G:$G,I$57))+(COUNTIFS('Defect Entry'!$D:$D,$D67,'Defect Entry'!$B:$B,$G$20,'Defect Entry'!$G:$G,I$57))+(COUNTIFS('Defect Entry'!$D:$D,$D67,'Defect Entry'!$B:$B,$H$20,'Defect Entry'!$G:$G,I$57))+(COUNTIFS('Defect Entry'!$D:$D,$D67,'Defect Entry'!$B:$B,$J$20,'Defect Entry'!$G:$G,I$57))+(COUNTIFS('Defect Entry'!$D:$D,$D67,'Defect Entry'!$B:$B,$K$20,'Defect Entry'!$G:$G,I$57))+(COUNTIFS('Defect Entry'!$D:$D,$D67,'Defect Entry'!$B:$B,$L$20,'Defect Entry'!$G:$G,I$57))+(COUNTIFS('Defect Entry'!$D:$D,$D67,'Defect Entry'!$B:$B,$M$20,'Defect Entry'!$G:$G,I$57))+(COUNTIFS('Defect Entry'!$D:$D,$D67,'Defect Entry'!$B:$B,$N$20,'Defect Entry'!$G:$G,I$57))+(COUNTIFS('Defect Entry'!$D:$D,$D67,'Defect Entry'!$B:$B,$O$20,'Defect Entry'!$G:$G,I$57))+(COUNTIFS('Defect Entry'!$D:$D,$D67,'Defect Entry'!$B:$B,$I$20,'Defect Entry'!$G:$G,I$57))</f>
        <v>2</v>
      </c>
      <c r="J67" s="170">
        <f>(COUNTIFS('Defect Entry'!$D:$D,$D67,'Defect Entry'!$B:$B,$E$20,'Defect Entry'!$H:$H,J$57))+(COUNTIFS('Defect Entry'!$D:$D,$D67,'Defect Entry'!$B:$B,$F$20,'Defect Entry'!$H:$H,J$57))+(COUNTIFS('Defect Entry'!$D:$D,$D67,'Defect Entry'!$B:$B,$G$20,'Defect Entry'!$H:$H,J$57))+(COUNTIFS('Defect Entry'!$D:$D,$D67,'Defect Entry'!$B:$B,$H$20,'Defect Entry'!$H:$H,J$57))+(COUNTIFS('Defect Entry'!$D:$D,$D67,'Defect Entry'!$B:$B,$J$20,'Defect Entry'!$H:$H,J$57))+(COUNTIFS('Defect Entry'!$D:$D,$D67,'Defect Entry'!$B:$B,$K$20,'Defect Entry'!$H:$H,J$57))+(COUNTIFS('Defect Entry'!$D:$D,$D67,'Defect Entry'!$B:$B,$L$20,'Defect Entry'!$H:$H,J$57))+(COUNTIFS('Defect Entry'!$D:$D,$D67,'Defect Entry'!$B:$B,$M$20,'Defect Entry'!$H:$H,J$57))+(COUNTIFS('Defect Entry'!$D:$D,$D67,'Defect Entry'!$B:$B,$N$20,'Defect Entry'!$H:$H,J$57))+(COUNTIFS('Defect Entry'!$D:$D,$D67,'Defect Entry'!$B:$B,$O$20,'Defect Entry'!$H:$H,J$57))+(COUNTIFS('Defect Entry'!$D:$D,$D67,'Defect Entry'!$B:$B,$I$20,'Defect Entry'!$H:$H,J$57))</f>
        <v>0</v>
      </c>
      <c r="K67" s="170">
        <f>(COUNTIFS('Defect Entry'!$D:$D,$D67,'Defect Entry'!$B:$B,$E$20,'Defect Entry'!$H:$H,K$57))+(COUNTIFS('Defect Entry'!$D:$D,$D67,'Defect Entry'!$B:$B,$F$20,'Defect Entry'!$H:$H,K$57))+(COUNTIFS('Defect Entry'!$D:$D,$D67,'Defect Entry'!$B:$B,$G$20,'Defect Entry'!$H:$H,K$57))+(COUNTIFS('Defect Entry'!$D:$D,$D67,'Defect Entry'!$B:$B,$H$20,'Defect Entry'!$H:$H,K$57))+(COUNTIFS('Defect Entry'!$D:$D,$D67,'Defect Entry'!$B:$B,$J$20,'Defect Entry'!$H:$H,K$57))+(COUNTIFS('Defect Entry'!$D:$D,$D67,'Defect Entry'!$B:$B,$K$20,'Defect Entry'!$H:$H,K$57))+(COUNTIFS('Defect Entry'!$D:$D,$D67,'Defect Entry'!$B:$B,$L$20,'Defect Entry'!$H:$H,K$57))+(COUNTIFS('Defect Entry'!$D:$D,$D67,'Defect Entry'!$B:$B,$M$20,'Defect Entry'!$H:$H,K$57))+(COUNTIFS('Defect Entry'!$D:$D,$D67,'Defect Entry'!$B:$B,$N$20,'Defect Entry'!$H:$H,K$57))+(COUNTIFS('Defect Entry'!$D:$D,$D67,'Defect Entry'!$B:$B,$O$20,'Defect Entry'!$H:$H,K$57))+(COUNTIFS('Defect Entry'!$D:$D,$D67,'Defect Entry'!$B:$B,$I$20,'Defect Entry'!$H:$H,K$57))</f>
        <v>0</v>
      </c>
      <c r="L67" s="170">
        <f>(COUNTIFS('Defect Entry'!$D:$D,$D67,'Defect Entry'!$B:$B,$E$20,'Defect Entry'!$H:$H,L$57))+(COUNTIFS('Defect Entry'!$D:$D,$D67,'Defect Entry'!$B:$B,$F$20,'Defect Entry'!$H:$H,L$57))+(COUNTIFS('Defect Entry'!$D:$D,$D67,'Defect Entry'!$B:$B,$G$20,'Defect Entry'!$H:$H,L$57))+(COUNTIFS('Defect Entry'!$D:$D,$D67,'Defect Entry'!$B:$B,$H$20,'Defect Entry'!$H:$H,L$57))+(COUNTIFS('Defect Entry'!$D:$D,$D67,'Defect Entry'!$B:$B,$J$20,'Defect Entry'!$H:$H,L$57))+(COUNTIFS('Defect Entry'!$D:$D,$D67,'Defect Entry'!$B:$B,$K$20,'Defect Entry'!$H:$H,L$57))+(COUNTIFS('Defect Entry'!$D:$D,$D67,'Defect Entry'!$B:$B,$L$20,'Defect Entry'!$H:$H,L$57))+(COUNTIFS('Defect Entry'!$D:$D,$D67,'Defect Entry'!$B:$B,$M$20,'Defect Entry'!$H:$H,L$57))+(COUNTIFS('Defect Entry'!$D:$D,$D67,'Defect Entry'!$B:$B,$N$20,'Defect Entry'!$H:$H,L$57))+(COUNTIFS('Defect Entry'!$D:$D,$D67,'Defect Entry'!$B:$B,$O$20,'Defect Entry'!$H:$H,L$57))+(COUNTIFS('Defect Entry'!$D:$D,$D67,'Defect Entry'!$B:$B,$I$20,'Defect Entry'!$H:$H,L$57))</f>
        <v>4</v>
      </c>
      <c r="M67" s="170">
        <f>(COUNTIFS('Defect Entry'!$D:$D,$D67,'Defect Entry'!$B:$B,$E$20,'Defect Entry'!$H:$H,M$57))+(COUNTIFS('Defect Entry'!$D:$D,$D67,'Defect Entry'!$B:$B,$F$20,'Defect Entry'!$H:$H,M$57))+(COUNTIFS('Defect Entry'!$D:$D,$D67,'Defect Entry'!$B:$B,$G$20,'Defect Entry'!$H:$H,M$57))+(COUNTIFS('Defect Entry'!$D:$D,$D67,'Defect Entry'!$B:$B,$H$20,'Defect Entry'!$H:$H,M$57))+(COUNTIFS('Defect Entry'!$D:$D,$D67,'Defect Entry'!$B:$B,$J$20,'Defect Entry'!$H:$H,M$57))+(COUNTIFS('Defect Entry'!$D:$D,$D67,'Defect Entry'!$B:$B,$K$20,'Defect Entry'!$H:$H,M$57))+(COUNTIFS('Defect Entry'!$D:$D,$D67,'Defect Entry'!$B:$B,$L$20,'Defect Entry'!$H:$H,M$57))+(COUNTIFS('Defect Entry'!$D:$D,$D67,'Defect Entry'!$B:$B,$M$20,'Defect Entry'!$H:$H,M$57))+(COUNTIFS('Defect Entry'!$D:$D,$D67,'Defect Entry'!$B:$B,$N$20,'Defect Entry'!$H:$H,M$57))+(COUNTIFS('Defect Entry'!$D:$D,$D67,'Defect Entry'!$B:$B,$O$20,'Defect Entry'!$H:$H,M$57))+(COUNTIFS('Defect Entry'!$D:$D,$D67,'Defect Entry'!$B:$B,$I$20,'Defect Entry'!$H:$H,M$57))</f>
        <v>2</v>
      </c>
    </row>
    <row r="68" spans="2:13" x14ac:dyDescent="0.25">
      <c r="B68" s="360"/>
      <c r="C68" s="360"/>
      <c r="D68" s="203" t="s">
        <v>209</v>
      </c>
      <c r="E68" s="170">
        <f t="shared" si="15"/>
        <v>3</v>
      </c>
      <c r="F68" s="170">
        <f>(COUNTIFS('Defect Entry'!$D:$D,$D68,'Defect Entry'!$B:$B,$E$20,'Defect Entry'!$G:$G,F$57))+(COUNTIFS('Defect Entry'!$D:$D,$D68,'Defect Entry'!$B:$B,$F$20,'Defect Entry'!$G:$G,F$57))+(COUNTIFS('Defect Entry'!$D:$D,$D68,'Defect Entry'!$B:$B,$G$20,'Defect Entry'!$G:$G,F$57))+(COUNTIFS('Defect Entry'!$D:$D,$D68,'Defect Entry'!$B:$B,$H$20,'Defect Entry'!$G:$G,F$57))+(COUNTIFS('Defect Entry'!$D:$D,$D68,'Defect Entry'!$B:$B,$J$20,'Defect Entry'!$G:$G,F$57))+(COUNTIFS('Defect Entry'!$D:$D,$D68,'Defect Entry'!$B:$B,$K$20,'Defect Entry'!$G:$G,F$57))+(COUNTIFS('Defect Entry'!$D:$D,$D68,'Defect Entry'!$B:$B,$L$20,'Defect Entry'!$G:$G,F$57))+(COUNTIFS('Defect Entry'!$D:$D,$D68,'Defect Entry'!$B:$B,$M$20,'Defect Entry'!$G:$G,F$57))+(COUNTIFS('Defect Entry'!$D:$D,$D68,'Defect Entry'!$B:$B,$N$20,'Defect Entry'!$G:$G,F$57))+(COUNTIFS('Defect Entry'!$D:$D,$D68,'Defect Entry'!$B:$B,$O$20,'Defect Entry'!$G:$G,F$57))+(COUNTIFS('Defect Entry'!$D:$D,$D68,'Defect Entry'!$B:$B,$I$20,'Defect Entry'!$G:$G,F$57))</f>
        <v>0</v>
      </c>
      <c r="G68" s="170">
        <f>(COUNTIFS('Defect Entry'!$D:$D,$D68,'Defect Entry'!$B:$B,$E$20,'Defect Entry'!$G:$G,G$57))+(COUNTIFS('Defect Entry'!$D:$D,$D68,'Defect Entry'!$B:$B,$F$20,'Defect Entry'!$G:$G,G$57))+(COUNTIFS('Defect Entry'!$D:$D,$D68,'Defect Entry'!$B:$B,$G$20,'Defect Entry'!$G:$G,G$57))+(COUNTIFS('Defect Entry'!$D:$D,$D68,'Defect Entry'!$B:$B,$H$20,'Defect Entry'!$G:$G,G$57))+(COUNTIFS('Defect Entry'!$D:$D,$D68,'Defect Entry'!$B:$B,$J$20,'Defect Entry'!$G:$G,G$57))+(COUNTIFS('Defect Entry'!$D:$D,$D68,'Defect Entry'!$B:$B,$K$20,'Defect Entry'!$G:$G,G$57))+(COUNTIFS('Defect Entry'!$D:$D,$D68,'Defect Entry'!$B:$B,$L$20,'Defect Entry'!$G:$G,G$57))+(COUNTIFS('Defect Entry'!$D:$D,$D68,'Defect Entry'!$B:$B,$M$20,'Defect Entry'!$G:$G,G$57))+(COUNTIFS('Defect Entry'!$D:$D,$D68,'Defect Entry'!$B:$B,$N$20,'Defect Entry'!$G:$G,G$57))+(COUNTIFS('Defect Entry'!$D:$D,$D68,'Defect Entry'!$B:$B,$O$20,'Defect Entry'!$G:$G,G$57))+(COUNTIFS('Defect Entry'!$D:$D,$D68,'Defect Entry'!$B:$B,$I$20,'Defect Entry'!$G:$G,G$57))</f>
        <v>1</v>
      </c>
      <c r="H68" s="170">
        <f>(COUNTIFS('Defect Entry'!$D:$D,$D68,'Defect Entry'!$B:$B,$E$20,'Defect Entry'!$G:$G,H$57))+(COUNTIFS('Defect Entry'!$D:$D,$D68,'Defect Entry'!$B:$B,$F$20,'Defect Entry'!$G:$G,H$57))+(COUNTIFS('Defect Entry'!$D:$D,$D68,'Defect Entry'!$B:$B,$G$20,'Defect Entry'!$G:$G,H$57))+(COUNTIFS('Defect Entry'!$D:$D,$D68,'Defect Entry'!$B:$B,$H$20,'Defect Entry'!$G:$G,H$57))+(COUNTIFS('Defect Entry'!$D:$D,$D68,'Defect Entry'!$B:$B,$J$20,'Defect Entry'!$G:$G,H$57))+(COUNTIFS('Defect Entry'!$D:$D,$D68,'Defect Entry'!$B:$B,$K$20,'Defect Entry'!$G:$G,H$57))+(COUNTIFS('Defect Entry'!$D:$D,$D68,'Defect Entry'!$B:$B,$L$20,'Defect Entry'!$G:$G,H$57))+(COUNTIFS('Defect Entry'!$D:$D,$D68,'Defect Entry'!$B:$B,$M$20,'Defect Entry'!$G:$G,H$57))+(COUNTIFS('Defect Entry'!$D:$D,$D68,'Defect Entry'!$B:$B,$N$20,'Defect Entry'!$G:$G,H$57))+(COUNTIFS('Defect Entry'!$D:$D,$D68,'Defect Entry'!$B:$B,$O$20,'Defect Entry'!$G:$G,H$57))+(COUNTIFS('Defect Entry'!$D:$D,$D68,'Defect Entry'!$B:$B,$I$20,'Defect Entry'!$G:$G,H$57))</f>
        <v>1</v>
      </c>
      <c r="I68" s="170">
        <f>(COUNTIFS('Defect Entry'!$D:$D,$D68,'Defect Entry'!$B:$B,$E$20,'Defect Entry'!$G:$G,I$57))+(COUNTIFS('Defect Entry'!$D:$D,$D68,'Defect Entry'!$B:$B,$F$20,'Defect Entry'!$G:$G,I$57))+(COUNTIFS('Defect Entry'!$D:$D,$D68,'Defect Entry'!$B:$B,$G$20,'Defect Entry'!$G:$G,I$57))+(COUNTIFS('Defect Entry'!$D:$D,$D68,'Defect Entry'!$B:$B,$H$20,'Defect Entry'!$G:$G,I$57))+(COUNTIFS('Defect Entry'!$D:$D,$D68,'Defect Entry'!$B:$B,$J$20,'Defect Entry'!$G:$G,I$57))+(COUNTIFS('Defect Entry'!$D:$D,$D68,'Defect Entry'!$B:$B,$K$20,'Defect Entry'!$G:$G,I$57))+(COUNTIFS('Defect Entry'!$D:$D,$D68,'Defect Entry'!$B:$B,$L$20,'Defect Entry'!$G:$G,I$57))+(COUNTIFS('Defect Entry'!$D:$D,$D68,'Defect Entry'!$B:$B,$M$20,'Defect Entry'!$G:$G,I$57))+(COUNTIFS('Defect Entry'!$D:$D,$D68,'Defect Entry'!$B:$B,$N$20,'Defect Entry'!$G:$G,I$57))+(COUNTIFS('Defect Entry'!$D:$D,$D68,'Defect Entry'!$B:$B,$O$20,'Defect Entry'!$G:$G,I$57))+(COUNTIFS('Defect Entry'!$D:$D,$D68,'Defect Entry'!$B:$B,$I$20,'Defect Entry'!$G:$G,I$57))</f>
        <v>1</v>
      </c>
      <c r="J68" s="170">
        <f>(COUNTIFS('Defect Entry'!$D:$D,$D68,'Defect Entry'!$B:$B,$E$20,'Defect Entry'!$H:$H,J$57))+(COUNTIFS('Defect Entry'!$D:$D,$D68,'Defect Entry'!$B:$B,$F$20,'Defect Entry'!$H:$H,J$57))+(COUNTIFS('Defect Entry'!$D:$D,$D68,'Defect Entry'!$B:$B,$G$20,'Defect Entry'!$H:$H,J$57))+(COUNTIFS('Defect Entry'!$D:$D,$D68,'Defect Entry'!$B:$B,$H$20,'Defect Entry'!$H:$H,J$57))+(COUNTIFS('Defect Entry'!$D:$D,$D68,'Defect Entry'!$B:$B,$J$20,'Defect Entry'!$H:$H,J$57))+(COUNTIFS('Defect Entry'!$D:$D,$D68,'Defect Entry'!$B:$B,$K$20,'Defect Entry'!$H:$H,J$57))+(COUNTIFS('Defect Entry'!$D:$D,$D68,'Defect Entry'!$B:$B,$L$20,'Defect Entry'!$H:$H,J$57))+(COUNTIFS('Defect Entry'!$D:$D,$D68,'Defect Entry'!$B:$B,$M$20,'Defect Entry'!$H:$H,J$57))+(COUNTIFS('Defect Entry'!$D:$D,$D68,'Defect Entry'!$B:$B,$N$20,'Defect Entry'!$H:$H,J$57))+(COUNTIFS('Defect Entry'!$D:$D,$D68,'Defect Entry'!$B:$B,$O$20,'Defect Entry'!$H:$H,J$57))+(COUNTIFS('Defect Entry'!$D:$D,$D68,'Defect Entry'!$B:$B,$I$20,'Defect Entry'!$H:$H,J$57))</f>
        <v>0</v>
      </c>
      <c r="K68" s="170">
        <f>(COUNTIFS('Defect Entry'!$D:$D,$D68,'Defect Entry'!$B:$B,$E$20,'Defect Entry'!$H:$H,K$57))+(COUNTIFS('Defect Entry'!$D:$D,$D68,'Defect Entry'!$B:$B,$F$20,'Defect Entry'!$H:$H,K$57))+(COUNTIFS('Defect Entry'!$D:$D,$D68,'Defect Entry'!$B:$B,$G$20,'Defect Entry'!$H:$H,K$57))+(COUNTIFS('Defect Entry'!$D:$D,$D68,'Defect Entry'!$B:$B,$H$20,'Defect Entry'!$H:$H,K$57))+(COUNTIFS('Defect Entry'!$D:$D,$D68,'Defect Entry'!$B:$B,$J$20,'Defect Entry'!$H:$H,K$57))+(COUNTIFS('Defect Entry'!$D:$D,$D68,'Defect Entry'!$B:$B,$K$20,'Defect Entry'!$H:$H,K$57))+(COUNTIFS('Defect Entry'!$D:$D,$D68,'Defect Entry'!$B:$B,$L$20,'Defect Entry'!$H:$H,K$57))+(COUNTIFS('Defect Entry'!$D:$D,$D68,'Defect Entry'!$B:$B,$M$20,'Defect Entry'!$H:$H,K$57))+(COUNTIFS('Defect Entry'!$D:$D,$D68,'Defect Entry'!$B:$B,$N$20,'Defect Entry'!$H:$H,K$57))+(COUNTIFS('Defect Entry'!$D:$D,$D68,'Defect Entry'!$B:$B,$O$20,'Defect Entry'!$H:$H,K$57))+(COUNTIFS('Defect Entry'!$D:$D,$D68,'Defect Entry'!$B:$B,$I$20,'Defect Entry'!$H:$H,K$57))</f>
        <v>1</v>
      </c>
      <c r="L68" s="170">
        <f>(COUNTIFS('Defect Entry'!$D:$D,$D68,'Defect Entry'!$B:$B,$E$20,'Defect Entry'!$H:$H,L$57))+(COUNTIFS('Defect Entry'!$D:$D,$D68,'Defect Entry'!$B:$B,$F$20,'Defect Entry'!$H:$H,L$57))+(COUNTIFS('Defect Entry'!$D:$D,$D68,'Defect Entry'!$B:$B,$G$20,'Defect Entry'!$H:$H,L$57))+(COUNTIFS('Defect Entry'!$D:$D,$D68,'Defect Entry'!$B:$B,$H$20,'Defect Entry'!$H:$H,L$57))+(COUNTIFS('Defect Entry'!$D:$D,$D68,'Defect Entry'!$B:$B,$J$20,'Defect Entry'!$H:$H,L$57))+(COUNTIFS('Defect Entry'!$D:$D,$D68,'Defect Entry'!$B:$B,$K$20,'Defect Entry'!$H:$H,L$57))+(COUNTIFS('Defect Entry'!$D:$D,$D68,'Defect Entry'!$B:$B,$L$20,'Defect Entry'!$H:$H,L$57))+(COUNTIFS('Defect Entry'!$D:$D,$D68,'Defect Entry'!$B:$B,$M$20,'Defect Entry'!$H:$H,L$57))+(COUNTIFS('Defect Entry'!$D:$D,$D68,'Defect Entry'!$B:$B,$N$20,'Defect Entry'!$H:$H,L$57))+(COUNTIFS('Defect Entry'!$D:$D,$D68,'Defect Entry'!$B:$B,$O$20,'Defect Entry'!$H:$H,L$57))+(COUNTIFS('Defect Entry'!$D:$D,$D68,'Defect Entry'!$B:$B,$I$20,'Defect Entry'!$H:$H,L$57))</f>
        <v>1</v>
      </c>
      <c r="M68" s="170">
        <f>(COUNTIFS('Defect Entry'!$D:$D,$D68,'Defect Entry'!$B:$B,$E$20,'Defect Entry'!$H:$H,M$57))+(COUNTIFS('Defect Entry'!$D:$D,$D68,'Defect Entry'!$B:$B,$F$20,'Defect Entry'!$H:$H,M$57))+(COUNTIFS('Defect Entry'!$D:$D,$D68,'Defect Entry'!$B:$B,$G$20,'Defect Entry'!$H:$H,M$57))+(COUNTIFS('Defect Entry'!$D:$D,$D68,'Defect Entry'!$B:$B,$H$20,'Defect Entry'!$H:$H,M$57))+(COUNTIFS('Defect Entry'!$D:$D,$D68,'Defect Entry'!$B:$B,$J$20,'Defect Entry'!$H:$H,M$57))+(COUNTIFS('Defect Entry'!$D:$D,$D68,'Defect Entry'!$B:$B,$K$20,'Defect Entry'!$H:$H,M$57))+(COUNTIFS('Defect Entry'!$D:$D,$D68,'Defect Entry'!$B:$B,$L$20,'Defect Entry'!$H:$H,M$57))+(COUNTIFS('Defect Entry'!$D:$D,$D68,'Defect Entry'!$B:$B,$M$20,'Defect Entry'!$H:$H,M$57))+(COUNTIFS('Defect Entry'!$D:$D,$D68,'Defect Entry'!$B:$B,$N$20,'Defect Entry'!$H:$H,M$57))+(COUNTIFS('Defect Entry'!$D:$D,$D68,'Defect Entry'!$B:$B,$O$20,'Defect Entry'!$H:$H,M$57))+(COUNTIFS('Defect Entry'!$D:$D,$D68,'Defect Entry'!$B:$B,$I$20,'Defect Entry'!$H:$H,M$57))</f>
        <v>1</v>
      </c>
    </row>
    <row r="69" spans="2:13" x14ac:dyDescent="0.25">
      <c r="B69" s="360"/>
      <c r="C69" s="360"/>
      <c r="D69" s="203" t="s">
        <v>170</v>
      </c>
      <c r="E69" s="170">
        <f t="shared" si="15"/>
        <v>0</v>
      </c>
      <c r="F69" s="170">
        <f>(COUNTIFS('Defect Entry'!$D:$D,$D69,'Defect Entry'!$B:$B,$E$20,'Defect Entry'!$G:$G,F$57))+(COUNTIFS('Defect Entry'!$D:$D,$D69,'Defect Entry'!$B:$B,$F$20,'Defect Entry'!$G:$G,F$57))+(COUNTIFS('Defect Entry'!$D:$D,$D69,'Defect Entry'!$B:$B,$G$20,'Defect Entry'!$G:$G,F$57))+(COUNTIFS('Defect Entry'!$D:$D,$D69,'Defect Entry'!$B:$B,$H$20,'Defect Entry'!$G:$G,F$57))+(COUNTIFS('Defect Entry'!$D:$D,$D69,'Defect Entry'!$B:$B,$J$20,'Defect Entry'!$G:$G,F$57))+(COUNTIFS('Defect Entry'!$D:$D,$D69,'Defect Entry'!$B:$B,$K$20,'Defect Entry'!$G:$G,F$57))+(COUNTIFS('Defect Entry'!$D:$D,$D69,'Defect Entry'!$B:$B,$L$20,'Defect Entry'!$G:$G,F$57))+(COUNTIFS('Defect Entry'!$D:$D,$D69,'Defect Entry'!$B:$B,$M$20,'Defect Entry'!$G:$G,F$57))+(COUNTIFS('Defect Entry'!$D:$D,$D69,'Defect Entry'!$B:$B,$N$20,'Defect Entry'!$G:$G,F$57))+(COUNTIFS('Defect Entry'!$D:$D,$D69,'Defect Entry'!$B:$B,$O$20,'Defect Entry'!$G:$G,F$57))+(COUNTIFS('Defect Entry'!$D:$D,$D69,'Defect Entry'!$B:$B,$I$20,'Defect Entry'!$G:$G,F$57))</f>
        <v>0</v>
      </c>
      <c r="G69" s="170">
        <f>(COUNTIFS('Defect Entry'!$D:$D,$D69,'Defect Entry'!$B:$B,$E$20,'Defect Entry'!$G:$G,G$57))+(COUNTIFS('Defect Entry'!$D:$D,$D69,'Defect Entry'!$B:$B,$F$20,'Defect Entry'!$G:$G,G$57))+(COUNTIFS('Defect Entry'!$D:$D,$D69,'Defect Entry'!$B:$B,$G$20,'Defect Entry'!$G:$G,G$57))+(COUNTIFS('Defect Entry'!$D:$D,$D69,'Defect Entry'!$B:$B,$H$20,'Defect Entry'!$G:$G,G$57))+(COUNTIFS('Defect Entry'!$D:$D,$D69,'Defect Entry'!$B:$B,$J$20,'Defect Entry'!$G:$G,G$57))+(COUNTIFS('Defect Entry'!$D:$D,$D69,'Defect Entry'!$B:$B,$K$20,'Defect Entry'!$G:$G,G$57))+(COUNTIFS('Defect Entry'!$D:$D,$D69,'Defect Entry'!$B:$B,$L$20,'Defect Entry'!$G:$G,G$57))+(COUNTIFS('Defect Entry'!$D:$D,$D69,'Defect Entry'!$B:$B,$M$20,'Defect Entry'!$G:$G,G$57))+(COUNTIFS('Defect Entry'!$D:$D,$D69,'Defect Entry'!$B:$B,$N$20,'Defect Entry'!$G:$G,G$57))+(COUNTIFS('Defect Entry'!$D:$D,$D69,'Defect Entry'!$B:$B,$O$20,'Defect Entry'!$G:$G,G$57))+(COUNTIFS('Defect Entry'!$D:$D,$D69,'Defect Entry'!$B:$B,$I$20,'Defect Entry'!$G:$G,G$57))</f>
        <v>0</v>
      </c>
      <c r="H69" s="170">
        <f>(COUNTIFS('Defect Entry'!$D:$D,$D69,'Defect Entry'!$B:$B,$E$20,'Defect Entry'!$G:$G,H$57))+(COUNTIFS('Defect Entry'!$D:$D,$D69,'Defect Entry'!$B:$B,$F$20,'Defect Entry'!$G:$G,H$57))+(COUNTIFS('Defect Entry'!$D:$D,$D69,'Defect Entry'!$B:$B,$G$20,'Defect Entry'!$G:$G,H$57))+(COUNTIFS('Defect Entry'!$D:$D,$D69,'Defect Entry'!$B:$B,$H$20,'Defect Entry'!$G:$G,H$57))+(COUNTIFS('Defect Entry'!$D:$D,$D69,'Defect Entry'!$B:$B,$J$20,'Defect Entry'!$G:$G,H$57))+(COUNTIFS('Defect Entry'!$D:$D,$D69,'Defect Entry'!$B:$B,$K$20,'Defect Entry'!$G:$G,H$57))+(COUNTIFS('Defect Entry'!$D:$D,$D69,'Defect Entry'!$B:$B,$L$20,'Defect Entry'!$G:$G,H$57))+(COUNTIFS('Defect Entry'!$D:$D,$D69,'Defect Entry'!$B:$B,$M$20,'Defect Entry'!$G:$G,H$57))+(COUNTIFS('Defect Entry'!$D:$D,$D69,'Defect Entry'!$B:$B,$N$20,'Defect Entry'!$G:$G,H$57))+(COUNTIFS('Defect Entry'!$D:$D,$D69,'Defect Entry'!$B:$B,$O$20,'Defect Entry'!$G:$G,H$57))+(COUNTIFS('Defect Entry'!$D:$D,$D69,'Defect Entry'!$B:$B,$I$20,'Defect Entry'!$G:$G,H$57))</f>
        <v>0</v>
      </c>
      <c r="I69" s="170">
        <f>(COUNTIFS('Defect Entry'!$D:$D,$D69,'Defect Entry'!$B:$B,$E$20,'Defect Entry'!$G:$G,I$57))+(COUNTIFS('Defect Entry'!$D:$D,$D69,'Defect Entry'!$B:$B,$F$20,'Defect Entry'!$G:$G,I$57))+(COUNTIFS('Defect Entry'!$D:$D,$D69,'Defect Entry'!$B:$B,$G$20,'Defect Entry'!$G:$G,I$57))+(COUNTIFS('Defect Entry'!$D:$D,$D69,'Defect Entry'!$B:$B,$H$20,'Defect Entry'!$G:$G,I$57))+(COUNTIFS('Defect Entry'!$D:$D,$D69,'Defect Entry'!$B:$B,$J$20,'Defect Entry'!$G:$G,I$57))+(COUNTIFS('Defect Entry'!$D:$D,$D69,'Defect Entry'!$B:$B,$K$20,'Defect Entry'!$G:$G,I$57))+(COUNTIFS('Defect Entry'!$D:$D,$D69,'Defect Entry'!$B:$B,$L$20,'Defect Entry'!$G:$G,I$57))+(COUNTIFS('Defect Entry'!$D:$D,$D69,'Defect Entry'!$B:$B,$M$20,'Defect Entry'!$G:$G,I$57))+(COUNTIFS('Defect Entry'!$D:$D,$D69,'Defect Entry'!$B:$B,$N$20,'Defect Entry'!$G:$G,I$57))+(COUNTIFS('Defect Entry'!$D:$D,$D69,'Defect Entry'!$B:$B,$O$20,'Defect Entry'!$G:$G,I$57))+(COUNTIFS('Defect Entry'!$D:$D,$D69,'Defect Entry'!$B:$B,$I$20,'Defect Entry'!$G:$G,I$57))</f>
        <v>0</v>
      </c>
      <c r="J69" s="170">
        <f>(COUNTIFS('Defect Entry'!$D:$D,$D69,'Defect Entry'!$B:$B,$E$20,'Defect Entry'!$H:$H,J$57))+(COUNTIFS('Defect Entry'!$D:$D,$D69,'Defect Entry'!$B:$B,$F$20,'Defect Entry'!$H:$H,J$57))+(COUNTIFS('Defect Entry'!$D:$D,$D69,'Defect Entry'!$B:$B,$G$20,'Defect Entry'!$H:$H,J$57))+(COUNTIFS('Defect Entry'!$D:$D,$D69,'Defect Entry'!$B:$B,$H$20,'Defect Entry'!$H:$H,J$57))+(COUNTIFS('Defect Entry'!$D:$D,$D69,'Defect Entry'!$B:$B,$J$20,'Defect Entry'!$H:$H,J$57))+(COUNTIFS('Defect Entry'!$D:$D,$D69,'Defect Entry'!$B:$B,$K$20,'Defect Entry'!$H:$H,J$57))+(COUNTIFS('Defect Entry'!$D:$D,$D69,'Defect Entry'!$B:$B,$L$20,'Defect Entry'!$H:$H,J$57))+(COUNTIFS('Defect Entry'!$D:$D,$D69,'Defect Entry'!$B:$B,$M$20,'Defect Entry'!$H:$H,J$57))+(COUNTIFS('Defect Entry'!$D:$D,$D69,'Defect Entry'!$B:$B,$N$20,'Defect Entry'!$H:$H,J$57))+(COUNTIFS('Defect Entry'!$D:$D,$D69,'Defect Entry'!$B:$B,$O$20,'Defect Entry'!$H:$H,J$57))+(COUNTIFS('Defect Entry'!$D:$D,$D69,'Defect Entry'!$B:$B,$I$20,'Defect Entry'!$H:$H,J$57))</f>
        <v>0</v>
      </c>
      <c r="K69" s="170">
        <f>(COUNTIFS('Defect Entry'!$D:$D,$D69,'Defect Entry'!$B:$B,$E$20,'Defect Entry'!$H:$H,K$57))+(COUNTIFS('Defect Entry'!$D:$D,$D69,'Defect Entry'!$B:$B,$F$20,'Defect Entry'!$H:$H,K$57))+(COUNTIFS('Defect Entry'!$D:$D,$D69,'Defect Entry'!$B:$B,$G$20,'Defect Entry'!$H:$H,K$57))+(COUNTIFS('Defect Entry'!$D:$D,$D69,'Defect Entry'!$B:$B,$H$20,'Defect Entry'!$H:$H,K$57))+(COUNTIFS('Defect Entry'!$D:$D,$D69,'Defect Entry'!$B:$B,$J$20,'Defect Entry'!$H:$H,K$57))+(COUNTIFS('Defect Entry'!$D:$D,$D69,'Defect Entry'!$B:$B,$K$20,'Defect Entry'!$H:$H,K$57))+(COUNTIFS('Defect Entry'!$D:$D,$D69,'Defect Entry'!$B:$B,$L$20,'Defect Entry'!$H:$H,K$57))+(COUNTIFS('Defect Entry'!$D:$D,$D69,'Defect Entry'!$B:$B,$M$20,'Defect Entry'!$H:$H,K$57))+(COUNTIFS('Defect Entry'!$D:$D,$D69,'Defect Entry'!$B:$B,$N$20,'Defect Entry'!$H:$H,K$57))+(COUNTIFS('Defect Entry'!$D:$D,$D69,'Defect Entry'!$B:$B,$O$20,'Defect Entry'!$H:$H,K$57))+(COUNTIFS('Defect Entry'!$D:$D,$D69,'Defect Entry'!$B:$B,$I$20,'Defect Entry'!$H:$H,K$57))</f>
        <v>0</v>
      </c>
      <c r="L69" s="170">
        <f>(COUNTIFS('Defect Entry'!$D:$D,$D69,'Defect Entry'!$B:$B,$E$20,'Defect Entry'!$H:$H,L$57))+(COUNTIFS('Defect Entry'!$D:$D,$D69,'Defect Entry'!$B:$B,$F$20,'Defect Entry'!$H:$H,L$57))+(COUNTIFS('Defect Entry'!$D:$D,$D69,'Defect Entry'!$B:$B,$G$20,'Defect Entry'!$H:$H,L$57))+(COUNTIFS('Defect Entry'!$D:$D,$D69,'Defect Entry'!$B:$B,$H$20,'Defect Entry'!$H:$H,L$57))+(COUNTIFS('Defect Entry'!$D:$D,$D69,'Defect Entry'!$B:$B,$J$20,'Defect Entry'!$H:$H,L$57))+(COUNTIFS('Defect Entry'!$D:$D,$D69,'Defect Entry'!$B:$B,$K$20,'Defect Entry'!$H:$H,L$57))+(COUNTIFS('Defect Entry'!$D:$D,$D69,'Defect Entry'!$B:$B,$L$20,'Defect Entry'!$H:$H,L$57))+(COUNTIFS('Defect Entry'!$D:$D,$D69,'Defect Entry'!$B:$B,$M$20,'Defect Entry'!$H:$H,L$57))+(COUNTIFS('Defect Entry'!$D:$D,$D69,'Defect Entry'!$B:$B,$N$20,'Defect Entry'!$H:$H,L$57))+(COUNTIFS('Defect Entry'!$D:$D,$D69,'Defect Entry'!$B:$B,$O$20,'Defect Entry'!$H:$H,L$57))+(COUNTIFS('Defect Entry'!$D:$D,$D69,'Defect Entry'!$B:$B,$I$20,'Defect Entry'!$H:$H,L$57))</f>
        <v>0</v>
      </c>
      <c r="M69" s="170">
        <f>(COUNTIFS('Defect Entry'!$D:$D,$D69,'Defect Entry'!$B:$B,$E$20,'Defect Entry'!$H:$H,M$57))+(COUNTIFS('Defect Entry'!$D:$D,$D69,'Defect Entry'!$B:$B,$F$20,'Defect Entry'!$H:$H,M$57))+(COUNTIFS('Defect Entry'!$D:$D,$D69,'Defect Entry'!$B:$B,$G$20,'Defect Entry'!$H:$H,M$57))+(COUNTIFS('Defect Entry'!$D:$D,$D69,'Defect Entry'!$B:$B,$H$20,'Defect Entry'!$H:$H,M$57))+(COUNTIFS('Defect Entry'!$D:$D,$D69,'Defect Entry'!$B:$B,$J$20,'Defect Entry'!$H:$H,M$57))+(COUNTIFS('Defect Entry'!$D:$D,$D69,'Defect Entry'!$B:$B,$K$20,'Defect Entry'!$H:$H,M$57))+(COUNTIFS('Defect Entry'!$D:$D,$D69,'Defect Entry'!$B:$B,$L$20,'Defect Entry'!$H:$H,M$57))+(COUNTIFS('Defect Entry'!$D:$D,$D69,'Defect Entry'!$B:$B,$M$20,'Defect Entry'!$H:$H,M$57))+(COUNTIFS('Defect Entry'!$D:$D,$D69,'Defect Entry'!$B:$B,$N$20,'Defect Entry'!$H:$H,M$57))+(COUNTIFS('Defect Entry'!$D:$D,$D69,'Defect Entry'!$B:$B,$O$20,'Defect Entry'!$H:$H,M$57))+(COUNTIFS('Defect Entry'!$D:$D,$D69,'Defect Entry'!$B:$B,$I$20,'Defect Entry'!$H:$H,M$57))</f>
        <v>0</v>
      </c>
    </row>
    <row r="70" spans="2:13" x14ac:dyDescent="0.25">
      <c r="B70" s="360"/>
      <c r="C70" s="360"/>
      <c r="D70" s="203" t="s">
        <v>3</v>
      </c>
      <c r="E70" s="170">
        <f t="shared" si="15"/>
        <v>0</v>
      </c>
      <c r="F70" s="170">
        <f>(COUNTIFS('Defect Entry'!$D:$D,$D70,'Defect Entry'!$B:$B,$E$20,'Defect Entry'!$G:$G,F$57))+(COUNTIFS('Defect Entry'!$D:$D,$D70,'Defect Entry'!$B:$B,$F$20,'Defect Entry'!$G:$G,F$57))+(COUNTIFS('Defect Entry'!$D:$D,$D70,'Defect Entry'!$B:$B,$G$20,'Defect Entry'!$G:$G,F$57))+(COUNTIFS('Defect Entry'!$D:$D,$D70,'Defect Entry'!$B:$B,$H$20,'Defect Entry'!$G:$G,F$57))+(COUNTIFS('Defect Entry'!$D:$D,$D70,'Defect Entry'!$B:$B,$J$20,'Defect Entry'!$G:$G,F$57))+(COUNTIFS('Defect Entry'!$D:$D,$D70,'Defect Entry'!$B:$B,$K$20,'Defect Entry'!$G:$G,F$57))+(COUNTIFS('Defect Entry'!$D:$D,$D70,'Defect Entry'!$B:$B,$L$20,'Defect Entry'!$G:$G,F$57))+(COUNTIFS('Defect Entry'!$D:$D,$D70,'Defect Entry'!$B:$B,$M$20,'Defect Entry'!$G:$G,F$57))+(COUNTIFS('Defect Entry'!$D:$D,$D70,'Defect Entry'!$B:$B,$N$20,'Defect Entry'!$G:$G,F$57))+(COUNTIFS('Defect Entry'!$D:$D,$D70,'Defect Entry'!$B:$B,$O$20,'Defect Entry'!$G:$G,F$57))+(COUNTIFS('Defect Entry'!$D:$D,$D70,'Defect Entry'!$B:$B,$I$20,'Defect Entry'!$G:$G,F$57))</f>
        <v>0</v>
      </c>
      <c r="G70" s="170">
        <f>(COUNTIFS('Defect Entry'!$D:$D,$D70,'Defect Entry'!$B:$B,$E$20,'Defect Entry'!$G:$G,G$57))+(COUNTIFS('Defect Entry'!$D:$D,$D70,'Defect Entry'!$B:$B,$F$20,'Defect Entry'!$G:$G,G$57))+(COUNTIFS('Defect Entry'!$D:$D,$D70,'Defect Entry'!$B:$B,$G$20,'Defect Entry'!$G:$G,G$57))+(COUNTIFS('Defect Entry'!$D:$D,$D70,'Defect Entry'!$B:$B,$H$20,'Defect Entry'!$G:$G,G$57))+(COUNTIFS('Defect Entry'!$D:$D,$D70,'Defect Entry'!$B:$B,$J$20,'Defect Entry'!$G:$G,G$57))+(COUNTIFS('Defect Entry'!$D:$D,$D70,'Defect Entry'!$B:$B,$K$20,'Defect Entry'!$G:$G,G$57))+(COUNTIFS('Defect Entry'!$D:$D,$D70,'Defect Entry'!$B:$B,$L$20,'Defect Entry'!$G:$G,G$57))+(COUNTIFS('Defect Entry'!$D:$D,$D70,'Defect Entry'!$B:$B,$M$20,'Defect Entry'!$G:$G,G$57))+(COUNTIFS('Defect Entry'!$D:$D,$D70,'Defect Entry'!$B:$B,$N$20,'Defect Entry'!$G:$G,G$57))+(COUNTIFS('Defect Entry'!$D:$D,$D70,'Defect Entry'!$B:$B,$O$20,'Defect Entry'!$G:$G,G$57))+(COUNTIFS('Defect Entry'!$D:$D,$D70,'Defect Entry'!$B:$B,$I$20,'Defect Entry'!$G:$G,G$57))</f>
        <v>0</v>
      </c>
      <c r="H70" s="170">
        <f>(COUNTIFS('Defect Entry'!$D:$D,$D70,'Defect Entry'!$B:$B,$E$20,'Defect Entry'!$G:$G,H$57))+(COUNTIFS('Defect Entry'!$D:$D,$D70,'Defect Entry'!$B:$B,$F$20,'Defect Entry'!$G:$G,H$57))+(COUNTIFS('Defect Entry'!$D:$D,$D70,'Defect Entry'!$B:$B,$G$20,'Defect Entry'!$G:$G,H$57))+(COUNTIFS('Defect Entry'!$D:$D,$D70,'Defect Entry'!$B:$B,$H$20,'Defect Entry'!$G:$G,H$57))+(COUNTIFS('Defect Entry'!$D:$D,$D70,'Defect Entry'!$B:$B,$J$20,'Defect Entry'!$G:$G,H$57))+(COUNTIFS('Defect Entry'!$D:$D,$D70,'Defect Entry'!$B:$B,$K$20,'Defect Entry'!$G:$G,H$57))+(COUNTIFS('Defect Entry'!$D:$D,$D70,'Defect Entry'!$B:$B,$L$20,'Defect Entry'!$G:$G,H$57))+(COUNTIFS('Defect Entry'!$D:$D,$D70,'Defect Entry'!$B:$B,$M$20,'Defect Entry'!$G:$G,H$57))+(COUNTIFS('Defect Entry'!$D:$D,$D70,'Defect Entry'!$B:$B,$N$20,'Defect Entry'!$G:$G,H$57))+(COUNTIFS('Defect Entry'!$D:$D,$D70,'Defect Entry'!$B:$B,$O$20,'Defect Entry'!$G:$G,H$57))+(COUNTIFS('Defect Entry'!$D:$D,$D70,'Defect Entry'!$B:$B,$I$20,'Defect Entry'!$G:$G,H$57))</f>
        <v>0</v>
      </c>
      <c r="I70" s="170">
        <f>(COUNTIFS('Defect Entry'!$D:$D,$D70,'Defect Entry'!$B:$B,$E$20,'Defect Entry'!$G:$G,I$57))+(COUNTIFS('Defect Entry'!$D:$D,$D70,'Defect Entry'!$B:$B,$F$20,'Defect Entry'!$G:$G,I$57))+(COUNTIFS('Defect Entry'!$D:$D,$D70,'Defect Entry'!$B:$B,$G$20,'Defect Entry'!$G:$G,I$57))+(COUNTIFS('Defect Entry'!$D:$D,$D70,'Defect Entry'!$B:$B,$H$20,'Defect Entry'!$G:$G,I$57))+(COUNTIFS('Defect Entry'!$D:$D,$D70,'Defect Entry'!$B:$B,$J$20,'Defect Entry'!$G:$G,I$57))+(COUNTIFS('Defect Entry'!$D:$D,$D70,'Defect Entry'!$B:$B,$K$20,'Defect Entry'!$G:$G,I$57))+(COUNTIFS('Defect Entry'!$D:$D,$D70,'Defect Entry'!$B:$B,$L$20,'Defect Entry'!$G:$G,I$57))+(COUNTIFS('Defect Entry'!$D:$D,$D70,'Defect Entry'!$B:$B,$M$20,'Defect Entry'!$G:$G,I$57))+(COUNTIFS('Defect Entry'!$D:$D,$D70,'Defect Entry'!$B:$B,$N$20,'Defect Entry'!$G:$G,I$57))+(COUNTIFS('Defect Entry'!$D:$D,$D70,'Defect Entry'!$B:$B,$O$20,'Defect Entry'!$G:$G,I$57))+(COUNTIFS('Defect Entry'!$D:$D,$D70,'Defect Entry'!$B:$B,$I$20,'Defect Entry'!$G:$G,I$57))</f>
        <v>0</v>
      </c>
      <c r="J70" s="170">
        <f>(COUNTIFS('Defect Entry'!$D:$D,$D70,'Defect Entry'!$B:$B,$E$20,'Defect Entry'!$H:$H,J$57))+(COUNTIFS('Defect Entry'!$D:$D,$D70,'Defect Entry'!$B:$B,$F$20,'Defect Entry'!$H:$H,J$57))+(COUNTIFS('Defect Entry'!$D:$D,$D70,'Defect Entry'!$B:$B,$G$20,'Defect Entry'!$H:$H,J$57))+(COUNTIFS('Defect Entry'!$D:$D,$D70,'Defect Entry'!$B:$B,$H$20,'Defect Entry'!$H:$H,J$57))+(COUNTIFS('Defect Entry'!$D:$D,$D70,'Defect Entry'!$B:$B,$J$20,'Defect Entry'!$H:$H,J$57))+(COUNTIFS('Defect Entry'!$D:$D,$D70,'Defect Entry'!$B:$B,$K$20,'Defect Entry'!$H:$H,J$57))+(COUNTIFS('Defect Entry'!$D:$D,$D70,'Defect Entry'!$B:$B,$L$20,'Defect Entry'!$H:$H,J$57))+(COUNTIFS('Defect Entry'!$D:$D,$D70,'Defect Entry'!$B:$B,$M$20,'Defect Entry'!$H:$H,J$57))+(COUNTIFS('Defect Entry'!$D:$D,$D70,'Defect Entry'!$B:$B,$N$20,'Defect Entry'!$H:$H,J$57))+(COUNTIFS('Defect Entry'!$D:$D,$D70,'Defect Entry'!$B:$B,$O$20,'Defect Entry'!$H:$H,J$57))+(COUNTIFS('Defect Entry'!$D:$D,$D70,'Defect Entry'!$B:$B,$I$20,'Defect Entry'!$H:$H,J$57))</f>
        <v>0</v>
      </c>
      <c r="K70" s="170">
        <f>(COUNTIFS('Defect Entry'!$D:$D,$D70,'Defect Entry'!$B:$B,$E$20,'Defect Entry'!$H:$H,K$57))+(COUNTIFS('Defect Entry'!$D:$D,$D70,'Defect Entry'!$B:$B,$F$20,'Defect Entry'!$H:$H,K$57))+(COUNTIFS('Defect Entry'!$D:$D,$D70,'Defect Entry'!$B:$B,$G$20,'Defect Entry'!$H:$H,K$57))+(COUNTIFS('Defect Entry'!$D:$D,$D70,'Defect Entry'!$B:$B,$H$20,'Defect Entry'!$H:$H,K$57))+(COUNTIFS('Defect Entry'!$D:$D,$D70,'Defect Entry'!$B:$B,$J$20,'Defect Entry'!$H:$H,K$57))+(COUNTIFS('Defect Entry'!$D:$D,$D70,'Defect Entry'!$B:$B,$K$20,'Defect Entry'!$H:$H,K$57))+(COUNTIFS('Defect Entry'!$D:$D,$D70,'Defect Entry'!$B:$B,$L$20,'Defect Entry'!$H:$H,K$57))+(COUNTIFS('Defect Entry'!$D:$D,$D70,'Defect Entry'!$B:$B,$M$20,'Defect Entry'!$H:$H,K$57))+(COUNTIFS('Defect Entry'!$D:$D,$D70,'Defect Entry'!$B:$B,$N$20,'Defect Entry'!$H:$H,K$57))+(COUNTIFS('Defect Entry'!$D:$D,$D70,'Defect Entry'!$B:$B,$O$20,'Defect Entry'!$H:$H,K$57))+(COUNTIFS('Defect Entry'!$D:$D,$D70,'Defect Entry'!$B:$B,$I$20,'Defect Entry'!$H:$H,K$57))</f>
        <v>0</v>
      </c>
      <c r="L70" s="170">
        <f>(COUNTIFS('Defect Entry'!$D:$D,$D70,'Defect Entry'!$B:$B,$E$20,'Defect Entry'!$H:$H,L$57))+(COUNTIFS('Defect Entry'!$D:$D,$D70,'Defect Entry'!$B:$B,$F$20,'Defect Entry'!$H:$H,L$57))+(COUNTIFS('Defect Entry'!$D:$D,$D70,'Defect Entry'!$B:$B,$G$20,'Defect Entry'!$H:$H,L$57))+(COUNTIFS('Defect Entry'!$D:$D,$D70,'Defect Entry'!$B:$B,$H$20,'Defect Entry'!$H:$H,L$57))+(COUNTIFS('Defect Entry'!$D:$D,$D70,'Defect Entry'!$B:$B,$J$20,'Defect Entry'!$H:$H,L$57))+(COUNTIFS('Defect Entry'!$D:$D,$D70,'Defect Entry'!$B:$B,$K$20,'Defect Entry'!$H:$H,L$57))+(COUNTIFS('Defect Entry'!$D:$D,$D70,'Defect Entry'!$B:$B,$L$20,'Defect Entry'!$H:$H,L$57))+(COUNTIFS('Defect Entry'!$D:$D,$D70,'Defect Entry'!$B:$B,$M$20,'Defect Entry'!$H:$H,L$57))+(COUNTIFS('Defect Entry'!$D:$D,$D70,'Defect Entry'!$B:$B,$N$20,'Defect Entry'!$H:$H,L$57))+(COUNTIFS('Defect Entry'!$D:$D,$D70,'Defect Entry'!$B:$B,$O$20,'Defect Entry'!$H:$H,L$57))+(COUNTIFS('Defect Entry'!$D:$D,$D70,'Defect Entry'!$B:$B,$I$20,'Defect Entry'!$H:$H,L$57))</f>
        <v>0</v>
      </c>
      <c r="M70" s="170">
        <f>(COUNTIFS('Defect Entry'!$D:$D,$D70,'Defect Entry'!$B:$B,$E$20,'Defect Entry'!$H:$H,M$57))+(COUNTIFS('Defect Entry'!$D:$D,$D70,'Defect Entry'!$B:$B,$F$20,'Defect Entry'!$H:$H,M$57))+(COUNTIFS('Defect Entry'!$D:$D,$D70,'Defect Entry'!$B:$B,$G$20,'Defect Entry'!$H:$H,M$57))+(COUNTIFS('Defect Entry'!$D:$D,$D70,'Defect Entry'!$B:$B,$H$20,'Defect Entry'!$H:$H,M$57))+(COUNTIFS('Defect Entry'!$D:$D,$D70,'Defect Entry'!$B:$B,$J$20,'Defect Entry'!$H:$H,M$57))+(COUNTIFS('Defect Entry'!$D:$D,$D70,'Defect Entry'!$B:$B,$K$20,'Defect Entry'!$H:$H,M$57))+(COUNTIFS('Defect Entry'!$D:$D,$D70,'Defect Entry'!$B:$B,$L$20,'Defect Entry'!$H:$H,M$57))+(COUNTIFS('Defect Entry'!$D:$D,$D70,'Defect Entry'!$B:$B,$M$20,'Defect Entry'!$H:$H,M$57))+(COUNTIFS('Defect Entry'!$D:$D,$D70,'Defect Entry'!$B:$B,$N$20,'Defect Entry'!$H:$H,M$57))+(COUNTIFS('Defect Entry'!$D:$D,$D70,'Defect Entry'!$B:$B,$O$20,'Defect Entry'!$H:$H,M$57))+(COUNTIFS('Defect Entry'!$D:$D,$D70,'Defect Entry'!$B:$B,$I$20,'Defect Entry'!$H:$H,M$57))</f>
        <v>0</v>
      </c>
    </row>
    <row r="71" spans="2:13" x14ac:dyDescent="0.25">
      <c r="B71" s="360"/>
      <c r="C71" s="360"/>
      <c r="D71" s="203" t="s">
        <v>206</v>
      </c>
      <c r="E71" s="170">
        <f t="shared" si="15"/>
        <v>4</v>
      </c>
      <c r="F71" s="170">
        <f>(COUNTIFS('Defect Entry'!$D:$D,$D71,'Defect Entry'!$B:$B,$E$20,'Defect Entry'!$G:$G,F$57))+(COUNTIFS('Defect Entry'!$D:$D,$D71,'Defect Entry'!$B:$B,$F$20,'Defect Entry'!$G:$G,F$57))+(COUNTIFS('Defect Entry'!$D:$D,$D71,'Defect Entry'!$B:$B,$G$20,'Defect Entry'!$G:$G,F$57))+(COUNTIFS('Defect Entry'!$D:$D,$D71,'Defect Entry'!$B:$B,$H$20,'Defect Entry'!$G:$G,F$57))+(COUNTIFS('Defect Entry'!$D:$D,$D71,'Defect Entry'!$B:$B,$J$20,'Defect Entry'!$G:$G,F$57))+(COUNTIFS('Defect Entry'!$D:$D,$D71,'Defect Entry'!$B:$B,$K$20,'Defect Entry'!$G:$G,F$57))+(COUNTIFS('Defect Entry'!$D:$D,$D71,'Defect Entry'!$B:$B,$L$20,'Defect Entry'!$G:$G,F$57))+(COUNTIFS('Defect Entry'!$D:$D,$D71,'Defect Entry'!$B:$B,$M$20,'Defect Entry'!$G:$G,F$57))+(COUNTIFS('Defect Entry'!$D:$D,$D71,'Defect Entry'!$B:$B,$N$20,'Defect Entry'!$G:$G,F$57))+(COUNTIFS('Defect Entry'!$D:$D,$D71,'Defect Entry'!$B:$B,$O$20,'Defect Entry'!$G:$G,F$57))+(COUNTIFS('Defect Entry'!$D:$D,$D71,'Defect Entry'!$B:$B,$I$20,'Defect Entry'!$G:$G,F$57))</f>
        <v>0</v>
      </c>
      <c r="G71" s="170">
        <f>(COUNTIFS('Defect Entry'!$D:$D,$D71,'Defect Entry'!$B:$B,$E$20,'Defect Entry'!$G:$G,G$57))+(COUNTIFS('Defect Entry'!$D:$D,$D71,'Defect Entry'!$B:$B,$F$20,'Defect Entry'!$G:$G,G$57))+(COUNTIFS('Defect Entry'!$D:$D,$D71,'Defect Entry'!$B:$B,$G$20,'Defect Entry'!$G:$G,G$57))+(COUNTIFS('Defect Entry'!$D:$D,$D71,'Defect Entry'!$B:$B,$H$20,'Defect Entry'!$G:$G,G$57))+(COUNTIFS('Defect Entry'!$D:$D,$D71,'Defect Entry'!$B:$B,$J$20,'Defect Entry'!$G:$G,G$57))+(COUNTIFS('Defect Entry'!$D:$D,$D71,'Defect Entry'!$B:$B,$K$20,'Defect Entry'!$G:$G,G$57))+(COUNTIFS('Defect Entry'!$D:$D,$D71,'Defect Entry'!$B:$B,$L$20,'Defect Entry'!$G:$G,G$57))+(COUNTIFS('Defect Entry'!$D:$D,$D71,'Defect Entry'!$B:$B,$M$20,'Defect Entry'!$G:$G,G$57))+(COUNTIFS('Defect Entry'!$D:$D,$D71,'Defect Entry'!$B:$B,$N$20,'Defect Entry'!$G:$G,G$57))+(COUNTIFS('Defect Entry'!$D:$D,$D71,'Defect Entry'!$B:$B,$O$20,'Defect Entry'!$G:$G,G$57))+(COUNTIFS('Defect Entry'!$D:$D,$D71,'Defect Entry'!$B:$B,$I$20,'Defect Entry'!$G:$G,G$57))</f>
        <v>0</v>
      </c>
      <c r="H71" s="170">
        <f>(COUNTIFS('Defect Entry'!$D:$D,$D71,'Defect Entry'!$B:$B,$E$20,'Defect Entry'!$G:$G,H$57))+(COUNTIFS('Defect Entry'!$D:$D,$D71,'Defect Entry'!$B:$B,$F$20,'Defect Entry'!$G:$G,H$57))+(COUNTIFS('Defect Entry'!$D:$D,$D71,'Defect Entry'!$B:$B,$G$20,'Defect Entry'!$G:$G,H$57))+(COUNTIFS('Defect Entry'!$D:$D,$D71,'Defect Entry'!$B:$B,$H$20,'Defect Entry'!$G:$G,H$57))+(COUNTIFS('Defect Entry'!$D:$D,$D71,'Defect Entry'!$B:$B,$J$20,'Defect Entry'!$G:$G,H$57))+(COUNTIFS('Defect Entry'!$D:$D,$D71,'Defect Entry'!$B:$B,$K$20,'Defect Entry'!$G:$G,H$57))+(COUNTIFS('Defect Entry'!$D:$D,$D71,'Defect Entry'!$B:$B,$L$20,'Defect Entry'!$G:$G,H$57))+(COUNTIFS('Defect Entry'!$D:$D,$D71,'Defect Entry'!$B:$B,$M$20,'Defect Entry'!$G:$G,H$57))+(COUNTIFS('Defect Entry'!$D:$D,$D71,'Defect Entry'!$B:$B,$N$20,'Defect Entry'!$G:$G,H$57))+(COUNTIFS('Defect Entry'!$D:$D,$D71,'Defect Entry'!$B:$B,$O$20,'Defect Entry'!$G:$G,H$57))+(COUNTIFS('Defect Entry'!$D:$D,$D71,'Defect Entry'!$B:$B,$I$20,'Defect Entry'!$G:$G,H$57))</f>
        <v>4</v>
      </c>
      <c r="I71" s="170">
        <f>(COUNTIFS('Defect Entry'!$D:$D,$D71,'Defect Entry'!$B:$B,$E$20,'Defect Entry'!$G:$G,I$57))+(COUNTIFS('Defect Entry'!$D:$D,$D71,'Defect Entry'!$B:$B,$F$20,'Defect Entry'!$G:$G,I$57))+(COUNTIFS('Defect Entry'!$D:$D,$D71,'Defect Entry'!$B:$B,$G$20,'Defect Entry'!$G:$G,I$57))+(COUNTIFS('Defect Entry'!$D:$D,$D71,'Defect Entry'!$B:$B,$H$20,'Defect Entry'!$G:$G,I$57))+(COUNTIFS('Defect Entry'!$D:$D,$D71,'Defect Entry'!$B:$B,$J$20,'Defect Entry'!$G:$G,I$57))+(COUNTIFS('Defect Entry'!$D:$D,$D71,'Defect Entry'!$B:$B,$K$20,'Defect Entry'!$G:$G,I$57))+(COUNTIFS('Defect Entry'!$D:$D,$D71,'Defect Entry'!$B:$B,$L$20,'Defect Entry'!$G:$G,I$57))+(COUNTIFS('Defect Entry'!$D:$D,$D71,'Defect Entry'!$B:$B,$M$20,'Defect Entry'!$G:$G,I$57))+(COUNTIFS('Defect Entry'!$D:$D,$D71,'Defect Entry'!$B:$B,$N$20,'Defect Entry'!$G:$G,I$57))+(COUNTIFS('Defect Entry'!$D:$D,$D71,'Defect Entry'!$B:$B,$O$20,'Defect Entry'!$G:$G,I$57))+(COUNTIFS('Defect Entry'!$D:$D,$D71,'Defect Entry'!$B:$B,$I$20,'Defect Entry'!$G:$G,I$57))</f>
        <v>0</v>
      </c>
      <c r="J71" s="170">
        <f>(COUNTIFS('Defect Entry'!$D:$D,$D71,'Defect Entry'!$B:$B,$E$20,'Defect Entry'!$H:$H,J$57))+(COUNTIFS('Defect Entry'!$D:$D,$D71,'Defect Entry'!$B:$B,$F$20,'Defect Entry'!$H:$H,J$57))+(COUNTIFS('Defect Entry'!$D:$D,$D71,'Defect Entry'!$B:$B,$G$20,'Defect Entry'!$H:$H,J$57))+(COUNTIFS('Defect Entry'!$D:$D,$D71,'Defect Entry'!$B:$B,$H$20,'Defect Entry'!$H:$H,J$57))+(COUNTIFS('Defect Entry'!$D:$D,$D71,'Defect Entry'!$B:$B,$J$20,'Defect Entry'!$H:$H,J$57))+(COUNTIFS('Defect Entry'!$D:$D,$D71,'Defect Entry'!$B:$B,$K$20,'Defect Entry'!$H:$H,J$57))+(COUNTIFS('Defect Entry'!$D:$D,$D71,'Defect Entry'!$B:$B,$L$20,'Defect Entry'!$H:$H,J$57))+(COUNTIFS('Defect Entry'!$D:$D,$D71,'Defect Entry'!$B:$B,$M$20,'Defect Entry'!$H:$H,J$57))+(COUNTIFS('Defect Entry'!$D:$D,$D71,'Defect Entry'!$B:$B,$N$20,'Defect Entry'!$H:$H,J$57))+(COUNTIFS('Defect Entry'!$D:$D,$D71,'Defect Entry'!$B:$B,$O$20,'Defect Entry'!$H:$H,J$57))+(COUNTIFS('Defect Entry'!$D:$D,$D71,'Defect Entry'!$B:$B,$I$20,'Defect Entry'!$H:$H,J$57))</f>
        <v>0</v>
      </c>
      <c r="K71" s="170">
        <f>(COUNTIFS('Defect Entry'!$D:$D,$D71,'Defect Entry'!$B:$B,$E$20,'Defect Entry'!$H:$H,K$57))+(COUNTIFS('Defect Entry'!$D:$D,$D71,'Defect Entry'!$B:$B,$F$20,'Defect Entry'!$H:$H,K$57))+(COUNTIFS('Defect Entry'!$D:$D,$D71,'Defect Entry'!$B:$B,$G$20,'Defect Entry'!$H:$H,K$57))+(COUNTIFS('Defect Entry'!$D:$D,$D71,'Defect Entry'!$B:$B,$H$20,'Defect Entry'!$H:$H,K$57))+(COUNTIFS('Defect Entry'!$D:$D,$D71,'Defect Entry'!$B:$B,$J$20,'Defect Entry'!$H:$H,K$57))+(COUNTIFS('Defect Entry'!$D:$D,$D71,'Defect Entry'!$B:$B,$K$20,'Defect Entry'!$H:$H,K$57))+(COUNTIFS('Defect Entry'!$D:$D,$D71,'Defect Entry'!$B:$B,$L$20,'Defect Entry'!$H:$H,K$57))+(COUNTIFS('Defect Entry'!$D:$D,$D71,'Defect Entry'!$B:$B,$M$20,'Defect Entry'!$H:$H,K$57))+(COUNTIFS('Defect Entry'!$D:$D,$D71,'Defect Entry'!$B:$B,$N$20,'Defect Entry'!$H:$H,K$57))+(COUNTIFS('Defect Entry'!$D:$D,$D71,'Defect Entry'!$B:$B,$O$20,'Defect Entry'!$H:$H,K$57))+(COUNTIFS('Defect Entry'!$D:$D,$D71,'Defect Entry'!$B:$B,$I$20,'Defect Entry'!$H:$H,K$57))</f>
        <v>0</v>
      </c>
      <c r="L71" s="170">
        <f>(COUNTIFS('Defect Entry'!$D:$D,$D71,'Defect Entry'!$B:$B,$E$20,'Defect Entry'!$H:$H,L$57))+(COUNTIFS('Defect Entry'!$D:$D,$D71,'Defect Entry'!$B:$B,$F$20,'Defect Entry'!$H:$H,L$57))+(COUNTIFS('Defect Entry'!$D:$D,$D71,'Defect Entry'!$B:$B,$G$20,'Defect Entry'!$H:$H,L$57))+(COUNTIFS('Defect Entry'!$D:$D,$D71,'Defect Entry'!$B:$B,$H$20,'Defect Entry'!$H:$H,L$57))+(COUNTIFS('Defect Entry'!$D:$D,$D71,'Defect Entry'!$B:$B,$J$20,'Defect Entry'!$H:$H,L$57))+(COUNTIFS('Defect Entry'!$D:$D,$D71,'Defect Entry'!$B:$B,$K$20,'Defect Entry'!$H:$H,L$57))+(COUNTIFS('Defect Entry'!$D:$D,$D71,'Defect Entry'!$B:$B,$L$20,'Defect Entry'!$H:$H,L$57))+(COUNTIFS('Defect Entry'!$D:$D,$D71,'Defect Entry'!$B:$B,$M$20,'Defect Entry'!$H:$H,L$57))+(COUNTIFS('Defect Entry'!$D:$D,$D71,'Defect Entry'!$B:$B,$N$20,'Defect Entry'!$H:$H,L$57))+(COUNTIFS('Defect Entry'!$D:$D,$D71,'Defect Entry'!$B:$B,$O$20,'Defect Entry'!$H:$H,L$57))+(COUNTIFS('Defect Entry'!$D:$D,$D71,'Defect Entry'!$B:$B,$I$20,'Defect Entry'!$H:$H,L$57))</f>
        <v>4</v>
      </c>
      <c r="M71" s="170">
        <f>(COUNTIFS('Defect Entry'!$D:$D,$D71,'Defect Entry'!$B:$B,$E$20,'Defect Entry'!$H:$H,M$57))+(COUNTIFS('Defect Entry'!$D:$D,$D71,'Defect Entry'!$B:$B,$F$20,'Defect Entry'!$H:$H,M$57))+(COUNTIFS('Defect Entry'!$D:$D,$D71,'Defect Entry'!$B:$B,$G$20,'Defect Entry'!$H:$H,M$57))+(COUNTIFS('Defect Entry'!$D:$D,$D71,'Defect Entry'!$B:$B,$H$20,'Defect Entry'!$H:$H,M$57))+(COUNTIFS('Defect Entry'!$D:$D,$D71,'Defect Entry'!$B:$B,$J$20,'Defect Entry'!$H:$H,M$57))+(COUNTIFS('Defect Entry'!$D:$D,$D71,'Defect Entry'!$B:$B,$K$20,'Defect Entry'!$H:$H,M$57))+(COUNTIFS('Defect Entry'!$D:$D,$D71,'Defect Entry'!$B:$B,$L$20,'Defect Entry'!$H:$H,M$57))+(COUNTIFS('Defect Entry'!$D:$D,$D71,'Defect Entry'!$B:$B,$M$20,'Defect Entry'!$H:$H,M$57))+(COUNTIFS('Defect Entry'!$D:$D,$D71,'Defect Entry'!$B:$B,$N$20,'Defect Entry'!$H:$H,M$57))+(COUNTIFS('Defect Entry'!$D:$D,$D71,'Defect Entry'!$B:$B,$O$20,'Defect Entry'!$H:$H,M$57))+(COUNTIFS('Defect Entry'!$D:$D,$D71,'Defect Entry'!$B:$B,$I$20,'Defect Entry'!$H:$H,M$57))</f>
        <v>0</v>
      </c>
    </row>
    <row r="72" spans="2:13" x14ac:dyDescent="0.25">
      <c r="B72" s="360"/>
      <c r="C72" s="360"/>
      <c r="D72" s="203" t="s">
        <v>203</v>
      </c>
      <c r="E72" s="170">
        <f t="shared" si="15"/>
        <v>0</v>
      </c>
      <c r="F72" s="170">
        <f>(COUNTIFS('Defect Entry'!$D:$D,$D72,'Defect Entry'!$B:$B,$E$20,'Defect Entry'!$G:$G,F$57))+(COUNTIFS('Defect Entry'!$D:$D,$D72,'Defect Entry'!$B:$B,$F$20,'Defect Entry'!$G:$G,F$57))+(COUNTIFS('Defect Entry'!$D:$D,$D72,'Defect Entry'!$B:$B,$G$20,'Defect Entry'!$G:$G,F$57))+(COUNTIFS('Defect Entry'!$D:$D,$D72,'Defect Entry'!$B:$B,$H$20,'Defect Entry'!$G:$G,F$57))+(COUNTIFS('Defect Entry'!$D:$D,$D72,'Defect Entry'!$B:$B,$J$20,'Defect Entry'!$G:$G,F$57))+(COUNTIFS('Defect Entry'!$D:$D,$D72,'Defect Entry'!$B:$B,$K$20,'Defect Entry'!$G:$G,F$57))+(COUNTIFS('Defect Entry'!$D:$D,$D72,'Defect Entry'!$B:$B,$L$20,'Defect Entry'!$G:$G,F$57))+(COUNTIFS('Defect Entry'!$D:$D,$D72,'Defect Entry'!$B:$B,$M$20,'Defect Entry'!$G:$G,F$57))+(COUNTIFS('Defect Entry'!$D:$D,$D72,'Defect Entry'!$B:$B,$N$20,'Defect Entry'!$G:$G,F$57))+(COUNTIFS('Defect Entry'!$D:$D,$D72,'Defect Entry'!$B:$B,$O$20,'Defect Entry'!$G:$G,F$57))+(COUNTIFS('Defect Entry'!$D:$D,$D72,'Defect Entry'!$B:$B,$I$20,'Defect Entry'!$G:$G,F$57))</f>
        <v>0</v>
      </c>
      <c r="G72" s="170">
        <f>(COUNTIFS('Defect Entry'!$D:$D,$D72,'Defect Entry'!$B:$B,$E$20,'Defect Entry'!$G:$G,G$57))+(COUNTIFS('Defect Entry'!$D:$D,$D72,'Defect Entry'!$B:$B,$F$20,'Defect Entry'!$G:$G,G$57))+(COUNTIFS('Defect Entry'!$D:$D,$D72,'Defect Entry'!$B:$B,$G$20,'Defect Entry'!$G:$G,G$57))+(COUNTIFS('Defect Entry'!$D:$D,$D72,'Defect Entry'!$B:$B,$H$20,'Defect Entry'!$G:$G,G$57))+(COUNTIFS('Defect Entry'!$D:$D,$D72,'Defect Entry'!$B:$B,$J$20,'Defect Entry'!$G:$G,G$57))+(COUNTIFS('Defect Entry'!$D:$D,$D72,'Defect Entry'!$B:$B,$K$20,'Defect Entry'!$G:$G,G$57))+(COUNTIFS('Defect Entry'!$D:$D,$D72,'Defect Entry'!$B:$B,$L$20,'Defect Entry'!$G:$G,G$57))+(COUNTIFS('Defect Entry'!$D:$D,$D72,'Defect Entry'!$B:$B,$M$20,'Defect Entry'!$G:$G,G$57))+(COUNTIFS('Defect Entry'!$D:$D,$D72,'Defect Entry'!$B:$B,$N$20,'Defect Entry'!$G:$G,G$57))+(COUNTIFS('Defect Entry'!$D:$D,$D72,'Defect Entry'!$B:$B,$O$20,'Defect Entry'!$G:$G,G$57))+(COUNTIFS('Defect Entry'!$D:$D,$D72,'Defect Entry'!$B:$B,$I$20,'Defect Entry'!$G:$G,G$57))</f>
        <v>0</v>
      </c>
      <c r="H72" s="170">
        <f>(COUNTIFS('Defect Entry'!$D:$D,$D72,'Defect Entry'!$B:$B,$E$20,'Defect Entry'!$G:$G,H$57))+(COUNTIFS('Defect Entry'!$D:$D,$D72,'Defect Entry'!$B:$B,$F$20,'Defect Entry'!$G:$G,H$57))+(COUNTIFS('Defect Entry'!$D:$D,$D72,'Defect Entry'!$B:$B,$G$20,'Defect Entry'!$G:$G,H$57))+(COUNTIFS('Defect Entry'!$D:$D,$D72,'Defect Entry'!$B:$B,$H$20,'Defect Entry'!$G:$G,H$57))+(COUNTIFS('Defect Entry'!$D:$D,$D72,'Defect Entry'!$B:$B,$J$20,'Defect Entry'!$G:$G,H$57))+(COUNTIFS('Defect Entry'!$D:$D,$D72,'Defect Entry'!$B:$B,$K$20,'Defect Entry'!$G:$G,H$57))+(COUNTIFS('Defect Entry'!$D:$D,$D72,'Defect Entry'!$B:$B,$L$20,'Defect Entry'!$G:$G,H$57))+(COUNTIFS('Defect Entry'!$D:$D,$D72,'Defect Entry'!$B:$B,$M$20,'Defect Entry'!$G:$G,H$57))+(COUNTIFS('Defect Entry'!$D:$D,$D72,'Defect Entry'!$B:$B,$N$20,'Defect Entry'!$G:$G,H$57))+(COUNTIFS('Defect Entry'!$D:$D,$D72,'Defect Entry'!$B:$B,$O$20,'Defect Entry'!$G:$G,H$57))+(COUNTIFS('Defect Entry'!$D:$D,$D72,'Defect Entry'!$B:$B,$I$20,'Defect Entry'!$G:$G,H$57))</f>
        <v>0</v>
      </c>
      <c r="I72" s="170">
        <f>(COUNTIFS('Defect Entry'!$D:$D,$D72,'Defect Entry'!$B:$B,$E$20,'Defect Entry'!$G:$G,I$57))+(COUNTIFS('Defect Entry'!$D:$D,$D72,'Defect Entry'!$B:$B,$F$20,'Defect Entry'!$G:$G,I$57))+(COUNTIFS('Defect Entry'!$D:$D,$D72,'Defect Entry'!$B:$B,$G$20,'Defect Entry'!$G:$G,I$57))+(COUNTIFS('Defect Entry'!$D:$D,$D72,'Defect Entry'!$B:$B,$H$20,'Defect Entry'!$G:$G,I$57))+(COUNTIFS('Defect Entry'!$D:$D,$D72,'Defect Entry'!$B:$B,$J$20,'Defect Entry'!$G:$G,I$57))+(COUNTIFS('Defect Entry'!$D:$D,$D72,'Defect Entry'!$B:$B,$K$20,'Defect Entry'!$G:$G,I$57))+(COUNTIFS('Defect Entry'!$D:$D,$D72,'Defect Entry'!$B:$B,$L$20,'Defect Entry'!$G:$G,I$57))+(COUNTIFS('Defect Entry'!$D:$D,$D72,'Defect Entry'!$B:$B,$M$20,'Defect Entry'!$G:$G,I$57))+(COUNTIFS('Defect Entry'!$D:$D,$D72,'Defect Entry'!$B:$B,$N$20,'Defect Entry'!$G:$G,I$57))+(COUNTIFS('Defect Entry'!$D:$D,$D72,'Defect Entry'!$B:$B,$O$20,'Defect Entry'!$G:$G,I$57))+(COUNTIFS('Defect Entry'!$D:$D,$D72,'Defect Entry'!$B:$B,$I$20,'Defect Entry'!$G:$G,I$57))</f>
        <v>0</v>
      </c>
      <c r="J72" s="170">
        <f>(COUNTIFS('Defect Entry'!$D:$D,$D72,'Defect Entry'!$B:$B,$E$20,'Defect Entry'!$H:$H,J$57))+(COUNTIFS('Defect Entry'!$D:$D,$D72,'Defect Entry'!$B:$B,$F$20,'Defect Entry'!$H:$H,J$57))+(COUNTIFS('Defect Entry'!$D:$D,$D72,'Defect Entry'!$B:$B,$G$20,'Defect Entry'!$H:$H,J$57))+(COUNTIFS('Defect Entry'!$D:$D,$D72,'Defect Entry'!$B:$B,$H$20,'Defect Entry'!$H:$H,J$57))+(COUNTIFS('Defect Entry'!$D:$D,$D72,'Defect Entry'!$B:$B,$J$20,'Defect Entry'!$H:$H,J$57))+(COUNTIFS('Defect Entry'!$D:$D,$D72,'Defect Entry'!$B:$B,$K$20,'Defect Entry'!$H:$H,J$57))+(COUNTIFS('Defect Entry'!$D:$D,$D72,'Defect Entry'!$B:$B,$L$20,'Defect Entry'!$H:$H,J$57))+(COUNTIFS('Defect Entry'!$D:$D,$D72,'Defect Entry'!$B:$B,$M$20,'Defect Entry'!$H:$H,J$57))+(COUNTIFS('Defect Entry'!$D:$D,$D72,'Defect Entry'!$B:$B,$N$20,'Defect Entry'!$H:$H,J$57))+(COUNTIFS('Defect Entry'!$D:$D,$D72,'Defect Entry'!$B:$B,$O$20,'Defect Entry'!$H:$H,J$57))+(COUNTIFS('Defect Entry'!$D:$D,$D72,'Defect Entry'!$B:$B,$I$20,'Defect Entry'!$H:$H,J$57))</f>
        <v>0</v>
      </c>
      <c r="K72" s="170">
        <f>(COUNTIFS('Defect Entry'!$D:$D,$D72,'Defect Entry'!$B:$B,$E$20,'Defect Entry'!$H:$H,K$57))+(COUNTIFS('Defect Entry'!$D:$D,$D72,'Defect Entry'!$B:$B,$F$20,'Defect Entry'!$H:$H,K$57))+(COUNTIFS('Defect Entry'!$D:$D,$D72,'Defect Entry'!$B:$B,$G$20,'Defect Entry'!$H:$H,K$57))+(COUNTIFS('Defect Entry'!$D:$D,$D72,'Defect Entry'!$B:$B,$H$20,'Defect Entry'!$H:$H,K$57))+(COUNTIFS('Defect Entry'!$D:$D,$D72,'Defect Entry'!$B:$B,$J$20,'Defect Entry'!$H:$H,K$57))+(COUNTIFS('Defect Entry'!$D:$D,$D72,'Defect Entry'!$B:$B,$K$20,'Defect Entry'!$H:$H,K$57))+(COUNTIFS('Defect Entry'!$D:$D,$D72,'Defect Entry'!$B:$B,$L$20,'Defect Entry'!$H:$H,K$57))+(COUNTIFS('Defect Entry'!$D:$D,$D72,'Defect Entry'!$B:$B,$M$20,'Defect Entry'!$H:$H,K$57))+(COUNTIFS('Defect Entry'!$D:$D,$D72,'Defect Entry'!$B:$B,$N$20,'Defect Entry'!$H:$H,K$57))+(COUNTIFS('Defect Entry'!$D:$D,$D72,'Defect Entry'!$B:$B,$O$20,'Defect Entry'!$H:$H,K$57))+(COUNTIFS('Defect Entry'!$D:$D,$D72,'Defect Entry'!$B:$B,$I$20,'Defect Entry'!$H:$H,K$57))</f>
        <v>0</v>
      </c>
      <c r="L72" s="170">
        <f>(COUNTIFS('Defect Entry'!$D:$D,$D72,'Defect Entry'!$B:$B,$E$20,'Defect Entry'!$H:$H,L$57))+(COUNTIFS('Defect Entry'!$D:$D,$D72,'Defect Entry'!$B:$B,$F$20,'Defect Entry'!$H:$H,L$57))+(COUNTIFS('Defect Entry'!$D:$D,$D72,'Defect Entry'!$B:$B,$G$20,'Defect Entry'!$H:$H,L$57))+(COUNTIFS('Defect Entry'!$D:$D,$D72,'Defect Entry'!$B:$B,$H$20,'Defect Entry'!$H:$H,L$57))+(COUNTIFS('Defect Entry'!$D:$D,$D72,'Defect Entry'!$B:$B,$J$20,'Defect Entry'!$H:$H,L$57))+(COUNTIFS('Defect Entry'!$D:$D,$D72,'Defect Entry'!$B:$B,$K$20,'Defect Entry'!$H:$H,L$57))+(COUNTIFS('Defect Entry'!$D:$D,$D72,'Defect Entry'!$B:$B,$L$20,'Defect Entry'!$H:$H,L$57))+(COUNTIFS('Defect Entry'!$D:$D,$D72,'Defect Entry'!$B:$B,$M$20,'Defect Entry'!$H:$H,L$57))+(COUNTIFS('Defect Entry'!$D:$D,$D72,'Defect Entry'!$B:$B,$N$20,'Defect Entry'!$H:$H,L$57))+(COUNTIFS('Defect Entry'!$D:$D,$D72,'Defect Entry'!$B:$B,$O$20,'Defect Entry'!$H:$H,L$57))+(COUNTIFS('Defect Entry'!$D:$D,$D72,'Defect Entry'!$B:$B,$I$20,'Defect Entry'!$H:$H,L$57))</f>
        <v>0</v>
      </c>
      <c r="M72" s="170">
        <f>(COUNTIFS('Defect Entry'!$D:$D,$D72,'Defect Entry'!$B:$B,$E$20,'Defect Entry'!$H:$H,M$57))+(COUNTIFS('Defect Entry'!$D:$D,$D72,'Defect Entry'!$B:$B,$F$20,'Defect Entry'!$H:$H,M$57))+(COUNTIFS('Defect Entry'!$D:$D,$D72,'Defect Entry'!$B:$B,$G$20,'Defect Entry'!$H:$H,M$57))+(COUNTIFS('Defect Entry'!$D:$D,$D72,'Defect Entry'!$B:$B,$H$20,'Defect Entry'!$H:$H,M$57))+(COUNTIFS('Defect Entry'!$D:$D,$D72,'Defect Entry'!$B:$B,$J$20,'Defect Entry'!$H:$H,M$57))+(COUNTIFS('Defect Entry'!$D:$D,$D72,'Defect Entry'!$B:$B,$K$20,'Defect Entry'!$H:$H,M$57))+(COUNTIFS('Defect Entry'!$D:$D,$D72,'Defect Entry'!$B:$B,$L$20,'Defect Entry'!$H:$H,M$57))+(COUNTIFS('Defect Entry'!$D:$D,$D72,'Defect Entry'!$B:$B,$M$20,'Defect Entry'!$H:$H,M$57))+(COUNTIFS('Defect Entry'!$D:$D,$D72,'Defect Entry'!$B:$B,$N$20,'Defect Entry'!$H:$H,M$57))+(COUNTIFS('Defect Entry'!$D:$D,$D72,'Defect Entry'!$B:$B,$O$20,'Defect Entry'!$H:$H,M$57))+(COUNTIFS('Defect Entry'!$D:$D,$D72,'Defect Entry'!$B:$B,$I$20,'Defect Entry'!$H:$H,M$57))</f>
        <v>0</v>
      </c>
    </row>
    <row r="73" spans="2:13" x14ac:dyDescent="0.25">
      <c r="B73" s="360"/>
      <c r="C73" s="360"/>
      <c r="D73" s="203" t="s">
        <v>171</v>
      </c>
      <c r="E73" s="170">
        <f t="shared" si="15"/>
        <v>4</v>
      </c>
      <c r="F73" s="170">
        <f>(COUNTIFS('Defect Entry'!$D:$D,$D73,'Defect Entry'!$B:$B,$E$20,'Defect Entry'!$G:$G,F$57))+(COUNTIFS('Defect Entry'!$D:$D,$D73,'Defect Entry'!$B:$B,$F$20,'Defect Entry'!$G:$G,F$57))+(COUNTIFS('Defect Entry'!$D:$D,$D73,'Defect Entry'!$B:$B,$G$20,'Defect Entry'!$G:$G,F$57))+(COUNTIFS('Defect Entry'!$D:$D,$D73,'Defect Entry'!$B:$B,$H$20,'Defect Entry'!$G:$G,F$57))+(COUNTIFS('Defect Entry'!$D:$D,$D73,'Defect Entry'!$B:$B,$J$20,'Defect Entry'!$G:$G,F$57))+(COUNTIFS('Defect Entry'!$D:$D,$D73,'Defect Entry'!$B:$B,$K$20,'Defect Entry'!$G:$G,F$57))+(COUNTIFS('Defect Entry'!$D:$D,$D73,'Defect Entry'!$B:$B,$L$20,'Defect Entry'!$G:$G,F$57))+(COUNTIFS('Defect Entry'!$D:$D,$D73,'Defect Entry'!$B:$B,$M$20,'Defect Entry'!$G:$G,F$57))+(COUNTIFS('Defect Entry'!$D:$D,$D73,'Defect Entry'!$B:$B,$N$20,'Defect Entry'!$G:$G,F$57))+(COUNTIFS('Defect Entry'!$D:$D,$D73,'Defect Entry'!$B:$B,$O$20,'Defect Entry'!$G:$G,F$57))+(COUNTIFS('Defect Entry'!$D:$D,$D73,'Defect Entry'!$B:$B,$I$20,'Defect Entry'!$G:$G,F$57))</f>
        <v>0</v>
      </c>
      <c r="G73" s="170">
        <f>(COUNTIFS('Defect Entry'!$D:$D,$D73,'Defect Entry'!$B:$B,$E$20,'Defect Entry'!$G:$G,G$57))+(COUNTIFS('Defect Entry'!$D:$D,$D73,'Defect Entry'!$B:$B,$F$20,'Defect Entry'!$G:$G,G$57))+(COUNTIFS('Defect Entry'!$D:$D,$D73,'Defect Entry'!$B:$B,$G$20,'Defect Entry'!$G:$G,G$57))+(COUNTIFS('Defect Entry'!$D:$D,$D73,'Defect Entry'!$B:$B,$H$20,'Defect Entry'!$G:$G,G$57))+(COUNTIFS('Defect Entry'!$D:$D,$D73,'Defect Entry'!$B:$B,$J$20,'Defect Entry'!$G:$G,G$57))+(COUNTIFS('Defect Entry'!$D:$D,$D73,'Defect Entry'!$B:$B,$K$20,'Defect Entry'!$G:$G,G$57))+(COUNTIFS('Defect Entry'!$D:$D,$D73,'Defect Entry'!$B:$B,$L$20,'Defect Entry'!$G:$G,G$57))+(COUNTIFS('Defect Entry'!$D:$D,$D73,'Defect Entry'!$B:$B,$M$20,'Defect Entry'!$G:$G,G$57))+(COUNTIFS('Defect Entry'!$D:$D,$D73,'Defect Entry'!$B:$B,$N$20,'Defect Entry'!$G:$G,G$57))+(COUNTIFS('Defect Entry'!$D:$D,$D73,'Defect Entry'!$B:$B,$O$20,'Defect Entry'!$G:$G,G$57))+(COUNTIFS('Defect Entry'!$D:$D,$D73,'Defect Entry'!$B:$B,$I$20,'Defect Entry'!$G:$G,G$57))</f>
        <v>3</v>
      </c>
      <c r="H73" s="170">
        <f>(COUNTIFS('Defect Entry'!$D:$D,$D73,'Defect Entry'!$B:$B,$E$20,'Defect Entry'!$G:$G,H$57))+(COUNTIFS('Defect Entry'!$D:$D,$D73,'Defect Entry'!$B:$B,$F$20,'Defect Entry'!$G:$G,H$57))+(COUNTIFS('Defect Entry'!$D:$D,$D73,'Defect Entry'!$B:$B,$G$20,'Defect Entry'!$G:$G,H$57))+(COUNTIFS('Defect Entry'!$D:$D,$D73,'Defect Entry'!$B:$B,$H$20,'Defect Entry'!$G:$G,H$57))+(COUNTIFS('Defect Entry'!$D:$D,$D73,'Defect Entry'!$B:$B,$J$20,'Defect Entry'!$G:$G,H$57))+(COUNTIFS('Defect Entry'!$D:$D,$D73,'Defect Entry'!$B:$B,$K$20,'Defect Entry'!$G:$G,H$57))+(COUNTIFS('Defect Entry'!$D:$D,$D73,'Defect Entry'!$B:$B,$L$20,'Defect Entry'!$G:$G,H$57))+(COUNTIFS('Defect Entry'!$D:$D,$D73,'Defect Entry'!$B:$B,$M$20,'Defect Entry'!$G:$G,H$57))+(COUNTIFS('Defect Entry'!$D:$D,$D73,'Defect Entry'!$B:$B,$N$20,'Defect Entry'!$G:$G,H$57))+(COUNTIFS('Defect Entry'!$D:$D,$D73,'Defect Entry'!$B:$B,$O$20,'Defect Entry'!$G:$G,H$57))+(COUNTIFS('Defect Entry'!$D:$D,$D73,'Defect Entry'!$B:$B,$I$20,'Defect Entry'!$G:$G,H$57))</f>
        <v>1</v>
      </c>
      <c r="I73" s="170">
        <f>(COUNTIFS('Defect Entry'!$D:$D,$D73,'Defect Entry'!$B:$B,$E$20,'Defect Entry'!$G:$G,I$57))+(COUNTIFS('Defect Entry'!$D:$D,$D73,'Defect Entry'!$B:$B,$F$20,'Defect Entry'!$G:$G,I$57))+(COUNTIFS('Defect Entry'!$D:$D,$D73,'Defect Entry'!$B:$B,$G$20,'Defect Entry'!$G:$G,I$57))+(COUNTIFS('Defect Entry'!$D:$D,$D73,'Defect Entry'!$B:$B,$H$20,'Defect Entry'!$G:$G,I$57))+(COUNTIFS('Defect Entry'!$D:$D,$D73,'Defect Entry'!$B:$B,$J$20,'Defect Entry'!$G:$G,I$57))+(COUNTIFS('Defect Entry'!$D:$D,$D73,'Defect Entry'!$B:$B,$K$20,'Defect Entry'!$G:$G,I$57))+(COUNTIFS('Defect Entry'!$D:$D,$D73,'Defect Entry'!$B:$B,$L$20,'Defect Entry'!$G:$G,I$57))+(COUNTIFS('Defect Entry'!$D:$D,$D73,'Defect Entry'!$B:$B,$M$20,'Defect Entry'!$G:$G,I$57))+(COUNTIFS('Defect Entry'!$D:$D,$D73,'Defect Entry'!$B:$B,$N$20,'Defect Entry'!$G:$G,I$57))+(COUNTIFS('Defect Entry'!$D:$D,$D73,'Defect Entry'!$B:$B,$O$20,'Defect Entry'!$G:$G,I$57))+(COUNTIFS('Defect Entry'!$D:$D,$D73,'Defect Entry'!$B:$B,$I$20,'Defect Entry'!$G:$G,I$57))</f>
        <v>0</v>
      </c>
      <c r="J73" s="170">
        <f>(COUNTIFS('Defect Entry'!$D:$D,$D73,'Defect Entry'!$B:$B,$E$20,'Defect Entry'!$H:$H,J$57))+(COUNTIFS('Defect Entry'!$D:$D,$D73,'Defect Entry'!$B:$B,$F$20,'Defect Entry'!$H:$H,J$57))+(COUNTIFS('Defect Entry'!$D:$D,$D73,'Defect Entry'!$B:$B,$G$20,'Defect Entry'!$H:$H,J$57))+(COUNTIFS('Defect Entry'!$D:$D,$D73,'Defect Entry'!$B:$B,$H$20,'Defect Entry'!$H:$H,J$57))+(COUNTIFS('Defect Entry'!$D:$D,$D73,'Defect Entry'!$B:$B,$J$20,'Defect Entry'!$H:$H,J$57))+(COUNTIFS('Defect Entry'!$D:$D,$D73,'Defect Entry'!$B:$B,$K$20,'Defect Entry'!$H:$H,J$57))+(COUNTIFS('Defect Entry'!$D:$D,$D73,'Defect Entry'!$B:$B,$L$20,'Defect Entry'!$H:$H,J$57))+(COUNTIFS('Defect Entry'!$D:$D,$D73,'Defect Entry'!$B:$B,$M$20,'Defect Entry'!$H:$H,J$57))+(COUNTIFS('Defect Entry'!$D:$D,$D73,'Defect Entry'!$B:$B,$N$20,'Defect Entry'!$H:$H,J$57))+(COUNTIFS('Defect Entry'!$D:$D,$D73,'Defect Entry'!$B:$B,$O$20,'Defect Entry'!$H:$H,J$57))+(COUNTIFS('Defect Entry'!$D:$D,$D73,'Defect Entry'!$B:$B,$I$20,'Defect Entry'!$H:$H,J$57))</f>
        <v>1</v>
      </c>
      <c r="K73" s="170">
        <f>(COUNTIFS('Defect Entry'!$D:$D,$D73,'Defect Entry'!$B:$B,$E$20,'Defect Entry'!$H:$H,K$57))+(COUNTIFS('Defect Entry'!$D:$D,$D73,'Defect Entry'!$B:$B,$F$20,'Defect Entry'!$H:$H,K$57))+(COUNTIFS('Defect Entry'!$D:$D,$D73,'Defect Entry'!$B:$B,$G$20,'Defect Entry'!$H:$H,K$57))+(COUNTIFS('Defect Entry'!$D:$D,$D73,'Defect Entry'!$B:$B,$H$20,'Defect Entry'!$H:$H,K$57))+(COUNTIFS('Defect Entry'!$D:$D,$D73,'Defect Entry'!$B:$B,$J$20,'Defect Entry'!$H:$H,K$57))+(COUNTIFS('Defect Entry'!$D:$D,$D73,'Defect Entry'!$B:$B,$K$20,'Defect Entry'!$H:$H,K$57))+(COUNTIFS('Defect Entry'!$D:$D,$D73,'Defect Entry'!$B:$B,$L$20,'Defect Entry'!$H:$H,K$57))+(COUNTIFS('Defect Entry'!$D:$D,$D73,'Defect Entry'!$B:$B,$M$20,'Defect Entry'!$H:$H,K$57))+(COUNTIFS('Defect Entry'!$D:$D,$D73,'Defect Entry'!$B:$B,$N$20,'Defect Entry'!$H:$H,K$57))+(COUNTIFS('Defect Entry'!$D:$D,$D73,'Defect Entry'!$B:$B,$O$20,'Defect Entry'!$H:$H,K$57))+(COUNTIFS('Defect Entry'!$D:$D,$D73,'Defect Entry'!$B:$B,$I$20,'Defect Entry'!$H:$H,K$57))</f>
        <v>2</v>
      </c>
      <c r="L73" s="170">
        <f>(COUNTIFS('Defect Entry'!$D:$D,$D73,'Defect Entry'!$B:$B,$E$20,'Defect Entry'!$H:$H,L$57))+(COUNTIFS('Defect Entry'!$D:$D,$D73,'Defect Entry'!$B:$B,$F$20,'Defect Entry'!$H:$H,L$57))+(COUNTIFS('Defect Entry'!$D:$D,$D73,'Defect Entry'!$B:$B,$G$20,'Defect Entry'!$H:$H,L$57))+(COUNTIFS('Defect Entry'!$D:$D,$D73,'Defect Entry'!$B:$B,$H$20,'Defect Entry'!$H:$H,L$57))+(COUNTIFS('Defect Entry'!$D:$D,$D73,'Defect Entry'!$B:$B,$J$20,'Defect Entry'!$H:$H,L$57))+(COUNTIFS('Defect Entry'!$D:$D,$D73,'Defect Entry'!$B:$B,$K$20,'Defect Entry'!$H:$H,L$57))+(COUNTIFS('Defect Entry'!$D:$D,$D73,'Defect Entry'!$B:$B,$L$20,'Defect Entry'!$H:$H,L$57))+(COUNTIFS('Defect Entry'!$D:$D,$D73,'Defect Entry'!$B:$B,$M$20,'Defect Entry'!$H:$H,L$57))+(COUNTIFS('Defect Entry'!$D:$D,$D73,'Defect Entry'!$B:$B,$N$20,'Defect Entry'!$H:$H,L$57))+(COUNTIFS('Defect Entry'!$D:$D,$D73,'Defect Entry'!$B:$B,$O$20,'Defect Entry'!$H:$H,L$57))+(COUNTIFS('Defect Entry'!$D:$D,$D73,'Defect Entry'!$B:$B,$I$20,'Defect Entry'!$H:$H,L$57))</f>
        <v>1</v>
      </c>
      <c r="M73" s="170">
        <f>(COUNTIFS('Defect Entry'!$D:$D,$D73,'Defect Entry'!$B:$B,$E$20,'Defect Entry'!$H:$H,M$57))+(COUNTIFS('Defect Entry'!$D:$D,$D73,'Defect Entry'!$B:$B,$F$20,'Defect Entry'!$H:$H,M$57))+(COUNTIFS('Defect Entry'!$D:$D,$D73,'Defect Entry'!$B:$B,$G$20,'Defect Entry'!$H:$H,M$57))+(COUNTIFS('Defect Entry'!$D:$D,$D73,'Defect Entry'!$B:$B,$H$20,'Defect Entry'!$H:$H,M$57))+(COUNTIFS('Defect Entry'!$D:$D,$D73,'Defect Entry'!$B:$B,$J$20,'Defect Entry'!$H:$H,M$57))+(COUNTIFS('Defect Entry'!$D:$D,$D73,'Defect Entry'!$B:$B,$K$20,'Defect Entry'!$H:$H,M$57))+(COUNTIFS('Defect Entry'!$D:$D,$D73,'Defect Entry'!$B:$B,$L$20,'Defect Entry'!$H:$H,M$57))+(COUNTIFS('Defect Entry'!$D:$D,$D73,'Defect Entry'!$B:$B,$M$20,'Defect Entry'!$H:$H,M$57))+(COUNTIFS('Defect Entry'!$D:$D,$D73,'Defect Entry'!$B:$B,$N$20,'Defect Entry'!$H:$H,M$57))+(COUNTIFS('Defect Entry'!$D:$D,$D73,'Defect Entry'!$B:$B,$O$20,'Defect Entry'!$H:$H,M$57))+(COUNTIFS('Defect Entry'!$D:$D,$D73,'Defect Entry'!$B:$B,$I$20,'Defect Entry'!$H:$H,M$57))</f>
        <v>0</v>
      </c>
    </row>
    <row r="74" spans="2:13" x14ac:dyDescent="0.25">
      <c r="B74" s="360"/>
      <c r="C74" s="360"/>
      <c r="D74" s="203" t="s">
        <v>207</v>
      </c>
      <c r="E74" s="170">
        <f t="shared" si="15"/>
        <v>0</v>
      </c>
      <c r="F74" s="170">
        <f>(COUNTIFS('Defect Entry'!$D:$D,$D74,'Defect Entry'!$B:$B,$E$20,'Defect Entry'!$G:$G,F$57))+(COUNTIFS('Defect Entry'!$D:$D,$D74,'Defect Entry'!$B:$B,$F$20,'Defect Entry'!$G:$G,F$57))+(COUNTIFS('Defect Entry'!$D:$D,$D74,'Defect Entry'!$B:$B,$G$20,'Defect Entry'!$G:$G,F$57))+(COUNTIFS('Defect Entry'!$D:$D,$D74,'Defect Entry'!$B:$B,$H$20,'Defect Entry'!$G:$G,F$57))+(COUNTIFS('Defect Entry'!$D:$D,$D74,'Defect Entry'!$B:$B,$J$20,'Defect Entry'!$G:$G,F$57))+(COUNTIFS('Defect Entry'!$D:$D,$D74,'Defect Entry'!$B:$B,$K$20,'Defect Entry'!$G:$G,F$57))+(COUNTIFS('Defect Entry'!$D:$D,$D74,'Defect Entry'!$B:$B,$L$20,'Defect Entry'!$G:$G,F$57))+(COUNTIFS('Defect Entry'!$D:$D,$D74,'Defect Entry'!$B:$B,$M$20,'Defect Entry'!$G:$G,F$57))+(COUNTIFS('Defect Entry'!$D:$D,$D74,'Defect Entry'!$B:$B,$N$20,'Defect Entry'!$G:$G,F$57))+(COUNTIFS('Defect Entry'!$D:$D,$D74,'Defect Entry'!$B:$B,$O$20,'Defect Entry'!$G:$G,F$57))+(COUNTIFS('Defect Entry'!$D:$D,$D74,'Defect Entry'!$B:$B,$I$20,'Defect Entry'!$G:$G,F$57))</f>
        <v>0</v>
      </c>
      <c r="G74" s="170">
        <f>(COUNTIFS('Defect Entry'!$D:$D,$D74,'Defect Entry'!$B:$B,$E$20,'Defect Entry'!$G:$G,G$57))+(COUNTIFS('Defect Entry'!$D:$D,$D74,'Defect Entry'!$B:$B,$F$20,'Defect Entry'!$G:$G,G$57))+(COUNTIFS('Defect Entry'!$D:$D,$D74,'Defect Entry'!$B:$B,$G$20,'Defect Entry'!$G:$G,G$57))+(COUNTIFS('Defect Entry'!$D:$D,$D74,'Defect Entry'!$B:$B,$H$20,'Defect Entry'!$G:$G,G$57))+(COUNTIFS('Defect Entry'!$D:$D,$D74,'Defect Entry'!$B:$B,$J$20,'Defect Entry'!$G:$G,G$57))+(COUNTIFS('Defect Entry'!$D:$D,$D74,'Defect Entry'!$B:$B,$K$20,'Defect Entry'!$G:$G,G$57))+(COUNTIFS('Defect Entry'!$D:$D,$D74,'Defect Entry'!$B:$B,$L$20,'Defect Entry'!$G:$G,G$57))+(COUNTIFS('Defect Entry'!$D:$D,$D74,'Defect Entry'!$B:$B,$M$20,'Defect Entry'!$G:$G,G$57))+(COUNTIFS('Defect Entry'!$D:$D,$D74,'Defect Entry'!$B:$B,$N$20,'Defect Entry'!$G:$G,G$57))+(COUNTIFS('Defect Entry'!$D:$D,$D74,'Defect Entry'!$B:$B,$O$20,'Defect Entry'!$G:$G,G$57))+(COUNTIFS('Defect Entry'!$D:$D,$D74,'Defect Entry'!$B:$B,$I$20,'Defect Entry'!$G:$G,G$57))</f>
        <v>0</v>
      </c>
      <c r="H74" s="170">
        <f>(COUNTIFS('Defect Entry'!$D:$D,$D74,'Defect Entry'!$B:$B,$E$20,'Defect Entry'!$G:$G,H$57))+(COUNTIFS('Defect Entry'!$D:$D,$D74,'Defect Entry'!$B:$B,$F$20,'Defect Entry'!$G:$G,H$57))+(COUNTIFS('Defect Entry'!$D:$D,$D74,'Defect Entry'!$B:$B,$G$20,'Defect Entry'!$G:$G,H$57))+(COUNTIFS('Defect Entry'!$D:$D,$D74,'Defect Entry'!$B:$B,$H$20,'Defect Entry'!$G:$G,H$57))+(COUNTIFS('Defect Entry'!$D:$D,$D74,'Defect Entry'!$B:$B,$J$20,'Defect Entry'!$G:$G,H$57))+(COUNTIFS('Defect Entry'!$D:$D,$D74,'Defect Entry'!$B:$B,$K$20,'Defect Entry'!$G:$G,H$57))+(COUNTIFS('Defect Entry'!$D:$D,$D74,'Defect Entry'!$B:$B,$L$20,'Defect Entry'!$G:$G,H$57))+(COUNTIFS('Defect Entry'!$D:$D,$D74,'Defect Entry'!$B:$B,$M$20,'Defect Entry'!$G:$G,H$57))+(COUNTIFS('Defect Entry'!$D:$D,$D74,'Defect Entry'!$B:$B,$N$20,'Defect Entry'!$G:$G,H$57))+(COUNTIFS('Defect Entry'!$D:$D,$D74,'Defect Entry'!$B:$B,$O$20,'Defect Entry'!$G:$G,H$57))+(COUNTIFS('Defect Entry'!$D:$D,$D74,'Defect Entry'!$B:$B,$I$20,'Defect Entry'!$G:$G,H$57))</f>
        <v>0</v>
      </c>
      <c r="I74" s="170">
        <f>(COUNTIFS('Defect Entry'!$D:$D,$D74,'Defect Entry'!$B:$B,$E$20,'Defect Entry'!$G:$G,I$57))+(COUNTIFS('Defect Entry'!$D:$D,$D74,'Defect Entry'!$B:$B,$F$20,'Defect Entry'!$G:$G,I$57))+(COUNTIFS('Defect Entry'!$D:$D,$D74,'Defect Entry'!$B:$B,$G$20,'Defect Entry'!$G:$G,I$57))+(COUNTIFS('Defect Entry'!$D:$D,$D74,'Defect Entry'!$B:$B,$H$20,'Defect Entry'!$G:$G,I$57))+(COUNTIFS('Defect Entry'!$D:$D,$D74,'Defect Entry'!$B:$B,$J$20,'Defect Entry'!$G:$G,I$57))+(COUNTIFS('Defect Entry'!$D:$D,$D74,'Defect Entry'!$B:$B,$K$20,'Defect Entry'!$G:$G,I$57))+(COUNTIFS('Defect Entry'!$D:$D,$D74,'Defect Entry'!$B:$B,$L$20,'Defect Entry'!$G:$G,I$57))+(COUNTIFS('Defect Entry'!$D:$D,$D74,'Defect Entry'!$B:$B,$M$20,'Defect Entry'!$G:$G,I$57))+(COUNTIFS('Defect Entry'!$D:$D,$D74,'Defect Entry'!$B:$B,$N$20,'Defect Entry'!$G:$G,I$57))+(COUNTIFS('Defect Entry'!$D:$D,$D74,'Defect Entry'!$B:$B,$O$20,'Defect Entry'!$G:$G,I$57))+(COUNTIFS('Defect Entry'!$D:$D,$D74,'Defect Entry'!$B:$B,$I$20,'Defect Entry'!$G:$G,I$57))</f>
        <v>0</v>
      </c>
      <c r="J74" s="170">
        <f>(COUNTIFS('Defect Entry'!$D:$D,$D74,'Defect Entry'!$B:$B,$E$20,'Defect Entry'!$H:$H,J$57))+(COUNTIFS('Defect Entry'!$D:$D,$D74,'Defect Entry'!$B:$B,$F$20,'Defect Entry'!$H:$H,J$57))+(COUNTIFS('Defect Entry'!$D:$D,$D74,'Defect Entry'!$B:$B,$G$20,'Defect Entry'!$H:$H,J$57))+(COUNTIFS('Defect Entry'!$D:$D,$D74,'Defect Entry'!$B:$B,$H$20,'Defect Entry'!$H:$H,J$57))+(COUNTIFS('Defect Entry'!$D:$D,$D74,'Defect Entry'!$B:$B,$J$20,'Defect Entry'!$H:$H,J$57))+(COUNTIFS('Defect Entry'!$D:$D,$D74,'Defect Entry'!$B:$B,$K$20,'Defect Entry'!$H:$H,J$57))+(COUNTIFS('Defect Entry'!$D:$D,$D74,'Defect Entry'!$B:$B,$L$20,'Defect Entry'!$H:$H,J$57))+(COUNTIFS('Defect Entry'!$D:$D,$D74,'Defect Entry'!$B:$B,$M$20,'Defect Entry'!$H:$H,J$57))+(COUNTIFS('Defect Entry'!$D:$D,$D74,'Defect Entry'!$B:$B,$N$20,'Defect Entry'!$H:$H,J$57))+(COUNTIFS('Defect Entry'!$D:$D,$D74,'Defect Entry'!$B:$B,$O$20,'Defect Entry'!$H:$H,J$57))+(COUNTIFS('Defect Entry'!$D:$D,$D74,'Defect Entry'!$B:$B,$I$20,'Defect Entry'!$H:$H,J$57))</f>
        <v>0</v>
      </c>
      <c r="K74" s="170">
        <f>(COUNTIFS('Defect Entry'!$D:$D,$D74,'Defect Entry'!$B:$B,$E$20,'Defect Entry'!$H:$H,K$57))+(COUNTIFS('Defect Entry'!$D:$D,$D74,'Defect Entry'!$B:$B,$F$20,'Defect Entry'!$H:$H,K$57))+(COUNTIFS('Defect Entry'!$D:$D,$D74,'Defect Entry'!$B:$B,$G$20,'Defect Entry'!$H:$H,K$57))+(COUNTIFS('Defect Entry'!$D:$D,$D74,'Defect Entry'!$B:$B,$H$20,'Defect Entry'!$H:$H,K$57))+(COUNTIFS('Defect Entry'!$D:$D,$D74,'Defect Entry'!$B:$B,$J$20,'Defect Entry'!$H:$H,K$57))+(COUNTIFS('Defect Entry'!$D:$D,$D74,'Defect Entry'!$B:$B,$K$20,'Defect Entry'!$H:$H,K$57))+(COUNTIFS('Defect Entry'!$D:$D,$D74,'Defect Entry'!$B:$B,$L$20,'Defect Entry'!$H:$H,K$57))+(COUNTIFS('Defect Entry'!$D:$D,$D74,'Defect Entry'!$B:$B,$M$20,'Defect Entry'!$H:$H,K$57))+(COUNTIFS('Defect Entry'!$D:$D,$D74,'Defect Entry'!$B:$B,$N$20,'Defect Entry'!$H:$H,K$57))+(COUNTIFS('Defect Entry'!$D:$D,$D74,'Defect Entry'!$B:$B,$O$20,'Defect Entry'!$H:$H,K$57))+(COUNTIFS('Defect Entry'!$D:$D,$D74,'Defect Entry'!$B:$B,$I$20,'Defect Entry'!$H:$H,K$57))</f>
        <v>0</v>
      </c>
      <c r="L74" s="170">
        <f>(COUNTIFS('Defect Entry'!$D:$D,$D74,'Defect Entry'!$B:$B,$E$20,'Defect Entry'!$H:$H,L$57))+(COUNTIFS('Defect Entry'!$D:$D,$D74,'Defect Entry'!$B:$B,$F$20,'Defect Entry'!$H:$H,L$57))+(COUNTIFS('Defect Entry'!$D:$D,$D74,'Defect Entry'!$B:$B,$G$20,'Defect Entry'!$H:$H,L$57))+(COUNTIFS('Defect Entry'!$D:$D,$D74,'Defect Entry'!$B:$B,$H$20,'Defect Entry'!$H:$H,L$57))+(COUNTIFS('Defect Entry'!$D:$D,$D74,'Defect Entry'!$B:$B,$J$20,'Defect Entry'!$H:$H,L$57))+(COUNTIFS('Defect Entry'!$D:$D,$D74,'Defect Entry'!$B:$B,$K$20,'Defect Entry'!$H:$H,L$57))+(COUNTIFS('Defect Entry'!$D:$D,$D74,'Defect Entry'!$B:$B,$L$20,'Defect Entry'!$H:$H,L$57))+(COUNTIFS('Defect Entry'!$D:$D,$D74,'Defect Entry'!$B:$B,$M$20,'Defect Entry'!$H:$H,L$57))+(COUNTIFS('Defect Entry'!$D:$D,$D74,'Defect Entry'!$B:$B,$N$20,'Defect Entry'!$H:$H,L$57))+(COUNTIFS('Defect Entry'!$D:$D,$D74,'Defect Entry'!$B:$B,$O$20,'Defect Entry'!$H:$H,L$57))+(COUNTIFS('Defect Entry'!$D:$D,$D74,'Defect Entry'!$B:$B,$I$20,'Defect Entry'!$H:$H,L$57))</f>
        <v>0</v>
      </c>
      <c r="M74" s="170">
        <f>(COUNTIFS('Defect Entry'!$D:$D,$D74,'Defect Entry'!$B:$B,$E$20,'Defect Entry'!$H:$H,M$57))+(COUNTIFS('Defect Entry'!$D:$D,$D74,'Defect Entry'!$B:$B,$F$20,'Defect Entry'!$H:$H,M$57))+(COUNTIFS('Defect Entry'!$D:$D,$D74,'Defect Entry'!$B:$B,$G$20,'Defect Entry'!$H:$H,M$57))+(COUNTIFS('Defect Entry'!$D:$D,$D74,'Defect Entry'!$B:$B,$H$20,'Defect Entry'!$H:$H,M$57))+(COUNTIFS('Defect Entry'!$D:$D,$D74,'Defect Entry'!$B:$B,$J$20,'Defect Entry'!$H:$H,M$57))+(COUNTIFS('Defect Entry'!$D:$D,$D74,'Defect Entry'!$B:$B,$K$20,'Defect Entry'!$H:$H,M$57))+(COUNTIFS('Defect Entry'!$D:$D,$D74,'Defect Entry'!$B:$B,$L$20,'Defect Entry'!$H:$H,M$57))+(COUNTIFS('Defect Entry'!$D:$D,$D74,'Defect Entry'!$B:$B,$M$20,'Defect Entry'!$H:$H,M$57))+(COUNTIFS('Defect Entry'!$D:$D,$D74,'Defect Entry'!$B:$B,$N$20,'Defect Entry'!$H:$H,M$57))+(COUNTIFS('Defect Entry'!$D:$D,$D74,'Defect Entry'!$B:$B,$O$20,'Defect Entry'!$H:$H,M$57))+(COUNTIFS('Defect Entry'!$D:$D,$D74,'Defect Entry'!$B:$B,$I$20,'Defect Entry'!$H:$H,M$57))</f>
        <v>0</v>
      </c>
    </row>
    <row r="75" spans="2:13" x14ac:dyDescent="0.25">
      <c r="B75" s="360"/>
      <c r="C75" s="360"/>
      <c r="D75" s="203" t="s">
        <v>210</v>
      </c>
      <c r="E75" s="170">
        <f t="shared" si="15"/>
        <v>6</v>
      </c>
      <c r="F75" s="170">
        <f>(COUNTIFS('Defect Entry'!$D:$D,$D75,'Defect Entry'!$B:$B,$E$20,'Defect Entry'!$G:$G,F$57))+(COUNTIFS('Defect Entry'!$D:$D,$D75,'Defect Entry'!$B:$B,$F$20,'Defect Entry'!$G:$G,F$57))+(COUNTIFS('Defect Entry'!$D:$D,$D75,'Defect Entry'!$B:$B,$G$20,'Defect Entry'!$G:$G,F$57))+(COUNTIFS('Defect Entry'!$D:$D,$D75,'Defect Entry'!$B:$B,$H$20,'Defect Entry'!$G:$G,F$57))+(COUNTIFS('Defect Entry'!$D:$D,$D75,'Defect Entry'!$B:$B,$J$20,'Defect Entry'!$G:$G,F$57))+(COUNTIFS('Defect Entry'!$D:$D,$D75,'Defect Entry'!$B:$B,$K$20,'Defect Entry'!$G:$G,F$57))+(COUNTIFS('Defect Entry'!$D:$D,$D75,'Defect Entry'!$B:$B,$L$20,'Defect Entry'!$G:$G,F$57))+(COUNTIFS('Defect Entry'!$D:$D,$D75,'Defect Entry'!$B:$B,$M$20,'Defect Entry'!$G:$G,F$57))+(COUNTIFS('Defect Entry'!$D:$D,$D75,'Defect Entry'!$B:$B,$N$20,'Defect Entry'!$G:$G,F$57))+(COUNTIFS('Defect Entry'!$D:$D,$D75,'Defect Entry'!$B:$B,$O$20,'Defect Entry'!$G:$G,F$57))+(COUNTIFS('Defect Entry'!$D:$D,$D75,'Defect Entry'!$B:$B,$I$20,'Defect Entry'!$G:$G,F$57))</f>
        <v>0</v>
      </c>
      <c r="G75" s="170">
        <f>(COUNTIFS('Defect Entry'!$D:$D,$D75,'Defect Entry'!$B:$B,$E$20,'Defect Entry'!$G:$G,G$57))+(COUNTIFS('Defect Entry'!$D:$D,$D75,'Defect Entry'!$B:$B,$F$20,'Defect Entry'!$G:$G,G$57))+(COUNTIFS('Defect Entry'!$D:$D,$D75,'Defect Entry'!$B:$B,$G$20,'Defect Entry'!$G:$G,G$57))+(COUNTIFS('Defect Entry'!$D:$D,$D75,'Defect Entry'!$B:$B,$H$20,'Defect Entry'!$G:$G,G$57))+(COUNTIFS('Defect Entry'!$D:$D,$D75,'Defect Entry'!$B:$B,$J$20,'Defect Entry'!$G:$G,G$57))+(COUNTIFS('Defect Entry'!$D:$D,$D75,'Defect Entry'!$B:$B,$K$20,'Defect Entry'!$G:$G,G$57))+(COUNTIFS('Defect Entry'!$D:$D,$D75,'Defect Entry'!$B:$B,$L$20,'Defect Entry'!$G:$G,G$57))+(COUNTIFS('Defect Entry'!$D:$D,$D75,'Defect Entry'!$B:$B,$M$20,'Defect Entry'!$G:$G,G$57))+(COUNTIFS('Defect Entry'!$D:$D,$D75,'Defect Entry'!$B:$B,$N$20,'Defect Entry'!$G:$G,G$57))+(COUNTIFS('Defect Entry'!$D:$D,$D75,'Defect Entry'!$B:$B,$O$20,'Defect Entry'!$G:$G,G$57))+(COUNTIFS('Defect Entry'!$D:$D,$D75,'Defect Entry'!$B:$B,$I$20,'Defect Entry'!$G:$G,G$57))</f>
        <v>0</v>
      </c>
      <c r="H75" s="170">
        <f>(COUNTIFS('Defect Entry'!$D:$D,$D75,'Defect Entry'!$B:$B,$E$20,'Defect Entry'!$G:$G,H$57))+(COUNTIFS('Defect Entry'!$D:$D,$D75,'Defect Entry'!$B:$B,$F$20,'Defect Entry'!$G:$G,H$57))+(COUNTIFS('Defect Entry'!$D:$D,$D75,'Defect Entry'!$B:$B,$G$20,'Defect Entry'!$G:$G,H$57))+(COUNTIFS('Defect Entry'!$D:$D,$D75,'Defect Entry'!$B:$B,$H$20,'Defect Entry'!$G:$G,H$57))+(COUNTIFS('Defect Entry'!$D:$D,$D75,'Defect Entry'!$B:$B,$J$20,'Defect Entry'!$G:$G,H$57))+(COUNTIFS('Defect Entry'!$D:$D,$D75,'Defect Entry'!$B:$B,$K$20,'Defect Entry'!$G:$G,H$57))+(COUNTIFS('Defect Entry'!$D:$D,$D75,'Defect Entry'!$B:$B,$L$20,'Defect Entry'!$G:$G,H$57))+(COUNTIFS('Defect Entry'!$D:$D,$D75,'Defect Entry'!$B:$B,$M$20,'Defect Entry'!$G:$G,H$57))+(COUNTIFS('Defect Entry'!$D:$D,$D75,'Defect Entry'!$B:$B,$N$20,'Defect Entry'!$G:$G,H$57))+(COUNTIFS('Defect Entry'!$D:$D,$D75,'Defect Entry'!$B:$B,$O$20,'Defect Entry'!$G:$G,H$57))+(COUNTIFS('Defect Entry'!$D:$D,$D75,'Defect Entry'!$B:$B,$I$20,'Defect Entry'!$G:$G,H$57))</f>
        <v>4</v>
      </c>
      <c r="I75" s="170">
        <f>(COUNTIFS('Defect Entry'!$D:$D,$D75,'Defect Entry'!$B:$B,$E$20,'Defect Entry'!$G:$G,I$57))+(COUNTIFS('Defect Entry'!$D:$D,$D75,'Defect Entry'!$B:$B,$F$20,'Defect Entry'!$G:$G,I$57))+(COUNTIFS('Defect Entry'!$D:$D,$D75,'Defect Entry'!$B:$B,$G$20,'Defect Entry'!$G:$G,I$57))+(COUNTIFS('Defect Entry'!$D:$D,$D75,'Defect Entry'!$B:$B,$H$20,'Defect Entry'!$G:$G,I$57))+(COUNTIFS('Defect Entry'!$D:$D,$D75,'Defect Entry'!$B:$B,$J$20,'Defect Entry'!$G:$G,I$57))+(COUNTIFS('Defect Entry'!$D:$D,$D75,'Defect Entry'!$B:$B,$K$20,'Defect Entry'!$G:$G,I$57))+(COUNTIFS('Defect Entry'!$D:$D,$D75,'Defect Entry'!$B:$B,$L$20,'Defect Entry'!$G:$G,I$57))+(COUNTIFS('Defect Entry'!$D:$D,$D75,'Defect Entry'!$B:$B,$M$20,'Defect Entry'!$G:$G,I$57))+(COUNTIFS('Defect Entry'!$D:$D,$D75,'Defect Entry'!$B:$B,$N$20,'Defect Entry'!$G:$G,I$57))+(COUNTIFS('Defect Entry'!$D:$D,$D75,'Defect Entry'!$B:$B,$O$20,'Defect Entry'!$G:$G,I$57))+(COUNTIFS('Defect Entry'!$D:$D,$D75,'Defect Entry'!$B:$B,$I$20,'Defect Entry'!$G:$G,I$57))</f>
        <v>2</v>
      </c>
      <c r="J75" s="170">
        <f>(COUNTIFS('Defect Entry'!$D:$D,$D75,'Defect Entry'!$B:$B,$E$20,'Defect Entry'!$H:$H,J$57))+(COUNTIFS('Defect Entry'!$D:$D,$D75,'Defect Entry'!$B:$B,$F$20,'Defect Entry'!$H:$H,J$57))+(COUNTIFS('Defect Entry'!$D:$D,$D75,'Defect Entry'!$B:$B,$G$20,'Defect Entry'!$H:$H,J$57))+(COUNTIFS('Defect Entry'!$D:$D,$D75,'Defect Entry'!$B:$B,$H$20,'Defect Entry'!$H:$H,J$57))+(COUNTIFS('Defect Entry'!$D:$D,$D75,'Defect Entry'!$B:$B,$J$20,'Defect Entry'!$H:$H,J$57))+(COUNTIFS('Defect Entry'!$D:$D,$D75,'Defect Entry'!$B:$B,$K$20,'Defect Entry'!$H:$H,J$57))+(COUNTIFS('Defect Entry'!$D:$D,$D75,'Defect Entry'!$B:$B,$L$20,'Defect Entry'!$H:$H,J$57))+(COUNTIFS('Defect Entry'!$D:$D,$D75,'Defect Entry'!$B:$B,$M$20,'Defect Entry'!$H:$H,J$57))+(COUNTIFS('Defect Entry'!$D:$D,$D75,'Defect Entry'!$B:$B,$N$20,'Defect Entry'!$H:$H,J$57))+(COUNTIFS('Defect Entry'!$D:$D,$D75,'Defect Entry'!$B:$B,$O$20,'Defect Entry'!$H:$H,J$57))+(COUNTIFS('Defect Entry'!$D:$D,$D75,'Defect Entry'!$B:$B,$I$20,'Defect Entry'!$H:$H,J$57))</f>
        <v>0</v>
      </c>
      <c r="K75" s="170">
        <f>(COUNTIFS('Defect Entry'!$D:$D,$D75,'Defect Entry'!$B:$B,$E$20,'Defect Entry'!$H:$H,K$57))+(COUNTIFS('Defect Entry'!$D:$D,$D75,'Defect Entry'!$B:$B,$F$20,'Defect Entry'!$H:$H,K$57))+(COUNTIFS('Defect Entry'!$D:$D,$D75,'Defect Entry'!$B:$B,$G$20,'Defect Entry'!$H:$H,K$57))+(COUNTIFS('Defect Entry'!$D:$D,$D75,'Defect Entry'!$B:$B,$H$20,'Defect Entry'!$H:$H,K$57))+(COUNTIFS('Defect Entry'!$D:$D,$D75,'Defect Entry'!$B:$B,$J$20,'Defect Entry'!$H:$H,K$57))+(COUNTIFS('Defect Entry'!$D:$D,$D75,'Defect Entry'!$B:$B,$K$20,'Defect Entry'!$H:$H,K$57))+(COUNTIFS('Defect Entry'!$D:$D,$D75,'Defect Entry'!$B:$B,$L$20,'Defect Entry'!$H:$H,K$57))+(COUNTIFS('Defect Entry'!$D:$D,$D75,'Defect Entry'!$B:$B,$M$20,'Defect Entry'!$H:$H,K$57))+(COUNTIFS('Defect Entry'!$D:$D,$D75,'Defect Entry'!$B:$B,$N$20,'Defect Entry'!$H:$H,K$57))+(COUNTIFS('Defect Entry'!$D:$D,$D75,'Defect Entry'!$B:$B,$O$20,'Defect Entry'!$H:$H,K$57))+(COUNTIFS('Defect Entry'!$D:$D,$D75,'Defect Entry'!$B:$B,$I$20,'Defect Entry'!$H:$H,K$57))</f>
        <v>1</v>
      </c>
      <c r="L75" s="170">
        <f>(COUNTIFS('Defect Entry'!$D:$D,$D75,'Defect Entry'!$B:$B,$E$20,'Defect Entry'!$H:$H,L$57))+(COUNTIFS('Defect Entry'!$D:$D,$D75,'Defect Entry'!$B:$B,$F$20,'Defect Entry'!$H:$H,L$57))+(COUNTIFS('Defect Entry'!$D:$D,$D75,'Defect Entry'!$B:$B,$G$20,'Defect Entry'!$H:$H,L$57))+(COUNTIFS('Defect Entry'!$D:$D,$D75,'Defect Entry'!$B:$B,$H$20,'Defect Entry'!$H:$H,L$57))+(COUNTIFS('Defect Entry'!$D:$D,$D75,'Defect Entry'!$B:$B,$J$20,'Defect Entry'!$H:$H,L$57))+(COUNTIFS('Defect Entry'!$D:$D,$D75,'Defect Entry'!$B:$B,$K$20,'Defect Entry'!$H:$H,L$57))+(COUNTIFS('Defect Entry'!$D:$D,$D75,'Defect Entry'!$B:$B,$L$20,'Defect Entry'!$H:$H,L$57))+(COUNTIFS('Defect Entry'!$D:$D,$D75,'Defect Entry'!$B:$B,$M$20,'Defect Entry'!$H:$H,L$57))+(COUNTIFS('Defect Entry'!$D:$D,$D75,'Defect Entry'!$B:$B,$N$20,'Defect Entry'!$H:$H,L$57))+(COUNTIFS('Defect Entry'!$D:$D,$D75,'Defect Entry'!$B:$B,$O$20,'Defect Entry'!$H:$H,L$57))+(COUNTIFS('Defect Entry'!$D:$D,$D75,'Defect Entry'!$B:$B,$I$20,'Defect Entry'!$H:$H,L$57))</f>
        <v>3</v>
      </c>
      <c r="M75" s="170">
        <f>(COUNTIFS('Defect Entry'!$D:$D,$D75,'Defect Entry'!$B:$B,$E$20,'Defect Entry'!$H:$H,M$57))+(COUNTIFS('Defect Entry'!$D:$D,$D75,'Defect Entry'!$B:$B,$F$20,'Defect Entry'!$H:$H,M$57))+(COUNTIFS('Defect Entry'!$D:$D,$D75,'Defect Entry'!$B:$B,$G$20,'Defect Entry'!$H:$H,M$57))+(COUNTIFS('Defect Entry'!$D:$D,$D75,'Defect Entry'!$B:$B,$H$20,'Defect Entry'!$H:$H,M$57))+(COUNTIFS('Defect Entry'!$D:$D,$D75,'Defect Entry'!$B:$B,$J$20,'Defect Entry'!$H:$H,M$57))+(COUNTIFS('Defect Entry'!$D:$D,$D75,'Defect Entry'!$B:$B,$K$20,'Defect Entry'!$H:$H,M$57))+(COUNTIFS('Defect Entry'!$D:$D,$D75,'Defect Entry'!$B:$B,$L$20,'Defect Entry'!$H:$H,M$57))+(COUNTIFS('Defect Entry'!$D:$D,$D75,'Defect Entry'!$B:$B,$M$20,'Defect Entry'!$H:$H,M$57))+(COUNTIFS('Defect Entry'!$D:$D,$D75,'Defect Entry'!$B:$B,$N$20,'Defect Entry'!$H:$H,M$57))+(COUNTIFS('Defect Entry'!$D:$D,$D75,'Defect Entry'!$B:$B,$O$20,'Defect Entry'!$H:$H,M$57))+(COUNTIFS('Defect Entry'!$D:$D,$D75,'Defect Entry'!$B:$B,$I$20,'Defect Entry'!$H:$H,M$57))</f>
        <v>2</v>
      </c>
    </row>
    <row r="76" spans="2:13" x14ac:dyDescent="0.25">
      <c r="B76" s="360"/>
      <c r="C76" s="360"/>
      <c r="D76" s="203" t="s">
        <v>168</v>
      </c>
      <c r="E76" s="170">
        <f t="shared" si="15"/>
        <v>0</v>
      </c>
      <c r="F76" s="170">
        <f>(COUNTIFS('Defect Entry'!$D:$D,$D76,'Defect Entry'!$B:$B,$E$20,'Defect Entry'!$G:$G,F$57))+(COUNTIFS('Defect Entry'!$D:$D,$D76,'Defect Entry'!$B:$B,$F$20,'Defect Entry'!$G:$G,F$57))+(COUNTIFS('Defect Entry'!$D:$D,$D76,'Defect Entry'!$B:$B,$G$20,'Defect Entry'!$G:$G,F$57))+(COUNTIFS('Defect Entry'!$D:$D,$D76,'Defect Entry'!$B:$B,$H$20,'Defect Entry'!$G:$G,F$57))+(COUNTIFS('Defect Entry'!$D:$D,$D76,'Defect Entry'!$B:$B,$J$20,'Defect Entry'!$G:$G,F$57))+(COUNTIFS('Defect Entry'!$D:$D,$D76,'Defect Entry'!$B:$B,$K$20,'Defect Entry'!$G:$G,F$57))+(COUNTIFS('Defect Entry'!$D:$D,$D76,'Defect Entry'!$B:$B,$L$20,'Defect Entry'!$G:$G,F$57))+(COUNTIFS('Defect Entry'!$D:$D,$D76,'Defect Entry'!$B:$B,$M$20,'Defect Entry'!$G:$G,F$57))+(COUNTIFS('Defect Entry'!$D:$D,$D76,'Defect Entry'!$B:$B,$N$20,'Defect Entry'!$G:$G,F$57))+(COUNTIFS('Defect Entry'!$D:$D,$D76,'Defect Entry'!$B:$B,$O$20,'Defect Entry'!$G:$G,F$57))+(COUNTIFS('Defect Entry'!$D:$D,$D76,'Defect Entry'!$B:$B,$I$20,'Defect Entry'!$G:$G,F$57))</f>
        <v>0</v>
      </c>
      <c r="G76" s="170">
        <f>(COUNTIFS('Defect Entry'!$D:$D,$D76,'Defect Entry'!$B:$B,$E$20,'Defect Entry'!$G:$G,G$57))+(COUNTIFS('Defect Entry'!$D:$D,$D76,'Defect Entry'!$B:$B,$F$20,'Defect Entry'!$G:$G,G$57))+(COUNTIFS('Defect Entry'!$D:$D,$D76,'Defect Entry'!$B:$B,$G$20,'Defect Entry'!$G:$G,G$57))+(COUNTIFS('Defect Entry'!$D:$D,$D76,'Defect Entry'!$B:$B,$H$20,'Defect Entry'!$G:$G,G$57))+(COUNTIFS('Defect Entry'!$D:$D,$D76,'Defect Entry'!$B:$B,$J$20,'Defect Entry'!$G:$G,G$57))+(COUNTIFS('Defect Entry'!$D:$D,$D76,'Defect Entry'!$B:$B,$K$20,'Defect Entry'!$G:$G,G$57))+(COUNTIFS('Defect Entry'!$D:$D,$D76,'Defect Entry'!$B:$B,$L$20,'Defect Entry'!$G:$G,G$57))+(COUNTIFS('Defect Entry'!$D:$D,$D76,'Defect Entry'!$B:$B,$M$20,'Defect Entry'!$G:$G,G$57))+(COUNTIFS('Defect Entry'!$D:$D,$D76,'Defect Entry'!$B:$B,$N$20,'Defect Entry'!$G:$G,G$57))+(COUNTIFS('Defect Entry'!$D:$D,$D76,'Defect Entry'!$B:$B,$O$20,'Defect Entry'!$G:$G,G$57))+(COUNTIFS('Defect Entry'!$D:$D,$D76,'Defect Entry'!$B:$B,$I$20,'Defect Entry'!$G:$G,G$57))</f>
        <v>0</v>
      </c>
      <c r="H76" s="170">
        <f>(COUNTIFS('Defect Entry'!$D:$D,$D76,'Defect Entry'!$B:$B,$E$20,'Defect Entry'!$G:$G,H$57))+(COUNTIFS('Defect Entry'!$D:$D,$D76,'Defect Entry'!$B:$B,$F$20,'Defect Entry'!$G:$G,H$57))+(COUNTIFS('Defect Entry'!$D:$D,$D76,'Defect Entry'!$B:$B,$G$20,'Defect Entry'!$G:$G,H$57))+(COUNTIFS('Defect Entry'!$D:$D,$D76,'Defect Entry'!$B:$B,$H$20,'Defect Entry'!$G:$G,H$57))+(COUNTIFS('Defect Entry'!$D:$D,$D76,'Defect Entry'!$B:$B,$J$20,'Defect Entry'!$G:$G,H$57))+(COUNTIFS('Defect Entry'!$D:$D,$D76,'Defect Entry'!$B:$B,$K$20,'Defect Entry'!$G:$G,H$57))+(COUNTIFS('Defect Entry'!$D:$D,$D76,'Defect Entry'!$B:$B,$L$20,'Defect Entry'!$G:$G,H$57))+(COUNTIFS('Defect Entry'!$D:$D,$D76,'Defect Entry'!$B:$B,$M$20,'Defect Entry'!$G:$G,H$57))+(COUNTIFS('Defect Entry'!$D:$D,$D76,'Defect Entry'!$B:$B,$N$20,'Defect Entry'!$G:$G,H$57))+(COUNTIFS('Defect Entry'!$D:$D,$D76,'Defect Entry'!$B:$B,$O$20,'Defect Entry'!$G:$G,H$57))+(COUNTIFS('Defect Entry'!$D:$D,$D76,'Defect Entry'!$B:$B,$I$20,'Defect Entry'!$G:$G,H$57))</f>
        <v>0</v>
      </c>
      <c r="I76" s="170">
        <f>(COUNTIFS('Defect Entry'!$D:$D,$D76,'Defect Entry'!$B:$B,$E$20,'Defect Entry'!$G:$G,I$57))+(COUNTIFS('Defect Entry'!$D:$D,$D76,'Defect Entry'!$B:$B,$F$20,'Defect Entry'!$G:$G,I$57))+(COUNTIFS('Defect Entry'!$D:$D,$D76,'Defect Entry'!$B:$B,$G$20,'Defect Entry'!$G:$G,I$57))+(COUNTIFS('Defect Entry'!$D:$D,$D76,'Defect Entry'!$B:$B,$H$20,'Defect Entry'!$G:$G,I$57))+(COUNTIFS('Defect Entry'!$D:$D,$D76,'Defect Entry'!$B:$B,$J$20,'Defect Entry'!$G:$G,I$57))+(COUNTIFS('Defect Entry'!$D:$D,$D76,'Defect Entry'!$B:$B,$K$20,'Defect Entry'!$G:$G,I$57))+(COUNTIFS('Defect Entry'!$D:$D,$D76,'Defect Entry'!$B:$B,$L$20,'Defect Entry'!$G:$G,I$57))+(COUNTIFS('Defect Entry'!$D:$D,$D76,'Defect Entry'!$B:$B,$M$20,'Defect Entry'!$G:$G,I$57))+(COUNTIFS('Defect Entry'!$D:$D,$D76,'Defect Entry'!$B:$B,$N$20,'Defect Entry'!$G:$G,I$57))+(COUNTIFS('Defect Entry'!$D:$D,$D76,'Defect Entry'!$B:$B,$O$20,'Defect Entry'!$G:$G,I$57))+(COUNTIFS('Defect Entry'!$D:$D,$D76,'Defect Entry'!$B:$B,$I$20,'Defect Entry'!$G:$G,I$57))</f>
        <v>0</v>
      </c>
      <c r="J76" s="170">
        <f>(COUNTIFS('Defect Entry'!$D:$D,$D76,'Defect Entry'!$B:$B,$E$20,'Defect Entry'!$H:$H,J$57))+(COUNTIFS('Defect Entry'!$D:$D,$D76,'Defect Entry'!$B:$B,$F$20,'Defect Entry'!$H:$H,J$57))+(COUNTIFS('Defect Entry'!$D:$D,$D76,'Defect Entry'!$B:$B,$G$20,'Defect Entry'!$H:$H,J$57))+(COUNTIFS('Defect Entry'!$D:$D,$D76,'Defect Entry'!$B:$B,$H$20,'Defect Entry'!$H:$H,J$57))+(COUNTIFS('Defect Entry'!$D:$D,$D76,'Defect Entry'!$B:$B,$J$20,'Defect Entry'!$H:$H,J$57))+(COUNTIFS('Defect Entry'!$D:$D,$D76,'Defect Entry'!$B:$B,$K$20,'Defect Entry'!$H:$H,J$57))+(COUNTIFS('Defect Entry'!$D:$D,$D76,'Defect Entry'!$B:$B,$L$20,'Defect Entry'!$H:$H,J$57))+(COUNTIFS('Defect Entry'!$D:$D,$D76,'Defect Entry'!$B:$B,$M$20,'Defect Entry'!$H:$H,J$57))+(COUNTIFS('Defect Entry'!$D:$D,$D76,'Defect Entry'!$B:$B,$N$20,'Defect Entry'!$H:$H,J$57))+(COUNTIFS('Defect Entry'!$D:$D,$D76,'Defect Entry'!$B:$B,$O$20,'Defect Entry'!$H:$H,J$57))+(COUNTIFS('Defect Entry'!$D:$D,$D76,'Defect Entry'!$B:$B,$I$20,'Defect Entry'!$H:$H,J$57))</f>
        <v>0</v>
      </c>
      <c r="K76" s="170">
        <f>(COUNTIFS('Defect Entry'!$D:$D,$D76,'Defect Entry'!$B:$B,$E$20,'Defect Entry'!$H:$H,K$57))+(COUNTIFS('Defect Entry'!$D:$D,$D76,'Defect Entry'!$B:$B,$F$20,'Defect Entry'!$H:$H,K$57))+(COUNTIFS('Defect Entry'!$D:$D,$D76,'Defect Entry'!$B:$B,$G$20,'Defect Entry'!$H:$H,K$57))+(COUNTIFS('Defect Entry'!$D:$D,$D76,'Defect Entry'!$B:$B,$H$20,'Defect Entry'!$H:$H,K$57))+(COUNTIFS('Defect Entry'!$D:$D,$D76,'Defect Entry'!$B:$B,$J$20,'Defect Entry'!$H:$H,K$57))+(COUNTIFS('Defect Entry'!$D:$D,$D76,'Defect Entry'!$B:$B,$K$20,'Defect Entry'!$H:$H,K$57))+(COUNTIFS('Defect Entry'!$D:$D,$D76,'Defect Entry'!$B:$B,$L$20,'Defect Entry'!$H:$H,K$57))+(COUNTIFS('Defect Entry'!$D:$D,$D76,'Defect Entry'!$B:$B,$M$20,'Defect Entry'!$H:$H,K$57))+(COUNTIFS('Defect Entry'!$D:$D,$D76,'Defect Entry'!$B:$B,$N$20,'Defect Entry'!$H:$H,K$57))+(COUNTIFS('Defect Entry'!$D:$D,$D76,'Defect Entry'!$B:$B,$O$20,'Defect Entry'!$H:$H,K$57))+(COUNTIFS('Defect Entry'!$D:$D,$D76,'Defect Entry'!$B:$B,$I$20,'Defect Entry'!$H:$H,K$57))</f>
        <v>0</v>
      </c>
      <c r="L76" s="170">
        <f>(COUNTIFS('Defect Entry'!$D:$D,$D76,'Defect Entry'!$B:$B,$E$20,'Defect Entry'!$H:$H,L$57))+(COUNTIFS('Defect Entry'!$D:$D,$D76,'Defect Entry'!$B:$B,$F$20,'Defect Entry'!$H:$H,L$57))+(COUNTIFS('Defect Entry'!$D:$D,$D76,'Defect Entry'!$B:$B,$G$20,'Defect Entry'!$H:$H,L$57))+(COUNTIFS('Defect Entry'!$D:$D,$D76,'Defect Entry'!$B:$B,$H$20,'Defect Entry'!$H:$H,L$57))+(COUNTIFS('Defect Entry'!$D:$D,$D76,'Defect Entry'!$B:$B,$J$20,'Defect Entry'!$H:$H,L$57))+(COUNTIFS('Defect Entry'!$D:$D,$D76,'Defect Entry'!$B:$B,$K$20,'Defect Entry'!$H:$H,L$57))+(COUNTIFS('Defect Entry'!$D:$D,$D76,'Defect Entry'!$B:$B,$L$20,'Defect Entry'!$H:$H,L$57))+(COUNTIFS('Defect Entry'!$D:$D,$D76,'Defect Entry'!$B:$B,$M$20,'Defect Entry'!$H:$H,L$57))+(COUNTIFS('Defect Entry'!$D:$D,$D76,'Defect Entry'!$B:$B,$N$20,'Defect Entry'!$H:$H,L$57))+(COUNTIFS('Defect Entry'!$D:$D,$D76,'Defect Entry'!$B:$B,$O$20,'Defect Entry'!$H:$H,L$57))+(COUNTIFS('Defect Entry'!$D:$D,$D76,'Defect Entry'!$B:$B,$I$20,'Defect Entry'!$H:$H,L$57))</f>
        <v>0</v>
      </c>
      <c r="M76" s="170">
        <f>(COUNTIFS('Defect Entry'!$D:$D,$D76,'Defect Entry'!$B:$B,$E$20,'Defect Entry'!$H:$H,M$57))+(COUNTIFS('Defect Entry'!$D:$D,$D76,'Defect Entry'!$B:$B,$F$20,'Defect Entry'!$H:$H,M$57))+(COUNTIFS('Defect Entry'!$D:$D,$D76,'Defect Entry'!$B:$B,$G$20,'Defect Entry'!$H:$H,M$57))+(COUNTIFS('Defect Entry'!$D:$D,$D76,'Defect Entry'!$B:$B,$H$20,'Defect Entry'!$H:$H,M$57))+(COUNTIFS('Defect Entry'!$D:$D,$D76,'Defect Entry'!$B:$B,$J$20,'Defect Entry'!$H:$H,M$57))+(COUNTIFS('Defect Entry'!$D:$D,$D76,'Defect Entry'!$B:$B,$K$20,'Defect Entry'!$H:$H,M$57))+(COUNTIFS('Defect Entry'!$D:$D,$D76,'Defect Entry'!$B:$B,$L$20,'Defect Entry'!$H:$H,M$57))+(COUNTIFS('Defect Entry'!$D:$D,$D76,'Defect Entry'!$B:$B,$M$20,'Defect Entry'!$H:$H,M$57))+(COUNTIFS('Defect Entry'!$D:$D,$D76,'Defect Entry'!$B:$B,$N$20,'Defect Entry'!$H:$H,M$57))+(COUNTIFS('Defect Entry'!$D:$D,$D76,'Defect Entry'!$B:$B,$O$20,'Defect Entry'!$H:$H,M$57))+(COUNTIFS('Defect Entry'!$D:$D,$D76,'Defect Entry'!$B:$B,$I$20,'Defect Entry'!$H:$H,M$57))</f>
        <v>0</v>
      </c>
    </row>
    <row r="77" spans="2:13" x14ac:dyDescent="0.25">
      <c r="B77" s="360"/>
      <c r="C77" s="360"/>
      <c r="D77" s="203" t="s">
        <v>218</v>
      </c>
      <c r="E77" s="170">
        <f t="shared" si="15"/>
        <v>56</v>
      </c>
      <c r="F77" s="170">
        <f>(COUNTIFS('Defect Entry'!$D:$D,$D77,'Defect Entry'!$B:$B,$E$20,'Defect Entry'!$G:$G,F$57))+(COUNTIFS('Defect Entry'!$D:$D,$D77,'Defect Entry'!$B:$B,$F$20,'Defect Entry'!$G:$G,F$57))+(COUNTIFS('Defect Entry'!$D:$D,$D77,'Defect Entry'!$B:$B,$G$20,'Defect Entry'!$G:$G,F$57))+(COUNTIFS('Defect Entry'!$D:$D,$D77,'Defect Entry'!$B:$B,$H$20,'Defect Entry'!$G:$G,F$57))+(COUNTIFS('Defect Entry'!$D:$D,$D77,'Defect Entry'!$B:$B,$J$20,'Defect Entry'!$G:$G,F$57))+(COUNTIFS('Defect Entry'!$D:$D,$D77,'Defect Entry'!$B:$B,$K$20,'Defect Entry'!$G:$G,F$57))+(COUNTIFS('Defect Entry'!$D:$D,$D77,'Defect Entry'!$B:$B,$L$20,'Defect Entry'!$G:$G,F$57))+(COUNTIFS('Defect Entry'!$D:$D,$D77,'Defect Entry'!$B:$B,$M$20,'Defect Entry'!$G:$G,F$57))+(COUNTIFS('Defect Entry'!$D:$D,$D77,'Defect Entry'!$B:$B,$N$20,'Defect Entry'!$G:$G,F$57))+(COUNTIFS('Defect Entry'!$D:$D,$D77,'Defect Entry'!$B:$B,$O$20,'Defect Entry'!$G:$G,F$57))+(COUNTIFS('Defect Entry'!$D:$D,$D77,'Defect Entry'!$B:$B,$I$20,'Defect Entry'!$G:$G,F$57))</f>
        <v>0</v>
      </c>
      <c r="G77" s="170">
        <f>(COUNTIFS('Defect Entry'!$D:$D,$D77,'Defect Entry'!$B:$B,$E$20,'Defect Entry'!$G:$G,G$57))+(COUNTIFS('Defect Entry'!$D:$D,$D77,'Defect Entry'!$B:$B,$F$20,'Defect Entry'!$G:$G,G$57))+(COUNTIFS('Defect Entry'!$D:$D,$D77,'Defect Entry'!$B:$B,$G$20,'Defect Entry'!$G:$G,G$57))+(COUNTIFS('Defect Entry'!$D:$D,$D77,'Defect Entry'!$B:$B,$H$20,'Defect Entry'!$G:$G,G$57))+(COUNTIFS('Defect Entry'!$D:$D,$D77,'Defect Entry'!$B:$B,$J$20,'Defect Entry'!$G:$G,G$57))+(COUNTIFS('Defect Entry'!$D:$D,$D77,'Defect Entry'!$B:$B,$K$20,'Defect Entry'!$G:$G,G$57))+(COUNTIFS('Defect Entry'!$D:$D,$D77,'Defect Entry'!$B:$B,$L$20,'Defect Entry'!$G:$G,G$57))+(COUNTIFS('Defect Entry'!$D:$D,$D77,'Defect Entry'!$B:$B,$M$20,'Defect Entry'!$G:$G,G$57))+(COUNTIFS('Defect Entry'!$D:$D,$D77,'Defect Entry'!$B:$B,$N$20,'Defect Entry'!$G:$G,G$57))+(COUNTIFS('Defect Entry'!$D:$D,$D77,'Defect Entry'!$B:$B,$O$20,'Defect Entry'!$G:$G,G$57))+(COUNTIFS('Defect Entry'!$D:$D,$D77,'Defect Entry'!$B:$B,$I$20,'Defect Entry'!$G:$G,G$57))</f>
        <v>0</v>
      </c>
      <c r="H77" s="170">
        <f>(COUNTIFS('Defect Entry'!$D:$D,$D77,'Defect Entry'!$B:$B,$E$20,'Defect Entry'!$G:$G,H$57))+(COUNTIFS('Defect Entry'!$D:$D,$D77,'Defect Entry'!$B:$B,$F$20,'Defect Entry'!$G:$G,H$57))+(COUNTIFS('Defect Entry'!$D:$D,$D77,'Defect Entry'!$B:$B,$G$20,'Defect Entry'!$G:$G,H$57))+(COUNTIFS('Defect Entry'!$D:$D,$D77,'Defect Entry'!$B:$B,$H$20,'Defect Entry'!$G:$G,H$57))+(COUNTIFS('Defect Entry'!$D:$D,$D77,'Defect Entry'!$B:$B,$J$20,'Defect Entry'!$G:$G,H$57))+(COUNTIFS('Defect Entry'!$D:$D,$D77,'Defect Entry'!$B:$B,$K$20,'Defect Entry'!$G:$G,H$57))+(COUNTIFS('Defect Entry'!$D:$D,$D77,'Defect Entry'!$B:$B,$L$20,'Defect Entry'!$G:$G,H$57))+(COUNTIFS('Defect Entry'!$D:$D,$D77,'Defect Entry'!$B:$B,$M$20,'Defect Entry'!$G:$G,H$57))+(COUNTIFS('Defect Entry'!$D:$D,$D77,'Defect Entry'!$B:$B,$N$20,'Defect Entry'!$G:$G,H$57))+(COUNTIFS('Defect Entry'!$D:$D,$D77,'Defect Entry'!$B:$B,$O$20,'Defect Entry'!$G:$G,H$57))+(COUNTIFS('Defect Entry'!$D:$D,$D77,'Defect Entry'!$B:$B,$I$20,'Defect Entry'!$G:$G,H$57))</f>
        <v>42</v>
      </c>
      <c r="I77" s="170">
        <f>(COUNTIFS('Defect Entry'!$D:$D,$D77,'Defect Entry'!$B:$B,$E$20,'Defect Entry'!$G:$G,I$57))+(COUNTIFS('Defect Entry'!$D:$D,$D77,'Defect Entry'!$B:$B,$F$20,'Defect Entry'!$G:$G,I$57))+(COUNTIFS('Defect Entry'!$D:$D,$D77,'Defect Entry'!$B:$B,$G$20,'Defect Entry'!$G:$G,I$57))+(COUNTIFS('Defect Entry'!$D:$D,$D77,'Defect Entry'!$B:$B,$H$20,'Defect Entry'!$G:$G,I$57))+(COUNTIFS('Defect Entry'!$D:$D,$D77,'Defect Entry'!$B:$B,$J$20,'Defect Entry'!$G:$G,I$57))+(COUNTIFS('Defect Entry'!$D:$D,$D77,'Defect Entry'!$B:$B,$K$20,'Defect Entry'!$G:$G,I$57))+(COUNTIFS('Defect Entry'!$D:$D,$D77,'Defect Entry'!$B:$B,$L$20,'Defect Entry'!$G:$G,I$57))+(COUNTIFS('Defect Entry'!$D:$D,$D77,'Defect Entry'!$B:$B,$M$20,'Defect Entry'!$G:$G,I$57))+(COUNTIFS('Defect Entry'!$D:$D,$D77,'Defect Entry'!$B:$B,$N$20,'Defect Entry'!$G:$G,I$57))+(COUNTIFS('Defect Entry'!$D:$D,$D77,'Defect Entry'!$B:$B,$O$20,'Defect Entry'!$G:$G,I$57))+(COUNTIFS('Defect Entry'!$D:$D,$D77,'Defect Entry'!$B:$B,$I$20,'Defect Entry'!$G:$G,I$57))</f>
        <v>14</v>
      </c>
      <c r="J77" s="170">
        <f>(COUNTIFS('Defect Entry'!$D:$D,$D77,'Defect Entry'!$B:$B,$E$20,'Defect Entry'!$H:$H,J$57))+(COUNTIFS('Defect Entry'!$D:$D,$D77,'Defect Entry'!$B:$B,$F$20,'Defect Entry'!$H:$H,J$57))+(COUNTIFS('Defect Entry'!$D:$D,$D77,'Defect Entry'!$B:$B,$G$20,'Defect Entry'!$H:$H,J$57))+(COUNTIFS('Defect Entry'!$D:$D,$D77,'Defect Entry'!$B:$B,$H$20,'Defect Entry'!$H:$H,J$57))+(COUNTIFS('Defect Entry'!$D:$D,$D77,'Defect Entry'!$B:$B,$J$20,'Defect Entry'!$H:$H,J$57))+(COUNTIFS('Defect Entry'!$D:$D,$D77,'Defect Entry'!$B:$B,$K$20,'Defect Entry'!$H:$H,J$57))+(COUNTIFS('Defect Entry'!$D:$D,$D77,'Defect Entry'!$B:$B,$L$20,'Defect Entry'!$H:$H,J$57))+(COUNTIFS('Defect Entry'!$D:$D,$D77,'Defect Entry'!$B:$B,$M$20,'Defect Entry'!$H:$H,J$57))+(COUNTIFS('Defect Entry'!$D:$D,$D77,'Defect Entry'!$B:$B,$N$20,'Defect Entry'!$H:$H,J$57))+(COUNTIFS('Defect Entry'!$D:$D,$D77,'Defect Entry'!$B:$B,$O$20,'Defect Entry'!$H:$H,J$57))+(COUNTIFS('Defect Entry'!$D:$D,$D77,'Defect Entry'!$B:$B,$I$20,'Defect Entry'!$H:$H,J$57))</f>
        <v>0</v>
      </c>
      <c r="K77" s="170">
        <f>(COUNTIFS('Defect Entry'!$D:$D,$D77,'Defect Entry'!$B:$B,$E$20,'Defect Entry'!$H:$H,K$57))+(COUNTIFS('Defect Entry'!$D:$D,$D77,'Defect Entry'!$B:$B,$F$20,'Defect Entry'!$H:$H,K$57))+(COUNTIFS('Defect Entry'!$D:$D,$D77,'Defect Entry'!$B:$B,$G$20,'Defect Entry'!$H:$H,K$57))+(COUNTIFS('Defect Entry'!$D:$D,$D77,'Defect Entry'!$B:$B,$H$20,'Defect Entry'!$H:$H,K$57))+(COUNTIFS('Defect Entry'!$D:$D,$D77,'Defect Entry'!$B:$B,$J$20,'Defect Entry'!$H:$H,K$57))+(COUNTIFS('Defect Entry'!$D:$D,$D77,'Defect Entry'!$B:$B,$K$20,'Defect Entry'!$H:$H,K$57))+(COUNTIFS('Defect Entry'!$D:$D,$D77,'Defect Entry'!$B:$B,$L$20,'Defect Entry'!$H:$H,K$57))+(COUNTIFS('Defect Entry'!$D:$D,$D77,'Defect Entry'!$B:$B,$M$20,'Defect Entry'!$H:$H,K$57))+(COUNTIFS('Defect Entry'!$D:$D,$D77,'Defect Entry'!$B:$B,$N$20,'Defect Entry'!$H:$H,K$57))+(COUNTIFS('Defect Entry'!$D:$D,$D77,'Defect Entry'!$B:$B,$O$20,'Defect Entry'!$H:$H,K$57))+(COUNTIFS('Defect Entry'!$D:$D,$D77,'Defect Entry'!$B:$B,$I$20,'Defect Entry'!$H:$H,K$57))</f>
        <v>0</v>
      </c>
      <c r="L77" s="170">
        <f>(COUNTIFS('Defect Entry'!$D:$D,$D77,'Defect Entry'!$B:$B,$E$20,'Defect Entry'!$H:$H,L$57))+(COUNTIFS('Defect Entry'!$D:$D,$D77,'Defect Entry'!$B:$B,$F$20,'Defect Entry'!$H:$H,L$57))+(COUNTIFS('Defect Entry'!$D:$D,$D77,'Defect Entry'!$B:$B,$G$20,'Defect Entry'!$H:$H,L$57))+(COUNTIFS('Defect Entry'!$D:$D,$D77,'Defect Entry'!$B:$B,$H$20,'Defect Entry'!$H:$H,L$57))+(COUNTIFS('Defect Entry'!$D:$D,$D77,'Defect Entry'!$B:$B,$J$20,'Defect Entry'!$H:$H,L$57))+(COUNTIFS('Defect Entry'!$D:$D,$D77,'Defect Entry'!$B:$B,$K$20,'Defect Entry'!$H:$H,L$57))+(COUNTIFS('Defect Entry'!$D:$D,$D77,'Defect Entry'!$B:$B,$L$20,'Defect Entry'!$H:$H,L$57))+(COUNTIFS('Defect Entry'!$D:$D,$D77,'Defect Entry'!$B:$B,$M$20,'Defect Entry'!$H:$H,L$57))+(COUNTIFS('Defect Entry'!$D:$D,$D77,'Defect Entry'!$B:$B,$N$20,'Defect Entry'!$H:$H,L$57))+(COUNTIFS('Defect Entry'!$D:$D,$D77,'Defect Entry'!$B:$B,$O$20,'Defect Entry'!$H:$H,L$57))+(COUNTIFS('Defect Entry'!$D:$D,$D77,'Defect Entry'!$B:$B,$I$20,'Defect Entry'!$H:$H,L$57))</f>
        <v>42</v>
      </c>
      <c r="M77" s="170">
        <f>(COUNTIFS('Defect Entry'!$D:$D,$D77,'Defect Entry'!$B:$B,$E$20,'Defect Entry'!$H:$H,M$57))+(COUNTIFS('Defect Entry'!$D:$D,$D77,'Defect Entry'!$B:$B,$F$20,'Defect Entry'!$H:$H,M$57))+(COUNTIFS('Defect Entry'!$D:$D,$D77,'Defect Entry'!$B:$B,$G$20,'Defect Entry'!$H:$H,M$57))+(COUNTIFS('Defect Entry'!$D:$D,$D77,'Defect Entry'!$B:$B,$H$20,'Defect Entry'!$H:$H,M$57))+(COUNTIFS('Defect Entry'!$D:$D,$D77,'Defect Entry'!$B:$B,$J$20,'Defect Entry'!$H:$H,M$57))+(COUNTIFS('Defect Entry'!$D:$D,$D77,'Defect Entry'!$B:$B,$K$20,'Defect Entry'!$H:$H,M$57))+(COUNTIFS('Defect Entry'!$D:$D,$D77,'Defect Entry'!$B:$B,$L$20,'Defect Entry'!$H:$H,M$57))+(COUNTIFS('Defect Entry'!$D:$D,$D77,'Defect Entry'!$B:$B,$M$20,'Defect Entry'!$H:$H,M$57))+(COUNTIFS('Defect Entry'!$D:$D,$D77,'Defect Entry'!$B:$B,$N$20,'Defect Entry'!$H:$H,M$57))+(COUNTIFS('Defect Entry'!$D:$D,$D77,'Defect Entry'!$B:$B,$O$20,'Defect Entry'!$H:$H,M$57))+(COUNTIFS('Defect Entry'!$D:$D,$D77,'Defect Entry'!$B:$B,$I$20,'Defect Entry'!$H:$H,M$57))</f>
        <v>14</v>
      </c>
    </row>
    <row r="78" spans="2:13" x14ac:dyDescent="0.25">
      <c r="B78" s="360"/>
      <c r="C78" s="360"/>
      <c r="D78" s="203" t="s">
        <v>229</v>
      </c>
      <c r="E78" s="170">
        <f t="shared" si="15"/>
        <v>4</v>
      </c>
      <c r="F78" s="170">
        <f>(COUNTIFS('Defect Entry'!$D:$D,$D78,'Defect Entry'!$B:$B,$E$20,'Defect Entry'!$G:$G,F$57))+(COUNTIFS('Defect Entry'!$D:$D,$D78,'Defect Entry'!$B:$B,$F$20,'Defect Entry'!$G:$G,F$57))+(COUNTIFS('Defect Entry'!$D:$D,$D78,'Defect Entry'!$B:$B,$G$20,'Defect Entry'!$G:$G,F$57))+(COUNTIFS('Defect Entry'!$D:$D,$D78,'Defect Entry'!$B:$B,$H$20,'Defect Entry'!$G:$G,F$57))+(COUNTIFS('Defect Entry'!$D:$D,$D78,'Defect Entry'!$B:$B,$J$20,'Defect Entry'!$G:$G,F$57))+(COUNTIFS('Defect Entry'!$D:$D,$D78,'Defect Entry'!$B:$B,$K$20,'Defect Entry'!$G:$G,F$57))+(COUNTIFS('Defect Entry'!$D:$D,$D78,'Defect Entry'!$B:$B,$L$20,'Defect Entry'!$G:$G,F$57))+(COUNTIFS('Defect Entry'!$D:$D,$D78,'Defect Entry'!$B:$B,$M$20,'Defect Entry'!$G:$G,F$57))+(COUNTIFS('Defect Entry'!$D:$D,$D78,'Defect Entry'!$B:$B,$N$20,'Defect Entry'!$G:$G,F$57))+(COUNTIFS('Defect Entry'!$D:$D,$D78,'Defect Entry'!$B:$B,$O$20,'Defect Entry'!$G:$G,F$57))+(COUNTIFS('Defect Entry'!$D:$D,$D78,'Defect Entry'!$B:$B,$I$20,'Defect Entry'!$G:$G,F$57))</f>
        <v>0</v>
      </c>
      <c r="G78" s="170">
        <f>(COUNTIFS('Defect Entry'!$D:$D,$D78,'Defect Entry'!$B:$B,$E$20,'Defect Entry'!$G:$G,G$57))+(COUNTIFS('Defect Entry'!$D:$D,$D78,'Defect Entry'!$B:$B,$F$20,'Defect Entry'!$G:$G,G$57))+(COUNTIFS('Defect Entry'!$D:$D,$D78,'Defect Entry'!$B:$B,$G$20,'Defect Entry'!$G:$G,G$57))+(COUNTIFS('Defect Entry'!$D:$D,$D78,'Defect Entry'!$B:$B,$H$20,'Defect Entry'!$G:$G,G$57))+(COUNTIFS('Defect Entry'!$D:$D,$D78,'Defect Entry'!$B:$B,$J$20,'Defect Entry'!$G:$G,G$57))+(COUNTIFS('Defect Entry'!$D:$D,$D78,'Defect Entry'!$B:$B,$K$20,'Defect Entry'!$G:$G,G$57))+(COUNTIFS('Defect Entry'!$D:$D,$D78,'Defect Entry'!$B:$B,$L$20,'Defect Entry'!$G:$G,G$57))+(COUNTIFS('Defect Entry'!$D:$D,$D78,'Defect Entry'!$B:$B,$M$20,'Defect Entry'!$G:$G,G$57))+(COUNTIFS('Defect Entry'!$D:$D,$D78,'Defect Entry'!$B:$B,$N$20,'Defect Entry'!$G:$G,G$57))+(COUNTIFS('Defect Entry'!$D:$D,$D78,'Defect Entry'!$B:$B,$O$20,'Defect Entry'!$G:$G,G$57))+(COUNTIFS('Defect Entry'!$D:$D,$D78,'Defect Entry'!$B:$B,$I$20,'Defect Entry'!$G:$G,G$57))</f>
        <v>3</v>
      </c>
      <c r="H78" s="170">
        <f>(COUNTIFS('Defect Entry'!$D:$D,$D78,'Defect Entry'!$B:$B,$E$20,'Defect Entry'!$G:$G,H$57))+(COUNTIFS('Defect Entry'!$D:$D,$D78,'Defect Entry'!$B:$B,$F$20,'Defect Entry'!$G:$G,H$57))+(COUNTIFS('Defect Entry'!$D:$D,$D78,'Defect Entry'!$B:$B,$G$20,'Defect Entry'!$G:$G,H$57))+(COUNTIFS('Defect Entry'!$D:$D,$D78,'Defect Entry'!$B:$B,$H$20,'Defect Entry'!$G:$G,H$57))+(COUNTIFS('Defect Entry'!$D:$D,$D78,'Defect Entry'!$B:$B,$J$20,'Defect Entry'!$G:$G,H$57))+(COUNTIFS('Defect Entry'!$D:$D,$D78,'Defect Entry'!$B:$B,$K$20,'Defect Entry'!$G:$G,H$57))+(COUNTIFS('Defect Entry'!$D:$D,$D78,'Defect Entry'!$B:$B,$L$20,'Defect Entry'!$G:$G,H$57))+(COUNTIFS('Defect Entry'!$D:$D,$D78,'Defect Entry'!$B:$B,$M$20,'Defect Entry'!$G:$G,H$57))+(COUNTIFS('Defect Entry'!$D:$D,$D78,'Defect Entry'!$B:$B,$N$20,'Defect Entry'!$G:$G,H$57))+(COUNTIFS('Defect Entry'!$D:$D,$D78,'Defect Entry'!$B:$B,$O$20,'Defect Entry'!$G:$G,H$57))+(COUNTIFS('Defect Entry'!$D:$D,$D78,'Defect Entry'!$B:$B,$I$20,'Defect Entry'!$G:$G,H$57))</f>
        <v>1</v>
      </c>
      <c r="I78" s="170">
        <f>(COUNTIFS('Defect Entry'!$D:$D,$D78,'Defect Entry'!$B:$B,$E$20,'Defect Entry'!$G:$G,I$57))+(COUNTIFS('Defect Entry'!$D:$D,$D78,'Defect Entry'!$B:$B,$F$20,'Defect Entry'!$G:$G,I$57))+(COUNTIFS('Defect Entry'!$D:$D,$D78,'Defect Entry'!$B:$B,$G$20,'Defect Entry'!$G:$G,I$57))+(COUNTIFS('Defect Entry'!$D:$D,$D78,'Defect Entry'!$B:$B,$H$20,'Defect Entry'!$G:$G,I$57))+(COUNTIFS('Defect Entry'!$D:$D,$D78,'Defect Entry'!$B:$B,$J$20,'Defect Entry'!$G:$G,I$57))+(COUNTIFS('Defect Entry'!$D:$D,$D78,'Defect Entry'!$B:$B,$K$20,'Defect Entry'!$G:$G,I$57))+(COUNTIFS('Defect Entry'!$D:$D,$D78,'Defect Entry'!$B:$B,$L$20,'Defect Entry'!$G:$G,I$57))+(COUNTIFS('Defect Entry'!$D:$D,$D78,'Defect Entry'!$B:$B,$M$20,'Defect Entry'!$G:$G,I$57))+(COUNTIFS('Defect Entry'!$D:$D,$D78,'Defect Entry'!$B:$B,$N$20,'Defect Entry'!$G:$G,I$57))+(COUNTIFS('Defect Entry'!$D:$D,$D78,'Defect Entry'!$B:$B,$O$20,'Defect Entry'!$G:$G,I$57))+(COUNTIFS('Defect Entry'!$D:$D,$D78,'Defect Entry'!$B:$B,$I$20,'Defect Entry'!$G:$G,I$57))</f>
        <v>0</v>
      </c>
      <c r="J78" s="170">
        <f>(COUNTIFS('Defect Entry'!$D:$D,$D78,'Defect Entry'!$B:$B,$E$20,'Defect Entry'!$H:$H,J$57))+(COUNTIFS('Defect Entry'!$D:$D,$D78,'Defect Entry'!$B:$B,$F$20,'Defect Entry'!$H:$H,J$57))+(COUNTIFS('Defect Entry'!$D:$D,$D78,'Defect Entry'!$B:$B,$G$20,'Defect Entry'!$H:$H,J$57))+(COUNTIFS('Defect Entry'!$D:$D,$D78,'Defect Entry'!$B:$B,$H$20,'Defect Entry'!$H:$H,J$57))+(COUNTIFS('Defect Entry'!$D:$D,$D78,'Defect Entry'!$B:$B,$J$20,'Defect Entry'!$H:$H,J$57))+(COUNTIFS('Defect Entry'!$D:$D,$D78,'Defect Entry'!$B:$B,$K$20,'Defect Entry'!$H:$H,J$57))+(COUNTIFS('Defect Entry'!$D:$D,$D78,'Defect Entry'!$B:$B,$L$20,'Defect Entry'!$H:$H,J$57))+(COUNTIFS('Defect Entry'!$D:$D,$D78,'Defect Entry'!$B:$B,$M$20,'Defect Entry'!$H:$H,J$57))+(COUNTIFS('Defect Entry'!$D:$D,$D78,'Defect Entry'!$B:$B,$N$20,'Defect Entry'!$H:$H,J$57))+(COUNTIFS('Defect Entry'!$D:$D,$D78,'Defect Entry'!$B:$B,$O$20,'Defect Entry'!$H:$H,J$57))+(COUNTIFS('Defect Entry'!$D:$D,$D78,'Defect Entry'!$B:$B,$I$20,'Defect Entry'!$H:$H,J$57))</f>
        <v>0</v>
      </c>
      <c r="K78" s="170">
        <f>(COUNTIFS('Defect Entry'!$D:$D,$D78,'Defect Entry'!$B:$B,$E$20,'Defect Entry'!$H:$H,K$57))+(COUNTIFS('Defect Entry'!$D:$D,$D78,'Defect Entry'!$B:$B,$F$20,'Defect Entry'!$H:$H,K$57))+(COUNTIFS('Defect Entry'!$D:$D,$D78,'Defect Entry'!$B:$B,$G$20,'Defect Entry'!$H:$H,K$57))+(COUNTIFS('Defect Entry'!$D:$D,$D78,'Defect Entry'!$B:$B,$H$20,'Defect Entry'!$H:$H,K$57))+(COUNTIFS('Defect Entry'!$D:$D,$D78,'Defect Entry'!$B:$B,$J$20,'Defect Entry'!$H:$H,K$57))+(COUNTIFS('Defect Entry'!$D:$D,$D78,'Defect Entry'!$B:$B,$K$20,'Defect Entry'!$H:$H,K$57))+(COUNTIFS('Defect Entry'!$D:$D,$D78,'Defect Entry'!$B:$B,$L$20,'Defect Entry'!$H:$H,K$57))+(COUNTIFS('Defect Entry'!$D:$D,$D78,'Defect Entry'!$B:$B,$M$20,'Defect Entry'!$H:$H,K$57))+(COUNTIFS('Defect Entry'!$D:$D,$D78,'Defect Entry'!$B:$B,$N$20,'Defect Entry'!$H:$H,K$57))+(COUNTIFS('Defect Entry'!$D:$D,$D78,'Defect Entry'!$B:$B,$O$20,'Defect Entry'!$H:$H,K$57))+(COUNTIFS('Defect Entry'!$D:$D,$D78,'Defect Entry'!$B:$B,$I$20,'Defect Entry'!$H:$H,K$57))</f>
        <v>3</v>
      </c>
      <c r="L78" s="170">
        <f>(COUNTIFS('Defect Entry'!$D:$D,$D78,'Defect Entry'!$B:$B,$E$20,'Defect Entry'!$H:$H,L$57))+(COUNTIFS('Defect Entry'!$D:$D,$D78,'Defect Entry'!$B:$B,$F$20,'Defect Entry'!$H:$H,L$57))+(COUNTIFS('Defect Entry'!$D:$D,$D78,'Defect Entry'!$B:$B,$G$20,'Defect Entry'!$H:$H,L$57))+(COUNTIFS('Defect Entry'!$D:$D,$D78,'Defect Entry'!$B:$B,$H$20,'Defect Entry'!$H:$H,L$57))+(COUNTIFS('Defect Entry'!$D:$D,$D78,'Defect Entry'!$B:$B,$J$20,'Defect Entry'!$H:$H,L$57))+(COUNTIFS('Defect Entry'!$D:$D,$D78,'Defect Entry'!$B:$B,$K$20,'Defect Entry'!$H:$H,L$57))+(COUNTIFS('Defect Entry'!$D:$D,$D78,'Defect Entry'!$B:$B,$L$20,'Defect Entry'!$H:$H,L$57))+(COUNTIFS('Defect Entry'!$D:$D,$D78,'Defect Entry'!$B:$B,$M$20,'Defect Entry'!$H:$H,L$57))+(COUNTIFS('Defect Entry'!$D:$D,$D78,'Defect Entry'!$B:$B,$N$20,'Defect Entry'!$H:$H,L$57))+(COUNTIFS('Defect Entry'!$D:$D,$D78,'Defect Entry'!$B:$B,$O$20,'Defect Entry'!$H:$H,L$57))+(COUNTIFS('Defect Entry'!$D:$D,$D78,'Defect Entry'!$B:$B,$I$20,'Defect Entry'!$H:$H,L$57))</f>
        <v>1</v>
      </c>
      <c r="M78" s="170">
        <f>(COUNTIFS('Defect Entry'!$D:$D,$D78,'Defect Entry'!$B:$B,$E$20,'Defect Entry'!$H:$H,M$57))+(COUNTIFS('Defect Entry'!$D:$D,$D78,'Defect Entry'!$B:$B,$F$20,'Defect Entry'!$H:$H,M$57))+(COUNTIFS('Defect Entry'!$D:$D,$D78,'Defect Entry'!$B:$B,$G$20,'Defect Entry'!$H:$H,M$57))+(COUNTIFS('Defect Entry'!$D:$D,$D78,'Defect Entry'!$B:$B,$H$20,'Defect Entry'!$H:$H,M$57))+(COUNTIFS('Defect Entry'!$D:$D,$D78,'Defect Entry'!$B:$B,$J$20,'Defect Entry'!$H:$H,M$57))+(COUNTIFS('Defect Entry'!$D:$D,$D78,'Defect Entry'!$B:$B,$K$20,'Defect Entry'!$H:$H,M$57))+(COUNTIFS('Defect Entry'!$D:$D,$D78,'Defect Entry'!$B:$B,$L$20,'Defect Entry'!$H:$H,M$57))+(COUNTIFS('Defect Entry'!$D:$D,$D78,'Defect Entry'!$B:$B,$M$20,'Defect Entry'!$H:$H,M$57))+(COUNTIFS('Defect Entry'!$D:$D,$D78,'Defect Entry'!$B:$B,$N$20,'Defect Entry'!$H:$H,M$57))+(COUNTIFS('Defect Entry'!$D:$D,$D78,'Defect Entry'!$B:$B,$O$20,'Defect Entry'!$H:$H,M$57))+(COUNTIFS('Defect Entry'!$D:$D,$D78,'Defect Entry'!$B:$B,$I$20,'Defect Entry'!$H:$H,M$57))</f>
        <v>0</v>
      </c>
    </row>
    <row r="79" spans="2:13" x14ac:dyDescent="0.25">
      <c r="B79" s="360"/>
      <c r="C79" s="360"/>
      <c r="D79" s="203" t="s">
        <v>219</v>
      </c>
      <c r="E79" s="170">
        <f t="shared" si="15"/>
        <v>3</v>
      </c>
      <c r="F79" s="170">
        <f>(COUNTIFS('Defect Entry'!$D:$D,$D79,'Defect Entry'!$B:$B,$E$20,'Defect Entry'!$G:$G,F$57))+(COUNTIFS('Defect Entry'!$D:$D,$D79,'Defect Entry'!$B:$B,$F$20,'Defect Entry'!$G:$G,F$57))+(COUNTIFS('Defect Entry'!$D:$D,$D79,'Defect Entry'!$B:$B,$G$20,'Defect Entry'!$G:$G,F$57))+(COUNTIFS('Defect Entry'!$D:$D,$D79,'Defect Entry'!$B:$B,$H$20,'Defect Entry'!$G:$G,F$57))+(COUNTIFS('Defect Entry'!$D:$D,$D79,'Defect Entry'!$B:$B,$J$20,'Defect Entry'!$G:$G,F$57))+(COUNTIFS('Defect Entry'!$D:$D,$D79,'Defect Entry'!$B:$B,$K$20,'Defect Entry'!$G:$G,F$57))+(COUNTIFS('Defect Entry'!$D:$D,$D79,'Defect Entry'!$B:$B,$L$20,'Defect Entry'!$G:$G,F$57))+(COUNTIFS('Defect Entry'!$D:$D,$D79,'Defect Entry'!$B:$B,$M$20,'Defect Entry'!$G:$G,F$57))+(COUNTIFS('Defect Entry'!$D:$D,$D79,'Defect Entry'!$B:$B,$N$20,'Defect Entry'!$G:$G,F$57))+(COUNTIFS('Defect Entry'!$D:$D,$D79,'Defect Entry'!$B:$B,$O$20,'Defect Entry'!$G:$G,F$57))+(COUNTIFS('Defect Entry'!$D:$D,$D79,'Defect Entry'!$B:$B,$I$20,'Defect Entry'!$G:$G,F$57))</f>
        <v>0</v>
      </c>
      <c r="G79" s="170">
        <f>(COUNTIFS('Defect Entry'!$D:$D,$D79,'Defect Entry'!$B:$B,$E$20,'Defect Entry'!$G:$G,G$57))+(COUNTIFS('Defect Entry'!$D:$D,$D79,'Defect Entry'!$B:$B,$F$20,'Defect Entry'!$G:$G,G$57))+(COUNTIFS('Defect Entry'!$D:$D,$D79,'Defect Entry'!$B:$B,$G$20,'Defect Entry'!$G:$G,G$57))+(COUNTIFS('Defect Entry'!$D:$D,$D79,'Defect Entry'!$B:$B,$H$20,'Defect Entry'!$G:$G,G$57))+(COUNTIFS('Defect Entry'!$D:$D,$D79,'Defect Entry'!$B:$B,$J$20,'Defect Entry'!$G:$G,G$57))+(COUNTIFS('Defect Entry'!$D:$D,$D79,'Defect Entry'!$B:$B,$K$20,'Defect Entry'!$G:$G,G$57))+(COUNTIFS('Defect Entry'!$D:$D,$D79,'Defect Entry'!$B:$B,$L$20,'Defect Entry'!$G:$G,G$57))+(COUNTIFS('Defect Entry'!$D:$D,$D79,'Defect Entry'!$B:$B,$M$20,'Defect Entry'!$G:$G,G$57))+(COUNTIFS('Defect Entry'!$D:$D,$D79,'Defect Entry'!$B:$B,$N$20,'Defect Entry'!$G:$G,G$57))+(COUNTIFS('Defect Entry'!$D:$D,$D79,'Defect Entry'!$B:$B,$O$20,'Defect Entry'!$G:$G,G$57))+(COUNTIFS('Defect Entry'!$D:$D,$D79,'Defect Entry'!$B:$B,$I$20,'Defect Entry'!$G:$G,G$57))</f>
        <v>0</v>
      </c>
      <c r="H79" s="170">
        <f>(COUNTIFS('Defect Entry'!$D:$D,$D79,'Defect Entry'!$B:$B,$E$20,'Defect Entry'!$G:$G,H$57))+(COUNTIFS('Defect Entry'!$D:$D,$D79,'Defect Entry'!$B:$B,$F$20,'Defect Entry'!$G:$G,H$57))+(COUNTIFS('Defect Entry'!$D:$D,$D79,'Defect Entry'!$B:$B,$G$20,'Defect Entry'!$G:$G,H$57))+(COUNTIFS('Defect Entry'!$D:$D,$D79,'Defect Entry'!$B:$B,$H$20,'Defect Entry'!$G:$G,H$57))+(COUNTIFS('Defect Entry'!$D:$D,$D79,'Defect Entry'!$B:$B,$J$20,'Defect Entry'!$G:$G,H$57))+(COUNTIFS('Defect Entry'!$D:$D,$D79,'Defect Entry'!$B:$B,$K$20,'Defect Entry'!$G:$G,H$57))+(COUNTIFS('Defect Entry'!$D:$D,$D79,'Defect Entry'!$B:$B,$L$20,'Defect Entry'!$G:$G,H$57))+(COUNTIFS('Defect Entry'!$D:$D,$D79,'Defect Entry'!$B:$B,$M$20,'Defect Entry'!$G:$G,H$57))+(COUNTIFS('Defect Entry'!$D:$D,$D79,'Defect Entry'!$B:$B,$N$20,'Defect Entry'!$G:$G,H$57))+(COUNTIFS('Defect Entry'!$D:$D,$D79,'Defect Entry'!$B:$B,$O$20,'Defect Entry'!$G:$G,H$57))+(COUNTIFS('Defect Entry'!$D:$D,$D79,'Defect Entry'!$B:$B,$I$20,'Defect Entry'!$G:$G,H$57))</f>
        <v>2</v>
      </c>
      <c r="I79" s="170">
        <f>(COUNTIFS('Defect Entry'!$D:$D,$D79,'Defect Entry'!$B:$B,$E$20,'Defect Entry'!$G:$G,I$57))+(COUNTIFS('Defect Entry'!$D:$D,$D79,'Defect Entry'!$B:$B,$F$20,'Defect Entry'!$G:$G,I$57))+(COUNTIFS('Defect Entry'!$D:$D,$D79,'Defect Entry'!$B:$B,$G$20,'Defect Entry'!$G:$G,I$57))+(COUNTIFS('Defect Entry'!$D:$D,$D79,'Defect Entry'!$B:$B,$H$20,'Defect Entry'!$G:$G,I$57))+(COUNTIFS('Defect Entry'!$D:$D,$D79,'Defect Entry'!$B:$B,$J$20,'Defect Entry'!$G:$G,I$57))+(COUNTIFS('Defect Entry'!$D:$D,$D79,'Defect Entry'!$B:$B,$K$20,'Defect Entry'!$G:$G,I$57))+(COUNTIFS('Defect Entry'!$D:$D,$D79,'Defect Entry'!$B:$B,$L$20,'Defect Entry'!$G:$G,I$57))+(COUNTIFS('Defect Entry'!$D:$D,$D79,'Defect Entry'!$B:$B,$M$20,'Defect Entry'!$G:$G,I$57))+(COUNTIFS('Defect Entry'!$D:$D,$D79,'Defect Entry'!$B:$B,$N$20,'Defect Entry'!$G:$G,I$57))+(COUNTIFS('Defect Entry'!$D:$D,$D79,'Defect Entry'!$B:$B,$O$20,'Defect Entry'!$G:$G,I$57))+(COUNTIFS('Defect Entry'!$D:$D,$D79,'Defect Entry'!$B:$B,$I$20,'Defect Entry'!$G:$G,I$57))</f>
        <v>1</v>
      </c>
      <c r="J79" s="170">
        <f>(COUNTIFS('Defect Entry'!$D:$D,$D79,'Defect Entry'!$B:$B,$E$20,'Defect Entry'!$H:$H,J$57))+(COUNTIFS('Defect Entry'!$D:$D,$D79,'Defect Entry'!$B:$B,$F$20,'Defect Entry'!$H:$H,J$57))+(COUNTIFS('Defect Entry'!$D:$D,$D79,'Defect Entry'!$B:$B,$G$20,'Defect Entry'!$H:$H,J$57))+(COUNTIFS('Defect Entry'!$D:$D,$D79,'Defect Entry'!$B:$B,$H$20,'Defect Entry'!$H:$H,J$57))+(COUNTIFS('Defect Entry'!$D:$D,$D79,'Defect Entry'!$B:$B,$J$20,'Defect Entry'!$H:$H,J$57))+(COUNTIFS('Defect Entry'!$D:$D,$D79,'Defect Entry'!$B:$B,$K$20,'Defect Entry'!$H:$H,J$57))+(COUNTIFS('Defect Entry'!$D:$D,$D79,'Defect Entry'!$B:$B,$L$20,'Defect Entry'!$H:$H,J$57))+(COUNTIFS('Defect Entry'!$D:$D,$D79,'Defect Entry'!$B:$B,$M$20,'Defect Entry'!$H:$H,J$57))+(COUNTIFS('Defect Entry'!$D:$D,$D79,'Defect Entry'!$B:$B,$N$20,'Defect Entry'!$H:$H,J$57))+(COUNTIFS('Defect Entry'!$D:$D,$D79,'Defect Entry'!$B:$B,$O$20,'Defect Entry'!$H:$H,J$57))+(COUNTIFS('Defect Entry'!$D:$D,$D79,'Defect Entry'!$B:$B,$I$20,'Defect Entry'!$H:$H,J$57))</f>
        <v>0</v>
      </c>
      <c r="K79" s="170">
        <f>(COUNTIFS('Defect Entry'!$D:$D,$D79,'Defect Entry'!$B:$B,$E$20,'Defect Entry'!$H:$H,K$57))+(COUNTIFS('Defect Entry'!$D:$D,$D79,'Defect Entry'!$B:$B,$F$20,'Defect Entry'!$H:$H,K$57))+(COUNTIFS('Defect Entry'!$D:$D,$D79,'Defect Entry'!$B:$B,$G$20,'Defect Entry'!$H:$H,K$57))+(COUNTIFS('Defect Entry'!$D:$D,$D79,'Defect Entry'!$B:$B,$H$20,'Defect Entry'!$H:$H,K$57))+(COUNTIFS('Defect Entry'!$D:$D,$D79,'Defect Entry'!$B:$B,$J$20,'Defect Entry'!$H:$H,K$57))+(COUNTIFS('Defect Entry'!$D:$D,$D79,'Defect Entry'!$B:$B,$K$20,'Defect Entry'!$H:$H,K$57))+(COUNTIFS('Defect Entry'!$D:$D,$D79,'Defect Entry'!$B:$B,$L$20,'Defect Entry'!$H:$H,K$57))+(COUNTIFS('Defect Entry'!$D:$D,$D79,'Defect Entry'!$B:$B,$M$20,'Defect Entry'!$H:$H,K$57))+(COUNTIFS('Defect Entry'!$D:$D,$D79,'Defect Entry'!$B:$B,$N$20,'Defect Entry'!$H:$H,K$57))+(COUNTIFS('Defect Entry'!$D:$D,$D79,'Defect Entry'!$B:$B,$O$20,'Defect Entry'!$H:$H,K$57))+(COUNTIFS('Defect Entry'!$D:$D,$D79,'Defect Entry'!$B:$B,$I$20,'Defect Entry'!$H:$H,K$57))</f>
        <v>0</v>
      </c>
      <c r="L79" s="170">
        <f>(COUNTIFS('Defect Entry'!$D:$D,$D79,'Defect Entry'!$B:$B,$E$20,'Defect Entry'!$H:$H,L$57))+(COUNTIFS('Defect Entry'!$D:$D,$D79,'Defect Entry'!$B:$B,$F$20,'Defect Entry'!$H:$H,L$57))+(COUNTIFS('Defect Entry'!$D:$D,$D79,'Defect Entry'!$B:$B,$G$20,'Defect Entry'!$H:$H,L$57))+(COUNTIFS('Defect Entry'!$D:$D,$D79,'Defect Entry'!$B:$B,$H$20,'Defect Entry'!$H:$H,L$57))+(COUNTIFS('Defect Entry'!$D:$D,$D79,'Defect Entry'!$B:$B,$J$20,'Defect Entry'!$H:$H,L$57))+(COUNTIFS('Defect Entry'!$D:$D,$D79,'Defect Entry'!$B:$B,$K$20,'Defect Entry'!$H:$H,L$57))+(COUNTIFS('Defect Entry'!$D:$D,$D79,'Defect Entry'!$B:$B,$L$20,'Defect Entry'!$H:$H,L$57))+(COUNTIFS('Defect Entry'!$D:$D,$D79,'Defect Entry'!$B:$B,$M$20,'Defect Entry'!$H:$H,L$57))+(COUNTIFS('Defect Entry'!$D:$D,$D79,'Defect Entry'!$B:$B,$N$20,'Defect Entry'!$H:$H,L$57))+(COUNTIFS('Defect Entry'!$D:$D,$D79,'Defect Entry'!$B:$B,$O$20,'Defect Entry'!$H:$H,L$57))+(COUNTIFS('Defect Entry'!$D:$D,$D79,'Defect Entry'!$B:$B,$I$20,'Defect Entry'!$H:$H,L$57))</f>
        <v>2</v>
      </c>
      <c r="M79" s="170">
        <f>(COUNTIFS('Defect Entry'!$D:$D,$D79,'Defect Entry'!$B:$B,$E$20,'Defect Entry'!$H:$H,M$57))+(COUNTIFS('Defect Entry'!$D:$D,$D79,'Defect Entry'!$B:$B,$F$20,'Defect Entry'!$H:$H,M$57))+(COUNTIFS('Defect Entry'!$D:$D,$D79,'Defect Entry'!$B:$B,$G$20,'Defect Entry'!$H:$H,M$57))+(COUNTIFS('Defect Entry'!$D:$D,$D79,'Defect Entry'!$B:$B,$H$20,'Defect Entry'!$H:$H,M$57))+(COUNTIFS('Defect Entry'!$D:$D,$D79,'Defect Entry'!$B:$B,$J$20,'Defect Entry'!$H:$H,M$57))+(COUNTIFS('Defect Entry'!$D:$D,$D79,'Defect Entry'!$B:$B,$K$20,'Defect Entry'!$H:$H,M$57))+(COUNTIFS('Defect Entry'!$D:$D,$D79,'Defect Entry'!$B:$B,$L$20,'Defect Entry'!$H:$H,M$57))+(COUNTIFS('Defect Entry'!$D:$D,$D79,'Defect Entry'!$B:$B,$M$20,'Defect Entry'!$H:$H,M$57))+(COUNTIFS('Defect Entry'!$D:$D,$D79,'Defect Entry'!$B:$B,$N$20,'Defect Entry'!$H:$H,M$57))+(COUNTIFS('Defect Entry'!$D:$D,$D79,'Defect Entry'!$B:$B,$O$20,'Defect Entry'!$H:$H,M$57))+(COUNTIFS('Defect Entry'!$D:$D,$D79,'Defect Entry'!$B:$B,$I$20,'Defect Entry'!$H:$H,M$57))</f>
        <v>1</v>
      </c>
    </row>
    <row r="80" spans="2:13" x14ac:dyDescent="0.25">
      <c r="B80" s="360"/>
      <c r="C80" s="360"/>
      <c r="D80" s="203" t="s">
        <v>220</v>
      </c>
      <c r="E80" s="170">
        <f t="shared" si="15"/>
        <v>36</v>
      </c>
      <c r="F80" s="170">
        <f>(COUNTIFS('Defect Entry'!$D:$D,$D80,'Defect Entry'!$B:$B,$E$20,'Defect Entry'!$G:$G,F$57))+(COUNTIFS('Defect Entry'!$D:$D,$D80,'Defect Entry'!$B:$B,$F$20,'Defect Entry'!$G:$G,F$57))+(COUNTIFS('Defect Entry'!$D:$D,$D80,'Defect Entry'!$B:$B,$G$20,'Defect Entry'!$G:$G,F$57))+(COUNTIFS('Defect Entry'!$D:$D,$D80,'Defect Entry'!$B:$B,$H$20,'Defect Entry'!$G:$G,F$57))+(COUNTIFS('Defect Entry'!$D:$D,$D80,'Defect Entry'!$B:$B,$J$20,'Defect Entry'!$G:$G,F$57))+(COUNTIFS('Defect Entry'!$D:$D,$D80,'Defect Entry'!$B:$B,$K$20,'Defect Entry'!$G:$G,F$57))+(COUNTIFS('Defect Entry'!$D:$D,$D80,'Defect Entry'!$B:$B,$L$20,'Defect Entry'!$G:$G,F$57))+(COUNTIFS('Defect Entry'!$D:$D,$D80,'Defect Entry'!$B:$B,$M$20,'Defect Entry'!$G:$G,F$57))+(COUNTIFS('Defect Entry'!$D:$D,$D80,'Defect Entry'!$B:$B,$N$20,'Defect Entry'!$G:$G,F$57))+(COUNTIFS('Defect Entry'!$D:$D,$D80,'Defect Entry'!$B:$B,$O$20,'Defect Entry'!$G:$G,F$57))+(COUNTIFS('Defect Entry'!$D:$D,$D80,'Defect Entry'!$B:$B,$I$20,'Defect Entry'!$G:$G,F$57))</f>
        <v>0</v>
      </c>
      <c r="G80" s="170">
        <f>(COUNTIFS('Defect Entry'!$D:$D,$D80,'Defect Entry'!$B:$B,$E$20,'Defect Entry'!$G:$G,G$57))+(COUNTIFS('Defect Entry'!$D:$D,$D80,'Defect Entry'!$B:$B,$F$20,'Defect Entry'!$G:$G,G$57))+(COUNTIFS('Defect Entry'!$D:$D,$D80,'Defect Entry'!$B:$B,$G$20,'Defect Entry'!$G:$G,G$57))+(COUNTIFS('Defect Entry'!$D:$D,$D80,'Defect Entry'!$B:$B,$H$20,'Defect Entry'!$G:$G,G$57))+(COUNTIFS('Defect Entry'!$D:$D,$D80,'Defect Entry'!$B:$B,$J$20,'Defect Entry'!$G:$G,G$57))+(COUNTIFS('Defect Entry'!$D:$D,$D80,'Defect Entry'!$B:$B,$K$20,'Defect Entry'!$G:$G,G$57))+(COUNTIFS('Defect Entry'!$D:$D,$D80,'Defect Entry'!$B:$B,$L$20,'Defect Entry'!$G:$G,G$57))+(COUNTIFS('Defect Entry'!$D:$D,$D80,'Defect Entry'!$B:$B,$M$20,'Defect Entry'!$G:$G,G$57))+(COUNTIFS('Defect Entry'!$D:$D,$D80,'Defect Entry'!$B:$B,$N$20,'Defect Entry'!$G:$G,G$57))+(COUNTIFS('Defect Entry'!$D:$D,$D80,'Defect Entry'!$B:$B,$O$20,'Defect Entry'!$G:$G,G$57))+(COUNTIFS('Defect Entry'!$D:$D,$D80,'Defect Entry'!$B:$B,$I$20,'Defect Entry'!$G:$G,G$57))</f>
        <v>2</v>
      </c>
      <c r="H80" s="170">
        <f>(COUNTIFS('Defect Entry'!$D:$D,$D80,'Defect Entry'!$B:$B,$E$20,'Defect Entry'!$G:$G,H$57))+(COUNTIFS('Defect Entry'!$D:$D,$D80,'Defect Entry'!$B:$B,$F$20,'Defect Entry'!$G:$G,H$57))+(COUNTIFS('Defect Entry'!$D:$D,$D80,'Defect Entry'!$B:$B,$G$20,'Defect Entry'!$G:$G,H$57))+(COUNTIFS('Defect Entry'!$D:$D,$D80,'Defect Entry'!$B:$B,$H$20,'Defect Entry'!$G:$G,H$57))+(COUNTIFS('Defect Entry'!$D:$D,$D80,'Defect Entry'!$B:$B,$J$20,'Defect Entry'!$G:$G,H$57))+(COUNTIFS('Defect Entry'!$D:$D,$D80,'Defect Entry'!$B:$B,$K$20,'Defect Entry'!$G:$G,H$57))+(COUNTIFS('Defect Entry'!$D:$D,$D80,'Defect Entry'!$B:$B,$L$20,'Defect Entry'!$G:$G,H$57))+(COUNTIFS('Defect Entry'!$D:$D,$D80,'Defect Entry'!$B:$B,$M$20,'Defect Entry'!$G:$G,H$57))+(COUNTIFS('Defect Entry'!$D:$D,$D80,'Defect Entry'!$B:$B,$N$20,'Defect Entry'!$G:$G,H$57))+(COUNTIFS('Defect Entry'!$D:$D,$D80,'Defect Entry'!$B:$B,$O$20,'Defect Entry'!$G:$G,H$57))+(COUNTIFS('Defect Entry'!$D:$D,$D80,'Defect Entry'!$B:$B,$I$20,'Defect Entry'!$G:$G,H$57))</f>
        <v>22</v>
      </c>
      <c r="I80" s="170">
        <f>(COUNTIFS('Defect Entry'!$D:$D,$D80,'Defect Entry'!$B:$B,$E$20,'Defect Entry'!$G:$G,I$57))+(COUNTIFS('Defect Entry'!$D:$D,$D80,'Defect Entry'!$B:$B,$F$20,'Defect Entry'!$G:$G,I$57))+(COUNTIFS('Defect Entry'!$D:$D,$D80,'Defect Entry'!$B:$B,$G$20,'Defect Entry'!$G:$G,I$57))+(COUNTIFS('Defect Entry'!$D:$D,$D80,'Defect Entry'!$B:$B,$H$20,'Defect Entry'!$G:$G,I$57))+(COUNTIFS('Defect Entry'!$D:$D,$D80,'Defect Entry'!$B:$B,$J$20,'Defect Entry'!$G:$G,I$57))+(COUNTIFS('Defect Entry'!$D:$D,$D80,'Defect Entry'!$B:$B,$K$20,'Defect Entry'!$G:$G,I$57))+(COUNTIFS('Defect Entry'!$D:$D,$D80,'Defect Entry'!$B:$B,$L$20,'Defect Entry'!$G:$G,I$57))+(COUNTIFS('Defect Entry'!$D:$D,$D80,'Defect Entry'!$B:$B,$M$20,'Defect Entry'!$G:$G,I$57))+(COUNTIFS('Defect Entry'!$D:$D,$D80,'Defect Entry'!$B:$B,$N$20,'Defect Entry'!$G:$G,I$57))+(COUNTIFS('Defect Entry'!$D:$D,$D80,'Defect Entry'!$B:$B,$O$20,'Defect Entry'!$G:$G,I$57))+(COUNTIFS('Defect Entry'!$D:$D,$D80,'Defect Entry'!$B:$B,$I$20,'Defect Entry'!$G:$G,I$57))</f>
        <v>12</v>
      </c>
      <c r="J80" s="170">
        <f>(COUNTIFS('Defect Entry'!$D:$D,$D80,'Defect Entry'!$B:$B,$E$20,'Defect Entry'!$H:$H,J$57))+(COUNTIFS('Defect Entry'!$D:$D,$D80,'Defect Entry'!$B:$B,$F$20,'Defect Entry'!$H:$H,J$57))+(COUNTIFS('Defect Entry'!$D:$D,$D80,'Defect Entry'!$B:$B,$G$20,'Defect Entry'!$H:$H,J$57))+(COUNTIFS('Defect Entry'!$D:$D,$D80,'Defect Entry'!$B:$B,$H$20,'Defect Entry'!$H:$H,J$57))+(COUNTIFS('Defect Entry'!$D:$D,$D80,'Defect Entry'!$B:$B,$J$20,'Defect Entry'!$H:$H,J$57))+(COUNTIFS('Defect Entry'!$D:$D,$D80,'Defect Entry'!$B:$B,$K$20,'Defect Entry'!$H:$H,J$57))+(COUNTIFS('Defect Entry'!$D:$D,$D80,'Defect Entry'!$B:$B,$L$20,'Defect Entry'!$H:$H,J$57))+(COUNTIFS('Defect Entry'!$D:$D,$D80,'Defect Entry'!$B:$B,$M$20,'Defect Entry'!$H:$H,J$57))+(COUNTIFS('Defect Entry'!$D:$D,$D80,'Defect Entry'!$B:$B,$N$20,'Defect Entry'!$H:$H,J$57))+(COUNTIFS('Defect Entry'!$D:$D,$D80,'Defect Entry'!$B:$B,$O$20,'Defect Entry'!$H:$H,J$57))+(COUNTIFS('Defect Entry'!$D:$D,$D80,'Defect Entry'!$B:$B,$I$20,'Defect Entry'!$H:$H,J$57))</f>
        <v>0</v>
      </c>
      <c r="K80" s="170">
        <f>(COUNTIFS('Defect Entry'!$D:$D,$D80,'Defect Entry'!$B:$B,$E$20,'Defect Entry'!$H:$H,K$57))+(COUNTIFS('Defect Entry'!$D:$D,$D80,'Defect Entry'!$B:$B,$F$20,'Defect Entry'!$H:$H,K$57))+(COUNTIFS('Defect Entry'!$D:$D,$D80,'Defect Entry'!$B:$B,$G$20,'Defect Entry'!$H:$H,K$57))+(COUNTIFS('Defect Entry'!$D:$D,$D80,'Defect Entry'!$B:$B,$H$20,'Defect Entry'!$H:$H,K$57))+(COUNTIFS('Defect Entry'!$D:$D,$D80,'Defect Entry'!$B:$B,$J$20,'Defect Entry'!$H:$H,K$57))+(COUNTIFS('Defect Entry'!$D:$D,$D80,'Defect Entry'!$B:$B,$K$20,'Defect Entry'!$H:$H,K$57))+(COUNTIFS('Defect Entry'!$D:$D,$D80,'Defect Entry'!$B:$B,$L$20,'Defect Entry'!$H:$H,K$57))+(COUNTIFS('Defect Entry'!$D:$D,$D80,'Defect Entry'!$B:$B,$M$20,'Defect Entry'!$H:$H,K$57))+(COUNTIFS('Defect Entry'!$D:$D,$D80,'Defect Entry'!$B:$B,$N$20,'Defect Entry'!$H:$H,K$57))+(COUNTIFS('Defect Entry'!$D:$D,$D80,'Defect Entry'!$B:$B,$O$20,'Defect Entry'!$H:$H,K$57))+(COUNTIFS('Defect Entry'!$D:$D,$D80,'Defect Entry'!$B:$B,$I$20,'Defect Entry'!$H:$H,K$57))</f>
        <v>2</v>
      </c>
      <c r="L80" s="170">
        <f>(COUNTIFS('Defect Entry'!$D:$D,$D80,'Defect Entry'!$B:$B,$E$20,'Defect Entry'!$H:$H,L$57))+(COUNTIFS('Defect Entry'!$D:$D,$D80,'Defect Entry'!$B:$B,$F$20,'Defect Entry'!$H:$H,L$57))+(COUNTIFS('Defect Entry'!$D:$D,$D80,'Defect Entry'!$B:$B,$G$20,'Defect Entry'!$H:$H,L$57))+(COUNTIFS('Defect Entry'!$D:$D,$D80,'Defect Entry'!$B:$B,$H$20,'Defect Entry'!$H:$H,L$57))+(COUNTIFS('Defect Entry'!$D:$D,$D80,'Defect Entry'!$B:$B,$J$20,'Defect Entry'!$H:$H,L$57))+(COUNTIFS('Defect Entry'!$D:$D,$D80,'Defect Entry'!$B:$B,$K$20,'Defect Entry'!$H:$H,L$57))+(COUNTIFS('Defect Entry'!$D:$D,$D80,'Defect Entry'!$B:$B,$L$20,'Defect Entry'!$H:$H,L$57))+(COUNTIFS('Defect Entry'!$D:$D,$D80,'Defect Entry'!$B:$B,$M$20,'Defect Entry'!$H:$H,L$57))+(COUNTIFS('Defect Entry'!$D:$D,$D80,'Defect Entry'!$B:$B,$N$20,'Defect Entry'!$H:$H,L$57))+(COUNTIFS('Defect Entry'!$D:$D,$D80,'Defect Entry'!$B:$B,$O$20,'Defect Entry'!$H:$H,L$57))+(COUNTIFS('Defect Entry'!$D:$D,$D80,'Defect Entry'!$B:$B,$I$20,'Defect Entry'!$H:$H,L$57))</f>
        <v>22</v>
      </c>
      <c r="M80" s="170">
        <f>(COUNTIFS('Defect Entry'!$D:$D,$D80,'Defect Entry'!$B:$B,$E$20,'Defect Entry'!$H:$H,M$57))+(COUNTIFS('Defect Entry'!$D:$D,$D80,'Defect Entry'!$B:$B,$F$20,'Defect Entry'!$H:$H,M$57))+(COUNTIFS('Defect Entry'!$D:$D,$D80,'Defect Entry'!$B:$B,$G$20,'Defect Entry'!$H:$H,M$57))+(COUNTIFS('Defect Entry'!$D:$D,$D80,'Defect Entry'!$B:$B,$H$20,'Defect Entry'!$H:$H,M$57))+(COUNTIFS('Defect Entry'!$D:$D,$D80,'Defect Entry'!$B:$B,$J$20,'Defect Entry'!$H:$H,M$57))+(COUNTIFS('Defect Entry'!$D:$D,$D80,'Defect Entry'!$B:$B,$K$20,'Defect Entry'!$H:$H,M$57))+(COUNTIFS('Defect Entry'!$D:$D,$D80,'Defect Entry'!$B:$B,$L$20,'Defect Entry'!$H:$H,M$57))+(COUNTIFS('Defect Entry'!$D:$D,$D80,'Defect Entry'!$B:$B,$M$20,'Defect Entry'!$H:$H,M$57))+(COUNTIFS('Defect Entry'!$D:$D,$D80,'Defect Entry'!$B:$B,$N$20,'Defect Entry'!$H:$H,M$57))+(COUNTIFS('Defect Entry'!$D:$D,$D80,'Defect Entry'!$B:$B,$O$20,'Defect Entry'!$H:$H,M$57))+(COUNTIFS('Defect Entry'!$D:$D,$D80,'Defect Entry'!$B:$B,$I$20,'Defect Entry'!$H:$H,M$57))</f>
        <v>12</v>
      </c>
    </row>
    <row r="81" spans="2:14" x14ac:dyDescent="0.25">
      <c r="B81" s="360"/>
      <c r="C81" s="360"/>
      <c r="D81" s="203" t="s">
        <v>221</v>
      </c>
      <c r="E81" s="170">
        <f t="shared" si="15"/>
        <v>6</v>
      </c>
      <c r="F81" s="170">
        <f>(COUNTIFS('Defect Entry'!$D:$D,$D81,'Defect Entry'!$B:$B,$E$20,'Defect Entry'!$G:$G,F$57))+(COUNTIFS('Defect Entry'!$D:$D,$D81,'Defect Entry'!$B:$B,$F$20,'Defect Entry'!$G:$G,F$57))+(COUNTIFS('Defect Entry'!$D:$D,$D81,'Defect Entry'!$B:$B,$G$20,'Defect Entry'!$G:$G,F$57))+(COUNTIFS('Defect Entry'!$D:$D,$D81,'Defect Entry'!$B:$B,$H$20,'Defect Entry'!$G:$G,F$57))+(COUNTIFS('Defect Entry'!$D:$D,$D81,'Defect Entry'!$B:$B,$J$20,'Defect Entry'!$G:$G,F$57))+(COUNTIFS('Defect Entry'!$D:$D,$D81,'Defect Entry'!$B:$B,$K$20,'Defect Entry'!$G:$G,F$57))+(COUNTIFS('Defect Entry'!$D:$D,$D81,'Defect Entry'!$B:$B,$L$20,'Defect Entry'!$G:$G,F$57))+(COUNTIFS('Defect Entry'!$D:$D,$D81,'Defect Entry'!$B:$B,$M$20,'Defect Entry'!$G:$G,F$57))+(COUNTIFS('Defect Entry'!$D:$D,$D81,'Defect Entry'!$B:$B,$N$20,'Defect Entry'!$G:$G,F$57))+(COUNTIFS('Defect Entry'!$D:$D,$D81,'Defect Entry'!$B:$B,$O$20,'Defect Entry'!$G:$G,F$57))+(COUNTIFS('Defect Entry'!$D:$D,$D81,'Defect Entry'!$B:$B,$I$20,'Defect Entry'!$G:$G,F$57))</f>
        <v>0</v>
      </c>
      <c r="G81" s="170">
        <f>(COUNTIFS('Defect Entry'!$D:$D,$D81,'Defect Entry'!$B:$B,$E$20,'Defect Entry'!$G:$G,G$57))+(COUNTIFS('Defect Entry'!$D:$D,$D81,'Defect Entry'!$B:$B,$F$20,'Defect Entry'!$G:$G,G$57))+(COUNTIFS('Defect Entry'!$D:$D,$D81,'Defect Entry'!$B:$B,$G$20,'Defect Entry'!$G:$G,G$57))+(COUNTIFS('Defect Entry'!$D:$D,$D81,'Defect Entry'!$B:$B,$H$20,'Defect Entry'!$G:$G,G$57))+(COUNTIFS('Defect Entry'!$D:$D,$D81,'Defect Entry'!$B:$B,$J$20,'Defect Entry'!$G:$G,G$57))+(COUNTIFS('Defect Entry'!$D:$D,$D81,'Defect Entry'!$B:$B,$K$20,'Defect Entry'!$G:$G,G$57))+(COUNTIFS('Defect Entry'!$D:$D,$D81,'Defect Entry'!$B:$B,$L$20,'Defect Entry'!$G:$G,G$57))+(COUNTIFS('Defect Entry'!$D:$D,$D81,'Defect Entry'!$B:$B,$M$20,'Defect Entry'!$G:$G,G$57))+(COUNTIFS('Defect Entry'!$D:$D,$D81,'Defect Entry'!$B:$B,$N$20,'Defect Entry'!$G:$G,G$57))+(COUNTIFS('Defect Entry'!$D:$D,$D81,'Defect Entry'!$B:$B,$O$20,'Defect Entry'!$G:$G,G$57))+(COUNTIFS('Defect Entry'!$D:$D,$D81,'Defect Entry'!$B:$B,$I$20,'Defect Entry'!$G:$G,G$57))</f>
        <v>0</v>
      </c>
      <c r="H81" s="170">
        <f>(COUNTIFS('Defect Entry'!$D:$D,$D81,'Defect Entry'!$B:$B,$E$20,'Defect Entry'!$G:$G,H$57))+(COUNTIFS('Defect Entry'!$D:$D,$D81,'Defect Entry'!$B:$B,$F$20,'Defect Entry'!$G:$G,H$57))+(COUNTIFS('Defect Entry'!$D:$D,$D81,'Defect Entry'!$B:$B,$G$20,'Defect Entry'!$G:$G,H$57))+(COUNTIFS('Defect Entry'!$D:$D,$D81,'Defect Entry'!$B:$B,$H$20,'Defect Entry'!$G:$G,H$57))+(COUNTIFS('Defect Entry'!$D:$D,$D81,'Defect Entry'!$B:$B,$J$20,'Defect Entry'!$G:$G,H$57))+(COUNTIFS('Defect Entry'!$D:$D,$D81,'Defect Entry'!$B:$B,$K$20,'Defect Entry'!$G:$G,H$57))+(COUNTIFS('Defect Entry'!$D:$D,$D81,'Defect Entry'!$B:$B,$L$20,'Defect Entry'!$G:$G,H$57))+(COUNTIFS('Defect Entry'!$D:$D,$D81,'Defect Entry'!$B:$B,$M$20,'Defect Entry'!$G:$G,H$57))+(COUNTIFS('Defect Entry'!$D:$D,$D81,'Defect Entry'!$B:$B,$N$20,'Defect Entry'!$G:$G,H$57))+(COUNTIFS('Defect Entry'!$D:$D,$D81,'Defect Entry'!$B:$B,$O$20,'Defect Entry'!$G:$G,H$57))+(COUNTIFS('Defect Entry'!$D:$D,$D81,'Defect Entry'!$B:$B,$I$20,'Defect Entry'!$G:$G,H$57))</f>
        <v>5</v>
      </c>
      <c r="I81" s="170">
        <f>(COUNTIFS('Defect Entry'!$D:$D,$D81,'Defect Entry'!$B:$B,$E$20,'Defect Entry'!$G:$G,I$57))+(COUNTIFS('Defect Entry'!$D:$D,$D81,'Defect Entry'!$B:$B,$F$20,'Defect Entry'!$G:$G,I$57))+(COUNTIFS('Defect Entry'!$D:$D,$D81,'Defect Entry'!$B:$B,$G$20,'Defect Entry'!$G:$G,I$57))+(COUNTIFS('Defect Entry'!$D:$D,$D81,'Defect Entry'!$B:$B,$H$20,'Defect Entry'!$G:$G,I$57))+(COUNTIFS('Defect Entry'!$D:$D,$D81,'Defect Entry'!$B:$B,$J$20,'Defect Entry'!$G:$G,I$57))+(COUNTIFS('Defect Entry'!$D:$D,$D81,'Defect Entry'!$B:$B,$K$20,'Defect Entry'!$G:$G,I$57))+(COUNTIFS('Defect Entry'!$D:$D,$D81,'Defect Entry'!$B:$B,$L$20,'Defect Entry'!$G:$G,I$57))+(COUNTIFS('Defect Entry'!$D:$D,$D81,'Defect Entry'!$B:$B,$M$20,'Defect Entry'!$G:$G,I$57))+(COUNTIFS('Defect Entry'!$D:$D,$D81,'Defect Entry'!$B:$B,$N$20,'Defect Entry'!$G:$G,I$57))+(COUNTIFS('Defect Entry'!$D:$D,$D81,'Defect Entry'!$B:$B,$O$20,'Defect Entry'!$G:$G,I$57))+(COUNTIFS('Defect Entry'!$D:$D,$D81,'Defect Entry'!$B:$B,$I$20,'Defect Entry'!$G:$G,I$57))</f>
        <v>1</v>
      </c>
      <c r="J81" s="170">
        <f>(COUNTIFS('Defect Entry'!$D:$D,$D81,'Defect Entry'!$B:$B,$E$20,'Defect Entry'!$H:$H,J$57))+(COUNTIFS('Defect Entry'!$D:$D,$D81,'Defect Entry'!$B:$B,$F$20,'Defect Entry'!$H:$H,J$57))+(COUNTIFS('Defect Entry'!$D:$D,$D81,'Defect Entry'!$B:$B,$G$20,'Defect Entry'!$H:$H,J$57))+(COUNTIFS('Defect Entry'!$D:$D,$D81,'Defect Entry'!$B:$B,$H$20,'Defect Entry'!$H:$H,J$57))+(COUNTIFS('Defect Entry'!$D:$D,$D81,'Defect Entry'!$B:$B,$J$20,'Defect Entry'!$H:$H,J$57))+(COUNTIFS('Defect Entry'!$D:$D,$D81,'Defect Entry'!$B:$B,$K$20,'Defect Entry'!$H:$H,J$57))+(COUNTIFS('Defect Entry'!$D:$D,$D81,'Defect Entry'!$B:$B,$L$20,'Defect Entry'!$H:$H,J$57))+(COUNTIFS('Defect Entry'!$D:$D,$D81,'Defect Entry'!$B:$B,$M$20,'Defect Entry'!$H:$H,J$57))+(COUNTIFS('Defect Entry'!$D:$D,$D81,'Defect Entry'!$B:$B,$N$20,'Defect Entry'!$H:$H,J$57))+(COUNTIFS('Defect Entry'!$D:$D,$D81,'Defect Entry'!$B:$B,$O$20,'Defect Entry'!$H:$H,J$57))+(COUNTIFS('Defect Entry'!$D:$D,$D81,'Defect Entry'!$B:$B,$I$20,'Defect Entry'!$H:$H,J$57))</f>
        <v>0</v>
      </c>
      <c r="K81" s="170">
        <f>(COUNTIFS('Defect Entry'!$D:$D,$D81,'Defect Entry'!$B:$B,$E$20,'Defect Entry'!$H:$H,K$57))+(COUNTIFS('Defect Entry'!$D:$D,$D81,'Defect Entry'!$B:$B,$F$20,'Defect Entry'!$H:$H,K$57))+(COUNTIFS('Defect Entry'!$D:$D,$D81,'Defect Entry'!$B:$B,$G$20,'Defect Entry'!$H:$H,K$57))+(COUNTIFS('Defect Entry'!$D:$D,$D81,'Defect Entry'!$B:$B,$H$20,'Defect Entry'!$H:$H,K$57))+(COUNTIFS('Defect Entry'!$D:$D,$D81,'Defect Entry'!$B:$B,$J$20,'Defect Entry'!$H:$H,K$57))+(COUNTIFS('Defect Entry'!$D:$D,$D81,'Defect Entry'!$B:$B,$K$20,'Defect Entry'!$H:$H,K$57))+(COUNTIFS('Defect Entry'!$D:$D,$D81,'Defect Entry'!$B:$B,$L$20,'Defect Entry'!$H:$H,K$57))+(COUNTIFS('Defect Entry'!$D:$D,$D81,'Defect Entry'!$B:$B,$M$20,'Defect Entry'!$H:$H,K$57))+(COUNTIFS('Defect Entry'!$D:$D,$D81,'Defect Entry'!$B:$B,$N$20,'Defect Entry'!$H:$H,K$57))+(COUNTIFS('Defect Entry'!$D:$D,$D81,'Defect Entry'!$B:$B,$O$20,'Defect Entry'!$H:$H,K$57))+(COUNTIFS('Defect Entry'!$D:$D,$D81,'Defect Entry'!$B:$B,$I$20,'Defect Entry'!$H:$H,K$57))</f>
        <v>1</v>
      </c>
      <c r="L81" s="170">
        <f>(COUNTIFS('Defect Entry'!$D:$D,$D81,'Defect Entry'!$B:$B,$E$20,'Defect Entry'!$H:$H,L$57))+(COUNTIFS('Defect Entry'!$D:$D,$D81,'Defect Entry'!$B:$B,$F$20,'Defect Entry'!$H:$H,L$57))+(COUNTIFS('Defect Entry'!$D:$D,$D81,'Defect Entry'!$B:$B,$G$20,'Defect Entry'!$H:$H,L$57))+(COUNTIFS('Defect Entry'!$D:$D,$D81,'Defect Entry'!$B:$B,$H$20,'Defect Entry'!$H:$H,L$57))+(COUNTIFS('Defect Entry'!$D:$D,$D81,'Defect Entry'!$B:$B,$J$20,'Defect Entry'!$H:$H,L$57))+(COUNTIFS('Defect Entry'!$D:$D,$D81,'Defect Entry'!$B:$B,$K$20,'Defect Entry'!$H:$H,L$57))+(COUNTIFS('Defect Entry'!$D:$D,$D81,'Defect Entry'!$B:$B,$L$20,'Defect Entry'!$H:$H,L$57))+(COUNTIFS('Defect Entry'!$D:$D,$D81,'Defect Entry'!$B:$B,$M$20,'Defect Entry'!$H:$H,L$57))+(COUNTIFS('Defect Entry'!$D:$D,$D81,'Defect Entry'!$B:$B,$N$20,'Defect Entry'!$H:$H,L$57))+(COUNTIFS('Defect Entry'!$D:$D,$D81,'Defect Entry'!$B:$B,$O$20,'Defect Entry'!$H:$H,L$57))+(COUNTIFS('Defect Entry'!$D:$D,$D81,'Defect Entry'!$B:$B,$I$20,'Defect Entry'!$H:$H,L$57))</f>
        <v>4</v>
      </c>
      <c r="M81" s="170">
        <f>(COUNTIFS('Defect Entry'!$D:$D,$D81,'Defect Entry'!$B:$B,$E$20,'Defect Entry'!$H:$H,M$57))+(COUNTIFS('Defect Entry'!$D:$D,$D81,'Defect Entry'!$B:$B,$F$20,'Defect Entry'!$H:$H,M$57))+(COUNTIFS('Defect Entry'!$D:$D,$D81,'Defect Entry'!$B:$B,$G$20,'Defect Entry'!$H:$H,M$57))+(COUNTIFS('Defect Entry'!$D:$D,$D81,'Defect Entry'!$B:$B,$H$20,'Defect Entry'!$H:$H,M$57))+(COUNTIFS('Defect Entry'!$D:$D,$D81,'Defect Entry'!$B:$B,$J$20,'Defect Entry'!$H:$H,M$57))+(COUNTIFS('Defect Entry'!$D:$D,$D81,'Defect Entry'!$B:$B,$K$20,'Defect Entry'!$H:$H,M$57))+(COUNTIFS('Defect Entry'!$D:$D,$D81,'Defect Entry'!$B:$B,$L$20,'Defect Entry'!$H:$H,M$57))+(COUNTIFS('Defect Entry'!$D:$D,$D81,'Defect Entry'!$B:$B,$M$20,'Defect Entry'!$H:$H,M$57))+(COUNTIFS('Defect Entry'!$D:$D,$D81,'Defect Entry'!$B:$B,$N$20,'Defect Entry'!$H:$H,M$57))+(COUNTIFS('Defect Entry'!$D:$D,$D81,'Defect Entry'!$B:$B,$O$20,'Defect Entry'!$H:$H,M$57))+(COUNTIFS('Defect Entry'!$D:$D,$D81,'Defect Entry'!$B:$B,$I$20,'Defect Entry'!$H:$H,M$57))</f>
        <v>1</v>
      </c>
    </row>
    <row r="82" spans="2:14" x14ac:dyDescent="0.25">
      <c r="B82" s="360"/>
      <c r="C82" s="360"/>
      <c r="D82" s="203" t="s">
        <v>222</v>
      </c>
      <c r="E82" s="170">
        <f t="shared" si="15"/>
        <v>1</v>
      </c>
      <c r="F82" s="170">
        <f>(COUNTIFS('Defect Entry'!$D:$D,$D82,'Defect Entry'!$B:$B,$E$20,'Defect Entry'!$G:$G,F$57))+(COUNTIFS('Defect Entry'!$D:$D,$D82,'Defect Entry'!$B:$B,$F$20,'Defect Entry'!$G:$G,F$57))+(COUNTIFS('Defect Entry'!$D:$D,$D82,'Defect Entry'!$B:$B,$G$20,'Defect Entry'!$G:$G,F$57))+(COUNTIFS('Defect Entry'!$D:$D,$D82,'Defect Entry'!$B:$B,$H$20,'Defect Entry'!$G:$G,F$57))+(COUNTIFS('Defect Entry'!$D:$D,$D82,'Defect Entry'!$B:$B,$J$20,'Defect Entry'!$G:$G,F$57))+(COUNTIFS('Defect Entry'!$D:$D,$D82,'Defect Entry'!$B:$B,$K$20,'Defect Entry'!$G:$G,F$57))+(COUNTIFS('Defect Entry'!$D:$D,$D82,'Defect Entry'!$B:$B,$L$20,'Defect Entry'!$G:$G,F$57))+(COUNTIFS('Defect Entry'!$D:$D,$D82,'Defect Entry'!$B:$B,$M$20,'Defect Entry'!$G:$G,F$57))+(COUNTIFS('Defect Entry'!$D:$D,$D82,'Defect Entry'!$B:$B,$N$20,'Defect Entry'!$G:$G,F$57))+(COUNTIFS('Defect Entry'!$D:$D,$D82,'Defect Entry'!$B:$B,$O$20,'Defect Entry'!$G:$G,F$57))+(COUNTIFS('Defect Entry'!$D:$D,$D82,'Defect Entry'!$B:$B,$I$20,'Defect Entry'!$G:$G,F$57))</f>
        <v>0</v>
      </c>
      <c r="G82" s="170">
        <f>(COUNTIFS('Defect Entry'!$D:$D,$D82,'Defect Entry'!$B:$B,$E$20,'Defect Entry'!$G:$G,G$57))+(COUNTIFS('Defect Entry'!$D:$D,$D82,'Defect Entry'!$B:$B,$F$20,'Defect Entry'!$G:$G,G$57))+(COUNTIFS('Defect Entry'!$D:$D,$D82,'Defect Entry'!$B:$B,$G$20,'Defect Entry'!$G:$G,G$57))+(COUNTIFS('Defect Entry'!$D:$D,$D82,'Defect Entry'!$B:$B,$H$20,'Defect Entry'!$G:$G,G$57))+(COUNTIFS('Defect Entry'!$D:$D,$D82,'Defect Entry'!$B:$B,$J$20,'Defect Entry'!$G:$G,G$57))+(COUNTIFS('Defect Entry'!$D:$D,$D82,'Defect Entry'!$B:$B,$K$20,'Defect Entry'!$G:$G,G$57))+(COUNTIFS('Defect Entry'!$D:$D,$D82,'Defect Entry'!$B:$B,$L$20,'Defect Entry'!$G:$G,G$57))+(COUNTIFS('Defect Entry'!$D:$D,$D82,'Defect Entry'!$B:$B,$M$20,'Defect Entry'!$G:$G,G$57))+(COUNTIFS('Defect Entry'!$D:$D,$D82,'Defect Entry'!$B:$B,$N$20,'Defect Entry'!$G:$G,G$57))+(COUNTIFS('Defect Entry'!$D:$D,$D82,'Defect Entry'!$B:$B,$O$20,'Defect Entry'!$G:$G,G$57))+(COUNTIFS('Defect Entry'!$D:$D,$D82,'Defect Entry'!$B:$B,$I$20,'Defect Entry'!$G:$G,G$57))</f>
        <v>0</v>
      </c>
      <c r="H82" s="170">
        <f>(COUNTIFS('Defect Entry'!$D:$D,$D82,'Defect Entry'!$B:$B,$E$20,'Defect Entry'!$G:$G,H$57))+(COUNTIFS('Defect Entry'!$D:$D,$D82,'Defect Entry'!$B:$B,$F$20,'Defect Entry'!$G:$G,H$57))+(COUNTIFS('Defect Entry'!$D:$D,$D82,'Defect Entry'!$B:$B,$G$20,'Defect Entry'!$G:$G,H$57))+(COUNTIFS('Defect Entry'!$D:$D,$D82,'Defect Entry'!$B:$B,$H$20,'Defect Entry'!$G:$G,H$57))+(COUNTIFS('Defect Entry'!$D:$D,$D82,'Defect Entry'!$B:$B,$J$20,'Defect Entry'!$G:$G,H$57))+(COUNTIFS('Defect Entry'!$D:$D,$D82,'Defect Entry'!$B:$B,$K$20,'Defect Entry'!$G:$G,H$57))+(COUNTIFS('Defect Entry'!$D:$D,$D82,'Defect Entry'!$B:$B,$L$20,'Defect Entry'!$G:$G,H$57))+(COUNTIFS('Defect Entry'!$D:$D,$D82,'Defect Entry'!$B:$B,$M$20,'Defect Entry'!$G:$G,H$57))+(COUNTIFS('Defect Entry'!$D:$D,$D82,'Defect Entry'!$B:$B,$N$20,'Defect Entry'!$G:$G,H$57))+(COUNTIFS('Defect Entry'!$D:$D,$D82,'Defect Entry'!$B:$B,$O$20,'Defect Entry'!$G:$G,H$57))+(COUNTIFS('Defect Entry'!$D:$D,$D82,'Defect Entry'!$B:$B,$I$20,'Defect Entry'!$G:$G,H$57))</f>
        <v>1</v>
      </c>
      <c r="I82" s="170">
        <f>(COUNTIFS('Defect Entry'!$D:$D,$D82,'Defect Entry'!$B:$B,$E$20,'Defect Entry'!$G:$G,I$57))+(COUNTIFS('Defect Entry'!$D:$D,$D82,'Defect Entry'!$B:$B,$F$20,'Defect Entry'!$G:$G,I$57))+(COUNTIFS('Defect Entry'!$D:$D,$D82,'Defect Entry'!$B:$B,$G$20,'Defect Entry'!$G:$G,I$57))+(COUNTIFS('Defect Entry'!$D:$D,$D82,'Defect Entry'!$B:$B,$H$20,'Defect Entry'!$G:$G,I$57))+(COUNTIFS('Defect Entry'!$D:$D,$D82,'Defect Entry'!$B:$B,$J$20,'Defect Entry'!$G:$G,I$57))+(COUNTIFS('Defect Entry'!$D:$D,$D82,'Defect Entry'!$B:$B,$K$20,'Defect Entry'!$G:$G,I$57))+(COUNTIFS('Defect Entry'!$D:$D,$D82,'Defect Entry'!$B:$B,$L$20,'Defect Entry'!$G:$G,I$57))+(COUNTIFS('Defect Entry'!$D:$D,$D82,'Defect Entry'!$B:$B,$M$20,'Defect Entry'!$G:$G,I$57))+(COUNTIFS('Defect Entry'!$D:$D,$D82,'Defect Entry'!$B:$B,$N$20,'Defect Entry'!$G:$G,I$57))+(COUNTIFS('Defect Entry'!$D:$D,$D82,'Defect Entry'!$B:$B,$O$20,'Defect Entry'!$G:$G,I$57))+(COUNTIFS('Defect Entry'!$D:$D,$D82,'Defect Entry'!$B:$B,$I$20,'Defect Entry'!$G:$G,I$57))</f>
        <v>0</v>
      </c>
      <c r="J82" s="170">
        <f>(COUNTIFS('Defect Entry'!$D:$D,$D82,'Defect Entry'!$B:$B,$E$20,'Defect Entry'!$H:$H,J$57))+(COUNTIFS('Defect Entry'!$D:$D,$D82,'Defect Entry'!$B:$B,$F$20,'Defect Entry'!$H:$H,J$57))+(COUNTIFS('Defect Entry'!$D:$D,$D82,'Defect Entry'!$B:$B,$G$20,'Defect Entry'!$H:$H,J$57))+(COUNTIFS('Defect Entry'!$D:$D,$D82,'Defect Entry'!$B:$B,$H$20,'Defect Entry'!$H:$H,J$57))+(COUNTIFS('Defect Entry'!$D:$D,$D82,'Defect Entry'!$B:$B,$J$20,'Defect Entry'!$H:$H,J$57))+(COUNTIFS('Defect Entry'!$D:$D,$D82,'Defect Entry'!$B:$B,$K$20,'Defect Entry'!$H:$H,J$57))+(COUNTIFS('Defect Entry'!$D:$D,$D82,'Defect Entry'!$B:$B,$L$20,'Defect Entry'!$H:$H,J$57))+(COUNTIFS('Defect Entry'!$D:$D,$D82,'Defect Entry'!$B:$B,$M$20,'Defect Entry'!$H:$H,J$57))+(COUNTIFS('Defect Entry'!$D:$D,$D82,'Defect Entry'!$B:$B,$N$20,'Defect Entry'!$H:$H,J$57))+(COUNTIFS('Defect Entry'!$D:$D,$D82,'Defect Entry'!$B:$B,$O$20,'Defect Entry'!$H:$H,J$57))+(COUNTIFS('Defect Entry'!$D:$D,$D82,'Defect Entry'!$B:$B,$I$20,'Defect Entry'!$H:$H,J$57))</f>
        <v>0</v>
      </c>
      <c r="K82" s="170">
        <f>(COUNTIFS('Defect Entry'!$D:$D,$D82,'Defect Entry'!$B:$B,$E$20,'Defect Entry'!$H:$H,K$57))+(COUNTIFS('Defect Entry'!$D:$D,$D82,'Defect Entry'!$B:$B,$F$20,'Defect Entry'!$H:$H,K$57))+(COUNTIFS('Defect Entry'!$D:$D,$D82,'Defect Entry'!$B:$B,$G$20,'Defect Entry'!$H:$H,K$57))+(COUNTIFS('Defect Entry'!$D:$D,$D82,'Defect Entry'!$B:$B,$H$20,'Defect Entry'!$H:$H,K$57))+(COUNTIFS('Defect Entry'!$D:$D,$D82,'Defect Entry'!$B:$B,$J$20,'Defect Entry'!$H:$H,K$57))+(COUNTIFS('Defect Entry'!$D:$D,$D82,'Defect Entry'!$B:$B,$K$20,'Defect Entry'!$H:$H,K$57))+(COUNTIFS('Defect Entry'!$D:$D,$D82,'Defect Entry'!$B:$B,$L$20,'Defect Entry'!$H:$H,K$57))+(COUNTIFS('Defect Entry'!$D:$D,$D82,'Defect Entry'!$B:$B,$M$20,'Defect Entry'!$H:$H,K$57))+(COUNTIFS('Defect Entry'!$D:$D,$D82,'Defect Entry'!$B:$B,$N$20,'Defect Entry'!$H:$H,K$57))+(COUNTIFS('Defect Entry'!$D:$D,$D82,'Defect Entry'!$B:$B,$O$20,'Defect Entry'!$H:$H,K$57))+(COUNTIFS('Defect Entry'!$D:$D,$D82,'Defect Entry'!$B:$B,$I$20,'Defect Entry'!$H:$H,K$57))</f>
        <v>0</v>
      </c>
      <c r="L82" s="170">
        <f>(COUNTIFS('Defect Entry'!$D:$D,$D82,'Defect Entry'!$B:$B,$E$20,'Defect Entry'!$H:$H,L$57))+(COUNTIFS('Defect Entry'!$D:$D,$D82,'Defect Entry'!$B:$B,$F$20,'Defect Entry'!$H:$H,L$57))+(COUNTIFS('Defect Entry'!$D:$D,$D82,'Defect Entry'!$B:$B,$G$20,'Defect Entry'!$H:$H,L$57))+(COUNTIFS('Defect Entry'!$D:$D,$D82,'Defect Entry'!$B:$B,$H$20,'Defect Entry'!$H:$H,L$57))+(COUNTIFS('Defect Entry'!$D:$D,$D82,'Defect Entry'!$B:$B,$J$20,'Defect Entry'!$H:$H,L$57))+(COUNTIFS('Defect Entry'!$D:$D,$D82,'Defect Entry'!$B:$B,$K$20,'Defect Entry'!$H:$H,L$57))+(COUNTIFS('Defect Entry'!$D:$D,$D82,'Defect Entry'!$B:$B,$L$20,'Defect Entry'!$H:$H,L$57))+(COUNTIFS('Defect Entry'!$D:$D,$D82,'Defect Entry'!$B:$B,$M$20,'Defect Entry'!$H:$H,L$57))+(COUNTIFS('Defect Entry'!$D:$D,$D82,'Defect Entry'!$B:$B,$N$20,'Defect Entry'!$H:$H,L$57))+(COUNTIFS('Defect Entry'!$D:$D,$D82,'Defect Entry'!$B:$B,$O$20,'Defect Entry'!$H:$H,L$57))+(COUNTIFS('Defect Entry'!$D:$D,$D82,'Defect Entry'!$B:$B,$I$20,'Defect Entry'!$H:$H,L$57))</f>
        <v>1</v>
      </c>
      <c r="M82" s="170">
        <f>(COUNTIFS('Defect Entry'!$D:$D,$D82,'Defect Entry'!$B:$B,$E$20,'Defect Entry'!$H:$H,M$57))+(COUNTIFS('Defect Entry'!$D:$D,$D82,'Defect Entry'!$B:$B,$F$20,'Defect Entry'!$H:$H,M$57))+(COUNTIFS('Defect Entry'!$D:$D,$D82,'Defect Entry'!$B:$B,$G$20,'Defect Entry'!$H:$H,M$57))+(COUNTIFS('Defect Entry'!$D:$D,$D82,'Defect Entry'!$B:$B,$H$20,'Defect Entry'!$H:$H,M$57))+(COUNTIFS('Defect Entry'!$D:$D,$D82,'Defect Entry'!$B:$B,$J$20,'Defect Entry'!$H:$H,M$57))+(COUNTIFS('Defect Entry'!$D:$D,$D82,'Defect Entry'!$B:$B,$K$20,'Defect Entry'!$H:$H,M$57))+(COUNTIFS('Defect Entry'!$D:$D,$D82,'Defect Entry'!$B:$B,$L$20,'Defect Entry'!$H:$H,M$57))+(COUNTIFS('Defect Entry'!$D:$D,$D82,'Defect Entry'!$B:$B,$M$20,'Defect Entry'!$H:$H,M$57))+(COUNTIFS('Defect Entry'!$D:$D,$D82,'Defect Entry'!$B:$B,$N$20,'Defect Entry'!$H:$H,M$57))+(COUNTIFS('Defect Entry'!$D:$D,$D82,'Defect Entry'!$B:$B,$O$20,'Defect Entry'!$H:$H,M$57))+(COUNTIFS('Defect Entry'!$D:$D,$D82,'Defect Entry'!$B:$B,$I$20,'Defect Entry'!$H:$H,M$57))</f>
        <v>0</v>
      </c>
    </row>
    <row r="83" spans="2:14" x14ac:dyDescent="0.25">
      <c r="B83" s="360"/>
      <c r="C83" s="360"/>
      <c r="D83" s="203" t="s">
        <v>233</v>
      </c>
      <c r="E83" s="170">
        <f>VLOOKUP(D83,D46:P76,13,0)</f>
        <v>0</v>
      </c>
      <c r="F83" s="170">
        <f>(COUNTIFS('Defect Entry'!$D:$D,$D83,'Defect Entry'!$B:$B,$E$20,'Defect Entry'!$G:$G,F$57))+(COUNTIFS('Defect Entry'!$D:$D,$D83,'Defect Entry'!$B:$B,$F$20,'Defect Entry'!$G:$G,F$57))+(COUNTIFS('Defect Entry'!$D:$D,$D83,'Defect Entry'!$B:$B,$G$20,'Defect Entry'!$G:$G,F$57))+(COUNTIFS('Defect Entry'!$D:$D,$D83,'Defect Entry'!$B:$B,$H$20,'Defect Entry'!$G:$G,F$57))+(COUNTIFS('Defect Entry'!$D:$D,$D83,'Defect Entry'!$B:$B,$J$20,'Defect Entry'!$G:$G,F$57))+(COUNTIFS('Defect Entry'!$D:$D,$D83,'Defect Entry'!$B:$B,$K$20,'Defect Entry'!$G:$G,F$57))+(COUNTIFS('Defect Entry'!$D:$D,$D83,'Defect Entry'!$B:$B,$L$20,'Defect Entry'!$G:$G,F$57))+(COUNTIFS('Defect Entry'!$D:$D,$D83,'Defect Entry'!$B:$B,$M$20,'Defect Entry'!$G:$G,F$57))+(COUNTIFS('Defect Entry'!$D:$D,$D83,'Defect Entry'!$B:$B,$N$20,'Defect Entry'!$G:$G,F$57))+(COUNTIFS('Defect Entry'!$D:$D,$D83,'Defect Entry'!$B:$B,$O$20,'Defect Entry'!$G:$G,F$57))+(COUNTIFS('Defect Entry'!$D:$D,$D83,'Defect Entry'!$B:$B,$I$20,'Defect Entry'!$G:$G,F$57))</f>
        <v>0</v>
      </c>
      <c r="G83" s="170">
        <f>(COUNTIFS('Defect Entry'!$D:$D,$D83,'Defect Entry'!$B:$B,$E$20,'Defect Entry'!$G:$G,G$57))+(COUNTIFS('Defect Entry'!$D:$D,$D83,'Defect Entry'!$B:$B,$F$20,'Defect Entry'!$G:$G,G$57))+(COUNTIFS('Defect Entry'!$D:$D,$D83,'Defect Entry'!$B:$B,$G$20,'Defect Entry'!$G:$G,G$57))+(COUNTIFS('Defect Entry'!$D:$D,$D83,'Defect Entry'!$B:$B,$H$20,'Defect Entry'!$G:$G,G$57))+(COUNTIFS('Defect Entry'!$D:$D,$D83,'Defect Entry'!$B:$B,$J$20,'Defect Entry'!$G:$G,G$57))+(COUNTIFS('Defect Entry'!$D:$D,$D83,'Defect Entry'!$B:$B,$K$20,'Defect Entry'!$G:$G,G$57))+(COUNTIFS('Defect Entry'!$D:$D,$D83,'Defect Entry'!$B:$B,$L$20,'Defect Entry'!$G:$G,G$57))+(COUNTIFS('Defect Entry'!$D:$D,$D83,'Defect Entry'!$B:$B,$M$20,'Defect Entry'!$G:$G,G$57))+(COUNTIFS('Defect Entry'!$D:$D,$D83,'Defect Entry'!$B:$B,$N$20,'Defect Entry'!$G:$G,G$57))+(COUNTIFS('Defect Entry'!$D:$D,$D83,'Defect Entry'!$B:$B,$O$20,'Defect Entry'!$G:$G,G$57))+(COUNTIFS('Defect Entry'!$D:$D,$D83,'Defect Entry'!$B:$B,$I$20,'Defect Entry'!$G:$G,G$57))</f>
        <v>0</v>
      </c>
      <c r="H83" s="170">
        <f>(COUNTIFS('Defect Entry'!$D:$D,$D83,'Defect Entry'!$B:$B,$E$20,'Defect Entry'!$G:$G,H$57))+(COUNTIFS('Defect Entry'!$D:$D,$D83,'Defect Entry'!$B:$B,$F$20,'Defect Entry'!$G:$G,H$57))+(COUNTIFS('Defect Entry'!$D:$D,$D83,'Defect Entry'!$B:$B,$G$20,'Defect Entry'!$G:$G,H$57))+(COUNTIFS('Defect Entry'!$D:$D,$D83,'Defect Entry'!$B:$B,$H$20,'Defect Entry'!$G:$G,H$57))+(COUNTIFS('Defect Entry'!$D:$D,$D83,'Defect Entry'!$B:$B,$J$20,'Defect Entry'!$G:$G,H$57))+(COUNTIFS('Defect Entry'!$D:$D,$D83,'Defect Entry'!$B:$B,$K$20,'Defect Entry'!$G:$G,H$57))+(COUNTIFS('Defect Entry'!$D:$D,$D83,'Defect Entry'!$B:$B,$L$20,'Defect Entry'!$G:$G,H$57))+(COUNTIFS('Defect Entry'!$D:$D,$D83,'Defect Entry'!$B:$B,$M$20,'Defect Entry'!$G:$G,H$57))+(COUNTIFS('Defect Entry'!$D:$D,$D83,'Defect Entry'!$B:$B,$N$20,'Defect Entry'!$G:$G,H$57))+(COUNTIFS('Defect Entry'!$D:$D,$D83,'Defect Entry'!$B:$B,$O$20,'Defect Entry'!$G:$G,H$57))+(COUNTIFS('Defect Entry'!$D:$D,$D83,'Defect Entry'!$B:$B,$I$20,'Defect Entry'!$G:$G,H$57))</f>
        <v>0</v>
      </c>
      <c r="I83" s="170">
        <f>(COUNTIFS('Defect Entry'!$D:$D,$D83,'Defect Entry'!$B:$B,$E$20,'Defect Entry'!$G:$G,I$57))+(COUNTIFS('Defect Entry'!$D:$D,$D83,'Defect Entry'!$B:$B,$F$20,'Defect Entry'!$G:$G,I$57))+(COUNTIFS('Defect Entry'!$D:$D,$D83,'Defect Entry'!$B:$B,$G$20,'Defect Entry'!$G:$G,I$57))+(COUNTIFS('Defect Entry'!$D:$D,$D83,'Defect Entry'!$B:$B,$H$20,'Defect Entry'!$G:$G,I$57))+(COUNTIFS('Defect Entry'!$D:$D,$D83,'Defect Entry'!$B:$B,$J$20,'Defect Entry'!$G:$G,I$57))+(COUNTIFS('Defect Entry'!$D:$D,$D83,'Defect Entry'!$B:$B,$K$20,'Defect Entry'!$G:$G,I$57))+(COUNTIFS('Defect Entry'!$D:$D,$D83,'Defect Entry'!$B:$B,$L$20,'Defect Entry'!$G:$G,I$57))+(COUNTIFS('Defect Entry'!$D:$D,$D83,'Defect Entry'!$B:$B,$M$20,'Defect Entry'!$G:$G,I$57))+(COUNTIFS('Defect Entry'!$D:$D,$D83,'Defect Entry'!$B:$B,$N$20,'Defect Entry'!$G:$G,I$57))+(COUNTIFS('Defect Entry'!$D:$D,$D83,'Defect Entry'!$B:$B,$O$20,'Defect Entry'!$G:$G,I$57))+(COUNTIFS('Defect Entry'!$D:$D,$D83,'Defect Entry'!$B:$B,$I$20,'Defect Entry'!$G:$G,I$57))</f>
        <v>0</v>
      </c>
      <c r="J83" s="170">
        <f>(COUNTIFS('Defect Entry'!$D:$D,$D83,'Defect Entry'!$B:$B,$E$20,'Defect Entry'!$H:$H,J$57))+(COUNTIFS('Defect Entry'!$D:$D,$D83,'Defect Entry'!$B:$B,$F$20,'Defect Entry'!$H:$H,J$57))+(COUNTIFS('Defect Entry'!$D:$D,$D83,'Defect Entry'!$B:$B,$G$20,'Defect Entry'!$H:$H,J$57))+(COUNTIFS('Defect Entry'!$D:$D,$D83,'Defect Entry'!$B:$B,$H$20,'Defect Entry'!$H:$H,J$57))+(COUNTIFS('Defect Entry'!$D:$D,$D83,'Defect Entry'!$B:$B,$J$20,'Defect Entry'!$H:$H,J$57))+(COUNTIFS('Defect Entry'!$D:$D,$D83,'Defect Entry'!$B:$B,$K$20,'Defect Entry'!$H:$H,J$57))+(COUNTIFS('Defect Entry'!$D:$D,$D83,'Defect Entry'!$B:$B,$L$20,'Defect Entry'!$H:$H,J$57))+(COUNTIFS('Defect Entry'!$D:$D,$D83,'Defect Entry'!$B:$B,$M$20,'Defect Entry'!$H:$H,J$57))+(COUNTIFS('Defect Entry'!$D:$D,$D83,'Defect Entry'!$B:$B,$N$20,'Defect Entry'!$H:$H,J$57))+(COUNTIFS('Defect Entry'!$D:$D,$D83,'Defect Entry'!$B:$B,$O$20,'Defect Entry'!$H:$H,J$57))+(COUNTIFS('Defect Entry'!$D:$D,$D83,'Defect Entry'!$B:$B,$I$20,'Defect Entry'!$H:$H,J$57))</f>
        <v>0</v>
      </c>
      <c r="K83" s="170">
        <f>(COUNTIFS('Defect Entry'!$D:$D,$D83,'Defect Entry'!$B:$B,$E$20,'Defect Entry'!$H:$H,K$57))+(COUNTIFS('Defect Entry'!$D:$D,$D83,'Defect Entry'!$B:$B,$F$20,'Defect Entry'!$H:$H,K$57))+(COUNTIFS('Defect Entry'!$D:$D,$D83,'Defect Entry'!$B:$B,$G$20,'Defect Entry'!$H:$H,K$57))+(COUNTIFS('Defect Entry'!$D:$D,$D83,'Defect Entry'!$B:$B,$H$20,'Defect Entry'!$H:$H,K$57))+(COUNTIFS('Defect Entry'!$D:$D,$D83,'Defect Entry'!$B:$B,$J$20,'Defect Entry'!$H:$H,K$57))+(COUNTIFS('Defect Entry'!$D:$D,$D83,'Defect Entry'!$B:$B,$K$20,'Defect Entry'!$H:$H,K$57))+(COUNTIFS('Defect Entry'!$D:$D,$D83,'Defect Entry'!$B:$B,$L$20,'Defect Entry'!$H:$H,K$57))+(COUNTIFS('Defect Entry'!$D:$D,$D83,'Defect Entry'!$B:$B,$M$20,'Defect Entry'!$H:$H,K$57))+(COUNTIFS('Defect Entry'!$D:$D,$D83,'Defect Entry'!$B:$B,$N$20,'Defect Entry'!$H:$H,K$57))+(COUNTIFS('Defect Entry'!$D:$D,$D83,'Defect Entry'!$B:$B,$O$20,'Defect Entry'!$H:$H,K$57))+(COUNTIFS('Defect Entry'!$D:$D,$D83,'Defect Entry'!$B:$B,$I$20,'Defect Entry'!$H:$H,K$57))</f>
        <v>0</v>
      </c>
      <c r="L83" s="170">
        <f>(COUNTIFS('Defect Entry'!$D:$D,$D83,'Defect Entry'!$B:$B,$E$20,'Defect Entry'!$H:$H,L$57))+(COUNTIFS('Defect Entry'!$D:$D,$D83,'Defect Entry'!$B:$B,$F$20,'Defect Entry'!$H:$H,L$57))+(COUNTIFS('Defect Entry'!$D:$D,$D83,'Defect Entry'!$B:$B,$G$20,'Defect Entry'!$H:$H,L$57))+(COUNTIFS('Defect Entry'!$D:$D,$D83,'Defect Entry'!$B:$B,$H$20,'Defect Entry'!$H:$H,L$57))+(COUNTIFS('Defect Entry'!$D:$D,$D83,'Defect Entry'!$B:$B,$J$20,'Defect Entry'!$H:$H,L$57))+(COUNTIFS('Defect Entry'!$D:$D,$D83,'Defect Entry'!$B:$B,$K$20,'Defect Entry'!$H:$H,L$57))+(COUNTIFS('Defect Entry'!$D:$D,$D83,'Defect Entry'!$B:$B,$L$20,'Defect Entry'!$H:$H,L$57))+(COUNTIFS('Defect Entry'!$D:$D,$D83,'Defect Entry'!$B:$B,$M$20,'Defect Entry'!$H:$H,L$57))+(COUNTIFS('Defect Entry'!$D:$D,$D83,'Defect Entry'!$B:$B,$N$20,'Defect Entry'!$H:$H,L$57))+(COUNTIFS('Defect Entry'!$D:$D,$D83,'Defect Entry'!$B:$B,$O$20,'Defect Entry'!$H:$H,L$57))+(COUNTIFS('Defect Entry'!$D:$D,$D83,'Defect Entry'!$B:$B,$I$20,'Defect Entry'!$H:$H,L$57))</f>
        <v>0</v>
      </c>
      <c r="M83" s="170">
        <f>(COUNTIFS('Defect Entry'!$D:$D,$D83,'Defect Entry'!$B:$B,$E$20,'Defect Entry'!$H:$H,M$57))+(COUNTIFS('Defect Entry'!$D:$D,$D83,'Defect Entry'!$B:$B,$F$20,'Defect Entry'!$H:$H,M$57))+(COUNTIFS('Defect Entry'!$D:$D,$D83,'Defect Entry'!$B:$B,$G$20,'Defect Entry'!$H:$H,M$57))+(COUNTIFS('Defect Entry'!$D:$D,$D83,'Defect Entry'!$B:$B,$H$20,'Defect Entry'!$H:$H,M$57))+(COUNTIFS('Defect Entry'!$D:$D,$D83,'Defect Entry'!$B:$B,$J$20,'Defect Entry'!$H:$H,M$57))+(COUNTIFS('Defect Entry'!$D:$D,$D83,'Defect Entry'!$B:$B,$K$20,'Defect Entry'!$H:$H,M$57))+(COUNTIFS('Defect Entry'!$D:$D,$D83,'Defect Entry'!$B:$B,$L$20,'Defect Entry'!$H:$H,M$57))+(COUNTIFS('Defect Entry'!$D:$D,$D83,'Defect Entry'!$B:$B,$M$20,'Defect Entry'!$H:$H,M$57))+(COUNTIFS('Defect Entry'!$D:$D,$D83,'Defect Entry'!$B:$B,$N$20,'Defect Entry'!$H:$H,M$57))+(COUNTIFS('Defect Entry'!$D:$D,$D83,'Defect Entry'!$B:$B,$O$20,'Defect Entry'!$H:$H,M$57))+(COUNTIFS('Defect Entry'!$D:$D,$D83,'Defect Entry'!$B:$B,$I$20,'Defect Entry'!$H:$H,M$57))</f>
        <v>0</v>
      </c>
    </row>
    <row r="84" spans="2:14" x14ac:dyDescent="0.25">
      <c r="B84" s="360"/>
      <c r="C84" s="360"/>
      <c r="D84" s="203" t="s">
        <v>223</v>
      </c>
      <c r="E84" s="170">
        <f>VLOOKUP(D84,D46:P77,13,0)</f>
        <v>4</v>
      </c>
      <c r="F84" s="170">
        <f>(COUNTIFS('Defect Entry'!$D:$D,$D84,'Defect Entry'!$B:$B,$E$20,'Defect Entry'!$G:$G,F$57))+(COUNTIFS('Defect Entry'!$D:$D,$D84,'Defect Entry'!$B:$B,$F$20,'Defect Entry'!$G:$G,F$57))+(COUNTIFS('Defect Entry'!$D:$D,$D84,'Defect Entry'!$B:$B,$G$20,'Defect Entry'!$G:$G,F$57))+(COUNTIFS('Defect Entry'!$D:$D,$D84,'Defect Entry'!$B:$B,$H$20,'Defect Entry'!$G:$G,F$57))+(COUNTIFS('Defect Entry'!$D:$D,$D84,'Defect Entry'!$B:$B,$J$20,'Defect Entry'!$G:$G,F$57))+(COUNTIFS('Defect Entry'!$D:$D,$D84,'Defect Entry'!$B:$B,$K$20,'Defect Entry'!$G:$G,F$57))+(COUNTIFS('Defect Entry'!$D:$D,$D84,'Defect Entry'!$B:$B,$L$20,'Defect Entry'!$G:$G,F$57))+(COUNTIFS('Defect Entry'!$D:$D,$D84,'Defect Entry'!$B:$B,$M$20,'Defect Entry'!$G:$G,F$57))+(COUNTIFS('Defect Entry'!$D:$D,$D84,'Defect Entry'!$B:$B,$N$20,'Defect Entry'!$G:$G,F$57))+(COUNTIFS('Defect Entry'!$D:$D,$D84,'Defect Entry'!$B:$B,$O$20,'Defect Entry'!$G:$G,F$57))+(COUNTIFS('Defect Entry'!$D:$D,$D84,'Defect Entry'!$B:$B,$I$20,'Defect Entry'!$G:$G,F$57))</f>
        <v>0</v>
      </c>
      <c r="G84" s="170">
        <f>(COUNTIFS('Defect Entry'!$D:$D,$D84,'Defect Entry'!$B:$B,$E$20,'Defect Entry'!$G:$G,G$57))+(COUNTIFS('Defect Entry'!$D:$D,$D84,'Defect Entry'!$B:$B,$F$20,'Defect Entry'!$G:$G,G$57))+(COUNTIFS('Defect Entry'!$D:$D,$D84,'Defect Entry'!$B:$B,$G$20,'Defect Entry'!$G:$G,G$57))+(COUNTIFS('Defect Entry'!$D:$D,$D84,'Defect Entry'!$B:$B,$H$20,'Defect Entry'!$G:$G,G$57))+(COUNTIFS('Defect Entry'!$D:$D,$D84,'Defect Entry'!$B:$B,$J$20,'Defect Entry'!$G:$G,G$57))+(COUNTIFS('Defect Entry'!$D:$D,$D84,'Defect Entry'!$B:$B,$K$20,'Defect Entry'!$G:$G,G$57))+(COUNTIFS('Defect Entry'!$D:$D,$D84,'Defect Entry'!$B:$B,$L$20,'Defect Entry'!$G:$G,G$57))+(COUNTIFS('Defect Entry'!$D:$D,$D84,'Defect Entry'!$B:$B,$M$20,'Defect Entry'!$G:$G,G$57))+(COUNTIFS('Defect Entry'!$D:$D,$D84,'Defect Entry'!$B:$B,$N$20,'Defect Entry'!$G:$G,G$57))+(COUNTIFS('Defect Entry'!$D:$D,$D84,'Defect Entry'!$B:$B,$O$20,'Defect Entry'!$G:$G,G$57))+(COUNTIFS('Defect Entry'!$D:$D,$D84,'Defect Entry'!$B:$B,$I$20,'Defect Entry'!$G:$G,G$57))</f>
        <v>1</v>
      </c>
      <c r="H84" s="170">
        <f>(COUNTIFS('Defect Entry'!$D:$D,$D84,'Defect Entry'!$B:$B,$E$20,'Defect Entry'!$G:$G,H$57))+(COUNTIFS('Defect Entry'!$D:$D,$D84,'Defect Entry'!$B:$B,$F$20,'Defect Entry'!$G:$G,H$57))+(COUNTIFS('Defect Entry'!$D:$D,$D84,'Defect Entry'!$B:$B,$G$20,'Defect Entry'!$G:$G,H$57))+(COUNTIFS('Defect Entry'!$D:$D,$D84,'Defect Entry'!$B:$B,$H$20,'Defect Entry'!$G:$G,H$57))+(COUNTIFS('Defect Entry'!$D:$D,$D84,'Defect Entry'!$B:$B,$J$20,'Defect Entry'!$G:$G,H$57))+(COUNTIFS('Defect Entry'!$D:$D,$D84,'Defect Entry'!$B:$B,$K$20,'Defect Entry'!$G:$G,H$57))+(COUNTIFS('Defect Entry'!$D:$D,$D84,'Defect Entry'!$B:$B,$L$20,'Defect Entry'!$G:$G,H$57))+(COUNTIFS('Defect Entry'!$D:$D,$D84,'Defect Entry'!$B:$B,$M$20,'Defect Entry'!$G:$G,H$57))+(COUNTIFS('Defect Entry'!$D:$D,$D84,'Defect Entry'!$B:$B,$N$20,'Defect Entry'!$G:$G,H$57))+(COUNTIFS('Defect Entry'!$D:$D,$D84,'Defect Entry'!$B:$B,$O$20,'Defect Entry'!$G:$G,H$57))+(COUNTIFS('Defect Entry'!$D:$D,$D84,'Defect Entry'!$B:$B,$I$20,'Defect Entry'!$G:$G,H$57))</f>
        <v>1</v>
      </c>
      <c r="I84" s="170">
        <f>(COUNTIFS('Defect Entry'!$D:$D,$D84,'Defect Entry'!$B:$B,$E$20,'Defect Entry'!$G:$G,I$57))+(COUNTIFS('Defect Entry'!$D:$D,$D84,'Defect Entry'!$B:$B,$F$20,'Defect Entry'!$G:$G,I$57))+(COUNTIFS('Defect Entry'!$D:$D,$D84,'Defect Entry'!$B:$B,$G$20,'Defect Entry'!$G:$G,I$57))+(COUNTIFS('Defect Entry'!$D:$D,$D84,'Defect Entry'!$B:$B,$H$20,'Defect Entry'!$G:$G,I$57))+(COUNTIFS('Defect Entry'!$D:$D,$D84,'Defect Entry'!$B:$B,$J$20,'Defect Entry'!$G:$G,I$57))+(COUNTIFS('Defect Entry'!$D:$D,$D84,'Defect Entry'!$B:$B,$K$20,'Defect Entry'!$G:$G,I$57))+(COUNTIFS('Defect Entry'!$D:$D,$D84,'Defect Entry'!$B:$B,$L$20,'Defect Entry'!$G:$G,I$57))+(COUNTIFS('Defect Entry'!$D:$D,$D84,'Defect Entry'!$B:$B,$M$20,'Defect Entry'!$G:$G,I$57))+(COUNTIFS('Defect Entry'!$D:$D,$D84,'Defect Entry'!$B:$B,$N$20,'Defect Entry'!$G:$G,I$57))+(COUNTIFS('Defect Entry'!$D:$D,$D84,'Defect Entry'!$B:$B,$O$20,'Defect Entry'!$G:$G,I$57))+(COUNTIFS('Defect Entry'!$D:$D,$D84,'Defect Entry'!$B:$B,$I$20,'Defect Entry'!$G:$G,I$57))</f>
        <v>2</v>
      </c>
      <c r="J84" s="170">
        <f>(COUNTIFS('Defect Entry'!$D:$D,$D84,'Defect Entry'!$B:$B,$E$20,'Defect Entry'!$H:$H,J$57))+(COUNTIFS('Defect Entry'!$D:$D,$D84,'Defect Entry'!$B:$B,$F$20,'Defect Entry'!$H:$H,J$57))+(COUNTIFS('Defect Entry'!$D:$D,$D84,'Defect Entry'!$B:$B,$G$20,'Defect Entry'!$H:$H,J$57))+(COUNTIFS('Defect Entry'!$D:$D,$D84,'Defect Entry'!$B:$B,$H$20,'Defect Entry'!$H:$H,J$57))+(COUNTIFS('Defect Entry'!$D:$D,$D84,'Defect Entry'!$B:$B,$J$20,'Defect Entry'!$H:$H,J$57))+(COUNTIFS('Defect Entry'!$D:$D,$D84,'Defect Entry'!$B:$B,$K$20,'Defect Entry'!$H:$H,J$57))+(COUNTIFS('Defect Entry'!$D:$D,$D84,'Defect Entry'!$B:$B,$L$20,'Defect Entry'!$H:$H,J$57))+(COUNTIFS('Defect Entry'!$D:$D,$D84,'Defect Entry'!$B:$B,$M$20,'Defect Entry'!$H:$H,J$57))+(COUNTIFS('Defect Entry'!$D:$D,$D84,'Defect Entry'!$B:$B,$N$20,'Defect Entry'!$H:$H,J$57))+(COUNTIFS('Defect Entry'!$D:$D,$D84,'Defect Entry'!$B:$B,$O$20,'Defect Entry'!$H:$H,J$57))+(COUNTIFS('Defect Entry'!$D:$D,$D84,'Defect Entry'!$B:$B,$I$20,'Defect Entry'!$H:$H,J$57))</f>
        <v>0</v>
      </c>
      <c r="K84" s="170">
        <f>(COUNTIFS('Defect Entry'!$D:$D,$D84,'Defect Entry'!$B:$B,$E$20,'Defect Entry'!$H:$H,K$57))+(COUNTIFS('Defect Entry'!$D:$D,$D84,'Defect Entry'!$B:$B,$F$20,'Defect Entry'!$H:$H,K$57))+(COUNTIFS('Defect Entry'!$D:$D,$D84,'Defect Entry'!$B:$B,$G$20,'Defect Entry'!$H:$H,K$57))+(COUNTIFS('Defect Entry'!$D:$D,$D84,'Defect Entry'!$B:$B,$H$20,'Defect Entry'!$H:$H,K$57))+(COUNTIFS('Defect Entry'!$D:$D,$D84,'Defect Entry'!$B:$B,$J$20,'Defect Entry'!$H:$H,K$57))+(COUNTIFS('Defect Entry'!$D:$D,$D84,'Defect Entry'!$B:$B,$K$20,'Defect Entry'!$H:$H,K$57))+(COUNTIFS('Defect Entry'!$D:$D,$D84,'Defect Entry'!$B:$B,$L$20,'Defect Entry'!$H:$H,K$57))+(COUNTIFS('Defect Entry'!$D:$D,$D84,'Defect Entry'!$B:$B,$M$20,'Defect Entry'!$H:$H,K$57))+(COUNTIFS('Defect Entry'!$D:$D,$D84,'Defect Entry'!$B:$B,$N$20,'Defect Entry'!$H:$H,K$57))+(COUNTIFS('Defect Entry'!$D:$D,$D84,'Defect Entry'!$B:$B,$O$20,'Defect Entry'!$H:$H,K$57))+(COUNTIFS('Defect Entry'!$D:$D,$D84,'Defect Entry'!$B:$B,$I$20,'Defect Entry'!$H:$H,K$57))</f>
        <v>1</v>
      </c>
      <c r="L84" s="170">
        <f>(COUNTIFS('Defect Entry'!$D:$D,$D84,'Defect Entry'!$B:$B,$E$20,'Defect Entry'!$H:$H,L$57))+(COUNTIFS('Defect Entry'!$D:$D,$D84,'Defect Entry'!$B:$B,$F$20,'Defect Entry'!$H:$H,L$57))+(COUNTIFS('Defect Entry'!$D:$D,$D84,'Defect Entry'!$B:$B,$G$20,'Defect Entry'!$H:$H,L$57))+(COUNTIFS('Defect Entry'!$D:$D,$D84,'Defect Entry'!$B:$B,$H$20,'Defect Entry'!$H:$H,L$57))+(COUNTIFS('Defect Entry'!$D:$D,$D84,'Defect Entry'!$B:$B,$J$20,'Defect Entry'!$H:$H,L$57))+(COUNTIFS('Defect Entry'!$D:$D,$D84,'Defect Entry'!$B:$B,$K$20,'Defect Entry'!$H:$H,L$57))+(COUNTIFS('Defect Entry'!$D:$D,$D84,'Defect Entry'!$B:$B,$L$20,'Defect Entry'!$H:$H,L$57))+(COUNTIFS('Defect Entry'!$D:$D,$D84,'Defect Entry'!$B:$B,$M$20,'Defect Entry'!$H:$H,L$57))+(COUNTIFS('Defect Entry'!$D:$D,$D84,'Defect Entry'!$B:$B,$N$20,'Defect Entry'!$H:$H,L$57))+(COUNTIFS('Defect Entry'!$D:$D,$D84,'Defect Entry'!$B:$B,$O$20,'Defect Entry'!$H:$H,L$57))+(COUNTIFS('Defect Entry'!$D:$D,$D84,'Defect Entry'!$B:$B,$I$20,'Defect Entry'!$H:$H,L$57))</f>
        <v>1</v>
      </c>
      <c r="M84" s="170">
        <f>(COUNTIFS('Defect Entry'!$D:$D,$D84,'Defect Entry'!$B:$B,$E$20,'Defect Entry'!$H:$H,M$57))+(COUNTIFS('Defect Entry'!$D:$D,$D84,'Defect Entry'!$B:$B,$F$20,'Defect Entry'!$H:$H,M$57))+(COUNTIFS('Defect Entry'!$D:$D,$D84,'Defect Entry'!$B:$B,$G$20,'Defect Entry'!$H:$H,M$57))+(COUNTIFS('Defect Entry'!$D:$D,$D84,'Defect Entry'!$B:$B,$H$20,'Defect Entry'!$H:$H,M$57))+(COUNTIFS('Defect Entry'!$D:$D,$D84,'Defect Entry'!$B:$B,$J$20,'Defect Entry'!$H:$H,M$57))+(COUNTIFS('Defect Entry'!$D:$D,$D84,'Defect Entry'!$B:$B,$K$20,'Defect Entry'!$H:$H,M$57))+(COUNTIFS('Defect Entry'!$D:$D,$D84,'Defect Entry'!$B:$B,$L$20,'Defect Entry'!$H:$H,M$57))+(COUNTIFS('Defect Entry'!$D:$D,$D84,'Defect Entry'!$B:$B,$M$20,'Defect Entry'!$H:$H,M$57))+(COUNTIFS('Defect Entry'!$D:$D,$D84,'Defect Entry'!$B:$B,$N$20,'Defect Entry'!$H:$H,M$57))+(COUNTIFS('Defect Entry'!$D:$D,$D84,'Defect Entry'!$B:$B,$O$20,'Defect Entry'!$H:$H,M$57))+(COUNTIFS('Defect Entry'!$D:$D,$D84,'Defect Entry'!$B:$B,$I$20,'Defect Entry'!$H:$H,M$57))</f>
        <v>2</v>
      </c>
    </row>
    <row r="85" spans="2:14" x14ac:dyDescent="0.25">
      <c r="B85" s="360"/>
      <c r="C85" s="360"/>
      <c r="D85" s="203" t="s">
        <v>224</v>
      </c>
      <c r="E85" s="170">
        <f>VLOOKUP(D85,D47:P78,13,0)</f>
        <v>2</v>
      </c>
      <c r="F85" s="170">
        <f>(COUNTIFS('Defect Entry'!$D:$D,$D85,'Defect Entry'!$B:$B,$E$20,'Defect Entry'!$G:$G,F$57))+(COUNTIFS('Defect Entry'!$D:$D,$D85,'Defect Entry'!$B:$B,$F$20,'Defect Entry'!$G:$G,F$57))+(COUNTIFS('Defect Entry'!$D:$D,$D85,'Defect Entry'!$B:$B,$G$20,'Defect Entry'!$G:$G,F$57))+(COUNTIFS('Defect Entry'!$D:$D,$D85,'Defect Entry'!$B:$B,$H$20,'Defect Entry'!$G:$G,F$57))+(COUNTIFS('Defect Entry'!$D:$D,$D85,'Defect Entry'!$B:$B,$J$20,'Defect Entry'!$G:$G,F$57))+(COUNTIFS('Defect Entry'!$D:$D,$D85,'Defect Entry'!$B:$B,$K$20,'Defect Entry'!$G:$G,F$57))+(COUNTIFS('Defect Entry'!$D:$D,$D85,'Defect Entry'!$B:$B,$L$20,'Defect Entry'!$G:$G,F$57))+(COUNTIFS('Defect Entry'!$D:$D,$D85,'Defect Entry'!$B:$B,$M$20,'Defect Entry'!$G:$G,F$57))+(COUNTIFS('Defect Entry'!$D:$D,$D85,'Defect Entry'!$B:$B,$N$20,'Defect Entry'!$G:$G,F$57))+(COUNTIFS('Defect Entry'!$D:$D,$D85,'Defect Entry'!$B:$B,$O$20,'Defect Entry'!$G:$G,F$57))+(COUNTIFS('Defect Entry'!$D:$D,$D85,'Defect Entry'!$B:$B,$I$20,'Defect Entry'!$G:$G,F$57))</f>
        <v>0</v>
      </c>
      <c r="G85" s="170">
        <f>(COUNTIFS('Defect Entry'!$D:$D,$D85,'Defect Entry'!$B:$B,$E$20,'Defect Entry'!$G:$G,G$57))+(COUNTIFS('Defect Entry'!$D:$D,$D85,'Defect Entry'!$B:$B,$F$20,'Defect Entry'!$G:$G,G$57))+(COUNTIFS('Defect Entry'!$D:$D,$D85,'Defect Entry'!$B:$B,$G$20,'Defect Entry'!$G:$G,G$57))+(COUNTIFS('Defect Entry'!$D:$D,$D85,'Defect Entry'!$B:$B,$H$20,'Defect Entry'!$G:$G,G$57))+(COUNTIFS('Defect Entry'!$D:$D,$D85,'Defect Entry'!$B:$B,$J$20,'Defect Entry'!$G:$G,G$57))+(COUNTIFS('Defect Entry'!$D:$D,$D85,'Defect Entry'!$B:$B,$K$20,'Defect Entry'!$G:$G,G$57))+(COUNTIFS('Defect Entry'!$D:$D,$D85,'Defect Entry'!$B:$B,$L$20,'Defect Entry'!$G:$G,G$57))+(COUNTIFS('Defect Entry'!$D:$D,$D85,'Defect Entry'!$B:$B,$M$20,'Defect Entry'!$G:$G,G$57))+(COUNTIFS('Defect Entry'!$D:$D,$D85,'Defect Entry'!$B:$B,$N$20,'Defect Entry'!$G:$G,G$57))+(COUNTIFS('Defect Entry'!$D:$D,$D85,'Defect Entry'!$B:$B,$O$20,'Defect Entry'!$G:$G,G$57))+(COUNTIFS('Defect Entry'!$D:$D,$D85,'Defect Entry'!$B:$B,$I$20,'Defect Entry'!$G:$G,G$57))</f>
        <v>0</v>
      </c>
      <c r="H85" s="170">
        <f>(COUNTIFS('Defect Entry'!$D:$D,$D85,'Defect Entry'!$B:$B,$E$20,'Defect Entry'!$G:$G,H$57))+(COUNTIFS('Defect Entry'!$D:$D,$D85,'Defect Entry'!$B:$B,$F$20,'Defect Entry'!$G:$G,H$57))+(COUNTIFS('Defect Entry'!$D:$D,$D85,'Defect Entry'!$B:$B,$G$20,'Defect Entry'!$G:$G,H$57))+(COUNTIFS('Defect Entry'!$D:$D,$D85,'Defect Entry'!$B:$B,$H$20,'Defect Entry'!$G:$G,H$57))+(COUNTIFS('Defect Entry'!$D:$D,$D85,'Defect Entry'!$B:$B,$J$20,'Defect Entry'!$G:$G,H$57))+(COUNTIFS('Defect Entry'!$D:$D,$D85,'Defect Entry'!$B:$B,$K$20,'Defect Entry'!$G:$G,H$57))+(COUNTIFS('Defect Entry'!$D:$D,$D85,'Defect Entry'!$B:$B,$L$20,'Defect Entry'!$G:$G,H$57))+(COUNTIFS('Defect Entry'!$D:$D,$D85,'Defect Entry'!$B:$B,$M$20,'Defect Entry'!$G:$G,H$57))+(COUNTIFS('Defect Entry'!$D:$D,$D85,'Defect Entry'!$B:$B,$N$20,'Defect Entry'!$G:$G,H$57))+(COUNTIFS('Defect Entry'!$D:$D,$D85,'Defect Entry'!$B:$B,$O$20,'Defect Entry'!$G:$G,H$57))+(COUNTIFS('Defect Entry'!$D:$D,$D85,'Defect Entry'!$B:$B,$I$20,'Defect Entry'!$G:$G,H$57))</f>
        <v>2</v>
      </c>
      <c r="I85" s="170">
        <f>(COUNTIFS('Defect Entry'!$D:$D,$D85,'Defect Entry'!$B:$B,$E$20,'Defect Entry'!$G:$G,I$57))+(COUNTIFS('Defect Entry'!$D:$D,$D85,'Defect Entry'!$B:$B,$F$20,'Defect Entry'!$G:$G,I$57))+(COUNTIFS('Defect Entry'!$D:$D,$D85,'Defect Entry'!$B:$B,$G$20,'Defect Entry'!$G:$G,I$57))+(COUNTIFS('Defect Entry'!$D:$D,$D85,'Defect Entry'!$B:$B,$H$20,'Defect Entry'!$G:$G,I$57))+(COUNTIFS('Defect Entry'!$D:$D,$D85,'Defect Entry'!$B:$B,$J$20,'Defect Entry'!$G:$G,I$57))+(COUNTIFS('Defect Entry'!$D:$D,$D85,'Defect Entry'!$B:$B,$K$20,'Defect Entry'!$G:$G,I$57))+(COUNTIFS('Defect Entry'!$D:$D,$D85,'Defect Entry'!$B:$B,$L$20,'Defect Entry'!$G:$G,I$57))+(COUNTIFS('Defect Entry'!$D:$D,$D85,'Defect Entry'!$B:$B,$M$20,'Defect Entry'!$G:$G,I$57))+(COUNTIFS('Defect Entry'!$D:$D,$D85,'Defect Entry'!$B:$B,$N$20,'Defect Entry'!$G:$G,I$57))+(COUNTIFS('Defect Entry'!$D:$D,$D85,'Defect Entry'!$B:$B,$O$20,'Defect Entry'!$G:$G,I$57))+(COUNTIFS('Defect Entry'!$D:$D,$D85,'Defect Entry'!$B:$B,$I$20,'Defect Entry'!$G:$G,I$57))</f>
        <v>0</v>
      </c>
      <c r="J85" s="170">
        <f>(COUNTIFS('Defect Entry'!$D:$D,$D85,'Defect Entry'!$B:$B,$E$20,'Defect Entry'!$H:$H,J$57))+(COUNTIFS('Defect Entry'!$D:$D,$D85,'Defect Entry'!$B:$B,$F$20,'Defect Entry'!$H:$H,J$57))+(COUNTIFS('Defect Entry'!$D:$D,$D85,'Defect Entry'!$B:$B,$G$20,'Defect Entry'!$H:$H,J$57))+(COUNTIFS('Defect Entry'!$D:$D,$D85,'Defect Entry'!$B:$B,$H$20,'Defect Entry'!$H:$H,J$57))+(COUNTIFS('Defect Entry'!$D:$D,$D85,'Defect Entry'!$B:$B,$J$20,'Defect Entry'!$H:$H,J$57))+(COUNTIFS('Defect Entry'!$D:$D,$D85,'Defect Entry'!$B:$B,$K$20,'Defect Entry'!$H:$H,J$57))+(COUNTIFS('Defect Entry'!$D:$D,$D85,'Defect Entry'!$B:$B,$L$20,'Defect Entry'!$H:$H,J$57))+(COUNTIFS('Defect Entry'!$D:$D,$D85,'Defect Entry'!$B:$B,$M$20,'Defect Entry'!$H:$H,J$57))+(COUNTIFS('Defect Entry'!$D:$D,$D85,'Defect Entry'!$B:$B,$N$20,'Defect Entry'!$H:$H,J$57))+(COUNTIFS('Defect Entry'!$D:$D,$D85,'Defect Entry'!$B:$B,$O$20,'Defect Entry'!$H:$H,J$57))+(COUNTIFS('Defect Entry'!$D:$D,$D85,'Defect Entry'!$B:$B,$I$20,'Defect Entry'!$H:$H,J$57))</f>
        <v>0</v>
      </c>
      <c r="K85" s="170">
        <f>(COUNTIFS('Defect Entry'!$D:$D,$D85,'Defect Entry'!$B:$B,$E$20,'Defect Entry'!$H:$H,K$57))+(COUNTIFS('Defect Entry'!$D:$D,$D85,'Defect Entry'!$B:$B,$F$20,'Defect Entry'!$H:$H,K$57))+(COUNTIFS('Defect Entry'!$D:$D,$D85,'Defect Entry'!$B:$B,$G$20,'Defect Entry'!$H:$H,K$57))+(COUNTIFS('Defect Entry'!$D:$D,$D85,'Defect Entry'!$B:$B,$H$20,'Defect Entry'!$H:$H,K$57))+(COUNTIFS('Defect Entry'!$D:$D,$D85,'Defect Entry'!$B:$B,$J$20,'Defect Entry'!$H:$H,K$57))+(COUNTIFS('Defect Entry'!$D:$D,$D85,'Defect Entry'!$B:$B,$K$20,'Defect Entry'!$H:$H,K$57))+(COUNTIFS('Defect Entry'!$D:$D,$D85,'Defect Entry'!$B:$B,$L$20,'Defect Entry'!$H:$H,K$57))+(COUNTIFS('Defect Entry'!$D:$D,$D85,'Defect Entry'!$B:$B,$M$20,'Defect Entry'!$H:$H,K$57))+(COUNTIFS('Defect Entry'!$D:$D,$D85,'Defect Entry'!$B:$B,$N$20,'Defect Entry'!$H:$H,K$57))+(COUNTIFS('Defect Entry'!$D:$D,$D85,'Defect Entry'!$B:$B,$O$20,'Defect Entry'!$H:$H,K$57))+(COUNTIFS('Defect Entry'!$D:$D,$D85,'Defect Entry'!$B:$B,$I$20,'Defect Entry'!$H:$H,K$57))</f>
        <v>0</v>
      </c>
      <c r="L85" s="170">
        <f>(COUNTIFS('Defect Entry'!$D:$D,$D85,'Defect Entry'!$B:$B,$E$20,'Defect Entry'!$H:$H,L$57))+(COUNTIFS('Defect Entry'!$D:$D,$D85,'Defect Entry'!$B:$B,$F$20,'Defect Entry'!$H:$H,L$57))+(COUNTIFS('Defect Entry'!$D:$D,$D85,'Defect Entry'!$B:$B,$G$20,'Defect Entry'!$H:$H,L$57))+(COUNTIFS('Defect Entry'!$D:$D,$D85,'Defect Entry'!$B:$B,$H$20,'Defect Entry'!$H:$H,L$57))+(COUNTIFS('Defect Entry'!$D:$D,$D85,'Defect Entry'!$B:$B,$J$20,'Defect Entry'!$H:$H,L$57))+(COUNTIFS('Defect Entry'!$D:$D,$D85,'Defect Entry'!$B:$B,$K$20,'Defect Entry'!$H:$H,L$57))+(COUNTIFS('Defect Entry'!$D:$D,$D85,'Defect Entry'!$B:$B,$L$20,'Defect Entry'!$H:$H,L$57))+(COUNTIFS('Defect Entry'!$D:$D,$D85,'Defect Entry'!$B:$B,$M$20,'Defect Entry'!$H:$H,L$57))+(COUNTIFS('Defect Entry'!$D:$D,$D85,'Defect Entry'!$B:$B,$N$20,'Defect Entry'!$H:$H,L$57))+(COUNTIFS('Defect Entry'!$D:$D,$D85,'Defect Entry'!$B:$B,$O$20,'Defect Entry'!$H:$H,L$57))+(COUNTIFS('Defect Entry'!$D:$D,$D85,'Defect Entry'!$B:$B,$I$20,'Defect Entry'!$H:$H,L$57))</f>
        <v>2</v>
      </c>
      <c r="M85" s="170">
        <f>(COUNTIFS('Defect Entry'!$D:$D,$D85,'Defect Entry'!$B:$B,$E$20,'Defect Entry'!$H:$H,M$57))+(COUNTIFS('Defect Entry'!$D:$D,$D85,'Defect Entry'!$B:$B,$F$20,'Defect Entry'!$H:$H,M$57))+(COUNTIFS('Defect Entry'!$D:$D,$D85,'Defect Entry'!$B:$B,$G$20,'Defect Entry'!$H:$H,M$57))+(COUNTIFS('Defect Entry'!$D:$D,$D85,'Defect Entry'!$B:$B,$H$20,'Defect Entry'!$H:$H,M$57))+(COUNTIFS('Defect Entry'!$D:$D,$D85,'Defect Entry'!$B:$B,$J$20,'Defect Entry'!$H:$H,M$57))+(COUNTIFS('Defect Entry'!$D:$D,$D85,'Defect Entry'!$B:$B,$K$20,'Defect Entry'!$H:$H,M$57))+(COUNTIFS('Defect Entry'!$D:$D,$D85,'Defect Entry'!$B:$B,$L$20,'Defect Entry'!$H:$H,M$57))+(COUNTIFS('Defect Entry'!$D:$D,$D85,'Defect Entry'!$B:$B,$M$20,'Defect Entry'!$H:$H,M$57))+(COUNTIFS('Defect Entry'!$D:$D,$D85,'Defect Entry'!$B:$B,$N$20,'Defect Entry'!$H:$H,M$57))+(COUNTIFS('Defect Entry'!$D:$D,$D85,'Defect Entry'!$B:$B,$O$20,'Defect Entry'!$H:$H,M$57))+(COUNTIFS('Defect Entry'!$D:$D,$D85,'Defect Entry'!$B:$B,$I$20,'Defect Entry'!$H:$H,M$57))</f>
        <v>0</v>
      </c>
    </row>
    <row r="86" spans="2:14" x14ac:dyDescent="0.25">
      <c r="B86" s="360"/>
      <c r="C86" s="360"/>
      <c r="D86" s="203" t="s">
        <v>225</v>
      </c>
      <c r="E86" s="170">
        <f>VLOOKUP(D86,D48:P79,13,0)</f>
        <v>0</v>
      </c>
      <c r="F86" s="170">
        <f>(COUNTIFS('Defect Entry'!$D:$D,$D86,'Defect Entry'!$B:$B,$E$20,'Defect Entry'!$G:$G,F$57))+(COUNTIFS('Defect Entry'!$D:$D,$D86,'Defect Entry'!$B:$B,$F$20,'Defect Entry'!$G:$G,F$57))+(COUNTIFS('Defect Entry'!$D:$D,$D86,'Defect Entry'!$B:$B,$G$20,'Defect Entry'!$G:$G,F$57))+(COUNTIFS('Defect Entry'!$D:$D,$D86,'Defect Entry'!$B:$B,$H$20,'Defect Entry'!$G:$G,F$57))+(COUNTIFS('Defect Entry'!$D:$D,$D86,'Defect Entry'!$B:$B,$J$20,'Defect Entry'!$G:$G,F$57))+(COUNTIFS('Defect Entry'!$D:$D,$D86,'Defect Entry'!$B:$B,$K$20,'Defect Entry'!$G:$G,F$57))+(COUNTIFS('Defect Entry'!$D:$D,$D86,'Defect Entry'!$B:$B,$L$20,'Defect Entry'!$G:$G,F$57))+(COUNTIFS('Defect Entry'!$D:$D,$D86,'Defect Entry'!$B:$B,$M$20,'Defect Entry'!$G:$G,F$57))+(COUNTIFS('Defect Entry'!$D:$D,$D86,'Defect Entry'!$B:$B,$N$20,'Defect Entry'!$G:$G,F$57))+(COUNTIFS('Defect Entry'!$D:$D,$D86,'Defect Entry'!$B:$B,$O$20,'Defect Entry'!$G:$G,F$57))+(COUNTIFS('Defect Entry'!$D:$D,$D86,'Defect Entry'!$B:$B,$I$20,'Defect Entry'!$G:$G,F$57))</f>
        <v>0</v>
      </c>
      <c r="G86" s="170">
        <f>(COUNTIFS('Defect Entry'!$D:$D,$D86,'Defect Entry'!$B:$B,$E$20,'Defect Entry'!$G:$G,G$57))+(COUNTIFS('Defect Entry'!$D:$D,$D86,'Defect Entry'!$B:$B,$F$20,'Defect Entry'!$G:$G,G$57))+(COUNTIFS('Defect Entry'!$D:$D,$D86,'Defect Entry'!$B:$B,$G$20,'Defect Entry'!$G:$G,G$57))+(COUNTIFS('Defect Entry'!$D:$D,$D86,'Defect Entry'!$B:$B,$H$20,'Defect Entry'!$G:$G,G$57))+(COUNTIFS('Defect Entry'!$D:$D,$D86,'Defect Entry'!$B:$B,$J$20,'Defect Entry'!$G:$G,G$57))+(COUNTIFS('Defect Entry'!$D:$D,$D86,'Defect Entry'!$B:$B,$K$20,'Defect Entry'!$G:$G,G$57))+(COUNTIFS('Defect Entry'!$D:$D,$D86,'Defect Entry'!$B:$B,$L$20,'Defect Entry'!$G:$G,G$57))+(COUNTIFS('Defect Entry'!$D:$D,$D86,'Defect Entry'!$B:$B,$M$20,'Defect Entry'!$G:$G,G$57))+(COUNTIFS('Defect Entry'!$D:$D,$D86,'Defect Entry'!$B:$B,$N$20,'Defect Entry'!$G:$G,G$57))+(COUNTIFS('Defect Entry'!$D:$D,$D86,'Defect Entry'!$B:$B,$O$20,'Defect Entry'!$G:$G,G$57))+(COUNTIFS('Defect Entry'!$D:$D,$D86,'Defect Entry'!$B:$B,$I$20,'Defect Entry'!$G:$G,G$57))</f>
        <v>0</v>
      </c>
      <c r="H86" s="170">
        <f>(COUNTIFS('Defect Entry'!$D:$D,$D86,'Defect Entry'!$B:$B,$E$20,'Defect Entry'!$G:$G,H$57))+(COUNTIFS('Defect Entry'!$D:$D,$D86,'Defect Entry'!$B:$B,$F$20,'Defect Entry'!$G:$G,H$57))+(COUNTIFS('Defect Entry'!$D:$D,$D86,'Defect Entry'!$B:$B,$G$20,'Defect Entry'!$G:$G,H$57))+(COUNTIFS('Defect Entry'!$D:$D,$D86,'Defect Entry'!$B:$B,$H$20,'Defect Entry'!$G:$G,H$57))+(COUNTIFS('Defect Entry'!$D:$D,$D86,'Defect Entry'!$B:$B,$J$20,'Defect Entry'!$G:$G,H$57))+(COUNTIFS('Defect Entry'!$D:$D,$D86,'Defect Entry'!$B:$B,$K$20,'Defect Entry'!$G:$G,H$57))+(COUNTIFS('Defect Entry'!$D:$D,$D86,'Defect Entry'!$B:$B,$L$20,'Defect Entry'!$G:$G,H$57))+(COUNTIFS('Defect Entry'!$D:$D,$D86,'Defect Entry'!$B:$B,$M$20,'Defect Entry'!$G:$G,H$57))+(COUNTIFS('Defect Entry'!$D:$D,$D86,'Defect Entry'!$B:$B,$N$20,'Defect Entry'!$G:$G,H$57))+(COUNTIFS('Defect Entry'!$D:$D,$D86,'Defect Entry'!$B:$B,$O$20,'Defect Entry'!$G:$G,H$57))+(COUNTIFS('Defect Entry'!$D:$D,$D86,'Defect Entry'!$B:$B,$I$20,'Defect Entry'!$G:$G,H$57))</f>
        <v>0</v>
      </c>
      <c r="I86" s="170">
        <f>(COUNTIFS('Defect Entry'!$D:$D,$D86,'Defect Entry'!$B:$B,$E$20,'Defect Entry'!$G:$G,I$57))+(COUNTIFS('Defect Entry'!$D:$D,$D86,'Defect Entry'!$B:$B,$F$20,'Defect Entry'!$G:$G,I$57))+(COUNTIFS('Defect Entry'!$D:$D,$D86,'Defect Entry'!$B:$B,$G$20,'Defect Entry'!$G:$G,I$57))+(COUNTIFS('Defect Entry'!$D:$D,$D86,'Defect Entry'!$B:$B,$H$20,'Defect Entry'!$G:$G,I$57))+(COUNTIFS('Defect Entry'!$D:$D,$D86,'Defect Entry'!$B:$B,$J$20,'Defect Entry'!$G:$G,I$57))+(COUNTIFS('Defect Entry'!$D:$D,$D86,'Defect Entry'!$B:$B,$K$20,'Defect Entry'!$G:$G,I$57))+(COUNTIFS('Defect Entry'!$D:$D,$D86,'Defect Entry'!$B:$B,$L$20,'Defect Entry'!$G:$G,I$57))+(COUNTIFS('Defect Entry'!$D:$D,$D86,'Defect Entry'!$B:$B,$M$20,'Defect Entry'!$G:$G,I$57))+(COUNTIFS('Defect Entry'!$D:$D,$D86,'Defect Entry'!$B:$B,$N$20,'Defect Entry'!$G:$G,I$57))+(COUNTIFS('Defect Entry'!$D:$D,$D86,'Defect Entry'!$B:$B,$O$20,'Defect Entry'!$G:$G,I$57))+(COUNTIFS('Defect Entry'!$D:$D,$D86,'Defect Entry'!$B:$B,$I$20,'Defect Entry'!$G:$G,I$57))</f>
        <v>0</v>
      </c>
      <c r="J86" s="170">
        <f>(COUNTIFS('Defect Entry'!$D:$D,$D86,'Defect Entry'!$B:$B,$E$20,'Defect Entry'!$H:$H,J$57))+(COUNTIFS('Defect Entry'!$D:$D,$D86,'Defect Entry'!$B:$B,$F$20,'Defect Entry'!$H:$H,J$57))+(COUNTIFS('Defect Entry'!$D:$D,$D86,'Defect Entry'!$B:$B,$G$20,'Defect Entry'!$H:$H,J$57))+(COUNTIFS('Defect Entry'!$D:$D,$D86,'Defect Entry'!$B:$B,$H$20,'Defect Entry'!$H:$H,J$57))+(COUNTIFS('Defect Entry'!$D:$D,$D86,'Defect Entry'!$B:$B,$J$20,'Defect Entry'!$H:$H,J$57))+(COUNTIFS('Defect Entry'!$D:$D,$D86,'Defect Entry'!$B:$B,$K$20,'Defect Entry'!$H:$H,J$57))+(COUNTIFS('Defect Entry'!$D:$D,$D86,'Defect Entry'!$B:$B,$L$20,'Defect Entry'!$H:$H,J$57))+(COUNTIFS('Defect Entry'!$D:$D,$D86,'Defect Entry'!$B:$B,$M$20,'Defect Entry'!$H:$H,J$57))+(COUNTIFS('Defect Entry'!$D:$D,$D86,'Defect Entry'!$B:$B,$N$20,'Defect Entry'!$H:$H,J$57))+(COUNTIFS('Defect Entry'!$D:$D,$D86,'Defect Entry'!$B:$B,$O$20,'Defect Entry'!$H:$H,J$57))+(COUNTIFS('Defect Entry'!$D:$D,$D86,'Defect Entry'!$B:$B,$I$20,'Defect Entry'!$H:$H,J$57))</f>
        <v>0</v>
      </c>
      <c r="K86" s="170">
        <f>(COUNTIFS('Defect Entry'!$D:$D,$D86,'Defect Entry'!$B:$B,$E$20,'Defect Entry'!$H:$H,K$57))+(COUNTIFS('Defect Entry'!$D:$D,$D86,'Defect Entry'!$B:$B,$F$20,'Defect Entry'!$H:$H,K$57))+(COUNTIFS('Defect Entry'!$D:$D,$D86,'Defect Entry'!$B:$B,$G$20,'Defect Entry'!$H:$H,K$57))+(COUNTIFS('Defect Entry'!$D:$D,$D86,'Defect Entry'!$B:$B,$H$20,'Defect Entry'!$H:$H,K$57))+(COUNTIFS('Defect Entry'!$D:$D,$D86,'Defect Entry'!$B:$B,$J$20,'Defect Entry'!$H:$H,K$57))+(COUNTIFS('Defect Entry'!$D:$D,$D86,'Defect Entry'!$B:$B,$K$20,'Defect Entry'!$H:$H,K$57))+(COUNTIFS('Defect Entry'!$D:$D,$D86,'Defect Entry'!$B:$B,$L$20,'Defect Entry'!$H:$H,K$57))+(COUNTIFS('Defect Entry'!$D:$D,$D86,'Defect Entry'!$B:$B,$M$20,'Defect Entry'!$H:$H,K$57))+(COUNTIFS('Defect Entry'!$D:$D,$D86,'Defect Entry'!$B:$B,$N$20,'Defect Entry'!$H:$H,K$57))+(COUNTIFS('Defect Entry'!$D:$D,$D86,'Defect Entry'!$B:$B,$O$20,'Defect Entry'!$H:$H,K$57))+(COUNTIFS('Defect Entry'!$D:$D,$D86,'Defect Entry'!$B:$B,$I$20,'Defect Entry'!$H:$H,K$57))</f>
        <v>0</v>
      </c>
      <c r="L86" s="170">
        <f>(COUNTIFS('Defect Entry'!$D:$D,$D86,'Defect Entry'!$B:$B,$E$20,'Defect Entry'!$H:$H,L$57))+(COUNTIFS('Defect Entry'!$D:$D,$D86,'Defect Entry'!$B:$B,$F$20,'Defect Entry'!$H:$H,L$57))+(COUNTIFS('Defect Entry'!$D:$D,$D86,'Defect Entry'!$B:$B,$G$20,'Defect Entry'!$H:$H,L$57))+(COUNTIFS('Defect Entry'!$D:$D,$D86,'Defect Entry'!$B:$B,$H$20,'Defect Entry'!$H:$H,L$57))+(COUNTIFS('Defect Entry'!$D:$D,$D86,'Defect Entry'!$B:$B,$J$20,'Defect Entry'!$H:$H,L$57))+(COUNTIFS('Defect Entry'!$D:$D,$D86,'Defect Entry'!$B:$B,$K$20,'Defect Entry'!$H:$H,L$57))+(COUNTIFS('Defect Entry'!$D:$D,$D86,'Defect Entry'!$B:$B,$L$20,'Defect Entry'!$H:$H,L$57))+(COUNTIFS('Defect Entry'!$D:$D,$D86,'Defect Entry'!$B:$B,$M$20,'Defect Entry'!$H:$H,L$57))+(COUNTIFS('Defect Entry'!$D:$D,$D86,'Defect Entry'!$B:$B,$N$20,'Defect Entry'!$H:$H,L$57))+(COUNTIFS('Defect Entry'!$D:$D,$D86,'Defect Entry'!$B:$B,$O$20,'Defect Entry'!$H:$H,L$57))+(COUNTIFS('Defect Entry'!$D:$D,$D86,'Defect Entry'!$B:$B,$I$20,'Defect Entry'!$H:$H,L$57))</f>
        <v>0</v>
      </c>
      <c r="M86" s="170">
        <f>(COUNTIFS('Defect Entry'!$D:$D,$D86,'Defect Entry'!$B:$B,$E$20,'Defect Entry'!$H:$H,M$57))+(COUNTIFS('Defect Entry'!$D:$D,$D86,'Defect Entry'!$B:$B,$F$20,'Defect Entry'!$H:$H,M$57))+(COUNTIFS('Defect Entry'!$D:$D,$D86,'Defect Entry'!$B:$B,$G$20,'Defect Entry'!$H:$H,M$57))+(COUNTIFS('Defect Entry'!$D:$D,$D86,'Defect Entry'!$B:$B,$H$20,'Defect Entry'!$H:$H,M$57))+(COUNTIFS('Defect Entry'!$D:$D,$D86,'Defect Entry'!$B:$B,$J$20,'Defect Entry'!$H:$H,M$57))+(COUNTIFS('Defect Entry'!$D:$D,$D86,'Defect Entry'!$B:$B,$K$20,'Defect Entry'!$H:$H,M$57))+(COUNTIFS('Defect Entry'!$D:$D,$D86,'Defect Entry'!$B:$B,$L$20,'Defect Entry'!$H:$H,M$57))+(COUNTIFS('Defect Entry'!$D:$D,$D86,'Defect Entry'!$B:$B,$M$20,'Defect Entry'!$H:$H,M$57))+(COUNTIFS('Defect Entry'!$D:$D,$D86,'Defect Entry'!$B:$B,$N$20,'Defect Entry'!$H:$H,M$57))+(COUNTIFS('Defect Entry'!$D:$D,$D86,'Defect Entry'!$B:$B,$O$20,'Defect Entry'!$H:$H,M$57))+(COUNTIFS('Defect Entry'!$D:$D,$D86,'Defect Entry'!$B:$B,$I$20,'Defect Entry'!$H:$H,M$57))</f>
        <v>0</v>
      </c>
    </row>
    <row r="87" spans="2:14" x14ac:dyDescent="0.25">
      <c r="B87" s="360"/>
      <c r="C87" s="360"/>
      <c r="D87" s="203" t="s">
        <v>204</v>
      </c>
      <c r="E87" s="170">
        <f>VLOOKUP(D87,D49:P80,13,0)</f>
        <v>30</v>
      </c>
      <c r="F87" s="170">
        <f>(COUNTIFS('Defect Entry'!$D:$D,$D87,'Defect Entry'!$B:$B,$E$20,'Defect Entry'!$G:$G,F$57))+(COUNTIFS('Defect Entry'!$D:$D,$D87,'Defect Entry'!$B:$B,$F$20,'Defect Entry'!$G:$G,F$57))+(COUNTIFS('Defect Entry'!$D:$D,$D87,'Defect Entry'!$B:$B,$G$20,'Defect Entry'!$G:$G,F$57))+(COUNTIFS('Defect Entry'!$D:$D,$D87,'Defect Entry'!$B:$B,$H$20,'Defect Entry'!$G:$G,F$57))+(COUNTIFS('Defect Entry'!$D:$D,$D87,'Defect Entry'!$B:$B,$J$20,'Defect Entry'!$G:$G,F$57))+(COUNTIFS('Defect Entry'!$D:$D,$D87,'Defect Entry'!$B:$B,$K$20,'Defect Entry'!$G:$G,F$57))+(COUNTIFS('Defect Entry'!$D:$D,$D87,'Defect Entry'!$B:$B,$L$20,'Defect Entry'!$G:$G,F$57))+(COUNTIFS('Defect Entry'!$D:$D,$D87,'Defect Entry'!$B:$B,$M$20,'Defect Entry'!$G:$G,F$57))+(COUNTIFS('Defect Entry'!$D:$D,$D87,'Defect Entry'!$B:$B,$N$20,'Defect Entry'!$G:$G,F$57))+(COUNTIFS('Defect Entry'!$D:$D,$D87,'Defect Entry'!$B:$B,$O$20,'Defect Entry'!$G:$G,F$57))+(COUNTIFS('Defect Entry'!$D:$D,$D87,'Defect Entry'!$B:$B,$I$20,'Defect Entry'!$G:$G,F$57))</f>
        <v>0</v>
      </c>
      <c r="G87" s="170">
        <f>(COUNTIFS('Defect Entry'!$D:$D,$D87,'Defect Entry'!$B:$B,$E$20,'Defect Entry'!$G:$G,G$57))+(COUNTIFS('Defect Entry'!$D:$D,$D87,'Defect Entry'!$B:$B,$F$20,'Defect Entry'!$G:$G,G$57))+(COUNTIFS('Defect Entry'!$D:$D,$D87,'Defect Entry'!$B:$B,$G$20,'Defect Entry'!$G:$G,G$57))+(COUNTIFS('Defect Entry'!$D:$D,$D87,'Defect Entry'!$B:$B,$H$20,'Defect Entry'!$G:$G,G$57))+(COUNTIFS('Defect Entry'!$D:$D,$D87,'Defect Entry'!$B:$B,$J$20,'Defect Entry'!$G:$G,G$57))+(COUNTIFS('Defect Entry'!$D:$D,$D87,'Defect Entry'!$B:$B,$K$20,'Defect Entry'!$G:$G,G$57))+(COUNTIFS('Defect Entry'!$D:$D,$D87,'Defect Entry'!$B:$B,$L$20,'Defect Entry'!$G:$G,G$57))+(COUNTIFS('Defect Entry'!$D:$D,$D87,'Defect Entry'!$B:$B,$M$20,'Defect Entry'!$G:$G,G$57))+(COUNTIFS('Defect Entry'!$D:$D,$D87,'Defect Entry'!$B:$B,$N$20,'Defect Entry'!$G:$G,G$57))+(COUNTIFS('Defect Entry'!$D:$D,$D87,'Defect Entry'!$B:$B,$O$20,'Defect Entry'!$G:$G,G$57))+(COUNTIFS('Defect Entry'!$D:$D,$D87,'Defect Entry'!$B:$B,$I$20,'Defect Entry'!$G:$G,G$57))</f>
        <v>0</v>
      </c>
      <c r="H87" s="170">
        <f>(COUNTIFS('Defect Entry'!$D:$D,$D87,'Defect Entry'!$B:$B,$E$20,'Defect Entry'!$G:$G,H$57))+(COUNTIFS('Defect Entry'!$D:$D,$D87,'Defect Entry'!$B:$B,$F$20,'Defect Entry'!$G:$G,H$57))+(COUNTIFS('Defect Entry'!$D:$D,$D87,'Defect Entry'!$B:$B,$G$20,'Defect Entry'!$G:$G,H$57))+(COUNTIFS('Defect Entry'!$D:$D,$D87,'Defect Entry'!$B:$B,$H$20,'Defect Entry'!$G:$G,H$57))+(COUNTIFS('Defect Entry'!$D:$D,$D87,'Defect Entry'!$B:$B,$J$20,'Defect Entry'!$G:$G,H$57))+(COUNTIFS('Defect Entry'!$D:$D,$D87,'Defect Entry'!$B:$B,$K$20,'Defect Entry'!$G:$G,H$57))+(COUNTIFS('Defect Entry'!$D:$D,$D87,'Defect Entry'!$B:$B,$L$20,'Defect Entry'!$G:$G,H$57))+(COUNTIFS('Defect Entry'!$D:$D,$D87,'Defect Entry'!$B:$B,$M$20,'Defect Entry'!$G:$G,H$57))+(COUNTIFS('Defect Entry'!$D:$D,$D87,'Defect Entry'!$B:$B,$N$20,'Defect Entry'!$G:$G,H$57))+(COUNTIFS('Defect Entry'!$D:$D,$D87,'Defect Entry'!$B:$B,$O$20,'Defect Entry'!$G:$G,H$57))+(COUNTIFS('Defect Entry'!$D:$D,$D87,'Defect Entry'!$B:$B,$I$20,'Defect Entry'!$G:$G,H$57))</f>
        <v>22</v>
      </c>
      <c r="I87" s="170">
        <f>(COUNTIFS('Defect Entry'!$D:$D,$D87,'Defect Entry'!$B:$B,$E$20,'Defect Entry'!$G:$G,I$57))+(COUNTIFS('Defect Entry'!$D:$D,$D87,'Defect Entry'!$B:$B,$F$20,'Defect Entry'!$G:$G,I$57))+(COUNTIFS('Defect Entry'!$D:$D,$D87,'Defect Entry'!$B:$B,$G$20,'Defect Entry'!$G:$G,I$57))+(COUNTIFS('Defect Entry'!$D:$D,$D87,'Defect Entry'!$B:$B,$H$20,'Defect Entry'!$G:$G,I$57))+(COUNTIFS('Defect Entry'!$D:$D,$D87,'Defect Entry'!$B:$B,$J$20,'Defect Entry'!$G:$G,I$57))+(COUNTIFS('Defect Entry'!$D:$D,$D87,'Defect Entry'!$B:$B,$K$20,'Defect Entry'!$G:$G,I$57))+(COUNTIFS('Defect Entry'!$D:$D,$D87,'Defect Entry'!$B:$B,$L$20,'Defect Entry'!$G:$G,I$57))+(COUNTIFS('Defect Entry'!$D:$D,$D87,'Defect Entry'!$B:$B,$M$20,'Defect Entry'!$G:$G,I$57))+(COUNTIFS('Defect Entry'!$D:$D,$D87,'Defect Entry'!$B:$B,$N$20,'Defect Entry'!$G:$G,I$57))+(COUNTIFS('Defect Entry'!$D:$D,$D87,'Defect Entry'!$B:$B,$O$20,'Defect Entry'!$G:$G,I$57))+(COUNTIFS('Defect Entry'!$D:$D,$D87,'Defect Entry'!$B:$B,$I$20,'Defect Entry'!$G:$G,I$57))</f>
        <v>8</v>
      </c>
      <c r="J87" s="170">
        <f>(COUNTIFS('Defect Entry'!$D:$D,$D87,'Defect Entry'!$B:$B,$E$20,'Defect Entry'!$H:$H,J$57))+(COUNTIFS('Defect Entry'!$D:$D,$D87,'Defect Entry'!$B:$B,$F$20,'Defect Entry'!$H:$H,J$57))+(COUNTIFS('Defect Entry'!$D:$D,$D87,'Defect Entry'!$B:$B,$G$20,'Defect Entry'!$H:$H,J$57))+(COUNTIFS('Defect Entry'!$D:$D,$D87,'Defect Entry'!$B:$B,$H$20,'Defect Entry'!$H:$H,J$57))+(COUNTIFS('Defect Entry'!$D:$D,$D87,'Defect Entry'!$B:$B,$J$20,'Defect Entry'!$H:$H,J$57))+(COUNTIFS('Defect Entry'!$D:$D,$D87,'Defect Entry'!$B:$B,$K$20,'Defect Entry'!$H:$H,J$57))+(COUNTIFS('Defect Entry'!$D:$D,$D87,'Defect Entry'!$B:$B,$L$20,'Defect Entry'!$H:$H,J$57))+(COUNTIFS('Defect Entry'!$D:$D,$D87,'Defect Entry'!$B:$B,$M$20,'Defect Entry'!$H:$H,J$57))+(COUNTIFS('Defect Entry'!$D:$D,$D87,'Defect Entry'!$B:$B,$N$20,'Defect Entry'!$H:$H,J$57))+(COUNTIFS('Defect Entry'!$D:$D,$D87,'Defect Entry'!$B:$B,$O$20,'Defect Entry'!$H:$H,J$57))+(COUNTIFS('Defect Entry'!$D:$D,$D87,'Defect Entry'!$B:$B,$I$20,'Defect Entry'!$H:$H,J$57))</f>
        <v>0</v>
      </c>
      <c r="K87" s="170">
        <f>(COUNTIFS('Defect Entry'!$D:$D,$D87,'Defect Entry'!$B:$B,$E$20,'Defect Entry'!$H:$H,K$57))+(COUNTIFS('Defect Entry'!$D:$D,$D87,'Defect Entry'!$B:$B,$F$20,'Defect Entry'!$H:$H,K$57))+(COUNTIFS('Defect Entry'!$D:$D,$D87,'Defect Entry'!$B:$B,$G$20,'Defect Entry'!$H:$H,K$57))+(COUNTIFS('Defect Entry'!$D:$D,$D87,'Defect Entry'!$B:$B,$H$20,'Defect Entry'!$H:$H,K$57))+(COUNTIFS('Defect Entry'!$D:$D,$D87,'Defect Entry'!$B:$B,$J$20,'Defect Entry'!$H:$H,K$57))+(COUNTIFS('Defect Entry'!$D:$D,$D87,'Defect Entry'!$B:$B,$K$20,'Defect Entry'!$H:$H,K$57))+(COUNTIFS('Defect Entry'!$D:$D,$D87,'Defect Entry'!$B:$B,$L$20,'Defect Entry'!$H:$H,K$57))+(COUNTIFS('Defect Entry'!$D:$D,$D87,'Defect Entry'!$B:$B,$M$20,'Defect Entry'!$H:$H,K$57))+(COUNTIFS('Defect Entry'!$D:$D,$D87,'Defect Entry'!$B:$B,$N$20,'Defect Entry'!$H:$H,K$57))+(COUNTIFS('Defect Entry'!$D:$D,$D87,'Defect Entry'!$B:$B,$O$20,'Defect Entry'!$H:$H,K$57))+(COUNTIFS('Defect Entry'!$D:$D,$D87,'Defect Entry'!$B:$B,$I$20,'Defect Entry'!$H:$H,K$57))</f>
        <v>3</v>
      </c>
      <c r="L87" s="170">
        <f>(COUNTIFS('Defect Entry'!$D:$D,$D87,'Defect Entry'!$B:$B,$E$20,'Defect Entry'!$H:$H,L$57))+(COUNTIFS('Defect Entry'!$D:$D,$D87,'Defect Entry'!$B:$B,$F$20,'Defect Entry'!$H:$H,L$57))+(COUNTIFS('Defect Entry'!$D:$D,$D87,'Defect Entry'!$B:$B,$G$20,'Defect Entry'!$H:$H,L$57))+(COUNTIFS('Defect Entry'!$D:$D,$D87,'Defect Entry'!$B:$B,$H$20,'Defect Entry'!$H:$H,L$57))+(COUNTIFS('Defect Entry'!$D:$D,$D87,'Defect Entry'!$B:$B,$J$20,'Defect Entry'!$H:$H,L$57))+(COUNTIFS('Defect Entry'!$D:$D,$D87,'Defect Entry'!$B:$B,$K$20,'Defect Entry'!$H:$H,L$57))+(COUNTIFS('Defect Entry'!$D:$D,$D87,'Defect Entry'!$B:$B,$L$20,'Defect Entry'!$H:$H,L$57))+(COUNTIFS('Defect Entry'!$D:$D,$D87,'Defect Entry'!$B:$B,$M$20,'Defect Entry'!$H:$H,L$57))+(COUNTIFS('Defect Entry'!$D:$D,$D87,'Defect Entry'!$B:$B,$N$20,'Defect Entry'!$H:$H,L$57))+(COUNTIFS('Defect Entry'!$D:$D,$D87,'Defect Entry'!$B:$B,$O$20,'Defect Entry'!$H:$H,L$57))+(COUNTIFS('Defect Entry'!$D:$D,$D87,'Defect Entry'!$B:$B,$I$20,'Defect Entry'!$H:$H,L$57))</f>
        <v>19</v>
      </c>
      <c r="M87" s="170">
        <f>(COUNTIFS('Defect Entry'!$D:$D,$D87,'Defect Entry'!$B:$B,$E$20,'Defect Entry'!$H:$H,M$57))+(COUNTIFS('Defect Entry'!$D:$D,$D87,'Defect Entry'!$B:$B,$F$20,'Defect Entry'!$H:$H,M$57))+(COUNTIFS('Defect Entry'!$D:$D,$D87,'Defect Entry'!$B:$B,$G$20,'Defect Entry'!$H:$H,M$57))+(COUNTIFS('Defect Entry'!$D:$D,$D87,'Defect Entry'!$B:$B,$H$20,'Defect Entry'!$H:$H,M$57))+(COUNTIFS('Defect Entry'!$D:$D,$D87,'Defect Entry'!$B:$B,$J$20,'Defect Entry'!$H:$H,M$57))+(COUNTIFS('Defect Entry'!$D:$D,$D87,'Defect Entry'!$B:$B,$K$20,'Defect Entry'!$H:$H,M$57))+(COUNTIFS('Defect Entry'!$D:$D,$D87,'Defect Entry'!$B:$B,$L$20,'Defect Entry'!$H:$H,M$57))+(COUNTIFS('Defect Entry'!$D:$D,$D87,'Defect Entry'!$B:$B,$M$20,'Defect Entry'!$H:$H,M$57))+(COUNTIFS('Defect Entry'!$D:$D,$D87,'Defect Entry'!$B:$B,$N$20,'Defect Entry'!$H:$H,M$57))+(COUNTIFS('Defect Entry'!$D:$D,$D87,'Defect Entry'!$B:$B,$O$20,'Defect Entry'!$H:$H,M$57))+(COUNTIFS('Defect Entry'!$D:$D,$D87,'Defect Entry'!$B:$B,$I$20,'Defect Entry'!$H:$H,M$57))</f>
        <v>8</v>
      </c>
    </row>
    <row r="88" spans="2:14" x14ac:dyDescent="0.25">
      <c r="B88" s="360"/>
      <c r="C88" s="357" t="s">
        <v>18</v>
      </c>
      <c r="D88" s="357"/>
      <c r="E88" s="110">
        <f t="shared" ref="E88:M88" si="16">SUM(E58:E87)</f>
        <v>262</v>
      </c>
      <c r="F88" s="108">
        <f t="shared" si="16"/>
        <v>0</v>
      </c>
      <c r="G88" s="108">
        <f t="shared" si="16"/>
        <v>16</v>
      </c>
      <c r="H88" s="108">
        <f t="shared" si="16"/>
        <v>167</v>
      </c>
      <c r="I88" s="108">
        <f t="shared" si="16"/>
        <v>79</v>
      </c>
      <c r="J88" s="108">
        <f t="shared" si="16"/>
        <v>2</v>
      </c>
      <c r="K88" s="108">
        <f t="shared" si="16"/>
        <v>24</v>
      </c>
      <c r="L88" s="108">
        <f t="shared" si="16"/>
        <v>155</v>
      </c>
      <c r="M88" s="108">
        <f t="shared" si="16"/>
        <v>81</v>
      </c>
      <c r="N88" s="125"/>
    </row>
    <row r="89" spans="2:14" s="229" customFormat="1" ht="13.5" thickBot="1" x14ac:dyDescent="0.3">
      <c r="B89" s="115"/>
      <c r="C89" s="115"/>
      <c r="D89" s="115"/>
      <c r="E89" s="115"/>
      <c r="F89" s="125"/>
      <c r="G89" s="125"/>
      <c r="H89" s="125"/>
      <c r="I89" s="125"/>
      <c r="J89" s="125"/>
      <c r="K89" s="125"/>
      <c r="L89" s="125"/>
      <c r="M89" s="125"/>
      <c r="N89" s="125"/>
    </row>
    <row r="90" spans="2:14" s="229" customFormat="1" ht="12.75" customHeight="1" x14ac:dyDescent="0.25">
      <c r="B90" s="115"/>
      <c r="C90" s="115"/>
      <c r="D90" s="114"/>
      <c r="E90" s="350" t="s">
        <v>191</v>
      </c>
      <c r="F90" s="351"/>
      <c r="G90" s="351"/>
      <c r="H90" s="352"/>
      <c r="I90" s="114"/>
      <c r="J90" s="114"/>
      <c r="K90" s="114"/>
      <c r="L90" s="125"/>
      <c r="M90" s="125"/>
      <c r="N90" s="125"/>
    </row>
    <row r="91" spans="2:14" s="229" customFormat="1" ht="13.5" customHeight="1" thickBot="1" x14ac:dyDescent="0.3">
      <c r="B91" s="115"/>
      <c r="C91" s="115"/>
      <c r="D91" s="114"/>
      <c r="E91" s="353"/>
      <c r="F91" s="354"/>
      <c r="G91" s="354"/>
      <c r="H91" s="355"/>
      <c r="I91" s="114"/>
      <c r="J91" s="114"/>
      <c r="K91" s="114"/>
      <c r="L91" s="125"/>
      <c r="M91" s="125"/>
      <c r="N91" s="125"/>
    </row>
    <row r="92" spans="2:14" x14ac:dyDescent="0.25"/>
    <row r="93" spans="2:14" ht="12.75" customHeight="1" x14ac:dyDescent="0.25">
      <c r="E93" s="349" t="s">
        <v>795</v>
      </c>
      <c r="F93" s="349"/>
      <c r="G93" s="349"/>
      <c r="H93" s="349"/>
      <c r="I93" s="264"/>
      <c r="J93" s="264"/>
      <c r="K93" s="265"/>
      <c r="L93" s="265"/>
    </row>
    <row r="94" spans="2:14" x14ac:dyDescent="0.25">
      <c r="E94" s="126" t="s">
        <v>201</v>
      </c>
      <c r="F94" s="127" t="s">
        <v>1638</v>
      </c>
      <c r="G94" s="127" t="s">
        <v>1639</v>
      </c>
      <c r="H94" s="127" t="s">
        <v>1640</v>
      </c>
      <c r="I94" s="115"/>
      <c r="J94" s="115"/>
      <c r="K94" s="263"/>
      <c r="L94" s="263"/>
    </row>
    <row r="95" spans="2:14" x14ac:dyDescent="0.25">
      <c r="E95" s="267" t="s">
        <v>1598</v>
      </c>
      <c r="F95" s="231">
        <v>60</v>
      </c>
      <c r="G95" s="231">
        <f>COUNTIFS('Defect Entry'!$K:$K,"="&amp;$E95,'Defect Entry'!$H:$H,"1 - Critical")+COUNTIFS('Defect Entry'!$K:$K,"="&amp;$E95,'Defect Entry'!$H:$H,"2 - High")</f>
        <v>2</v>
      </c>
      <c r="H95" s="232">
        <f>COUNTIFS('Defect Entry'!$O:$O,"="&amp;$E95,'Defect Entry'!$H:$H,"1 - Critical")+COUNTIFS('Defect Entry'!$O:$O,"="&amp;$E95,'Defect Entry'!$H:$H,"2 - High")</f>
        <v>17</v>
      </c>
      <c r="I95" s="115"/>
      <c r="J95" s="115"/>
      <c r="K95" s="247"/>
      <c r="L95" s="247"/>
    </row>
    <row r="96" spans="2:14" x14ac:dyDescent="0.25">
      <c r="E96" s="267" t="s">
        <v>1599</v>
      </c>
      <c r="F96" s="231">
        <v>67</v>
      </c>
      <c r="G96" s="231">
        <f>COUNTIFS('Defect Entry'!$K:$K,"="&amp;$E96,'Defect Entry'!$H:$H,"1 - Critical")+COUNTIFS('Defect Entry'!$K:$K,"="&amp;$E96,'Defect Entry'!$H:$H,"2 - High")</f>
        <v>9</v>
      </c>
      <c r="H96" s="232">
        <f>COUNTIFS('Defect Entry'!$O:$O,"="&amp;$E96,'Defect Entry'!$H:$H,"1 - Critical")+COUNTIFS('Defect Entry'!$O:$O,"="&amp;$E96,'Defect Entry'!$H:$H,"2 - High")</f>
        <v>2</v>
      </c>
      <c r="I96" s="115"/>
      <c r="J96" s="115"/>
      <c r="K96" s="247"/>
      <c r="L96" s="247"/>
    </row>
    <row r="97" spans="3:12" x14ac:dyDescent="0.25">
      <c r="E97" s="267" t="s">
        <v>1600</v>
      </c>
      <c r="F97" s="231">
        <v>67</v>
      </c>
      <c r="G97" s="231">
        <f>COUNTIFS('Defect Entry'!$K:$K,"="&amp;$E97,'Defect Entry'!$H:$H,"1 - Critical")+COUNTIFS('Defect Entry'!$K:$K,"="&amp;$E97,'Defect Entry'!$H:$H,"2 - High")</f>
        <v>5</v>
      </c>
      <c r="H97" s="232">
        <f>COUNTIFS('Defect Entry'!$O:$O,"="&amp;$E97,'Defect Entry'!$H:$H,"1 - Critical")+COUNTIFS('Defect Entry'!$O:$O,"="&amp;$E97,'Defect Entry'!$H:$H,"2 - High")</f>
        <v>4</v>
      </c>
      <c r="I97" s="115"/>
      <c r="J97" s="115"/>
      <c r="K97" s="247"/>
      <c r="L97" s="247"/>
    </row>
    <row r="98" spans="3:12" x14ac:dyDescent="0.25">
      <c r="E98" s="267" t="s">
        <v>1601</v>
      </c>
      <c r="F98" s="231">
        <v>59</v>
      </c>
      <c r="G98" s="231">
        <f>COUNTIFS('Defect Entry'!$K:$K,"="&amp;$E98,'Defect Entry'!$H:$H,"1 - Critical")+COUNTIFS('Defect Entry'!$K:$K,"="&amp;$E98,'Defect Entry'!$H:$H,"2 - High")</f>
        <v>6</v>
      </c>
      <c r="H98" s="232">
        <f>COUNTIFS('Defect Entry'!$O:$O,"="&amp;$E98,'Defect Entry'!$H:$H,"1 - Critical")+COUNTIFS('Defect Entry'!$O:$O,"="&amp;$E98,'Defect Entry'!$H:$H,"2 - High")</f>
        <v>16</v>
      </c>
      <c r="I98" s="115"/>
      <c r="J98" s="115"/>
      <c r="K98" s="247"/>
      <c r="L98" s="247"/>
    </row>
    <row r="99" spans="3:12" x14ac:dyDescent="0.25">
      <c r="E99" s="267" t="s">
        <v>1602</v>
      </c>
      <c r="F99" s="231">
        <v>62</v>
      </c>
      <c r="G99" s="231">
        <f>COUNTIFS('Defect Entry'!$K:$K,"="&amp;$E99,'Defect Entry'!$H:$H,"1 - Critical")+COUNTIFS('Defect Entry'!$K:$K,"="&amp;$E99,'Defect Entry'!$H:$H,"2 - High")</f>
        <v>5</v>
      </c>
      <c r="H99" s="232">
        <f>COUNTIFS('Defect Entry'!$O:$O,"="&amp;$E99,'Defect Entry'!$H:$H,"1 - Critical")+COUNTIFS('Defect Entry'!$O:$O,"="&amp;$E99,'Defect Entry'!$H:$H,"2 - High")</f>
        <v>2</v>
      </c>
      <c r="I99" s="115"/>
      <c r="J99" s="115"/>
      <c r="K99" s="243"/>
      <c r="L99" s="243"/>
    </row>
    <row r="100" spans="3:12" x14ac:dyDescent="0.25">
      <c r="E100" s="267" t="s">
        <v>1603</v>
      </c>
      <c r="F100" s="231">
        <v>56</v>
      </c>
      <c r="G100" s="231">
        <f>COUNTIFS('Defect Entry'!$K:$K,"="&amp;$E100,'Defect Entry'!$H:$H,"1 - Critical")+COUNTIFS('Defect Entry'!$K:$K,"="&amp;$E100,'Defect Entry'!$H:$H,"2 - High")</f>
        <v>6</v>
      </c>
      <c r="H100" s="232">
        <f>COUNTIFS('Defect Entry'!$O:$O,"="&amp;$E100,'Defect Entry'!$H:$H,"1 - Critical")+COUNTIFS('Defect Entry'!$O:$O,"="&amp;$E100,'Defect Entry'!$H:$H,"2 - High")</f>
        <v>12</v>
      </c>
      <c r="I100" s="115"/>
      <c r="J100" s="115"/>
      <c r="K100" s="243"/>
      <c r="L100" s="243"/>
    </row>
    <row r="101" spans="3:12" x14ac:dyDescent="0.25">
      <c r="E101" s="267" t="s">
        <v>241</v>
      </c>
      <c r="F101" s="231">
        <f>J88+K88</f>
        <v>26</v>
      </c>
      <c r="G101" s="231">
        <f>COUNTIFS('Defect Entry'!$K:$K,"="&amp;$E101,'Defect Entry'!$H:$H,"1 - Critical")+COUNTIFS('Defect Entry'!$K:$K,"="&amp;$E101,'Defect Entry'!$H:$H,"2 - High")</f>
        <v>6</v>
      </c>
      <c r="H101" s="232">
        <f>COUNTIFS('Defect Entry'!$O:$O,"="&amp;$E101,'Defect Entry'!$H:$H,"1 - Critical")+COUNTIFS('Defect Entry'!$O:$O,"="&amp;$E101,'Defect Entry'!$H:$H,"2 - High")</f>
        <v>2</v>
      </c>
      <c r="I101" s="115"/>
      <c r="J101" s="115"/>
      <c r="K101" s="243"/>
      <c r="L101" s="243"/>
    </row>
    <row r="102" spans="3:12" x14ac:dyDescent="0.25">
      <c r="E102" s="267" t="s">
        <v>242</v>
      </c>
      <c r="F102" s="231">
        <v>54</v>
      </c>
      <c r="G102" s="231">
        <f>COUNTIFS('Defect Entry'!$K:$K,"="&amp;$E102,'Defect Entry'!$H:$H,"1 - Critical")+COUNTIFS('Defect Entry'!$K:$K,"="&amp;$E102,'Defect Entry'!$H:$H,"2 - High")</f>
        <v>5</v>
      </c>
      <c r="H102" s="232">
        <f>COUNTIFS('Defect Entry'!$O:$O,"="&amp;$E102,'Defect Entry'!$H:$H,"1 - Critical")+COUNTIFS('Defect Entry'!$O:$O,"="&amp;$E102,'Defect Entry'!$H:$H,"2 - High")</f>
        <v>12</v>
      </c>
      <c r="I102" s="115"/>
      <c r="J102" s="115"/>
      <c r="K102" s="243"/>
      <c r="L102" s="243"/>
    </row>
    <row r="103" spans="3:12" x14ac:dyDescent="0.25">
      <c r="E103" s="267" t="s">
        <v>243</v>
      </c>
      <c r="F103" s="231">
        <v>53</v>
      </c>
      <c r="G103" s="231">
        <f>COUNTIFS('Defect Entry'!$K:$K,"="&amp;$E103,'Defect Entry'!$H:$H,"1 - Critical")+COUNTIFS('Defect Entry'!$K:$K,"="&amp;$E103,'Defect Entry'!$H:$H,"2 - High")</f>
        <v>6</v>
      </c>
      <c r="H103" s="232">
        <f>COUNTIFS('Defect Entry'!$O:$O,"="&amp;$E103,'Defect Entry'!$H:$H,"1 - Critical")+COUNTIFS('Defect Entry'!$O:$O,"="&amp;$E103,'Defect Entry'!$H:$H,"2 - High")</f>
        <v>3</v>
      </c>
      <c r="I103" s="115"/>
      <c r="J103" s="115"/>
      <c r="K103" s="243"/>
      <c r="L103" s="243"/>
    </row>
    <row r="104" spans="3:12" x14ac:dyDescent="0.25">
      <c r="E104" s="267" t="s">
        <v>244</v>
      </c>
      <c r="F104" s="231">
        <v>57</v>
      </c>
      <c r="G104" s="231">
        <f>COUNTIFS('Defect Entry'!$K:$K,"="&amp;$E104,'Defect Entry'!$H:$H,"1 - Critical")+COUNTIFS('Defect Entry'!$K:$K,"="&amp;$E104,'Defect Entry'!$H:$H,"2 - High")</f>
        <v>1</v>
      </c>
      <c r="H104" s="232">
        <f>COUNTIFS('Defect Entry'!$O:$O,"="&amp;$E104,'Defect Entry'!$H:$H,"1 - Critical")+COUNTIFS('Defect Entry'!$O:$O,"="&amp;$E104,'Defect Entry'!$H:$H,"2 - High")</f>
        <v>0</v>
      </c>
      <c r="I104" s="115"/>
      <c r="J104" s="115"/>
      <c r="K104" s="243"/>
      <c r="L104" s="243"/>
    </row>
    <row r="105" spans="3:12" x14ac:dyDescent="0.25">
      <c r="E105" s="267" t="s">
        <v>245</v>
      </c>
      <c r="F105" s="231">
        <v>43</v>
      </c>
      <c r="G105" s="231">
        <f>COUNTIFS('Defect Entry'!$K:$K,"="&amp;$E105,'Defect Entry'!$H:$H,"1 - Critical")+COUNTIFS('Defect Entry'!$K:$K,"="&amp;$E105,'Defect Entry'!$H:$H,"2 - High")</f>
        <v>2</v>
      </c>
      <c r="H105" s="232">
        <f>COUNTIFS('Defect Entry'!$O:$O,"="&amp;$E105,'Defect Entry'!$H:$H,"1 - Critical")+COUNTIFS('Defect Entry'!$O:$O,"="&amp;$E105,'Defect Entry'!$H:$H,"2 - High")</f>
        <v>20</v>
      </c>
      <c r="I105" s="115"/>
      <c r="J105" s="115"/>
      <c r="K105" s="243"/>
      <c r="L105" s="243"/>
    </row>
    <row r="106" spans="3:12" x14ac:dyDescent="0.25">
      <c r="E106" s="267" t="s">
        <v>1681</v>
      </c>
      <c r="F106" s="231">
        <v>32</v>
      </c>
      <c r="G106" s="231">
        <f>COUNTIFS('Defect Entry'!$K:$K,"="&amp;$E106,'Defect Entry'!$H:$H,"1 - Critical")+COUNTIFS('Defect Entry'!$K:$K,"="&amp;$E106,'Defect Entry'!$H:$H,"2 - High")</f>
        <v>0</v>
      </c>
      <c r="H106" s="232">
        <f>COUNTIFS('Defect Entry'!$O:$O,"="&amp;$E106,'Defect Entry'!$H:$H,"1 - Critical")+COUNTIFS('Defect Entry'!$O:$O,"="&amp;$E106,'Defect Entry'!$H:$H,"2 - High")</f>
        <v>0</v>
      </c>
      <c r="I106" s="115"/>
      <c r="J106" s="115"/>
      <c r="K106" s="243"/>
      <c r="L106" s="243"/>
    </row>
    <row r="107" spans="3:12" x14ac:dyDescent="0.25">
      <c r="E107" s="267" t="s">
        <v>1682</v>
      </c>
      <c r="F107" s="231">
        <v>32</v>
      </c>
      <c r="G107" s="231">
        <f>COUNTIFS('Defect Entry'!$K:$K,"="&amp;$E107,'Defect Entry'!$H:$H,"1 - Critical")+COUNTIFS('Defect Entry'!$K:$K,"="&amp;$E107,'Defect Entry'!$H:$H,"2 - High")</f>
        <v>2</v>
      </c>
      <c r="H107" s="232">
        <f>COUNTIFS('Defect Entry'!$O:$O,"="&amp;$E107,'Defect Entry'!$H:$H,"1 - Critical")+COUNTIFS('Defect Entry'!$O:$O,"="&amp;$E107,'Defect Entry'!$H:$H,"2 - High")</f>
        <v>4</v>
      </c>
      <c r="I107" s="115"/>
      <c r="J107" s="115"/>
      <c r="K107" s="243"/>
      <c r="L107" s="243"/>
    </row>
    <row r="108" spans="3:12" x14ac:dyDescent="0.25">
      <c r="E108" s="267" t="s">
        <v>1683</v>
      </c>
      <c r="F108" s="231">
        <v>26</v>
      </c>
      <c r="G108" s="231">
        <f>COUNTIFS('Defect Entry'!$K:$K,"="&amp;$E108,'Defect Entry'!$H:$H,"1 - Critical")+COUNTIFS('Defect Entry'!$K:$K,"="&amp;$E108,'Defect Entry'!$H:$H,"2 - High")</f>
        <v>2</v>
      </c>
      <c r="H108" s="232">
        <f>COUNTIFS('Defect Entry'!$O:$O,"="&amp;$E108,'Defect Entry'!$H:$H,"1 - Critical")+COUNTIFS('Defect Entry'!$O:$O,"="&amp;$E108,'Defect Entry'!$H:$H,"2 - High")</f>
        <v>9</v>
      </c>
      <c r="I108" s="115"/>
      <c r="J108" s="115"/>
      <c r="K108" s="243"/>
      <c r="L108" s="243"/>
    </row>
    <row r="109" spans="3:12" x14ac:dyDescent="0.25">
      <c r="E109" s="267" t="s">
        <v>1684</v>
      </c>
      <c r="F109" s="231">
        <f>J88+K88</f>
        <v>26</v>
      </c>
      <c r="G109" s="231">
        <f>COUNTIFS('Defect Entry'!$K:$K,"="&amp;$E109,'Defect Entry'!$H:$H,"1 - Critical")+COUNTIFS('Defect Entry'!$K:$K,"="&amp;$E109,'Defect Entry'!$H:$H,"2 - High")</f>
        <v>1</v>
      </c>
      <c r="H109" s="232">
        <f>COUNTIFS('Defect Entry'!$O:$O,"="&amp;$E109,'Defect Entry'!$H:$H,"1 - Critical")+COUNTIFS('Defect Entry'!$O:$O,"="&amp;$E109,'Defect Entry'!$H:$H,"2 - High")</f>
        <v>3</v>
      </c>
      <c r="I109" s="115"/>
      <c r="J109" s="115"/>
      <c r="K109" s="243"/>
      <c r="L109" s="243"/>
    </row>
    <row r="110" spans="3:12" x14ac:dyDescent="0.25">
      <c r="C110" s="248"/>
      <c r="D110" s="245"/>
      <c r="E110" s="245"/>
      <c r="F110" s="245"/>
      <c r="G110" s="245"/>
      <c r="H110" s="245"/>
      <c r="I110" s="245"/>
      <c r="J110" s="246"/>
      <c r="K110" s="247"/>
      <c r="L110" s="247"/>
    </row>
    <row r="111" spans="3:12" hidden="1" x14ac:dyDescent="0.25">
      <c r="C111" s="248"/>
      <c r="D111" s="245"/>
      <c r="E111" s="245"/>
      <c r="F111" s="245"/>
      <c r="G111" s="245"/>
      <c r="H111" s="245"/>
      <c r="I111" s="245"/>
      <c r="J111" s="246"/>
      <c r="K111" s="247"/>
      <c r="L111" s="247"/>
    </row>
    <row r="112" spans="3:12" hidden="1" x14ac:dyDescent="0.25">
      <c r="C112" s="248"/>
      <c r="D112" s="245"/>
      <c r="E112" s="245"/>
      <c r="F112" s="245"/>
      <c r="G112" s="245"/>
      <c r="H112" s="245"/>
      <c r="I112" s="245"/>
      <c r="J112" s="246"/>
      <c r="K112" s="247"/>
      <c r="L112" s="247"/>
    </row>
    <row r="113" spans="2:12" hidden="1" x14ac:dyDescent="0.25">
      <c r="C113" s="248"/>
      <c r="D113" s="245"/>
      <c r="E113" s="245"/>
      <c r="F113" s="245"/>
      <c r="G113" s="245"/>
      <c r="H113" s="245"/>
      <c r="I113" s="245"/>
      <c r="J113" s="246"/>
      <c r="K113" s="247"/>
      <c r="L113" s="247"/>
    </row>
    <row r="114" spans="2:12" hidden="1" x14ac:dyDescent="0.25">
      <c r="C114" s="241"/>
      <c r="D114" s="242"/>
      <c r="E114" s="242"/>
      <c r="F114" s="242"/>
      <c r="G114" s="242"/>
      <c r="H114" s="242"/>
      <c r="I114" s="242"/>
      <c r="J114" s="242"/>
      <c r="K114" s="243"/>
      <c r="L114" s="243"/>
    </row>
    <row r="115" spans="2:12" hidden="1" x14ac:dyDescent="0.25">
      <c r="C115" s="248"/>
      <c r="D115" s="245"/>
      <c r="E115" s="245"/>
      <c r="F115" s="245"/>
      <c r="G115" s="245"/>
      <c r="H115" s="245"/>
      <c r="I115" s="245"/>
      <c r="J115" s="246"/>
      <c r="K115" s="247"/>
      <c r="L115" s="247"/>
    </row>
    <row r="116" spans="2:12" hidden="1" x14ac:dyDescent="0.25">
      <c r="C116" s="248"/>
      <c r="D116" s="115"/>
      <c r="E116" s="245"/>
      <c r="F116" s="245"/>
      <c r="G116" s="245"/>
      <c r="H116" s="245"/>
      <c r="I116" s="245"/>
      <c r="J116" s="246"/>
      <c r="K116" s="247"/>
      <c r="L116" s="247"/>
    </row>
    <row r="117" spans="2:12" hidden="1" x14ac:dyDescent="0.25">
      <c r="C117" s="248"/>
      <c r="D117" s="245"/>
      <c r="E117" s="245"/>
      <c r="F117" s="245"/>
      <c r="G117" s="245"/>
      <c r="H117" s="245"/>
      <c r="I117" s="245"/>
      <c r="J117" s="246"/>
      <c r="K117" s="247"/>
      <c r="L117" s="247"/>
    </row>
    <row r="118" spans="2:12" hidden="1" x14ac:dyDescent="0.25">
      <c r="C118" s="248"/>
      <c r="D118" s="245"/>
      <c r="E118" s="245"/>
      <c r="F118" s="245"/>
      <c r="G118" s="245"/>
      <c r="H118" s="245"/>
      <c r="I118" s="245"/>
      <c r="J118" s="246"/>
      <c r="K118" s="247"/>
      <c r="L118" s="247"/>
    </row>
    <row r="119" spans="2:12" hidden="1" x14ac:dyDescent="0.25">
      <c r="C119" s="248"/>
      <c r="D119" s="245"/>
      <c r="E119" s="245"/>
      <c r="F119" s="245"/>
      <c r="G119" s="245"/>
      <c r="H119" s="245"/>
      <c r="I119" s="245"/>
      <c r="J119" s="246"/>
      <c r="K119" s="247"/>
      <c r="L119" s="247"/>
    </row>
    <row r="120" spans="2:12" hidden="1" x14ac:dyDescent="0.25">
      <c r="C120" s="241"/>
      <c r="D120" s="242"/>
      <c r="E120" s="242"/>
      <c r="F120" s="242"/>
      <c r="G120" s="242"/>
      <c r="H120" s="242"/>
      <c r="I120" s="242"/>
      <c r="J120" s="242"/>
      <c r="K120" s="243"/>
      <c r="L120" s="243"/>
    </row>
    <row r="121" spans="2:12" hidden="1" x14ac:dyDescent="0.25">
      <c r="C121" s="248"/>
      <c r="D121" s="245"/>
      <c r="E121" s="245"/>
      <c r="F121" s="245"/>
      <c r="G121" s="245"/>
      <c r="H121" s="245"/>
      <c r="I121" s="245"/>
      <c r="J121" s="246"/>
      <c r="K121" s="247"/>
      <c r="L121" s="247"/>
    </row>
    <row r="122" spans="2:12" hidden="1" x14ac:dyDescent="0.25">
      <c r="C122" s="248"/>
      <c r="D122" s="115"/>
      <c r="E122" s="245"/>
      <c r="F122" s="245"/>
      <c r="G122" s="245"/>
      <c r="H122" s="245"/>
      <c r="I122" s="245"/>
      <c r="J122" s="246"/>
      <c r="K122" s="247"/>
      <c r="L122" s="247"/>
    </row>
    <row r="123" spans="2:12" hidden="1" x14ac:dyDescent="0.25">
      <c r="C123" s="248"/>
      <c r="D123" s="245"/>
      <c r="E123" s="245"/>
      <c r="F123" s="245"/>
      <c r="G123" s="245"/>
      <c r="H123" s="245"/>
      <c r="I123" s="245"/>
      <c r="J123" s="246"/>
      <c r="K123" s="247"/>
      <c r="L123" s="247"/>
    </row>
    <row r="124" spans="2:12" hidden="1" x14ac:dyDescent="0.25">
      <c r="C124" s="248"/>
      <c r="D124" s="245"/>
      <c r="E124" s="245"/>
      <c r="F124" s="245"/>
      <c r="G124" s="245"/>
      <c r="H124" s="245"/>
      <c r="I124" s="245"/>
      <c r="J124" s="246"/>
      <c r="K124" s="247"/>
      <c r="L124" s="247"/>
    </row>
    <row r="125" spans="2:12" hidden="1" x14ac:dyDescent="0.25">
      <c r="C125" s="248"/>
      <c r="D125" s="245"/>
      <c r="E125" s="245"/>
      <c r="F125" s="245"/>
      <c r="G125" s="245"/>
      <c r="H125" s="245"/>
      <c r="I125" s="245"/>
      <c r="J125" s="246"/>
      <c r="K125" s="247"/>
      <c r="L125" s="247"/>
    </row>
    <row r="126" spans="2:12" hidden="1" x14ac:dyDescent="0.25">
      <c r="C126" s="241"/>
      <c r="D126" s="242"/>
      <c r="E126" s="242"/>
      <c r="F126" s="242"/>
      <c r="G126" s="242"/>
      <c r="H126" s="242"/>
      <c r="I126" s="242"/>
      <c r="J126" s="242"/>
      <c r="K126" s="243"/>
      <c r="L126" s="243"/>
    </row>
    <row r="127" spans="2:12" s="229" customFormat="1" hidden="1" x14ac:dyDescent="0.25">
      <c r="B127" s="117"/>
      <c r="C127" s="248"/>
      <c r="D127" s="245"/>
      <c r="E127" s="245"/>
      <c r="F127" s="245"/>
      <c r="G127" s="245"/>
      <c r="H127" s="245"/>
      <c r="I127" s="245"/>
      <c r="J127" s="246"/>
      <c r="K127" s="247"/>
      <c r="L127" s="247"/>
    </row>
    <row r="128" spans="2:12" s="229" customFormat="1" hidden="1" x14ac:dyDescent="0.25">
      <c r="B128" s="117"/>
      <c r="C128" s="248"/>
      <c r="D128" s="115"/>
      <c r="E128" s="245"/>
      <c r="F128" s="245"/>
      <c r="G128" s="245"/>
      <c r="H128" s="245"/>
      <c r="I128" s="245"/>
      <c r="J128" s="246"/>
      <c r="K128" s="247"/>
      <c r="L128" s="247"/>
    </row>
    <row r="129" spans="2:12" s="229" customFormat="1" hidden="1" x14ac:dyDescent="0.25">
      <c r="B129" s="117"/>
      <c r="C129" s="248"/>
      <c r="D129" s="245"/>
      <c r="E129" s="245"/>
      <c r="F129" s="245"/>
      <c r="G129" s="245"/>
      <c r="H129" s="245"/>
      <c r="I129" s="245"/>
      <c r="J129" s="246"/>
      <c r="K129" s="247"/>
      <c r="L129" s="247"/>
    </row>
    <row r="130" spans="2:12" s="229" customFormat="1" hidden="1" x14ac:dyDescent="0.25">
      <c r="B130" s="117"/>
      <c r="C130" s="248"/>
      <c r="D130" s="245"/>
      <c r="E130" s="245"/>
      <c r="F130" s="245"/>
      <c r="G130" s="245"/>
      <c r="H130" s="245"/>
      <c r="I130" s="245"/>
      <c r="J130" s="246"/>
      <c r="K130" s="247"/>
      <c r="L130" s="247"/>
    </row>
    <row r="131" spans="2:12" s="229" customFormat="1" hidden="1" x14ac:dyDescent="0.25">
      <c r="B131" s="117"/>
      <c r="C131" s="241"/>
      <c r="D131" s="242"/>
      <c r="E131" s="242"/>
      <c r="F131" s="242"/>
      <c r="G131" s="242"/>
      <c r="H131" s="242"/>
      <c r="I131" s="242"/>
      <c r="J131" s="242"/>
      <c r="K131" s="243"/>
      <c r="L131" s="243"/>
    </row>
    <row r="132" spans="2:12" s="229" customFormat="1" hidden="1" x14ac:dyDescent="0.25">
      <c r="B132" s="117"/>
      <c r="C132" s="241"/>
      <c r="D132" s="242"/>
      <c r="E132" s="242"/>
      <c r="F132" s="242"/>
      <c r="G132" s="242"/>
      <c r="H132" s="242"/>
      <c r="I132" s="242"/>
      <c r="J132" s="242"/>
      <c r="K132" s="243"/>
      <c r="L132" s="243"/>
    </row>
    <row r="133" spans="2:12" s="229" customFormat="1" hidden="1" x14ac:dyDescent="0.25">
      <c r="B133" s="117"/>
      <c r="C133" s="241"/>
      <c r="D133" s="242"/>
      <c r="E133" s="242"/>
      <c r="F133" s="242"/>
      <c r="G133" s="242"/>
      <c r="H133" s="242"/>
      <c r="I133" s="242"/>
      <c r="J133" s="242"/>
      <c r="K133" s="243"/>
      <c r="L133" s="243"/>
    </row>
    <row r="134" spans="2:12" s="229" customFormat="1" hidden="1" x14ac:dyDescent="0.25">
      <c r="B134" s="117"/>
      <c r="C134" s="241"/>
      <c r="D134" s="242"/>
      <c r="E134" s="242"/>
      <c r="F134" s="242"/>
      <c r="G134" s="242"/>
      <c r="H134" s="242"/>
      <c r="I134" s="242"/>
      <c r="J134" s="242"/>
      <c r="K134" s="243"/>
      <c r="L134" s="243"/>
    </row>
    <row r="135" spans="2:12" s="229" customFormat="1" hidden="1" x14ac:dyDescent="0.25">
      <c r="B135" s="117"/>
      <c r="C135" s="241"/>
      <c r="D135" s="242"/>
      <c r="E135" s="242"/>
      <c r="F135" s="242"/>
      <c r="G135" s="242"/>
      <c r="H135" s="242"/>
      <c r="I135" s="242"/>
      <c r="J135" s="242"/>
      <c r="K135" s="243"/>
      <c r="L135" s="243"/>
    </row>
    <row r="136" spans="2:12" hidden="1" x14ac:dyDescent="0.25"/>
    <row r="137" spans="2:12" hidden="1" x14ac:dyDescent="0.25"/>
    <row r="138" spans="2:12" hidden="1" x14ac:dyDescent="0.25"/>
    <row r="139" spans="2:12" hidden="1" x14ac:dyDescent="0.25"/>
    <row r="140" spans="2:12" hidden="1" x14ac:dyDescent="0.25"/>
    <row r="141" spans="2:12" hidden="1" x14ac:dyDescent="0.25"/>
    <row r="142" spans="2:12" hidden="1" x14ac:dyDescent="0.25"/>
    <row r="143" spans="2:12" hidden="1" x14ac:dyDescent="0.25"/>
    <row r="144" spans="2:12"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sheetData>
  <mergeCells count="19">
    <mergeCell ref="J56:M56"/>
    <mergeCell ref="B6:B9"/>
    <mergeCell ref="D2:K3"/>
    <mergeCell ref="D17:K18"/>
    <mergeCell ref="D53:K54"/>
    <mergeCell ref="C6:C8"/>
    <mergeCell ref="E93:H93"/>
    <mergeCell ref="E90:H91"/>
    <mergeCell ref="B12:B15"/>
    <mergeCell ref="C12:C14"/>
    <mergeCell ref="C15:D15"/>
    <mergeCell ref="C21:C50"/>
    <mergeCell ref="B21:B51"/>
    <mergeCell ref="C88:D88"/>
    <mergeCell ref="C51:D51"/>
    <mergeCell ref="B56:E56"/>
    <mergeCell ref="B58:B88"/>
    <mergeCell ref="C58:C87"/>
    <mergeCell ref="F56:I56"/>
  </mergeCells>
  <pageMargins left="0.7" right="0.7" top="0.75" bottom="0.75" header="0.3" footer="0.3"/>
  <pageSetup orientation="portrait" r:id="rId1"/>
  <ignoredErrors>
    <ignoredError sqref="J58 J59:J87"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B0F0"/>
  </sheetPr>
  <dimension ref="B1:AA50"/>
  <sheetViews>
    <sheetView showGridLines="0" zoomScale="85" zoomScaleNormal="85" workbookViewId="0">
      <pane ySplit="4" topLeftCell="A5" activePane="bottomLeft" state="frozen"/>
      <selection activeCell="C13" sqref="C13:M18"/>
      <selection pane="bottomLeft" activeCell="B3" sqref="B3:D3"/>
    </sheetView>
  </sheetViews>
  <sheetFormatPr defaultRowHeight="12.75" zeroHeight="1" outlineLevelRow="1" x14ac:dyDescent="0.2"/>
  <cols>
    <col min="1" max="1" width="5.140625" style="1" customWidth="1"/>
    <col min="2" max="2" width="14.5703125" style="1" customWidth="1"/>
    <col min="3" max="3" width="18.140625" style="1" customWidth="1"/>
    <col min="4" max="4" width="17.85546875" style="1" bestFit="1" customWidth="1"/>
    <col min="5" max="12" width="12.7109375" style="97" customWidth="1"/>
    <col min="13" max="18" width="12.7109375" style="98" customWidth="1"/>
    <col min="19" max="22" width="12.7109375" style="99" customWidth="1"/>
    <col min="23" max="27" width="12.7109375" style="98" customWidth="1"/>
    <col min="28" max="40" width="12.7109375" style="1" customWidth="1"/>
    <col min="41" max="16384" width="9.140625" style="1"/>
  </cols>
  <sheetData>
    <row r="1" spans="2:27" x14ac:dyDescent="0.2">
      <c r="E1" s="1"/>
      <c r="F1" s="1"/>
      <c r="G1" s="1"/>
      <c r="H1" s="1"/>
      <c r="I1" s="1"/>
      <c r="J1" s="1"/>
      <c r="K1" s="1"/>
      <c r="L1" s="1"/>
      <c r="M1" s="1"/>
      <c r="N1" s="1"/>
      <c r="O1" s="1"/>
      <c r="P1" s="4"/>
      <c r="Q1" s="5"/>
      <c r="R1" s="4"/>
      <c r="S1" s="4"/>
      <c r="T1" s="4"/>
      <c r="U1" s="4"/>
      <c r="V1" s="4"/>
      <c r="W1" s="5"/>
      <c r="X1" s="1"/>
      <c r="Y1" s="1"/>
      <c r="Z1" s="96"/>
      <c r="AA1" s="1"/>
    </row>
    <row r="2" spans="2:27" ht="13.5" thickBot="1" x14ac:dyDescent="0.25">
      <c r="E2" s="1"/>
      <c r="F2" s="1"/>
      <c r="G2" s="1"/>
      <c r="H2" s="1"/>
      <c r="I2" s="1"/>
      <c r="J2" s="1"/>
      <c r="K2" s="1"/>
      <c r="L2" s="1"/>
      <c r="M2" s="1"/>
      <c r="N2" s="1"/>
      <c r="O2" s="1"/>
      <c r="P2" s="4"/>
      <c r="Q2" s="5"/>
      <c r="R2" s="4"/>
      <c r="S2" s="4"/>
      <c r="T2" s="4"/>
      <c r="U2" s="4"/>
      <c r="V2" s="4"/>
      <c r="W2" s="5"/>
      <c r="X2" s="1"/>
      <c r="Y2" s="1"/>
      <c r="Z2" s="96"/>
      <c r="AA2" s="1"/>
    </row>
    <row r="3" spans="2:27" ht="13.5" thickBot="1" x14ac:dyDescent="0.25">
      <c r="B3" s="381" t="s">
        <v>161</v>
      </c>
      <c r="C3" s="382"/>
      <c r="D3" s="383"/>
      <c r="E3" s="369" t="s">
        <v>142</v>
      </c>
      <c r="F3" s="370"/>
      <c r="G3" s="370"/>
      <c r="H3" s="370"/>
      <c r="I3" s="370"/>
      <c r="J3" s="370"/>
      <c r="K3" s="370"/>
      <c r="L3" s="371"/>
      <c r="M3" s="378" t="s">
        <v>134</v>
      </c>
      <c r="N3" s="379"/>
      <c r="O3" s="379"/>
      <c r="P3" s="379"/>
      <c r="Q3" s="379"/>
      <c r="R3" s="380"/>
      <c r="S3" s="372" t="s">
        <v>136</v>
      </c>
      <c r="T3" s="373"/>
      <c r="U3" s="373"/>
      <c r="V3" s="374"/>
      <c r="W3" s="375" t="s">
        <v>135</v>
      </c>
      <c r="X3" s="376"/>
      <c r="Y3" s="376"/>
      <c r="Z3" s="376"/>
      <c r="AA3" s="377"/>
    </row>
    <row r="4" spans="2:27" ht="39" thickBot="1" x14ac:dyDescent="0.25">
      <c r="B4" s="92" t="s">
        <v>113</v>
      </c>
      <c r="C4" s="283" t="s">
        <v>1</v>
      </c>
      <c r="D4" s="284" t="s">
        <v>2</v>
      </c>
      <c r="E4" s="157" t="s">
        <v>126</v>
      </c>
      <c r="F4" s="158" t="s">
        <v>127</v>
      </c>
      <c r="G4" s="158" t="s">
        <v>137</v>
      </c>
      <c r="H4" s="158" t="s">
        <v>128</v>
      </c>
      <c r="I4" s="158" t="s">
        <v>129</v>
      </c>
      <c r="J4" s="158" t="s">
        <v>138</v>
      </c>
      <c r="K4" s="158" t="s">
        <v>162</v>
      </c>
      <c r="L4" s="159" t="s">
        <v>163</v>
      </c>
      <c r="M4" s="153" t="s">
        <v>130</v>
      </c>
      <c r="N4" s="154" t="s">
        <v>131</v>
      </c>
      <c r="O4" s="154" t="s">
        <v>132</v>
      </c>
      <c r="P4" s="154" t="s">
        <v>115</v>
      </c>
      <c r="Q4" s="154" t="s">
        <v>114</v>
      </c>
      <c r="R4" s="155" t="s">
        <v>133</v>
      </c>
      <c r="S4" s="157" t="s">
        <v>139</v>
      </c>
      <c r="T4" s="158" t="s">
        <v>140</v>
      </c>
      <c r="U4" s="158" t="s">
        <v>141</v>
      </c>
      <c r="V4" s="159" t="s">
        <v>166</v>
      </c>
      <c r="W4" s="153" t="s">
        <v>116</v>
      </c>
      <c r="X4" s="160" t="s">
        <v>196</v>
      </c>
      <c r="Y4" s="160" t="s">
        <v>41</v>
      </c>
      <c r="Z4" s="160" t="s">
        <v>40</v>
      </c>
      <c r="AA4" s="161" t="s">
        <v>42</v>
      </c>
    </row>
    <row r="5" spans="2:27" outlineLevel="1" x14ac:dyDescent="0.2">
      <c r="B5" s="433" t="s">
        <v>1598</v>
      </c>
      <c r="C5" s="434" t="s">
        <v>195</v>
      </c>
      <c r="D5" s="438" t="s">
        <v>284</v>
      </c>
      <c r="E5" s="439">
        <v>20</v>
      </c>
      <c r="F5" s="436">
        <f>M5+N5+R5</f>
        <v>15</v>
      </c>
      <c r="G5" s="435">
        <f t="shared" ref="G5:G26" si="0">E5-F5</f>
        <v>5</v>
      </c>
      <c r="H5" s="435">
        <f>E5</f>
        <v>20</v>
      </c>
      <c r="I5" s="436">
        <f>F5</f>
        <v>15</v>
      </c>
      <c r="J5" s="435">
        <f t="shared" ref="J5:J26" si="1">H5-I5</f>
        <v>5</v>
      </c>
      <c r="K5" s="435">
        <f>E27</f>
        <v>325</v>
      </c>
      <c r="L5" s="437">
        <f>E27</f>
        <v>325</v>
      </c>
      <c r="M5" s="236">
        <f>COUNTIFS('Execution Entry'!$F:$F,$M$4,'Execution Entry'!$C:$C,D5,'Execution Entry'!$G:$G,B5,'Execution Entry'!$B:$B,C5)</f>
        <v>14</v>
      </c>
      <c r="N5" s="216">
        <f>COUNTIFS('Execution Entry'!$F:$F,$N$4,'Execution Entry'!$C:$C,D5,'Execution Entry'!$G:$G,B5,'Execution Entry'!$B:$B,C5)</f>
        <v>1</v>
      </c>
      <c r="O5" s="216">
        <f>COUNTIFS('Execution Entry'!$F:$F,$O$4,'Execution Entry'!$C:$C,D5,'Execution Entry'!$G:$G,B5,'Execution Entry'!$B:$B,C5)</f>
        <v>0</v>
      </c>
      <c r="P5" s="216">
        <f>COUNTIFS('Execution Entry'!$F:$F,$P$4,'Execution Entry'!$C:$C,D5,'Execution Entry'!$G:$G,B5,'Execution Entry'!$B:$B,C5)</f>
        <v>0</v>
      </c>
      <c r="Q5" s="216">
        <f>COUNTIFS('Execution Entry'!$F:$F,$Q$4,'Execution Entry'!$C:$C,D5,'Execution Entry'!$G:$G,B5,'Execution Entry'!$B:$B,C5)</f>
        <v>0</v>
      </c>
      <c r="R5" s="440">
        <f>COUNTIFS('Execution Entry'!$F:$F,$R$4,'Execution Entry'!$C:$C,D5,'Execution Entry'!$G:$G,B5,'Execution Entry'!$B:$B,C5)</f>
        <v>0</v>
      </c>
      <c r="S5" s="445">
        <f t="shared" ref="S5" si="2">IFERROR(M5/SUM(M5:N5),0)</f>
        <v>0.93333333333333335</v>
      </c>
      <c r="T5" s="446">
        <f t="shared" ref="T5" si="3">IFERROR(N5/(SUM(M5:N5)),0)</f>
        <v>6.6666666666666666E-2</v>
      </c>
      <c r="U5" s="446">
        <f t="shared" ref="U5:U16" si="4">IFERROR(F5/E5,0)</f>
        <v>0.75</v>
      </c>
      <c r="V5" s="447">
        <f t="shared" ref="V5:V16" si="5">IFERROR((E5-F5)/E5,0)</f>
        <v>0.25</v>
      </c>
      <c r="W5" s="451">
        <f>COUNTIFS('Defect Entry'!$K:$K,B5,'Defect Entry'!$N:$N,C5,'Defect Entry'!$M:$M,D5)</f>
        <v>12</v>
      </c>
      <c r="X5" s="436">
        <f>COUNTIFS('Defect Entry'!$K:$K,B5,'Defect Entry'!$N:$N,C5,'Defect Entry'!$M:$M,D5,'Defect Entry'!$G:$G,$X$4)</f>
        <v>0</v>
      </c>
      <c r="Y5" s="436">
        <f>COUNTIFS('Defect Entry'!$K:$K,B5,'Defect Entry'!$N:$N,C5,'Defect Entry'!$M:$M,D5,'Defect Entry'!$G:$G,$Y$4)</f>
        <v>1</v>
      </c>
      <c r="Z5" s="436">
        <f>COUNTIFS('Defect Entry'!$K:$K,B5,'Defect Entry'!$N:$N,C5,'Defect Entry'!$M:$M,D5,'Defect Entry'!$G:$G,$Z$4)</f>
        <v>7</v>
      </c>
      <c r="AA5" s="437">
        <f>COUNTIFS('Defect Entry'!$K:$K,B5,'Defect Entry'!$N:$N,C5,'Defect Entry'!$M:$M,D5,'Defect Entry'!$G:$G,$Z$4)</f>
        <v>7</v>
      </c>
    </row>
    <row r="6" spans="2:27" s="105" customFormat="1" outlineLevel="1" x14ac:dyDescent="0.2">
      <c r="B6" s="287" t="s">
        <v>1604</v>
      </c>
      <c r="C6" s="215" t="s">
        <v>195</v>
      </c>
      <c r="D6" s="288" t="s">
        <v>284</v>
      </c>
      <c r="E6" s="175">
        <v>0</v>
      </c>
      <c r="F6" s="164">
        <f>M6+N6+R6</f>
        <v>0</v>
      </c>
      <c r="G6" s="165">
        <f t="shared" si="0"/>
        <v>0</v>
      </c>
      <c r="H6" s="165">
        <f>H5+E6</f>
        <v>20</v>
      </c>
      <c r="I6" s="164">
        <f t="shared" ref="I6:I26" si="6">F6</f>
        <v>0</v>
      </c>
      <c r="J6" s="165">
        <f t="shared" si="1"/>
        <v>20</v>
      </c>
      <c r="K6" s="165">
        <f>K5-E5</f>
        <v>305</v>
      </c>
      <c r="L6" s="169">
        <f>L5-F5</f>
        <v>310</v>
      </c>
      <c r="M6" s="251">
        <f>COUNTIFS('Execution Entry'!$F:$F,$M$4,'Execution Entry'!$C:$C,D6,'Execution Entry'!$G:$G,B6,'Execution Entry'!$B:$B,C6)</f>
        <v>0</v>
      </c>
      <c r="N6" s="164">
        <f>COUNTIFS('Execution Entry'!$F:$F,$N$4,'Execution Entry'!$C:$C,D6,'Execution Entry'!$G:$G,B6,'Execution Entry'!$B:$B,C6)</f>
        <v>0</v>
      </c>
      <c r="O6" s="164">
        <f>COUNTIFS('Execution Entry'!$F:$F,$O$4,'Execution Entry'!$C:$C,D6,'Execution Entry'!$G:$G,B6,'Execution Entry'!$B:$B,C6)</f>
        <v>0</v>
      </c>
      <c r="P6" s="164">
        <f>COUNTIFS('Execution Entry'!$F:$F,$P$4,'Execution Entry'!$C:$C,D6,'Execution Entry'!$G:$G,B6,'Execution Entry'!$B:$B,C6)</f>
        <v>0</v>
      </c>
      <c r="Q6" s="164">
        <f>COUNTIFS('Execution Entry'!$F:$F,$Q$4,'Execution Entry'!$C:$C,D6,'Execution Entry'!$G:$G,B6,'Execution Entry'!$B:$B,C6)</f>
        <v>0</v>
      </c>
      <c r="R6" s="441">
        <f>COUNTIFS('Execution Entry'!$F:$F,$R$4,'Execution Entry'!$C:$C,D6,'Execution Entry'!$G:$G,B6,'Execution Entry'!$B:$B,C6)</f>
        <v>0</v>
      </c>
      <c r="S6" s="167">
        <f t="shared" ref="S6:S9" si="7">IFERROR(M6/SUM(M6:N6),0)</f>
        <v>0</v>
      </c>
      <c r="T6" s="168">
        <f t="shared" ref="T6" si="8">IFERROR(N6/(SUM(M6:N6)),0)</f>
        <v>0</v>
      </c>
      <c r="U6" s="168">
        <f t="shared" si="4"/>
        <v>0</v>
      </c>
      <c r="V6" s="448">
        <f t="shared" si="5"/>
        <v>0</v>
      </c>
      <c r="W6" s="166">
        <f>COUNTIFS('Defect Entry'!$K:$K,B6,'Defect Entry'!$N:$N,C6,'Defect Entry'!$M:$M,D6)</f>
        <v>0</v>
      </c>
      <c r="X6" s="164">
        <f>COUNTIFS('Defect Entry'!$K:$K,B6,'Defect Entry'!$N:$N,C6,'Defect Entry'!$M:$M,D6,'Defect Entry'!$G:$G,$X$4)</f>
        <v>0</v>
      </c>
      <c r="Y6" s="164">
        <f>COUNTIFS('Defect Entry'!$K:$K,B6,'Defect Entry'!$N:$N,C6,'Defect Entry'!$M:$M,D6,'Defect Entry'!$G:$G,$Y$4)</f>
        <v>0</v>
      </c>
      <c r="Z6" s="164">
        <f>COUNTIFS('Defect Entry'!$K:$K,B6,'Defect Entry'!$N:$N,C6,'Defect Entry'!$M:$M,D6,'Defect Entry'!$G:$G,$Z$4)</f>
        <v>0</v>
      </c>
      <c r="AA6" s="169">
        <f>COUNTIFS('Defect Entry'!$K:$K,B6,'Defect Entry'!$N:$N,C6,'Defect Entry'!$M:$M,D6,'Defect Entry'!$G:$G,$Z$4)</f>
        <v>0</v>
      </c>
    </row>
    <row r="7" spans="2:27" s="105" customFormat="1" outlineLevel="1" x14ac:dyDescent="0.2">
      <c r="B7" s="287" t="s">
        <v>1605</v>
      </c>
      <c r="C7" s="215" t="s">
        <v>195</v>
      </c>
      <c r="D7" s="288" t="s">
        <v>284</v>
      </c>
      <c r="E7" s="175">
        <v>0</v>
      </c>
      <c r="F7" s="164">
        <f t="shared" ref="F7:F12" si="9">M7+N7+R7</f>
        <v>0</v>
      </c>
      <c r="G7" s="165">
        <f t="shared" ref="G7:G12" si="10">E7-F7</f>
        <v>0</v>
      </c>
      <c r="H7" s="165">
        <f t="shared" ref="H7:H12" si="11">H6+E7</f>
        <v>20</v>
      </c>
      <c r="I7" s="164">
        <f t="shared" ref="I7:I12" si="12">F7</f>
        <v>0</v>
      </c>
      <c r="J7" s="165">
        <f t="shared" ref="J7:J12" si="13">H7-I7</f>
        <v>20</v>
      </c>
      <c r="K7" s="165">
        <f t="shared" ref="K7:K12" si="14">K6-E6</f>
        <v>305</v>
      </c>
      <c r="L7" s="169">
        <f t="shared" ref="L7:L12" si="15">L6-F6</f>
        <v>310</v>
      </c>
      <c r="M7" s="252">
        <f>COUNTIFS('Execution Entry'!$F:$F,$M$4,'Execution Entry'!$C:$C,D7,'Execution Entry'!$G:$G,B7,'Execution Entry'!$B:$B,C7)</f>
        <v>0</v>
      </c>
      <c r="N7" s="235">
        <f>COUNTIFS('Execution Entry'!$F:$F,$N$4,'Execution Entry'!$C:$C,D7,'Execution Entry'!$G:$G,B7,'Execution Entry'!$B:$B,C7)</f>
        <v>0</v>
      </c>
      <c r="O7" s="235">
        <f>COUNTIFS('Execution Entry'!$F:$F,$O$4,'Execution Entry'!$C:$C,D7,'Execution Entry'!$G:$G,B7,'Execution Entry'!$B:$B,C7)</f>
        <v>0</v>
      </c>
      <c r="P7" s="235">
        <f>COUNTIFS('Execution Entry'!$F:$F,$P$4,'Execution Entry'!$C:$C,D7,'Execution Entry'!$G:$G,B7,'Execution Entry'!$B:$B,C7)</f>
        <v>0</v>
      </c>
      <c r="Q7" s="235">
        <f>COUNTIFS('Execution Entry'!$F:$F,$Q$4,'Execution Entry'!$C:$C,D7,'Execution Entry'!$G:$G,B7,'Execution Entry'!$B:$B,C7)</f>
        <v>0</v>
      </c>
      <c r="R7" s="442">
        <f>COUNTIFS('Execution Entry'!$F:$F,$R$4,'Execution Entry'!$C:$C,D7,'Execution Entry'!$G:$G,B7,'Execution Entry'!$B:$B,C7)</f>
        <v>0</v>
      </c>
      <c r="S7" s="167">
        <f t="shared" si="7"/>
        <v>0</v>
      </c>
      <c r="T7" s="168">
        <f t="shared" ref="T7" si="16">IFERROR(N7/(SUM(M7:N7)),0)</f>
        <v>0</v>
      </c>
      <c r="U7" s="168">
        <f t="shared" si="4"/>
        <v>0</v>
      </c>
      <c r="V7" s="448">
        <f t="shared" si="5"/>
        <v>0</v>
      </c>
      <c r="W7" s="166">
        <f>COUNTIFS('Defect Entry'!$K:$K,B7,'Defect Entry'!$N:$N,C7,'Defect Entry'!$M:$M,D7)</f>
        <v>0</v>
      </c>
      <c r="X7" s="164">
        <f>COUNTIFS('Defect Entry'!$K:$K,B7,'Defect Entry'!$N:$N,C7,'Defect Entry'!$M:$M,D7,'Defect Entry'!$G:$G,$X$4)</f>
        <v>0</v>
      </c>
      <c r="Y7" s="164">
        <f>COUNTIFS('Defect Entry'!$K:$K,B7,'Defect Entry'!$N:$N,C7,'Defect Entry'!$M:$M,D7,'Defect Entry'!$G:$G,$Y$4)</f>
        <v>0</v>
      </c>
      <c r="Z7" s="164">
        <f>COUNTIFS('Defect Entry'!$K:$K,B7,'Defect Entry'!$N:$N,C7,'Defect Entry'!$M:$M,D7,'Defect Entry'!$G:$G,$Z$4)</f>
        <v>0</v>
      </c>
      <c r="AA7" s="169">
        <f>COUNTIFS('Defect Entry'!$K:$K,B7,'Defect Entry'!$N:$N,C7,'Defect Entry'!$M:$M,D7,'Defect Entry'!$G:$G,$Z$4)</f>
        <v>0</v>
      </c>
    </row>
    <row r="8" spans="2:27" outlineLevel="1" x14ac:dyDescent="0.2">
      <c r="B8" s="285" t="s">
        <v>1599</v>
      </c>
      <c r="C8" s="214" t="s">
        <v>195</v>
      </c>
      <c r="D8" s="286" t="s">
        <v>284</v>
      </c>
      <c r="E8" s="103">
        <v>30</v>
      </c>
      <c r="F8" s="104">
        <f t="shared" si="9"/>
        <v>25</v>
      </c>
      <c r="G8" s="294">
        <f t="shared" si="10"/>
        <v>5</v>
      </c>
      <c r="H8" s="294">
        <f t="shared" si="11"/>
        <v>50</v>
      </c>
      <c r="I8" s="104">
        <f t="shared" si="12"/>
        <v>25</v>
      </c>
      <c r="J8" s="294">
        <f t="shared" si="13"/>
        <v>25</v>
      </c>
      <c r="K8" s="294">
        <f t="shared" si="14"/>
        <v>305</v>
      </c>
      <c r="L8" s="174">
        <f t="shared" si="15"/>
        <v>310</v>
      </c>
      <c r="M8" s="237">
        <f>COUNTIFS('Execution Entry'!$F:$F,$M$4,'Execution Entry'!$C:$C,D8,'Execution Entry'!$G:$G,B8,'Execution Entry'!$B:$B,C8)</f>
        <v>22</v>
      </c>
      <c r="N8" s="104">
        <f>COUNTIFS('Execution Entry'!$F:$F,$N$4,'Execution Entry'!$C:$C,D8,'Execution Entry'!$G:$G,B8,'Execution Entry'!$B:$B,C8)</f>
        <v>3</v>
      </c>
      <c r="O8" s="104">
        <f>COUNTIFS('Execution Entry'!$F:$F,$O$4,'Execution Entry'!$C:$C,D8,'Execution Entry'!$G:$G,B8,'Execution Entry'!$B:$B,C8)</f>
        <v>0</v>
      </c>
      <c r="P8" s="104">
        <f>COUNTIFS('Execution Entry'!$F:$F,$P$4,'Execution Entry'!$C:$C,D8,'Execution Entry'!$G:$G,B8,'Execution Entry'!$B:$B,C8)</f>
        <v>0</v>
      </c>
      <c r="Q8" s="104">
        <f>COUNTIFS('Execution Entry'!$F:$F,$Q$4,'Execution Entry'!$C:$C,D8,'Execution Entry'!$G:$G,B8,'Execution Entry'!$B:$B,C8)</f>
        <v>0</v>
      </c>
      <c r="R8" s="443">
        <f>COUNTIFS('Execution Entry'!$F:$F,$R$4,'Execution Entry'!$C:$C,D8,'Execution Entry'!$G:$G,B8,'Execution Entry'!$B:$B,C8)</f>
        <v>0</v>
      </c>
      <c r="S8" s="172">
        <f t="shared" si="7"/>
        <v>0.88</v>
      </c>
      <c r="T8" s="173">
        <f t="shared" ref="T8:T9" si="17">IFERROR(N8/(SUM(M8:N8)),0)</f>
        <v>0.12</v>
      </c>
      <c r="U8" s="173">
        <f t="shared" ref="U8:U9" si="18">IFERROR(F8/E8,0)</f>
        <v>0.83333333333333337</v>
      </c>
      <c r="V8" s="449">
        <f t="shared" ref="V8:V9" si="19">IFERROR((E8-F8)/E8,0)</f>
        <v>0.16666666666666666</v>
      </c>
      <c r="W8" s="171">
        <f>COUNTIFS('Defect Entry'!$K:$K,B8,'Defect Entry'!$N:$N,C8,'Defect Entry'!$M:$M,D8)</f>
        <v>18</v>
      </c>
      <c r="X8" s="104">
        <f>COUNTIFS('Defect Entry'!$K:$K,B8,'Defect Entry'!$N:$N,C8,'Defect Entry'!$M:$M,D8,'Defect Entry'!$G:$G,$X$4)</f>
        <v>1</v>
      </c>
      <c r="Y8" s="104">
        <f>COUNTIFS('Defect Entry'!$K:$K,B8,'Defect Entry'!$N:$N,C8,'Defect Entry'!$M:$M,D8,'Defect Entry'!$G:$G,$Y$4)</f>
        <v>6</v>
      </c>
      <c r="Z8" s="104">
        <f>COUNTIFS('Defect Entry'!$K:$K,B8,'Defect Entry'!$N:$N,C8,'Defect Entry'!$M:$M,D8,'Defect Entry'!$G:$G,$Z$4)</f>
        <v>8</v>
      </c>
      <c r="AA8" s="174">
        <f>COUNTIFS('Defect Entry'!$K:$K,B8,'Defect Entry'!$N:$N,C8,'Defect Entry'!$M:$M,D8,'Defect Entry'!$G:$G,$Z$4)</f>
        <v>8</v>
      </c>
    </row>
    <row r="9" spans="2:27" outlineLevel="1" x14ac:dyDescent="0.2">
      <c r="B9" s="285" t="s">
        <v>1600</v>
      </c>
      <c r="C9" s="214" t="s">
        <v>195</v>
      </c>
      <c r="D9" s="286" t="s">
        <v>284</v>
      </c>
      <c r="E9" s="103">
        <v>30</v>
      </c>
      <c r="F9" s="104">
        <f t="shared" si="9"/>
        <v>25</v>
      </c>
      <c r="G9" s="294">
        <f t="shared" si="10"/>
        <v>5</v>
      </c>
      <c r="H9" s="294">
        <f t="shared" si="11"/>
        <v>80</v>
      </c>
      <c r="I9" s="104">
        <f t="shared" si="12"/>
        <v>25</v>
      </c>
      <c r="J9" s="294">
        <f t="shared" si="13"/>
        <v>55</v>
      </c>
      <c r="K9" s="294">
        <f t="shared" si="14"/>
        <v>275</v>
      </c>
      <c r="L9" s="174">
        <f t="shared" si="15"/>
        <v>285</v>
      </c>
      <c r="M9" s="237">
        <f>COUNTIFS('Execution Entry'!$F:$F,$M$4,'Execution Entry'!$C:$C,D9,'Execution Entry'!$G:$G,B9,'Execution Entry'!$B:$B,C9)</f>
        <v>22</v>
      </c>
      <c r="N9" s="104">
        <f>COUNTIFS('Execution Entry'!$F:$F,$N$4,'Execution Entry'!$C:$C,D9,'Execution Entry'!$G:$G,B9,'Execution Entry'!$B:$B,C9)</f>
        <v>3</v>
      </c>
      <c r="O9" s="104">
        <f>COUNTIFS('Execution Entry'!$F:$F,$O$4,'Execution Entry'!$C:$C,D9,'Execution Entry'!$G:$G,B9,'Execution Entry'!$B:$B,C9)</f>
        <v>0</v>
      </c>
      <c r="P9" s="104">
        <f>COUNTIFS('Execution Entry'!$F:$F,$P$4,'Execution Entry'!$C:$C,D9,'Execution Entry'!$G:$G,B9,'Execution Entry'!$B:$B,C9)</f>
        <v>0</v>
      </c>
      <c r="Q9" s="104">
        <f>COUNTIFS('Execution Entry'!$F:$F,$Q$4,'Execution Entry'!$C:$C,D9,'Execution Entry'!$G:$G,B9,'Execution Entry'!$B:$B,C9)</f>
        <v>0</v>
      </c>
      <c r="R9" s="443">
        <f>COUNTIFS('Execution Entry'!$F:$F,$R$4,'Execution Entry'!$C:$C,D9,'Execution Entry'!$G:$G,B9,'Execution Entry'!$B:$B,C9)</f>
        <v>0</v>
      </c>
      <c r="S9" s="172">
        <f t="shared" si="7"/>
        <v>0.88</v>
      </c>
      <c r="T9" s="173">
        <f t="shared" si="17"/>
        <v>0.12</v>
      </c>
      <c r="U9" s="173">
        <f t="shared" si="18"/>
        <v>0.83333333333333337</v>
      </c>
      <c r="V9" s="449">
        <f t="shared" si="19"/>
        <v>0.16666666666666666</v>
      </c>
      <c r="W9" s="171">
        <f>COUNTIFS('Defect Entry'!$K:$K,B9,'Defect Entry'!$N:$N,C9,'Defect Entry'!$M:$M,D9)</f>
        <v>12</v>
      </c>
      <c r="X9" s="104">
        <f>COUNTIFS('Defect Entry'!$K:$K,B9,'Defect Entry'!$N:$N,C9,'Defect Entry'!$M:$M,D9,'Defect Entry'!$G:$G,$X$4)</f>
        <v>1</v>
      </c>
      <c r="Y9" s="104">
        <f>COUNTIFS('Defect Entry'!$K:$K,B9,'Defect Entry'!$N:$N,C9,'Defect Entry'!$M:$M,D9,'Defect Entry'!$G:$G,$Y$4)</f>
        <v>3</v>
      </c>
      <c r="Z9" s="104">
        <f>COUNTIFS('Defect Entry'!$K:$K,B9,'Defect Entry'!$N:$N,C9,'Defect Entry'!$M:$M,D9,'Defect Entry'!$G:$G,$Z$4)</f>
        <v>6</v>
      </c>
      <c r="AA9" s="174">
        <f>COUNTIFS('Defect Entry'!$K:$K,B9,'Defect Entry'!$N:$N,C9,'Defect Entry'!$M:$M,D9,'Defect Entry'!$G:$G,$Z$4)</f>
        <v>6</v>
      </c>
    </row>
    <row r="10" spans="2:27" outlineLevel="1" x14ac:dyDescent="0.2">
      <c r="B10" s="285" t="s">
        <v>1601</v>
      </c>
      <c r="C10" s="214" t="s">
        <v>195</v>
      </c>
      <c r="D10" s="286" t="s">
        <v>284</v>
      </c>
      <c r="E10" s="103">
        <v>30</v>
      </c>
      <c r="F10" s="104">
        <f t="shared" si="9"/>
        <v>42</v>
      </c>
      <c r="G10" s="294">
        <f t="shared" si="10"/>
        <v>-12</v>
      </c>
      <c r="H10" s="294">
        <f t="shared" si="11"/>
        <v>110</v>
      </c>
      <c r="I10" s="104">
        <f t="shared" si="12"/>
        <v>42</v>
      </c>
      <c r="J10" s="294">
        <f t="shared" si="13"/>
        <v>68</v>
      </c>
      <c r="K10" s="294">
        <f t="shared" si="14"/>
        <v>245</v>
      </c>
      <c r="L10" s="174">
        <f t="shared" si="15"/>
        <v>260</v>
      </c>
      <c r="M10" s="237">
        <f>COUNTIFS('Execution Entry'!$F:$F,$M$4,'Execution Entry'!$C:$C,D10,'Execution Entry'!$G:$G,B10,'Execution Entry'!$B:$B,C10)</f>
        <v>38</v>
      </c>
      <c r="N10" s="104">
        <f>COUNTIFS('Execution Entry'!$F:$F,$N$4,'Execution Entry'!$C:$C,D10,'Execution Entry'!$G:$G,B10,'Execution Entry'!$B:$B,C10)</f>
        <v>4</v>
      </c>
      <c r="O10" s="104">
        <f>COUNTIFS('Execution Entry'!$F:$F,$O$4,'Execution Entry'!$C:$C,D10,'Execution Entry'!$G:$G,B10,'Execution Entry'!$B:$B,C10)</f>
        <v>0</v>
      </c>
      <c r="P10" s="104">
        <f>COUNTIFS('Execution Entry'!$F:$F,$P$4,'Execution Entry'!$C:$C,D10,'Execution Entry'!$G:$G,B10,'Execution Entry'!$B:$B,C10)</f>
        <v>0</v>
      </c>
      <c r="Q10" s="104">
        <f>COUNTIFS('Execution Entry'!$F:$F,$Q$4,'Execution Entry'!$C:$C,D10,'Execution Entry'!$G:$G,B10,'Execution Entry'!$B:$B,C10)</f>
        <v>0</v>
      </c>
      <c r="R10" s="443">
        <f>COUNTIFS('Execution Entry'!$F:$F,$R$4,'Execution Entry'!$C:$C,D10,'Execution Entry'!$G:$G,B10,'Execution Entry'!$B:$B,C10)</f>
        <v>0</v>
      </c>
      <c r="S10" s="172">
        <f t="shared" ref="S10:S16" si="20">IFERROR(M10/SUM(M10:N10),0)</f>
        <v>0.90476190476190477</v>
      </c>
      <c r="T10" s="173">
        <f t="shared" ref="T10:T16" si="21">IFERROR(N10/(SUM(M10:N10)),0)</f>
        <v>9.5238095238095233E-2</v>
      </c>
      <c r="U10" s="173">
        <f t="shared" si="4"/>
        <v>1.4</v>
      </c>
      <c r="V10" s="449">
        <f t="shared" si="5"/>
        <v>-0.4</v>
      </c>
      <c r="W10" s="171">
        <f>COUNTIFS('Defect Entry'!$K:$K,B10,'Defect Entry'!$N:$N,C10,'Defect Entry'!$M:$M,D10)</f>
        <v>10</v>
      </c>
      <c r="X10" s="104">
        <f>COUNTIFS('Defect Entry'!$K:$K,B10,'Defect Entry'!$N:$N,C10,'Defect Entry'!$M:$M,D10,'Defect Entry'!$G:$G,$X$4)</f>
        <v>2</v>
      </c>
      <c r="Y10" s="104">
        <f>COUNTIFS('Defect Entry'!$K:$K,B10,'Defect Entry'!$N:$N,C10,'Defect Entry'!$M:$M,D10,'Defect Entry'!$G:$G,$Y$4)</f>
        <v>3</v>
      </c>
      <c r="Z10" s="104">
        <f>COUNTIFS('Defect Entry'!$K:$K,B10,'Defect Entry'!$N:$N,C10,'Defect Entry'!$M:$M,D10,'Defect Entry'!$G:$G,$Z$4)</f>
        <v>2</v>
      </c>
      <c r="AA10" s="174">
        <f>COUNTIFS('Defect Entry'!$K:$K,B10,'Defect Entry'!$N:$N,C10,'Defect Entry'!$M:$M,D10,'Defect Entry'!$G:$G,$Z$4)</f>
        <v>2</v>
      </c>
    </row>
    <row r="11" spans="2:27" outlineLevel="1" x14ac:dyDescent="0.2">
      <c r="B11" s="285" t="s">
        <v>1602</v>
      </c>
      <c r="C11" s="214" t="s">
        <v>195</v>
      </c>
      <c r="D11" s="286" t="s">
        <v>284</v>
      </c>
      <c r="E11" s="103">
        <v>30</v>
      </c>
      <c r="F11" s="104">
        <f t="shared" si="9"/>
        <v>29</v>
      </c>
      <c r="G11" s="294">
        <f t="shared" si="10"/>
        <v>1</v>
      </c>
      <c r="H11" s="294">
        <f t="shared" si="11"/>
        <v>140</v>
      </c>
      <c r="I11" s="104">
        <f t="shared" si="12"/>
        <v>29</v>
      </c>
      <c r="J11" s="294">
        <f t="shared" si="13"/>
        <v>111</v>
      </c>
      <c r="K11" s="294">
        <f t="shared" si="14"/>
        <v>215</v>
      </c>
      <c r="L11" s="174">
        <f t="shared" si="15"/>
        <v>218</v>
      </c>
      <c r="M11" s="237">
        <f>COUNTIFS('Execution Entry'!$F:$F,$M$4,'Execution Entry'!$C:$C,D11,'Execution Entry'!$G:$G,B11,'Execution Entry'!$B:$B,C11)</f>
        <v>25</v>
      </c>
      <c r="N11" s="104">
        <f>COUNTIFS('Execution Entry'!$F:$F,$N$4,'Execution Entry'!$C:$C,D11,'Execution Entry'!$G:$G,B11,'Execution Entry'!$B:$B,C11)</f>
        <v>4</v>
      </c>
      <c r="O11" s="104">
        <f>COUNTIFS('Execution Entry'!$F:$F,$O$4,'Execution Entry'!$C:$C,D11,'Execution Entry'!$G:$G,B11,'Execution Entry'!$B:$B,C11)</f>
        <v>0</v>
      </c>
      <c r="P11" s="104">
        <f>COUNTIFS('Execution Entry'!$F:$F,$P$4,'Execution Entry'!$C:$C,D11,'Execution Entry'!$G:$G,B11,'Execution Entry'!$B:$B,C11)</f>
        <v>0</v>
      </c>
      <c r="Q11" s="104">
        <f>COUNTIFS('Execution Entry'!$F:$F,$Q$4,'Execution Entry'!$C:$C,D11,'Execution Entry'!$G:$G,B11,'Execution Entry'!$B:$B,C11)</f>
        <v>0</v>
      </c>
      <c r="R11" s="443">
        <f>COUNTIFS('Execution Entry'!$F:$F,$R$4,'Execution Entry'!$C:$C,D11,'Execution Entry'!$G:$G,B11,'Execution Entry'!$B:$B,C11)</f>
        <v>0</v>
      </c>
      <c r="S11" s="172">
        <f t="shared" si="20"/>
        <v>0.86206896551724133</v>
      </c>
      <c r="T11" s="173">
        <f t="shared" si="21"/>
        <v>0.13793103448275862</v>
      </c>
      <c r="U11" s="173">
        <f t="shared" si="4"/>
        <v>0.96666666666666667</v>
      </c>
      <c r="V11" s="449">
        <f t="shared" si="5"/>
        <v>3.3333333333333333E-2</v>
      </c>
      <c r="W11" s="171">
        <f>COUNTIFS('Defect Entry'!$K:$K,B11,'Defect Entry'!$N:$N,C11,'Defect Entry'!$M:$M,D11)</f>
        <v>23</v>
      </c>
      <c r="X11" s="104">
        <f>COUNTIFS('Defect Entry'!$K:$K,B11,'Defect Entry'!$N:$N,C11,'Defect Entry'!$M:$M,D11,'Defect Entry'!$G:$G,$X$4)</f>
        <v>0</v>
      </c>
      <c r="Y11" s="104">
        <f>COUNTIFS('Defect Entry'!$K:$K,B11,'Defect Entry'!$N:$N,C11,'Defect Entry'!$M:$M,D11,'Defect Entry'!$G:$G,$Y$4)</f>
        <v>4</v>
      </c>
      <c r="Z11" s="104">
        <f>COUNTIFS('Defect Entry'!$K:$K,B11,'Defect Entry'!$N:$N,C11,'Defect Entry'!$M:$M,D11,'Defect Entry'!$G:$G,$Z$4)</f>
        <v>18</v>
      </c>
      <c r="AA11" s="174">
        <f>COUNTIFS('Defect Entry'!$K:$K,B11,'Defect Entry'!$N:$N,C11,'Defect Entry'!$M:$M,D11,'Defect Entry'!$G:$G,$Z$4)</f>
        <v>18</v>
      </c>
    </row>
    <row r="12" spans="2:27" outlineLevel="1" x14ac:dyDescent="0.2">
      <c r="B12" s="285" t="s">
        <v>1603</v>
      </c>
      <c r="C12" s="214" t="s">
        <v>195</v>
      </c>
      <c r="D12" s="286" t="s">
        <v>284</v>
      </c>
      <c r="E12" s="103">
        <v>30</v>
      </c>
      <c r="F12" s="104">
        <f t="shared" si="9"/>
        <v>25</v>
      </c>
      <c r="G12" s="294">
        <f t="shared" si="10"/>
        <v>5</v>
      </c>
      <c r="H12" s="294">
        <f t="shared" si="11"/>
        <v>170</v>
      </c>
      <c r="I12" s="104">
        <f t="shared" si="12"/>
        <v>25</v>
      </c>
      <c r="J12" s="294">
        <f t="shared" si="13"/>
        <v>145</v>
      </c>
      <c r="K12" s="294">
        <f t="shared" si="14"/>
        <v>185</v>
      </c>
      <c r="L12" s="174">
        <f t="shared" si="15"/>
        <v>189</v>
      </c>
      <c r="M12" s="237">
        <f>COUNTIFS('Execution Entry'!$F:$F,$M$4,'Execution Entry'!$C:$C,D12,'Execution Entry'!$G:$G,B12,'Execution Entry'!$B:$B,C12)</f>
        <v>24</v>
      </c>
      <c r="N12" s="104">
        <f>COUNTIFS('Execution Entry'!$F:$F,$N$4,'Execution Entry'!$C:$C,D12,'Execution Entry'!$G:$G,B12,'Execution Entry'!$B:$B,C12)</f>
        <v>1</v>
      </c>
      <c r="O12" s="104">
        <f>COUNTIFS('Execution Entry'!$F:$F,$O$4,'Execution Entry'!$C:$C,D12,'Execution Entry'!$G:$G,B12,'Execution Entry'!$B:$B,C12)</f>
        <v>0</v>
      </c>
      <c r="P12" s="104">
        <f>COUNTIFS('Execution Entry'!$F:$F,$P$4,'Execution Entry'!$C:$C,D12,'Execution Entry'!$G:$G,B12,'Execution Entry'!$B:$B,C12)</f>
        <v>0</v>
      </c>
      <c r="Q12" s="104">
        <f>COUNTIFS('Execution Entry'!$F:$F,$Q$4,'Execution Entry'!$C:$C,D12,'Execution Entry'!$G:$G,B12,'Execution Entry'!$B:$B,C12)</f>
        <v>0</v>
      </c>
      <c r="R12" s="443">
        <f>COUNTIFS('Execution Entry'!$F:$F,$R$4,'Execution Entry'!$C:$C,D12,'Execution Entry'!$G:$G,B12,'Execution Entry'!$B:$B,C12)</f>
        <v>0</v>
      </c>
      <c r="S12" s="172">
        <f t="shared" si="20"/>
        <v>0.96</v>
      </c>
      <c r="T12" s="173">
        <f t="shared" si="21"/>
        <v>0.04</v>
      </c>
      <c r="U12" s="173">
        <f t="shared" si="4"/>
        <v>0.83333333333333337</v>
      </c>
      <c r="V12" s="449">
        <f t="shared" si="5"/>
        <v>0.16666666666666666</v>
      </c>
      <c r="W12" s="171">
        <f>COUNTIFS('Defect Entry'!$K:$K,B12,'Defect Entry'!$N:$N,C12,'Defect Entry'!$M:$M,D12)</f>
        <v>23</v>
      </c>
      <c r="X12" s="104">
        <f>COUNTIFS('Defect Entry'!$K:$K,B12,'Defect Entry'!$N:$N,C12,'Defect Entry'!$M:$M,D12,'Defect Entry'!$G:$G,$X$4)</f>
        <v>2</v>
      </c>
      <c r="Y12" s="104">
        <f>COUNTIFS('Defect Entry'!$K:$K,B12,'Defect Entry'!$N:$N,C12,'Defect Entry'!$M:$M,D12,'Defect Entry'!$G:$G,$Y$4)</f>
        <v>3</v>
      </c>
      <c r="Z12" s="104">
        <f>COUNTIFS('Defect Entry'!$K:$K,B12,'Defect Entry'!$N:$N,C12,'Defect Entry'!$M:$M,D12,'Defect Entry'!$G:$G,$Z$4)</f>
        <v>10</v>
      </c>
      <c r="AA12" s="174">
        <f>COUNTIFS('Defect Entry'!$K:$K,B12,'Defect Entry'!$N:$N,C12,'Defect Entry'!$M:$M,D12,'Defect Entry'!$G:$G,$Z$4)</f>
        <v>10</v>
      </c>
    </row>
    <row r="13" spans="2:27" outlineLevel="1" x14ac:dyDescent="0.2">
      <c r="B13" s="250" t="s">
        <v>239</v>
      </c>
      <c r="C13" s="215" t="s">
        <v>195</v>
      </c>
      <c r="D13" s="288" t="s">
        <v>284</v>
      </c>
      <c r="E13" s="175">
        <v>0</v>
      </c>
      <c r="F13" s="164">
        <f t="shared" ref="F13:F19" si="22">M13+N13+R13</f>
        <v>0</v>
      </c>
      <c r="G13" s="165">
        <f t="shared" ref="G13:G19" si="23">E13-F13</f>
        <v>0</v>
      </c>
      <c r="H13" s="165">
        <f t="shared" ref="H13:H19" si="24">H12+E13</f>
        <v>170</v>
      </c>
      <c r="I13" s="164">
        <f t="shared" ref="I13:I19" si="25">F13</f>
        <v>0</v>
      </c>
      <c r="J13" s="165">
        <f t="shared" ref="J13:J19" si="26">H13-I13</f>
        <v>170</v>
      </c>
      <c r="K13" s="165">
        <f t="shared" ref="K13:K19" si="27">K12-E12</f>
        <v>155</v>
      </c>
      <c r="L13" s="169">
        <f t="shared" ref="L13:L19" si="28">L12-F12</f>
        <v>164</v>
      </c>
      <c r="M13" s="251">
        <f>COUNTIFS('Execution Entry'!$F:$F,$M$4,'Execution Entry'!$C:$C,D13,'Execution Entry'!$G:$G,B13,'Execution Entry'!$B:$B,C13)</f>
        <v>0</v>
      </c>
      <c r="N13" s="164">
        <f>COUNTIFS('Execution Entry'!$F:$F,$N$4,'Execution Entry'!$C:$C,D13,'Execution Entry'!$G:$G,B13,'Execution Entry'!$B:$B,C13)</f>
        <v>0</v>
      </c>
      <c r="O13" s="164">
        <f>COUNTIFS('Execution Entry'!$F:$F,$O$4,'Execution Entry'!$C:$C,D13,'Execution Entry'!$G:$G,B13,'Execution Entry'!$B:$B,C13)</f>
        <v>0</v>
      </c>
      <c r="P13" s="164">
        <f>COUNTIFS('Execution Entry'!$F:$F,$P$4,'Execution Entry'!$C:$C,D13,'Execution Entry'!$G:$G,B13,'Execution Entry'!$B:$B,C13)</f>
        <v>0</v>
      </c>
      <c r="Q13" s="164">
        <f>COUNTIFS('Execution Entry'!$F:$F,$Q$4,'Execution Entry'!$C:$C,D13,'Execution Entry'!$G:$G,B13,'Execution Entry'!$B:$B,C13)</f>
        <v>0</v>
      </c>
      <c r="R13" s="441">
        <f>COUNTIFS('Execution Entry'!$F:$F,$R$4,'Execution Entry'!$C:$C,D13,'Execution Entry'!$G:$G,B13,'Execution Entry'!$B:$B,C13)</f>
        <v>0</v>
      </c>
      <c r="S13" s="167">
        <f t="shared" si="20"/>
        <v>0</v>
      </c>
      <c r="T13" s="168">
        <f t="shared" si="21"/>
        <v>0</v>
      </c>
      <c r="U13" s="168">
        <f t="shared" si="4"/>
        <v>0</v>
      </c>
      <c r="V13" s="448">
        <f t="shared" si="5"/>
        <v>0</v>
      </c>
      <c r="W13" s="166">
        <f>COUNTIFS('Defect Entry'!$K:$K,B13,'Defect Entry'!$N:$N,C13,'Defect Entry'!$M:$M,D13)</f>
        <v>0</v>
      </c>
      <c r="X13" s="164">
        <f>COUNTIFS('Defect Entry'!$K:$K,B13,'Defect Entry'!$N:$N,C13,'Defect Entry'!$M:$M,D13,'Defect Entry'!$G:$G,$X$4)</f>
        <v>0</v>
      </c>
      <c r="Y13" s="164">
        <f>COUNTIFS('Defect Entry'!$K:$K,B13,'Defect Entry'!$N:$N,C13,'Defect Entry'!$M:$M,D13,'Defect Entry'!$G:$G,$Y$4)</f>
        <v>0</v>
      </c>
      <c r="Z13" s="164">
        <f>COUNTIFS('Defect Entry'!$K:$K,B13,'Defect Entry'!$N:$N,C13,'Defect Entry'!$M:$M,D13,'Defect Entry'!$G:$G,$Z$4)</f>
        <v>0</v>
      </c>
      <c r="AA13" s="169">
        <f>COUNTIFS('Defect Entry'!$K:$K,B13,'Defect Entry'!$N:$N,C13,'Defect Entry'!$M:$M,D13,'Defect Entry'!$G:$G,$Z$4)</f>
        <v>0</v>
      </c>
    </row>
    <row r="14" spans="2:27" outlineLevel="1" x14ac:dyDescent="0.2">
      <c r="B14" s="250" t="s">
        <v>240</v>
      </c>
      <c r="C14" s="215" t="s">
        <v>195</v>
      </c>
      <c r="D14" s="288" t="s">
        <v>284</v>
      </c>
      <c r="E14" s="175">
        <v>0</v>
      </c>
      <c r="F14" s="164">
        <f t="shared" si="22"/>
        <v>0</v>
      </c>
      <c r="G14" s="165">
        <f t="shared" si="23"/>
        <v>0</v>
      </c>
      <c r="H14" s="165">
        <f t="shared" si="24"/>
        <v>170</v>
      </c>
      <c r="I14" s="164">
        <f t="shared" si="25"/>
        <v>0</v>
      </c>
      <c r="J14" s="165">
        <f t="shared" si="26"/>
        <v>170</v>
      </c>
      <c r="K14" s="165">
        <f t="shared" si="27"/>
        <v>155</v>
      </c>
      <c r="L14" s="169">
        <f t="shared" si="28"/>
        <v>164</v>
      </c>
      <c r="M14" s="252">
        <f>COUNTIFS('Execution Entry'!$F:$F,$M$4,'Execution Entry'!$C:$C,D14,'Execution Entry'!$G:$G,B14,'Execution Entry'!$B:$B,C14)</f>
        <v>0</v>
      </c>
      <c r="N14" s="235">
        <f>COUNTIFS('Execution Entry'!$F:$F,$N$4,'Execution Entry'!$C:$C,D14,'Execution Entry'!$G:$G,B14,'Execution Entry'!$B:$B,C14)</f>
        <v>0</v>
      </c>
      <c r="O14" s="235">
        <f>COUNTIFS('Execution Entry'!$F:$F,$O$4,'Execution Entry'!$C:$C,D14,'Execution Entry'!$G:$G,B14,'Execution Entry'!$B:$B,C14)</f>
        <v>0</v>
      </c>
      <c r="P14" s="235">
        <f>COUNTIFS('Execution Entry'!$F:$F,$P$4,'Execution Entry'!$C:$C,D14,'Execution Entry'!$G:$G,B14,'Execution Entry'!$B:$B,C14)</f>
        <v>0</v>
      </c>
      <c r="Q14" s="235">
        <f>COUNTIFS('Execution Entry'!$F:$F,$Q$4,'Execution Entry'!$C:$C,D14,'Execution Entry'!$G:$G,B14,'Execution Entry'!$B:$B,C14)</f>
        <v>0</v>
      </c>
      <c r="R14" s="442">
        <f>COUNTIFS('Execution Entry'!$F:$F,$R$4,'Execution Entry'!$C:$C,D14,'Execution Entry'!$G:$G,B14,'Execution Entry'!$B:$B,C14)</f>
        <v>0</v>
      </c>
      <c r="S14" s="167">
        <f t="shared" si="20"/>
        <v>0</v>
      </c>
      <c r="T14" s="168">
        <f t="shared" si="21"/>
        <v>0</v>
      </c>
      <c r="U14" s="168">
        <f t="shared" si="4"/>
        <v>0</v>
      </c>
      <c r="V14" s="448">
        <f t="shared" si="5"/>
        <v>0</v>
      </c>
      <c r="W14" s="166">
        <f>COUNTIFS('Defect Entry'!$K:$K,B14,'Defect Entry'!$N:$N,C14,'Defect Entry'!$M:$M,D14)</f>
        <v>0</v>
      </c>
      <c r="X14" s="164">
        <f>COUNTIFS('Defect Entry'!$K:$K,B14,'Defect Entry'!$N:$N,C14,'Defect Entry'!$M:$M,D14,'Defect Entry'!$G:$G,$X$4)</f>
        <v>0</v>
      </c>
      <c r="Y14" s="164">
        <f>COUNTIFS('Defect Entry'!$K:$K,B14,'Defect Entry'!$N:$N,C14,'Defect Entry'!$M:$M,D14,'Defect Entry'!$G:$G,$Y$4)</f>
        <v>0</v>
      </c>
      <c r="Z14" s="164">
        <f>COUNTIFS('Defect Entry'!$K:$K,B14,'Defect Entry'!$N:$N,C14,'Defect Entry'!$M:$M,D14,'Defect Entry'!$G:$G,$Z$4)</f>
        <v>0</v>
      </c>
      <c r="AA14" s="169">
        <f>COUNTIFS('Defect Entry'!$K:$K,B14,'Defect Entry'!$N:$N,C14,'Defect Entry'!$M:$M,D14,'Defect Entry'!$G:$G,$Z$4)</f>
        <v>0</v>
      </c>
    </row>
    <row r="15" spans="2:27" outlineLevel="1" x14ac:dyDescent="0.2">
      <c r="B15" s="249" t="s">
        <v>241</v>
      </c>
      <c r="C15" s="214" t="s">
        <v>195</v>
      </c>
      <c r="D15" s="286" t="s">
        <v>284</v>
      </c>
      <c r="E15" s="103">
        <v>30</v>
      </c>
      <c r="F15" s="104">
        <f t="shared" si="22"/>
        <v>10</v>
      </c>
      <c r="G15" s="294">
        <f t="shared" si="23"/>
        <v>20</v>
      </c>
      <c r="H15" s="294">
        <f t="shared" si="24"/>
        <v>200</v>
      </c>
      <c r="I15" s="104">
        <f t="shared" si="25"/>
        <v>10</v>
      </c>
      <c r="J15" s="294">
        <f t="shared" si="26"/>
        <v>190</v>
      </c>
      <c r="K15" s="294">
        <f t="shared" si="27"/>
        <v>155</v>
      </c>
      <c r="L15" s="174">
        <f t="shared" si="28"/>
        <v>164</v>
      </c>
      <c r="M15" s="237">
        <f>COUNTIFS('Execution Entry'!$F:$F,$M$4,'Execution Entry'!$C:$C,D15,'Execution Entry'!$G:$G,B15,'Execution Entry'!$B:$B,C15)</f>
        <v>7</v>
      </c>
      <c r="N15" s="104">
        <f>COUNTIFS('Execution Entry'!$F:$F,$N$4,'Execution Entry'!$C:$C,D15,'Execution Entry'!$G:$G,B15,'Execution Entry'!$B:$B,C15)</f>
        <v>3</v>
      </c>
      <c r="O15" s="104">
        <f>COUNTIFS('Execution Entry'!$F:$F,$O$4,'Execution Entry'!$C:$C,D15,'Execution Entry'!$G:$G,B15,'Execution Entry'!$B:$B,C15)</f>
        <v>0</v>
      </c>
      <c r="P15" s="104">
        <f>COUNTIFS('Execution Entry'!$F:$F,$P$4,'Execution Entry'!$C:$C,D15,'Execution Entry'!$G:$G,B15,'Execution Entry'!$B:$B,C15)</f>
        <v>0</v>
      </c>
      <c r="Q15" s="104">
        <f>COUNTIFS('Execution Entry'!$F:$F,$Q$4,'Execution Entry'!$C:$C,D15,'Execution Entry'!$G:$G,B15,'Execution Entry'!$B:$B,C15)</f>
        <v>0</v>
      </c>
      <c r="R15" s="443">
        <f>COUNTIFS('Execution Entry'!$F:$F,$R$4,'Execution Entry'!$C:$C,D15,'Execution Entry'!$G:$G,B15,'Execution Entry'!$B:$B,C15)</f>
        <v>0</v>
      </c>
      <c r="S15" s="172">
        <f t="shared" si="20"/>
        <v>0.7</v>
      </c>
      <c r="T15" s="173">
        <f t="shared" si="21"/>
        <v>0.3</v>
      </c>
      <c r="U15" s="173">
        <f t="shared" si="4"/>
        <v>0.33333333333333331</v>
      </c>
      <c r="V15" s="449">
        <f t="shared" si="5"/>
        <v>0.66666666666666663</v>
      </c>
      <c r="W15" s="171">
        <f>COUNTIFS('Defect Entry'!$K:$K,B15,'Defect Entry'!$N:$N,C15,'Defect Entry'!$M:$M,D15)</f>
        <v>27</v>
      </c>
      <c r="X15" s="104">
        <f>COUNTIFS('Defect Entry'!$K:$K,B15,'Defect Entry'!$N:$N,C15,'Defect Entry'!$M:$M,D15,'Defect Entry'!$G:$G,$X$4)</f>
        <v>0</v>
      </c>
      <c r="Y15" s="104">
        <f>COUNTIFS('Defect Entry'!$K:$K,B15,'Defect Entry'!$N:$N,C15,'Defect Entry'!$M:$M,D15,'Defect Entry'!$G:$G,$Y$4)</f>
        <v>5</v>
      </c>
      <c r="Z15" s="104">
        <f>COUNTIFS('Defect Entry'!$K:$K,B15,'Defect Entry'!$N:$N,C15,'Defect Entry'!$M:$M,D15,'Defect Entry'!$G:$G,$Z$4)</f>
        <v>18</v>
      </c>
      <c r="AA15" s="174">
        <f>COUNTIFS('Defect Entry'!$K:$K,B15,'Defect Entry'!$N:$N,C15,'Defect Entry'!$M:$M,D15,'Defect Entry'!$G:$G,$Z$4)</f>
        <v>18</v>
      </c>
    </row>
    <row r="16" spans="2:27" outlineLevel="1" x14ac:dyDescent="0.2">
      <c r="B16" s="249" t="s">
        <v>242</v>
      </c>
      <c r="C16" s="214" t="s">
        <v>195</v>
      </c>
      <c r="D16" s="286" t="s">
        <v>284</v>
      </c>
      <c r="E16" s="103">
        <v>30</v>
      </c>
      <c r="F16" s="104">
        <f t="shared" si="22"/>
        <v>37</v>
      </c>
      <c r="G16" s="294">
        <f t="shared" si="23"/>
        <v>-7</v>
      </c>
      <c r="H16" s="294">
        <f t="shared" si="24"/>
        <v>230</v>
      </c>
      <c r="I16" s="104">
        <f t="shared" si="25"/>
        <v>37</v>
      </c>
      <c r="J16" s="294">
        <f t="shared" si="26"/>
        <v>193</v>
      </c>
      <c r="K16" s="294">
        <f t="shared" si="27"/>
        <v>125</v>
      </c>
      <c r="L16" s="174">
        <f t="shared" si="28"/>
        <v>154</v>
      </c>
      <c r="M16" s="237">
        <f>COUNTIFS('Execution Entry'!$F:$F,$M$4,'Execution Entry'!$C:$C,D16,'Execution Entry'!$G:$G,B16,'Execution Entry'!$B:$B,C16)</f>
        <v>35</v>
      </c>
      <c r="N16" s="104">
        <f>COUNTIFS('Execution Entry'!$F:$F,$N$4,'Execution Entry'!$C:$C,D16,'Execution Entry'!$G:$G,B16,'Execution Entry'!$B:$B,C16)</f>
        <v>2</v>
      </c>
      <c r="O16" s="104">
        <f>COUNTIFS('Execution Entry'!$F:$F,$O$4,'Execution Entry'!$C:$C,D16,'Execution Entry'!$G:$G,B16,'Execution Entry'!$B:$B,C16)</f>
        <v>0</v>
      </c>
      <c r="P16" s="104">
        <f>COUNTIFS('Execution Entry'!$F:$F,$P$4,'Execution Entry'!$C:$C,D16,'Execution Entry'!$G:$G,B16,'Execution Entry'!$B:$B,C16)</f>
        <v>0</v>
      </c>
      <c r="Q16" s="104">
        <f>COUNTIFS('Execution Entry'!$F:$F,$Q$4,'Execution Entry'!$C:$C,D16,'Execution Entry'!$G:$G,B16,'Execution Entry'!$B:$B,C16)</f>
        <v>0</v>
      </c>
      <c r="R16" s="443">
        <f>COUNTIFS('Execution Entry'!$F:$F,$R$4,'Execution Entry'!$C:$C,D16,'Execution Entry'!$G:$G,B16,'Execution Entry'!$B:$B,C16)</f>
        <v>0</v>
      </c>
      <c r="S16" s="172">
        <f t="shared" si="20"/>
        <v>0.94594594594594594</v>
      </c>
      <c r="T16" s="173">
        <f t="shared" si="21"/>
        <v>5.4054054054054057E-2</v>
      </c>
      <c r="U16" s="173">
        <f t="shared" si="4"/>
        <v>1.2333333333333334</v>
      </c>
      <c r="V16" s="449">
        <f t="shared" si="5"/>
        <v>-0.23333333333333334</v>
      </c>
      <c r="W16" s="171">
        <f>COUNTIFS('Defect Entry'!$K:$K,B16,'Defect Entry'!$N:$N,C16,'Defect Entry'!$M:$M,D16)</f>
        <v>30</v>
      </c>
      <c r="X16" s="104">
        <f>COUNTIFS('Defect Entry'!$K:$K,B16,'Defect Entry'!$N:$N,C16,'Defect Entry'!$M:$M,D16,'Defect Entry'!$G:$G,$X$4)</f>
        <v>1</v>
      </c>
      <c r="Y16" s="104">
        <f>COUNTIFS('Defect Entry'!$K:$K,B16,'Defect Entry'!$N:$N,C16,'Defect Entry'!$M:$M,D16,'Defect Entry'!$G:$G,$Y$4)</f>
        <v>4</v>
      </c>
      <c r="Z16" s="104">
        <f>COUNTIFS('Defect Entry'!$K:$K,B16,'Defect Entry'!$N:$N,C16,'Defect Entry'!$M:$M,D16,'Defect Entry'!$G:$G,$Z$4)</f>
        <v>23</v>
      </c>
      <c r="AA16" s="174">
        <f>COUNTIFS('Defect Entry'!$K:$K,B16,'Defect Entry'!$N:$N,C16,'Defect Entry'!$M:$M,D16,'Defect Entry'!$G:$G,$Z$4)</f>
        <v>23</v>
      </c>
    </row>
    <row r="17" spans="2:27" outlineLevel="1" x14ac:dyDescent="0.2">
      <c r="B17" s="249" t="s">
        <v>243</v>
      </c>
      <c r="C17" s="214" t="s">
        <v>195</v>
      </c>
      <c r="D17" s="286" t="s">
        <v>284</v>
      </c>
      <c r="E17" s="103">
        <v>30</v>
      </c>
      <c r="F17" s="104">
        <f t="shared" si="22"/>
        <v>11</v>
      </c>
      <c r="G17" s="294">
        <f t="shared" si="23"/>
        <v>19</v>
      </c>
      <c r="H17" s="294">
        <f t="shared" si="24"/>
        <v>260</v>
      </c>
      <c r="I17" s="104">
        <f t="shared" si="25"/>
        <v>11</v>
      </c>
      <c r="J17" s="294">
        <f t="shared" si="26"/>
        <v>249</v>
      </c>
      <c r="K17" s="294">
        <f t="shared" si="27"/>
        <v>95</v>
      </c>
      <c r="L17" s="174">
        <f t="shared" si="28"/>
        <v>117</v>
      </c>
      <c r="M17" s="237">
        <f>COUNTIFS('Execution Entry'!$F:$F,$M$4,'Execution Entry'!$C:$C,D17,'Execution Entry'!$G:$G,B17,'Execution Entry'!$B:$B,C17)</f>
        <v>11</v>
      </c>
      <c r="N17" s="104">
        <f>COUNTIFS('Execution Entry'!$F:$F,$N$4,'Execution Entry'!$C:$C,D17,'Execution Entry'!$G:$G,B17,'Execution Entry'!$B:$B,C17)</f>
        <v>0</v>
      </c>
      <c r="O17" s="104">
        <f>COUNTIFS('Execution Entry'!$F:$F,$O$4,'Execution Entry'!$C:$C,D17,'Execution Entry'!$G:$G,B17,'Execution Entry'!$B:$B,C17)</f>
        <v>0</v>
      </c>
      <c r="P17" s="104">
        <f>COUNTIFS('Execution Entry'!$F:$F,$P$4,'Execution Entry'!$C:$C,D17,'Execution Entry'!$G:$G,B17,'Execution Entry'!$B:$B,C17)</f>
        <v>0</v>
      </c>
      <c r="Q17" s="104">
        <f>COUNTIFS('Execution Entry'!$F:$F,$Q$4,'Execution Entry'!$C:$C,D17,'Execution Entry'!$G:$G,B17,'Execution Entry'!$B:$B,C17)</f>
        <v>0</v>
      </c>
      <c r="R17" s="443">
        <f>COUNTIFS('Execution Entry'!$F:$F,$R$4,'Execution Entry'!$C:$C,D17,'Execution Entry'!$G:$G,B17,'Execution Entry'!$B:$B,C17)</f>
        <v>0</v>
      </c>
      <c r="S17" s="172">
        <f t="shared" ref="S17:S26" si="29">IFERROR(M17/SUM(M17:N17),0)</f>
        <v>1</v>
      </c>
      <c r="T17" s="173">
        <f t="shared" ref="T17:T26" si="30">IFERROR(N17/(SUM(M17:N17)),0)</f>
        <v>0</v>
      </c>
      <c r="U17" s="173">
        <f t="shared" ref="U17:U26" si="31">IFERROR(F17/E17,0)</f>
        <v>0.36666666666666664</v>
      </c>
      <c r="V17" s="449">
        <f t="shared" ref="V17:V26" si="32">IFERROR((E17-F17)/E17,0)</f>
        <v>0.6333333333333333</v>
      </c>
      <c r="W17" s="171">
        <f>COUNTIFS('Defect Entry'!$K:$K,B17,'Defect Entry'!$N:$N,C17,'Defect Entry'!$M:$M,D17)</f>
        <v>24</v>
      </c>
      <c r="X17" s="104">
        <f>COUNTIFS('Defect Entry'!$K:$K,B17,'Defect Entry'!$N:$N,C17,'Defect Entry'!$M:$M,D17,'Defect Entry'!$G:$G,$X$4)</f>
        <v>0</v>
      </c>
      <c r="Y17" s="104">
        <f>COUNTIFS('Defect Entry'!$K:$K,B17,'Defect Entry'!$N:$N,C17,'Defect Entry'!$M:$M,D17,'Defect Entry'!$G:$G,$Y$4)</f>
        <v>5</v>
      </c>
      <c r="Z17" s="104">
        <f>COUNTIFS('Defect Entry'!$K:$K,B17,'Defect Entry'!$N:$N,C17,'Defect Entry'!$M:$M,D17,'Defect Entry'!$G:$G,$Z$4)</f>
        <v>15</v>
      </c>
      <c r="AA17" s="174">
        <f>COUNTIFS('Defect Entry'!$K:$K,B17,'Defect Entry'!$N:$N,C17,'Defect Entry'!$M:$M,D17,'Defect Entry'!$G:$G,$Z$4)</f>
        <v>15</v>
      </c>
    </row>
    <row r="18" spans="2:27" outlineLevel="1" x14ac:dyDescent="0.2">
      <c r="B18" s="249" t="s">
        <v>244</v>
      </c>
      <c r="C18" s="214" t="s">
        <v>195</v>
      </c>
      <c r="D18" s="286" t="s">
        <v>284</v>
      </c>
      <c r="E18" s="103">
        <v>30</v>
      </c>
      <c r="F18" s="104">
        <f t="shared" si="22"/>
        <v>21</v>
      </c>
      <c r="G18" s="294">
        <f t="shared" si="23"/>
        <v>9</v>
      </c>
      <c r="H18" s="294">
        <f t="shared" si="24"/>
        <v>290</v>
      </c>
      <c r="I18" s="104">
        <f t="shared" si="25"/>
        <v>21</v>
      </c>
      <c r="J18" s="294">
        <f t="shared" si="26"/>
        <v>269</v>
      </c>
      <c r="K18" s="294">
        <f t="shared" si="27"/>
        <v>65</v>
      </c>
      <c r="L18" s="174">
        <f t="shared" si="28"/>
        <v>106</v>
      </c>
      <c r="M18" s="237">
        <f>COUNTIFS('Execution Entry'!$F:$F,$M$4,'Execution Entry'!$C:$C,D18,'Execution Entry'!$G:$G,B18,'Execution Entry'!$B:$B,C18)</f>
        <v>21</v>
      </c>
      <c r="N18" s="104">
        <f>COUNTIFS('Execution Entry'!$F:$F,$N$4,'Execution Entry'!$C:$C,D18,'Execution Entry'!$G:$G,B18,'Execution Entry'!$B:$B,C18)</f>
        <v>0</v>
      </c>
      <c r="O18" s="104">
        <f>COUNTIFS('Execution Entry'!$F:$F,$O$4,'Execution Entry'!$C:$C,D18,'Execution Entry'!$G:$G,B18,'Execution Entry'!$B:$B,C18)</f>
        <v>0</v>
      </c>
      <c r="P18" s="104">
        <f>COUNTIFS('Execution Entry'!$F:$F,$P$4,'Execution Entry'!$C:$C,D18,'Execution Entry'!$G:$G,B18,'Execution Entry'!$B:$B,C18)</f>
        <v>0</v>
      </c>
      <c r="Q18" s="104">
        <f>COUNTIFS('Execution Entry'!$F:$F,$Q$4,'Execution Entry'!$C:$C,D18,'Execution Entry'!$G:$G,B18,'Execution Entry'!$B:$B,C18)</f>
        <v>0</v>
      </c>
      <c r="R18" s="443">
        <f>COUNTIFS('Execution Entry'!$F:$F,$R$4,'Execution Entry'!$C:$C,D18,'Execution Entry'!$G:$G,B18,'Execution Entry'!$B:$B,C18)</f>
        <v>0</v>
      </c>
      <c r="S18" s="172">
        <f t="shared" si="29"/>
        <v>1</v>
      </c>
      <c r="T18" s="173">
        <f t="shared" si="30"/>
        <v>0</v>
      </c>
      <c r="U18" s="173">
        <f t="shared" si="31"/>
        <v>0.7</v>
      </c>
      <c r="V18" s="449">
        <f t="shared" si="32"/>
        <v>0.3</v>
      </c>
      <c r="W18" s="171">
        <f>COUNTIFS('Defect Entry'!$K:$K,B18,'Defect Entry'!$N:$N,C18,'Defect Entry'!$M:$M,D18)</f>
        <v>16</v>
      </c>
      <c r="X18" s="104">
        <f>COUNTIFS('Defect Entry'!$K:$K,B18,'Defect Entry'!$N:$N,C18,'Defect Entry'!$M:$M,D18,'Defect Entry'!$G:$G,$X$4)</f>
        <v>0</v>
      </c>
      <c r="Y18" s="104">
        <f>COUNTIFS('Defect Entry'!$K:$K,B18,'Defect Entry'!$N:$N,C18,'Defect Entry'!$M:$M,D18,'Defect Entry'!$G:$G,$Y$4)</f>
        <v>1</v>
      </c>
      <c r="Z18" s="104">
        <f>COUNTIFS('Defect Entry'!$K:$K,B18,'Defect Entry'!$N:$N,C18,'Defect Entry'!$M:$M,D18,'Defect Entry'!$G:$G,$Z$4)</f>
        <v>11</v>
      </c>
      <c r="AA18" s="174">
        <f>COUNTIFS('Defect Entry'!$K:$K,B18,'Defect Entry'!$N:$N,C18,'Defect Entry'!$M:$M,D18,'Defect Entry'!$G:$G,$Z$4)</f>
        <v>11</v>
      </c>
    </row>
    <row r="19" spans="2:27" outlineLevel="1" x14ac:dyDescent="0.2">
      <c r="B19" s="249" t="s">
        <v>245</v>
      </c>
      <c r="C19" s="214" t="s">
        <v>195</v>
      </c>
      <c r="D19" s="286" t="s">
        <v>284</v>
      </c>
      <c r="E19" s="103">
        <v>20</v>
      </c>
      <c r="F19" s="104">
        <f t="shared" si="22"/>
        <v>19</v>
      </c>
      <c r="G19" s="294">
        <f t="shared" si="23"/>
        <v>1</v>
      </c>
      <c r="H19" s="294">
        <f t="shared" si="24"/>
        <v>310</v>
      </c>
      <c r="I19" s="104">
        <f t="shared" si="25"/>
        <v>19</v>
      </c>
      <c r="J19" s="294">
        <f t="shared" si="26"/>
        <v>291</v>
      </c>
      <c r="K19" s="294">
        <f t="shared" si="27"/>
        <v>35</v>
      </c>
      <c r="L19" s="174">
        <f t="shared" si="28"/>
        <v>85</v>
      </c>
      <c r="M19" s="237">
        <f>COUNTIFS('Execution Entry'!$F:$F,$M$4,'Execution Entry'!$C:$C,D19,'Execution Entry'!$G:$G,B19,'Execution Entry'!$B:$B,C19)</f>
        <v>15</v>
      </c>
      <c r="N19" s="104">
        <f>COUNTIFS('Execution Entry'!$F:$F,$N$4,'Execution Entry'!$C:$C,D19,'Execution Entry'!$G:$G,B19,'Execution Entry'!$B:$B,C19)</f>
        <v>4</v>
      </c>
      <c r="O19" s="104">
        <f>COUNTIFS('Execution Entry'!$F:$F,$O$4,'Execution Entry'!$C:$C,D19,'Execution Entry'!$G:$G,B19,'Execution Entry'!$B:$B,C19)</f>
        <v>0</v>
      </c>
      <c r="P19" s="104">
        <f>COUNTIFS('Execution Entry'!$F:$F,$P$4,'Execution Entry'!$C:$C,D19,'Execution Entry'!$G:$G,B19,'Execution Entry'!$B:$B,C19)</f>
        <v>0</v>
      </c>
      <c r="Q19" s="104">
        <f>COUNTIFS('Execution Entry'!$F:$F,$Q$4,'Execution Entry'!$C:$C,D19,'Execution Entry'!$G:$G,B19,'Execution Entry'!$B:$B,C19)</f>
        <v>0</v>
      </c>
      <c r="R19" s="443">
        <f>COUNTIFS('Execution Entry'!$F:$F,$R$4,'Execution Entry'!$C:$C,D19,'Execution Entry'!$G:$G,B19,'Execution Entry'!$B:$B,C19)</f>
        <v>0</v>
      </c>
      <c r="S19" s="172">
        <f t="shared" si="29"/>
        <v>0.78947368421052633</v>
      </c>
      <c r="T19" s="173">
        <f t="shared" si="30"/>
        <v>0.21052631578947367</v>
      </c>
      <c r="U19" s="173">
        <f t="shared" si="31"/>
        <v>0.95</v>
      </c>
      <c r="V19" s="449">
        <f t="shared" si="32"/>
        <v>0.05</v>
      </c>
      <c r="W19" s="171">
        <f>COUNTIFS('Defect Entry'!$K:$K,B19,'Defect Entry'!$N:$N,C19,'Defect Entry'!$M:$M,D19)</f>
        <v>15</v>
      </c>
      <c r="X19" s="104">
        <f>COUNTIFS('Defect Entry'!$K:$K,B19,'Defect Entry'!$N:$N,C19,'Defect Entry'!$M:$M,D19,'Defect Entry'!$G:$G,$X$4)</f>
        <v>0</v>
      </c>
      <c r="Y19" s="104">
        <f>COUNTIFS('Defect Entry'!$K:$K,B19,'Defect Entry'!$N:$N,C19,'Defect Entry'!$M:$M,D19,'Defect Entry'!$G:$G,$Y$4)</f>
        <v>2</v>
      </c>
      <c r="Z19" s="104">
        <f>COUNTIFS('Defect Entry'!$K:$K,B19,'Defect Entry'!$N:$N,C19,'Defect Entry'!$M:$M,D19,'Defect Entry'!$G:$G,$Z$4)</f>
        <v>6</v>
      </c>
      <c r="AA19" s="174">
        <f>COUNTIFS('Defect Entry'!$K:$K,B19,'Defect Entry'!$N:$N,C19,'Defect Entry'!$M:$M,D19,'Defect Entry'!$G:$G,$Z$4)</f>
        <v>6</v>
      </c>
    </row>
    <row r="20" spans="2:27" outlineLevel="1" x14ac:dyDescent="0.2">
      <c r="B20" s="250" t="s">
        <v>238</v>
      </c>
      <c r="C20" s="215" t="s">
        <v>195</v>
      </c>
      <c r="D20" s="288" t="s">
        <v>284</v>
      </c>
      <c r="E20" s="175">
        <v>0</v>
      </c>
      <c r="F20" s="164">
        <f t="shared" ref="F20:F25" si="33">M20+N20+R20</f>
        <v>0</v>
      </c>
      <c r="G20" s="165">
        <f t="shared" ref="G20:G25" si="34">E20-F20</f>
        <v>0</v>
      </c>
      <c r="H20" s="165">
        <f t="shared" ref="H20:H25" si="35">H19+E20</f>
        <v>310</v>
      </c>
      <c r="I20" s="164">
        <f t="shared" ref="I20:I25" si="36">F20</f>
        <v>0</v>
      </c>
      <c r="J20" s="165">
        <f t="shared" ref="J20:J25" si="37">H20-I20</f>
        <v>310</v>
      </c>
      <c r="K20" s="165">
        <f t="shared" ref="K20:K25" si="38">K19-E19</f>
        <v>15</v>
      </c>
      <c r="L20" s="169">
        <f t="shared" ref="L20:L26" si="39">L19-F19</f>
        <v>66</v>
      </c>
      <c r="M20" s="251">
        <f>COUNTIFS('Execution Entry'!$F:$F,$M$4,'Execution Entry'!$C:$C,D20,'Execution Entry'!$G:$G,B20,'Execution Entry'!$B:$B,C20)</f>
        <v>0</v>
      </c>
      <c r="N20" s="164">
        <f>COUNTIFS('Execution Entry'!$F:$F,$N$4,'Execution Entry'!$C:$C,D20,'Execution Entry'!$G:$G,B20,'Execution Entry'!$B:$B,C20)</f>
        <v>0</v>
      </c>
      <c r="O20" s="164">
        <f>COUNTIFS('Execution Entry'!$F:$F,$O$4,'Execution Entry'!$C:$C,D20,'Execution Entry'!$G:$G,B20,'Execution Entry'!$B:$B,C20)</f>
        <v>0</v>
      </c>
      <c r="P20" s="164">
        <f>COUNTIFS('Execution Entry'!$F:$F,$P$4,'Execution Entry'!$C:$C,D20,'Execution Entry'!$G:$G,B20,'Execution Entry'!$B:$B,C20)</f>
        <v>0</v>
      </c>
      <c r="Q20" s="164">
        <f>COUNTIFS('Execution Entry'!$F:$F,$Q$4,'Execution Entry'!$C:$C,D20,'Execution Entry'!$G:$G,B20,'Execution Entry'!$B:$B,C20)</f>
        <v>0</v>
      </c>
      <c r="R20" s="441">
        <f>COUNTIFS('Execution Entry'!$F:$F,$R$4,'Execution Entry'!$C:$C,D20,'Execution Entry'!$G:$G,B20,'Execution Entry'!$B:$B,C20)</f>
        <v>0</v>
      </c>
      <c r="S20" s="167">
        <f t="shared" ref="S20:S25" si="40">IFERROR(M20/SUM(M20:N20),0)</f>
        <v>0</v>
      </c>
      <c r="T20" s="168">
        <f t="shared" ref="T20:T25" si="41">IFERROR(N20/(SUM(M20:N20)),0)</f>
        <v>0</v>
      </c>
      <c r="U20" s="168">
        <f t="shared" ref="U20:U25" si="42">IFERROR(F20/E20,0)</f>
        <v>0</v>
      </c>
      <c r="V20" s="448">
        <f t="shared" ref="V20:V25" si="43">IFERROR((E20-F20)/E20,0)</f>
        <v>0</v>
      </c>
      <c r="W20" s="166">
        <f>COUNTIFS('Defect Entry'!$K:$K,B20,'Defect Entry'!$N:$N,C20,'Defect Entry'!$M:$M,D20)</f>
        <v>0</v>
      </c>
      <c r="X20" s="164">
        <f>COUNTIFS('Defect Entry'!$K:$K,B20,'Defect Entry'!$N:$N,C20,'Defect Entry'!$M:$M,D20,'Defect Entry'!$G:$G,$X$4)</f>
        <v>0</v>
      </c>
      <c r="Y20" s="164">
        <f>COUNTIFS('Defect Entry'!$K:$K,B20,'Defect Entry'!$N:$N,C20,'Defect Entry'!$M:$M,D20,'Defect Entry'!$G:$G,$Y$4)</f>
        <v>0</v>
      </c>
      <c r="Z20" s="164">
        <f>COUNTIFS('Defect Entry'!$K:$K,B20,'Defect Entry'!$N:$N,C20,'Defect Entry'!$M:$M,D20,'Defect Entry'!$G:$G,$Z$4)</f>
        <v>0</v>
      </c>
      <c r="AA20" s="169">
        <f>COUNTIFS('Defect Entry'!$K:$K,B20,'Defect Entry'!$N:$N,C20,'Defect Entry'!$M:$M,D20,'Defect Entry'!$G:$G,$Z$4)</f>
        <v>0</v>
      </c>
    </row>
    <row r="21" spans="2:27" outlineLevel="1" x14ac:dyDescent="0.2">
      <c r="B21" s="250" t="s">
        <v>246</v>
      </c>
      <c r="C21" s="215" t="s">
        <v>195</v>
      </c>
      <c r="D21" s="288" t="s">
        <v>284</v>
      </c>
      <c r="E21" s="175">
        <v>0</v>
      </c>
      <c r="F21" s="164">
        <f t="shared" si="33"/>
        <v>0</v>
      </c>
      <c r="G21" s="165">
        <f t="shared" si="34"/>
        <v>0</v>
      </c>
      <c r="H21" s="165">
        <f t="shared" si="35"/>
        <v>310</v>
      </c>
      <c r="I21" s="164">
        <f t="shared" si="36"/>
        <v>0</v>
      </c>
      <c r="J21" s="165">
        <f t="shared" si="37"/>
        <v>310</v>
      </c>
      <c r="K21" s="165">
        <f t="shared" si="38"/>
        <v>15</v>
      </c>
      <c r="L21" s="169">
        <f t="shared" si="39"/>
        <v>66</v>
      </c>
      <c r="M21" s="252">
        <f>COUNTIFS('Execution Entry'!$F:$F,$M$4,'Execution Entry'!$C:$C,D21,'Execution Entry'!$G:$G,B21,'Execution Entry'!$B:$B,C21)</f>
        <v>0</v>
      </c>
      <c r="N21" s="235">
        <f>COUNTIFS('Execution Entry'!$F:$F,$N$4,'Execution Entry'!$C:$C,D21,'Execution Entry'!$G:$G,B21,'Execution Entry'!$B:$B,C21)</f>
        <v>0</v>
      </c>
      <c r="O21" s="235">
        <f>COUNTIFS('Execution Entry'!$F:$F,$O$4,'Execution Entry'!$C:$C,D21,'Execution Entry'!$G:$G,B21,'Execution Entry'!$B:$B,C21)</f>
        <v>0</v>
      </c>
      <c r="P21" s="235">
        <f>COUNTIFS('Execution Entry'!$F:$F,$P$4,'Execution Entry'!$C:$C,D21,'Execution Entry'!$G:$G,B21,'Execution Entry'!$B:$B,C21)</f>
        <v>0</v>
      </c>
      <c r="Q21" s="235">
        <f>COUNTIFS('Execution Entry'!$F:$F,$Q$4,'Execution Entry'!$C:$C,D21,'Execution Entry'!$G:$G,B21,'Execution Entry'!$B:$B,C21)</f>
        <v>0</v>
      </c>
      <c r="R21" s="442">
        <f>COUNTIFS('Execution Entry'!$F:$F,$R$4,'Execution Entry'!$C:$C,D21,'Execution Entry'!$G:$G,B21,'Execution Entry'!$B:$B,C21)</f>
        <v>0</v>
      </c>
      <c r="S21" s="167">
        <f t="shared" si="40"/>
        <v>0</v>
      </c>
      <c r="T21" s="168">
        <f t="shared" si="41"/>
        <v>0</v>
      </c>
      <c r="U21" s="168">
        <f t="shared" si="42"/>
        <v>0</v>
      </c>
      <c r="V21" s="448">
        <f t="shared" si="43"/>
        <v>0</v>
      </c>
      <c r="W21" s="166">
        <f>COUNTIFS('Defect Entry'!$K:$K,B21,'Defect Entry'!$N:$N,C21,'Defect Entry'!$M:$M,D21)</f>
        <v>0</v>
      </c>
      <c r="X21" s="164">
        <f>COUNTIFS('Defect Entry'!$K:$K,B21,'Defect Entry'!$N:$N,C21,'Defect Entry'!$M:$M,D21,'Defect Entry'!$G:$G,$X$4)</f>
        <v>0</v>
      </c>
      <c r="Y21" s="164">
        <f>COUNTIFS('Defect Entry'!$K:$K,B21,'Defect Entry'!$N:$N,C21,'Defect Entry'!$M:$M,D21,'Defect Entry'!$G:$G,$Y$4)</f>
        <v>0</v>
      </c>
      <c r="Z21" s="164">
        <f>COUNTIFS('Defect Entry'!$K:$K,B21,'Defect Entry'!$N:$N,C21,'Defect Entry'!$M:$M,D21,'Defect Entry'!$G:$G,$Z$4)</f>
        <v>0</v>
      </c>
      <c r="AA21" s="169">
        <f>COUNTIFS('Defect Entry'!$K:$K,B21,'Defect Entry'!$N:$N,C21,'Defect Entry'!$M:$M,D21,'Defect Entry'!$G:$G,$Z$4)</f>
        <v>0</v>
      </c>
    </row>
    <row r="22" spans="2:27" outlineLevel="1" x14ac:dyDescent="0.2">
      <c r="B22" s="249" t="s">
        <v>1681</v>
      </c>
      <c r="C22" s="214" t="s">
        <v>195</v>
      </c>
      <c r="D22" s="286" t="s">
        <v>284</v>
      </c>
      <c r="E22" s="103">
        <v>15</v>
      </c>
      <c r="F22" s="104">
        <f t="shared" si="33"/>
        <v>17</v>
      </c>
      <c r="G22" s="294">
        <f t="shared" si="34"/>
        <v>-2</v>
      </c>
      <c r="H22" s="294">
        <f t="shared" si="35"/>
        <v>325</v>
      </c>
      <c r="I22" s="104">
        <f t="shared" si="36"/>
        <v>17</v>
      </c>
      <c r="J22" s="294">
        <f t="shared" si="37"/>
        <v>308</v>
      </c>
      <c r="K22" s="294">
        <f t="shared" si="38"/>
        <v>15</v>
      </c>
      <c r="L22" s="174">
        <f t="shared" si="39"/>
        <v>66</v>
      </c>
      <c r="M22" s="237">
        <f>COUNTIFS('Execution Entry'!$F:$F,$M$4,'Execution Entry'!$C:$C,D22,'Execution Entry'!$G:$G,B22,'Execution Entry'!$B:$B,C22)</f>
        <v>14</v>
      </c>
      <c r="N22" s="104">
        <f>COUNTIFS('Execution Entry'!$F:$F,$N$4,'Execution Entry'!$C:$C,D22,'Execution Entry'!$G:$G,B22,'Execution Entry'!$B:$B,C22)</f>
        <v>3</v>
      </c>
      <c r="O22" s="104">
        <f>COUNTIFS('Execution Entry'!$F:$F,$O$4,'Execution Entry'!$C:$C,D22,'Execution Entry'!$G:$G,B22,'Execution Entry'!$B:$B,C22)</f>
        <v>0</v>
      </c>
      <c r="P22" s="104">
        <f>COUNTIFS('Execution Entry'!$F:$F,$P$4,'Execution Entry'!$C:$C,D22,'Execution Entry'!$G:$G,B22,'Execution Entry'!$B:$B,C22)</f>
        <v>0</v>
      </c>
      <c r="Q22" s="104">
        <f>COUNTIFS('Execution Entry'!$F:$F,$Q$4,'Execution Entry'!$C:$C,D22,'Execution Entry'!$G:$G,B22,'Execution Entry'!$B:$B,C22)</f>
        <v>0</v>
      </c>
      <c r="R22" s="443">
        <f>COUNTIFS('Execution Entry'!$F:$F,$R$4,'Execution Entry'!$C:$C,D22,'Execution Entry'!$G:$G,B22,'Execution Entry'!$B:$B,C22)</f>
        <v>0</v>
      </c>
      <c r="S22" s="172">
        <f t="shared" si="40"/>
        <v>0.82352941176470584</v>
      </c>
      <c r="T22" s="173">
        <f t="shared" si="41"/>
        <v>0.17647058823529413</v>
      </c>
      <c r="U22" s="173">
        <f t="shared" si="42"/>
        <v>1.1333333333333333</v>
      </c>
      <c r="V22" s="449">
        <f t="shared" si="43"/>
        <v>-0.13333333333333333</v>
      </c>
      <c r="W22" s="171">
        <f>COUNTIFS('Defect Entry'!$K:$K,B22,'Defect Entry'!$N:$N,C22,'Defect Entry'!$M:$M,D22)</f>
        <v>0</v>
      </c>
      <c r="X22" s="104">
        <f>COUNTIFS('Defect Entry'!$K:$K,B22,'Defect Entry'!$N:$N,C22,'Defect Entry'!$M:$M,D22,'Defect Entry'!$G:$G,$X$4)</f>
        <v>0</v>
      </c>
      <c r="Y22" s="104">
        <f>COUNTIFS('Defect Entry'!$K:$K,B22,'Defect Entry'!$N:$N,C22,'Defect Entry'!$M:$M,D22,'Defect Entry'!$G:$G,$Y$4)</f>
        <v>0</v>
      </c>
      <c r="Z22" s="104">
        <f>COUNTIFS('Defect Entry'!$K:$K,B22,'Defect Entry'!$N:$N,C22,'Defect Entry'!$M:$M,D22,'Defect Entry'!$G:$G,$Z$4)</f>
        <v>0</v>
      </c>
      <c r="AA22" s="174">
        <f>COUNTIFS('Defect Entry'!$K:$K,B22,'Defect Entry'!$N:$N,C22,'Defect Entry'!$M:$M,D22,'Defect Entry'!$G:$G,$Z$4)</f>
        <v>0</v>
      </c>
    </row>
    <row r="23" spans="2:27" outlineLevel="1" x14ac:dyDescent="0.2">
      <c r="B23" s="249" t="s">
        <v>1682</v>
      </c>
      <c r="C23" s="214" t="s">
        <v>195</v>
      </c>
      <c r="D23" s="286" t="s">
        <v>284</v>
      </c>
      <c r="E23" s="103">
        <v>0</v>
      </c>
      <c r="F23" s="104">
        <f t="shared" si="33"/>
        <v>13</v>
      </c>
      <c r="G23" s="294">
        <f t="shared" si="34"/>
        <v>-13</v>
      </c>
      <c r="H23" s="294">
        <f t="shared" si="35"/>
        <v>325</v>
      </c>
      <c r="I23" s="104">
        <f t="shared" si="36"/>
        <v>13</v>
      </c>
      <c r="J23" s="294">
        <f t="shared" si="37"/>
        <v>312</v>
      </c>
      <c r="K23" s="294">
        <f t="shared" si="38"/>
        <v>0</v>
      </c>
      <c r="L23" s="174">
        <f t="shared" si="39"/>
        <v>49</v>
      </c>
      <c r="M23" s="237">
        <f>COUNTIFS('Execution Entry'!$F:$F,$M$4,'Execution Entry'!$C:$C,D23,'Execution Entry'!$G:$G,B23,'Execution Entry'!$B:$B,C23)</f>
        <v>12</v>
      </c>
      <c r="N23" s="104">
        <f>COUNTIFS('Execution Entry'!$F:$F,$N$4,'Execution Entry'!$C:$C,D23,'Execution Entry'!$G:$G,B23,'Execution Entry'!$B:$B,C23)</f>
        <v>1</v>
      </c>
      <c r="O23" s="104">
        <f>COUNTIFS('Execution Entry'!$F:$F,$O$4,'Execution Entry'!$C:$C,D23,'Execution Entry'!$G:$G,B23,'Execution Entry'!$B:$B,C23)</f>
        <v>0</v>
      </c>
      <c r="P23" s="104">
        <f>COUNTIFS('Execution Entry'!$F:$F,$P$4,'Execution Entry'!$C:$C,D23,'Execution Entry'!$G:$G,B23,'Execution Entry'!$B:$B,C23)</f>
        <v>0</v>
      </c>
      <c r="Q23" s="104">
        <f>COUNTIFS('Execution Entry'!$F:$F,$Q$4,'Execution Entry'!$C:$C,D23,'Execution Entry'!$G:$G,B23,'Execution Entry'!$B:$B,C23)</f>
        <v>0</v>
      </c>
      <c r="R23" s="443">
        <f>COUNTIFS('Execution Entry'!$F:$F,$R$4,'Execution Entry'!$C:$C,D23,'Execution Entry'!$G:$G,B23,'Execution Entry'!$B:$B,C23)</f>
        <v>0</v>
      </c>
      <c r="S23" s="172">
        <f t="shared" si="40"/>
        <v>0.92307692307692313</v>
      </c>
      <c r="T23" s="173">
        <f t="shared" si="41"/>
        <v>7.6923076923076927E-2</v>
      </c>
      <c r="U23" s="173">
        <f t="shared" si="42"/>
        <v>0</v>
      </c>
      <c r="V23" s="449">
        <f t="shared" si="43"/>
        <v>0</v>
      </c>
      <c r="W23" s="171">
        <f>COUNTIFS('Defect Entry'!$K:$K,B23,'Defect Entry'!$N:$N,C23,'Defect Entry'!$M:$M,D23)</f>
        <v>23</v>
      </c>
      <c r="X23" s="104">
        <f>COUNTIFS('Defect Entry'!$K:$K,B23,'Defect Entry'!$N:$N,C23,'Defect Entry'!$M:$M,D23,'Defect Entry'!$G:$G,$X$4)</f>
        <v>0</v>
      </c>
      <c r="Y23" s="104">
        <f>COUNTIFS('Defect Entry'!$K:$K,B23,'Defect Entry'!$N:$N,C23,'Defect Entry'!$M:$M,D23,'Defect Entry'!$G:$G,$Y$4)</f>
        <v>2</v>
      </c>
      <c r="Z23" s="104">
        <f>COUNTIFS('Defect Entry'!$K:$K,B23,'Defect Entry'!$N:$N,C23,'Defect Entry'!$M:$M,D23,'Defect Entry'!$G:$G,$Z$4)</f>
        <v>18</v>
      </c>
      <c r="AA23" s="174">
        <f>COUNTIFS('Defect Entry'!$K:$K,B23,'Defect Entry'!$N:$N,C23,'Defect Entry'!$M:$M,D23,'Defect Entry'!$G:$G,$Z$4)</f>
        <v>18</v>
      </c>
    </row>
    <row r="24" spans="2:27" outlineLevel="1" x14ac:dyDescent="0.2">
      <c r="B24" s="249" t="s">
        <v>1683</v>
      </c>
      <c r="C24" s="214" t="s">
        <v>195</v>
      </c>
      <c r="D24" s="286" t="s">
        <v>284</v>
      </c>
      <c r="E24" s="103">
        <v>0</v>
      </c>
      <c r="F24" s="104">
        <f t="shared" si="33"/>
        <v>11</v>
      </c>
      <c r="G24" s="294">
        <f t="shared" si="34"/>
        <v>-11</v>
      </c>
      <c r="H24" s="294">
        <f t="shared" si="35"/>
        <v>325</v>
      </c>
      <c r="I24" s="104">
        <f t="shared" si="36"/>
        <v>11</v>
      </c>
      <c r="J24" s="294">
        <f t="shared" si="37"/>
        <v>314</v>
      </c>
      <c r="K24" s="294">
        <f t="shared" si="38"/>
        <v>0</v>
      </c>
      <c r="L24" s="174">
        <f t="shared" si="39"/>
        <v>36</v>
      </c>
      <c r="M24" s="237">
        <f>COUNTIFS('Execution Entry'!$F:$F,$M$4,'Execution Entry'!$C:$C,D24,'Execution Entry'!$G:$G,B24,'Execution Entry'!$B:$B,C24)</f>
        <v>10</v>
      </c>
      <c r="N24" s="104">
        <f>COUNTIFS('Execution Entry'!$F:$F,$N$4,'Execution Entry'!$C:$C,D24,'Execution Entry'!$G:$G,B24,'Execution Entry'!$B:$B,C24)</f>
        <v>1</v>
      </c>
      <c r="O24" s="104">
        <f>COUNTIFS('Execution Entry'!$F:$F,$O$4,'Execution Entry'!$C:$C,D24,'Execution Entry'!$G:$G,B24,'Execution Entry'!$B:$B,C24)</f>
        <v>0</v>
      </c>
      <c r="P24" s="104">
        <f>COUNTIFS('Execution Entry'!$F:$F,$P$4,'Execution Entry'!$C:$C,D24,'Execution Entry'!$G:$G,B24,'Execution Entry'!$B:$B,C24)</f>
        <v>0</v>
      </c>
      <c r="Q24" s="104">
        <f>COUNTIFS('Execution Entry'!$F:$F,$Q$4,'Execution Entry'!$C:$C,D24,'Execution Entry'!$G:$G,B24,'Execution Entry'!$B:$B,C24)</f>
        <v>0</v>
      </c>
      <c r="R24" s="443">
        <f>COUNTIFS('Execution Entry'!$F:$F,$R$4,'Execution Entry'!$C:$C,D24,'Execution Entry'!$G:$G,B24,'Execution Entry'!$B:$B,C24)</f>
        <v>0</v>
      </c>
      <c r="S24" s="172">
        <f t="shared" si="40"/>
        <v>0.90909090909090906</v>
      </c>
      <c r="T24" s="173">
        <f t="shared" si="41"/>
        <v>9.0909090909090912E-2</v>
      </c>
      <c r="U24" s="173">
        <f t="shared" si="42"/>
        <v>0</v>
      </c>
      <c r="V24" s="449">
        <f t="shared" si="43"/>
        <v>0</v>
      </c>
      <c r="W24" s="171">
        <f>COUNTIFS('Defect Entry'!$K:$K,B24,'Defect Entry'!$N:$N,C24,'Defect Entry'!$M:$M,D24)</f>
        <v>12</v>
      </c>
      <c r="X24" s="104">
        <f>COUNTIFS('Defect Entry'!$K:$K,B24,'Defect Entry'!$N:$N,C24,'Defect Entry'!$M:$M,D24,'Defect Entry'!$G:$G,$X$4)</f>
        <v>1</v>
      </c>
      <c r="Y24" s="104">
        <f>COUNTIFS('Defect Entry'!$K:$K,B24,'Defect Entry'!$N:$N,C24,'Defect Entry'!$M:$M,D24,'Defect Entry'!$G:$G,$Y$4)</f>
        <v>0</v>
      </c>
      <c r="Z24" s="104">
        <f>COUNTIFS('Defect Entry'!$K:$K,B24,'Defect Entry'!$N:$N,C24,'Defect Entry'!$M:$M,D24,'Defect Entry'!$G:$G,$Z$4)</f>
        <v>8</v>
      </c>
      <c r="AA24" s="174">
        <f>COUNTIFS('Defect Entry'!$K:$K,B24,'Defect Entry'!$N:$N,C24,'Defect Entry'!$M:$M,D24,'Defect Entry'!$G:$G,$Z$4)</f>
        <v>8</v>
      </c>
    </row>
    <row r="25" spans="2:27" outlineLevel="1" x14ac:dyDescent="0.2">
      <c r="B25" s="249" t="s">
        <v>1684</v>
      </c>
      <c r="C25" s="214" t="s">
        <v>195</v>
      </c>
      <c r="D25" s="286" t="s">
        <v>284</v>
      </c>
      <c r="E25" s="103">
        <v>0</v>
      </c>
      <c r="F25" s="104">
        <f t="shared" si="33"/>
        <v>0</v>
      </c>
      <c r="G25" s="294">
        <f t="shared" si="34"/>
        <v>0</v>
      </c>
      <c r="H25" s="294">
        <f t="shared" si="35"/>
        <v>325</v>
      </c>
      <c r="I25" s="104">
        <f t="shared" si="36"/>
        <v>0</v>
      </c>
      <c r="J25" s="294">
        <f t="shared" si="37"/>
        <v>325</v>
      </c>
      <c r="K25" s="294">
        <f t="shared" si="38"/>
        <v>0</v>
      </c>
      <c r="L25" s="174">
        <f t="shared" si="39"/>
        <v>25</v>
      </c>
      <c r="M25" s="237">
        <f>COUNTIFS('Execution Entry'!$F:$F,$M$4,'Execution Entry'!$C:$C,D25,'Execution Entry'!$G:$G,B25,'Execution Entry'!$B:$B,C25)</f>
        <v>0</v>
      </c>
      <c r="N25" s="104">
        <f>COUNTIFS('Execution Entry'!$F:$F,$N$4,'Execution Entry'!$C:$C,D25,'Execution Entry'!$G:$G,B25,'Execution Entry'!$B:$B,C25)</f>
        <v>0</v>
      </c>
      <c r="O25" s="104">
        <f>COUNTIFS('Execution Entry'!$F:$F,$O$4,'Execution Entry'!$C:$C,D25,'Execution Entry'!$G:$G,B25,'Execution Entry'!$B:$B,C25)</f>
        <v>0</v>
      </c>
      <c r="P25" s="104">
        <f>COUNTIFS('Execution Entry'!$F:$F,$P$4,'Execution Entry'!$C:$C,D25,'Execution Entry'!$G:$G,B25,'Execution Entry'!$B:$B,C25)</f>
        <v>0</v>
      </c>
      <c r="Q25" s="104">
        <f>COUNTIFS('Execution Entry'!$F:$F,$Q$4,'Execution Entry'!$C:$C,D25,'Execution Entry'!$G:$G,B25,'Execution Entry'!$B:$B,C25)</f>
        <v>0</v>
      </c>
      <c r="R25" s="443">
        <f>COUNTIFS('Execution Entry'!$F:$F,$R$4,'Execution Entry'!$C:$C,D25,'Execution Entry'!$G:$G,B25,'Execution Entry'!$B:$B,C25)</f>
        <v>0</v>
      </c>
      <c r="S25" s="172">
        <f t="shared" si="40"/>
        <v>0</v>
      </c>
      <c r="T25" s="173">
        <f t="shared" si="41"/>
        <v>0</v>
      </c>
      <c r="U25" s="173">
        <f t="shared" si="42"/>
        <v>0</v>
      </c>
      <c r="V25" s="449">
        <f t="shared" si="43"/>
        <v>0</v>
      </c>
      <c r="W25" s="171">
        <f>COUNTIFS('Defect Entry'!$K:$K,B25,'Defect Entry'!$N:$N,C25,'Defect Entry'!$M:$M,D25)</f>
        <v>5</v>
      </c>
      <c r="X25" s="104">
        <f>COUNTIFS('Defect Entry'!$K:$K,B25,'Defect Entry'!$N:$N,C25,'Defect Entry'!$M:$M,D25,'Defect Entry'!$G:$G,$X$4)</f>
        <v>0</v>
      </c>
      <c r="Y25" s="104">
        <f>COUNTIFS('Defect Entry'!$K:$K,B25,'Defect Entry'!$N:$N,C25,'Defect Entry'!$M:$M,D25,'Defect Entry'!$G:$G,$Y$4)</f>
        <v>1</v>
      </c>
      <c r="Z25" s="104">
        <f>COUNTIFS('Defect Entry'!$K:$K,B25,'Defect Entry'!$N:$N,C25,'Defect Entry'!$M:$M,D25,'Defect Entry'!$G:$G,$Z$4)</f>
        <v>3</v>
      </c>
      <c r="AA25" s="174">
        <f>COUNTIFS('Defect Entry'!$K:$K,B25,'Defect Entry'!$N:$N,C25,'Defect Entry'!$M:$M,D25,'Defect Entry'!$G:$G,$Z$4)</f>
        <v>3</v>
      </c>
    </row>
    <row r="26" spans="2:27" s="105" customFormat="1" ht="13.5" outlineLevel="1" thickBot="1" x14ac:dyDescent="0.25">
      <c r="B26" s="419" t="s">
        <v>1745</v>
      </c>
      <c r="C26" s="420" t="s">
        <v>195</v>
      </c>
      <c r="D26" s="421" t="s">
        <v>284</v>
      </c>
      <c r="E26" s="422">
        <v>0</v>
      </c>
      <c r="F26" s="423">
        <f t="shared" ref="F26" si="44">M26+N26+R26</f>
        <v>0</v>
      </c>
      <c r="G26" s="424">
        <f t="shared" si="0"/>
        <v>0</v>
      </c>
      <c r="H26" s="424">
        <f>H19+E26</f>
        <v>310</v>
      </c>
      <c r="I26" s="423">
        <f t="shared" si="6"/>
        <v>0</v>
      </c>
      <c r="J26" s="424">
        <f t="shared" si="1"/>
        <v>310</v>
      </c>
      <c r="K26" s="424">
        <f>K25-E25</f>
        <v>0</v>
      </c>
      <c r="L26" s="425">
        <f t="shared" si="39"/>
        <v>25</v>
      </c>
      <c r="M26" s="429">
        <f>COUNTIFS('Execution Entry'!$F:$F,$M$4,'Execution Entry'!$C:$C,D26,'Execution Entry'!$G:$G,B26,'Execution Entry'!$B:$B,C26)</f>
        <v>0</v>
      </c>
      <c r="N26" s="426">
        <f>COUNTIFS('Execution Entry'!$F:$F,$N$4,'Execution Entry'!$C:$C,D26,'Execution Entry'!$G:$G,B26,'Execution Entry'!$B:$B,C26)</f>
        <v>0</v>
      </c>
      <c r="O26" s="426">
        <f>COUNTIFS('Execution Entry'!$F:$F,$O$4,'Execution Entry'!$C:$C,D26,'Execution Entry'!$G:$G,B26,'Execution Entry'!$B:$B,C26)</f>
        <v>0</v>
      </c>
      <c r="P26" s="426">
        <f>COUNTIFS('Execution Entry'!$F:$F,$P$4,'Execution Entry'!$C:$C,D26,'Execution Entry'!$G:$G,B26,'Execution Entry'!$B:$B,C26)</f>
        <v>0</v>
      </c>
      <c r="Q26" s="426">
        <f>COUNTIFS('Execution Entry'!$F:$F,$Q$4,'Execution Entry'!$C:$C,D26,'Execution Entry'!$G:$G,B26,'Execution Entry'!$B:$B,C26)</f>
        <v>0</v>
      </c>
      <c r="R26" s="444">
        <f>COUNTIFS('Execution Entry'!$F:$F,$R$4,'Execution Entry'!$C:$C,D26,'Execution Entry'!$G:$G,B26,'Execution Entry'!$B:$B,C26)</f>
        <v>0</v>
      </c>
      <c r="S26" s="427">
        <f t="shared" si="29"/>
        <v>0</v>
      </c>
      <c r="T26" s="428">
        <f t="shared" si="30"/>
        <v>0</v>
      </c>
      <c r="U26" s="428">
        <f t="shared" si="31"/>
        <v>0</v>
      </c>
      <c r="V26" s="450">
        <f t="shared" si="32"/>
        <v>0</v>
      </c>
      <c r="W26" s="452">
        <f>COUNTIFS('Defect Entry'!$K:$K,B26,'Defect Entry'!$N:$N,C26,'Defect Entry'!$M:$M,D26)</f>
        <v>0</v>
      </c>
      <c r="X26" s="423">
        <f>COUNTIFS('Defect Entry'!$K:$K,B26,'Defect Entry'!$N:$N,C26,'Defect Entry'!$M:$M,D26,'Defect Entry'!$G:$G,$X$4)</f>
        <v>0</v>
      </c>
      <c r="Y26" s="423">
        <f>COUNTIFS('Defect Entry'!$K:$K,B26,'Defect Entry'!$N:$N,C26,'Defect Entry'!$M:$M,D26,'Defect Entry'!$G:$G,$Y$4)</f>
        <v>0</v>
      </c>
      <c r="Z26" s="423">
        <f>COUNTIFS('Defect Entry'!$K:$K,B26,'Defect Entry'!$N:$N,C26,'Defect Entry'!$M:$M,D26,'Defect Entry'!$G:$G,$Z$4)</f>
        <v>0</v>
      </c>
      <c r="AA26" s="425">
        <f>COUNTIFS('Defect Entry'!$K:$K,B26,'Defect Entry'!$N:$N,C26,'Defect Entry'!$M:$M,D26,'Defect Entry'!$G:$G,$Z$4)</f>
        <v>0</v>
      </c>
    </row>
    <row r="27" spans="2:27" ht="13.5" thickBot="1" x14ac:dyDescent="0.25">
      <c r="B27" s="430" t="s">
        <v>292</v>
      </c>
      <c r="C27" s="431"/>
      <c r="D27" s="432"/>
      <c r="E27" s="238">
        <f>SUM(E5:E26)</f>
        <v>325</v>
      </c>
      <c r="F27" s="156">
        <f>SUM(F5:F26)</f>
        <v>300</v>
      </c>
      <c r="G27" s="239">
        <f>SUM(G5:G26)</f>
        <v>25</v>
      </c>
      <c r="H27" s="239">
        <f>H16</f>
        <v>230</v>
      </c>
      <c r="I27" s="156">
        <f>MAX(I5:I26)</f>
        <v>42</v>
      </c>
      <c r="J27" s="239">
        <f>MAX(J5:J26)</f>
        <v>325</v>
      </c>
      <c r="K27" s="240">
        <f>MIN(K5:K26)</f>
        <v>0</v>
      </c>
      <c r="L27" s="240">
        <f>MIN(L5:L26)</f>
        <v>25</v>
      </c>
      <c r="M27" s="254">
        <f>SUM(M5:M26)</f>
        <v>270</v>
      </c>
      <c r="N27" s="255">
        <f>SUM(N5:N26)</f>
        <v>30</v>
      </c>
      <c r="O27" s="255">
        <f>SUM(O5:O26)</f>
        <v>0</v>
      </c>
      <c r="P27" s="255">
        <f>SUM(P5:P26)</f>
        <v>0</v>
      </c>
      <c r="Q27" s="255">
        <f>SUM(Q5:Q26)</f>
        <v>0</v>
      </c>
      <c r="R27" s="256">
        <f>SUM(R5:R26)</f>
        <v>0</v>
      </c>
      <c r="S27" s="253">
        <f t="shared" ref="S27" si="45">IFERROR(M27/SUM(M27:N27),"")</f>
        <v>0.9</v>
      </c>
      <c r="T27" s="106">
        <f t="shared" ref="T27" si="46">IFERROR(N27/(SUM(M27:N27)),"")</f>
        <v>0.1</v>
      </c>
      <c r="U27" s="106">
        <f t="shared" ref="U27" si="47">IFERROR(F27/E27,"")</f>
        <v>0.92307692307692313</v>
      </c>
      <c r="V27" s="107">
        <f>IFERROR((E27-F27)/E27,0)</f>
        <v>7.6923076923076927E-2</v>
      </c>
      <c r="W27" s="217">
        <f>SUM(W5:W26)</f>
        <v>250</v>
      </c>
      <c r="X27" s="156">
        <f>SUM(X5:X26)</f>
        <v>8</v>
      </c>
      <c r="Y27" s="156">
        <f>SUM(Y5:Y26)</f>
        <v>40</v>
      </c>
      <c r="Z27" s="156">
        <f>SUM(Z5:Z26)</f>
        <v>153</v>
      </c>
      <c r="AA27" s="162">
        <f>SUM(AA5:AA26)</f>
        <v>153</v>
      </c>
    </row>
    <row r="28" spans="2:27" x14ac:dyDescent="0.2">
      <c r="K28" s="98"/>
    </row>
    <row r="29" spans="2:27" hidden="1" x14ac:dyDescent="0.2">
      <c r="F29" s="98"/>
    </row>
    <row r="30" spans="2:27" hidden="1" x14ac:dyDescent="0.2"/>
    <row r="31" spans="2:27" hidden="1" x14ac:dyDescent="0.2"/>
    <row r="32" spans="2:27" hidden="1" x14ac:dyDescent="0.2">
      <c r="I32" s="98"/>
      <c r="K32" s="234"/>
    </row>
    <row r="33" spans="9:9" hidden="1" x14ac:dyDescent="0.2"/>
    <row r="34" spans="9:9" hidden="1" x14ac:dyDescent="0.2">
      <c r="I34" s="233"/>
    </row>
    <row r="35" spans="9:9" hidden="1" x14ac:dyDescent="0.2"/>
    <row r="36" spans="9:9" hidden="1" x14ac:dyDescent="0.2"/>
    <row r="37" spans="9:9" hidden="1" x14ac:dyDescent="0.2"/>
    <row r="38" spans="9:9" hidden="1" x14ac:dyDescent="0.2"/>
    <row r="39" spans="9:9" hidden="1" x14ac:dyDescent="0.2"/>
    <row r="40" spans="9:9" hidden="1" x14ac:dyDescent="0.2"/>
    <row r="41" spans="9:9" hidden="1" x14ac:dyDescent="0.2"/>
    <row r="42" spans="9:9" hidden="1" x14ac:dyDescent="0.2"/>
    <row r="43" spans="9:9" hidden="1" x14ac:dyDescent="0.2"/>
    <row r="44" spans="9:9" hidden="1" x14ac:dyDescent="0.2"/>
    <row r="45" spans="9:9" hidden="1" x14ac:dyDescent="0.2"/>
    <row r="46" spans="9:9" hidden="1" x14ac:dyDescent="0.2"/>
    <row r="47" spans="9:9" hidden="1" x14ac:dyDescent="0.2"/>
    <row r="48" spans="9:9" hidden="1" x14ac:dyDescent="0.2"/>
    <row r="49" hidden="1" x14ac:dyDescent="0.2"/>
    <row r="50" x14ac:dyDescent="0.2"/>
  </sheetData>
  <dataConsolidate/>
  <mergeCells count="6">
    <mergeCell ref="E3:L3"/>
    <mergeCell ref="S3:V3"/>
    <mergeCell ref="W3:AA3"/>
    <mergeCell ref="B27:D27"/>
    <mergeCell ref="M3:R3"/>
    <mergeCell ref="B3:D3"/>
  </mergeCells>
  <pageMargins left="0.7" right="0.7" top="0.75" bottom="0.75" header="0.3" footer="0.3"/>
  <pageSetup orientation="portrait" r:id="rId1"/>
  <ignoredErrors>
    <ignoredError sqref="S27:U27"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00B0F0"/>
  </sheetPr>
  <dimension ref="B2:L137"/>
  <sheetViews>
    <sheetView showGridLines="0" showRowColHeaders="0" zoomScaleNormal="100" workbookViewId="0"/>
  </sheetViews>
  <sheetFormatPr defaultRowHeight="12.75" outlineLevelRow="1" x14ac:dyDescent="0.2"/>
  <cols>
    <col min="1" max="16384" width="9.140625" style="1"/>
  </cols>
  <sheetData>
    <row r="2" spans="2:12" ht="13.5" thickBot="1" x14ac:dyDescent="0.25"/>
    <row r="3" spans="2:12" ht="13.5" thickBot="1" x14ac:dyDescent="0.25">
      <c r="B3" s="384" t="s">
        <v>164</v>
      </c>
      <c r="C3" s="385"/>
      <c r="D3" s="385"/>
      <c r="E3" s="385"/>
      <c r="F3" s="385"/>
      <c r="G3" s="385"/>
      <c r="H3" s="385"/>
      <c r="I3" s="385"/>
      <c r="J3" s="385"/>
      <c r="K3" s="385"/>
      <c r="L3" s="386"/>
    </row>
    <row r="5" spans="2:12" outlineLevel="1" x14ac:dyDescent="0.2"/>
    <row r="6" spans="2:12" outlineLevel="1" x14ac:dyDescent="0.2"/>
    <row r="7" spans="2:12" outlineLevel="1" x14ac:dyDescent="0.2"/>
    <row r="8" spans="2:12" outlineLevel="1" x14ac:dyDescent="0.2"/>
    <row r="9" spans="2:12" outlineLevel="1" x14ac:dyDescent="0.2"/>
    <row r="10" spans="2:12" outlineLevel="1" x14ac:dyDescent="0.2"/>
    <row r="11" spans="2:12" outlineLevel="1" x14ac:dyDescent="0.2"/>
    <row r="12" spans="2:12" outlineLevel="1" x14ac:dyDescent="0.2"/>
    <row r="13" spans="2:12" outlineLevel="1" x14ac:dyDescent="0.2"/>
    <row r="14" spans="2:12" outlineLevel="1" x14ac:dyDescent="0.2"/>
    <row r="15" spans="2:12" outlineLevel="1" x14ac:dyDescent="0.2"/>
    <row r="16" spans="2:12" outlineLevel="1" x14ac:dyDescent="0.2"/>
    <row r="17" outlineLevel="1" x14ac:dyDescent="0.2"/>
    <row r="18" outlineLevel="1" x14ac:dyDescent="0.2"/>
    <row r="19" outlineLevel="1" x14ac:dyDescent="0.2"/>
    <row r="20" outlineLevel="1" x14ac:dyDescent="0.2"/>
    <row r="21" outlineLevel="1" x14ac:dyDescent="0.2"/>
    <row r="22" outlineLevel="1" x14ac:dyDescent="0.2"/>
    <row r="23" outlineLevel="1" x14ac:dyDescent="0.2"/>
    <row r="24" outlineLevel="1" x14ac:dyDescent="0.2"/>
    <row r="25" outlineLevel="1" x14ac:dyDescent="0.2"/>
    <row r="26" outlineLevel="1" x14ac:dyDescent="0.2"/>
    <row r="27" outlineLevel="1" x14ac:dyDescent="0.2"/>
    <row r="28" outlineLevel="1" x14ac:dyDescent="0.2"/>
    <row r="29" outlineLevel="1" x14ac:dyDescent="0.2"/>
    <row r="30" outlineLevel="1" x14ac:dyDescent="0.2"/>
    <row r="31" outlineLevel="1" x14ac:dyDescent="0.2"/>
    <row r="32" outlineLevel="1" x14ac:dyDescent="0.2"/>
    <row r="33" outlineLevel="1" x14ac:dyDescent="0.2"/>
    <row r="34" outlineLevel="1" x14ac:dyDescent="0.2"/>
    <row r="35" outlineLevel="1" x14ac:dyDescent="0.2"/>
    <row r="36" outlineLevel="1" x14ac:dyDescent="0.2"/>
    <row r="37" outlineLevel="1" x14ac:dyDescent="0.2"/>
    <row r="38" outlineLevel="1" x14ac:dyDescent="0.2"/>
    <row r="39" outlineLevel="1" x14ac:dyDescent="0.2"/>
    <row r="40" outlineLevel="1" x14ac:dyDescent="0.2"/>
    <row r="41" outlineLevel="1" x14ac:dyDescent="0.2"/>
    <row r="42" outlineLevel="1" x14ac:dyDescent="0.2"/>
    <row r="43" outlineLevel="1" x14ac:dyDescent="0.2"/>
    <row r="44" outlineLevel="1" x14ac:dyDescent="0.2"/>
    <row r="45" outlineLevel="1" x14ac:dyDescent="0.2"/>
    <row r="46" outlineLevel="1" x14ac:dyDescent="0.2"/>
    <row r="47" outlineLevel="1" x14ac:dyDescent="0.2"/>
    <row r="48" outlineLevel="1" x14ac:dyDescent="0.2"/>
    <row r="49" outlineLevel="1" x14ac:dyDescent="0.2"/>
    <row r="50" outlineLevel="1" x14ac:dyDescent="0.2"/>
    <row r="51" outlineLevel="1" x14ac:dyDescent="0.2"/>
    <row r="52" outlineLevel="1" x14ac:dyDescent="0.2"/>
    <row r="53" outlineLevel="1" x14ac:dyDescent="0.2"/>
    <row r="54" outlineLevel="1" x14ac:dyDescent="0.2"/>
    <row r="55" outlineLevel="1" x14ac:dyDescent="0.2"/>
    <row r="56" outlineLevel="1" x14ac:dyDescent="0.2"/>
    <row r="57" outlineLevel="1" x14ac:dyDescent="0.2"/>
    <row r="58" outlineLevel="1" x14ac:dyDescent="0.2"/>
    <row r="59" outlineLevel="1" x14ac:dyDescent="0.2"/>
    <row r="60" outlineLevel="1" x14ac:dyDescent="0.2"/>
    <row r="61" outlineLevel="1" x14ac:dyDescent="0.2"/>
    <row r="62" outlineLevel="1" x14ac:dyDescent="0.2"/>
    <row r="63" outlineLevel="1" x14ac:dyDescent="0.2"/>
    <row r="64" outlineLevel="1" x14ac:dyDescent="0.2"/>
    <row r="65" spans="2:12" outlineLevel="1" x14ac:dyDescent="0.2"/>
    <row r="66" spans="2:12" outlineLevel="1" x14ac:dyDescent="0.2"/>
    <row r="67" spans="2:12" outlineLevel="1" x14ac:dyDescent="0.2"/>
    <row r="68" spans="2:12" outlineLevel="1" x14ac:dyDescent="0.2"/>
    <row r="69" spans="2:12" outlineLevel="1" x14ac:dyDescent="0.2"/>
    <row r="70" spans="2:12" ht="13.5" thickBot="1" x14ac:dyDescent="0.25"/>
    <row r="71" spans="2:12" s="105" customFormat="1" ht="13.5" thickBot="1" x14ac:dyDescent="0.25">
      <c r="B71" s="384" t="s">
        <v>165</v>
      </c>
      <c r="C71" s="385"/>
      <c r="D71" s="385"/>
      <c r="E71" s="385"/>
      <c r="F71" s="385"/>
      <c r="G71" s="385"/>
      <c r="H71" s="385"/>
      <c r="I71" s="385"/>
      <c r="J71" s="385"/>
      <c r="K71" s="385"/>
      <c r="L71" s="386"/>
    </row>
    <row r="73" spans="2:12" outlineLevel="1" x14ac:dyDescent="0.2"/>
    <row r="74" spans="2:12" outlineLevel="1" x14ac:dyDescent="0.2"/>
    <row r="75" spans="2:12" outlineLevel="1" x14ac:dyDescent="0.2"/>
    <row r="76" spans="2:12" outlineLevel="1" x14ac:dyDescent="0.2"/>
    <row r="77" spans="2:12" outlineLevel="1" x14ac:dyDescent="0.2"/>
    <row r="78" spans="2:12" outlineLevel="1" x14ac:dyDescent="0.2"/>
    <row r="79" spans="2:12" outlineLevel="1" x14ac:dyDescent="0.2"/>
    <row r="80" spans="2:12" outlineLevel="1" x14ac:dyDescent="0.2"/>
    <row r="81" outlineLevel="1" x14ac:dyDescent="0.2"/>
    <row r="82" outlineLevel="1" x14ac:dyDescent="0.2"/>
    <row r="83" outlineLevel="1" x14ac:dyDescent="0.2"/>
    <row r="84" outlineLevel="1" x14ac:dyDescent="0.2"/>
    <row r="85" outlineLevel="1" x14ac:dyDescent="0.2"/>
    <row r="86" outlineLevel="1" x14ac:dyDescent="0.2"/>
    <row r="87" outlineLevel="1" x14ac:dyDescent="0.2"/>
    <row r="88" outlineLevel="1" x14ac:dyDescent="0.2"/>
    <row r="89" outlineLevel="1" x14ac:dyDescent="0.2"/>
    <row r="90" outlineLevel="1" x14ac:dyDescent="0.2"/>
    <row r="91" outlineLevel="1" x14ac:dyDescent="0.2"/>
    <row r="92" outlineLevel="1" x14ac:dyDescent="0.2"/>
    <row r="93" outlineLevel="1" x14ac:dyDescent="0.2"/>
    <row r="94" outlineLevel="1" x14ac:dyDescent="0.2"/>
    <row r="95" outlineLevel="1" x14ac:dyDescent="0.2"/>
    <row r="96" outlineLevel="1" x14ac:dyDescent="0.2"/>
    <row r="97" outlineLevel="1" x14ac:dyDescent="0.2"/>
    <row r="98" outlineLevel="1" x14ac:dyDescent="0.2"/>
    <row r="99" outlineLevel="1" x14ac:dyDescent="0.2"/>
    <row r="100" outlineLevel="1" x14ac:dyDescent="0.2"/>
    <row r="101" outlineLevel="1" x14ac:dyDescent="0.2"/>
    <row r="102" outlineLevel="1" x14ac:dyDescent="0.2"/>
    <row r="103" outlineLevel="1" x14ac:dyDescent="0.2"/>
    <row r="104" outlineLevel="1" x14ac:dyDescent="0.2"/>
    <row r="105" outlineLevel="1" x14ac:dyDescent="0.2"/>
    <row r="106" outlineLevel="1" x14ac:dyDescent="0.2"/>
    <row r="107" outlineLevel="1" x14ac:dyDescent="0.2"/>
    <row r="108" outlineLevel="1" x14ac:dyDescent="0.2"/>
    <row r="109" outlineLevel="1" x14ac:dyDescent="0.2"/>
    <row r="110" outlineLevel="1" x14ac:dyDescent="0.2"/>
    <row r="111" outlineLevel="1" x14ac:dyDescent="0.2"/>
    <row r="112" outlineLevel="1" x14ac:dyDescent="0.2"/>
    <row r="113" outlineLevel="1" x14ac:dyDescent="0.2"/>
    <row r="114" outlineLevel="1" x14ac:dyDescent="0.2"/>
    <row r="115" outlineLevel="1" x14ac:dyDescent="0.2"/>
    <row r="116" outlineLevel="1" x14ac:dyDescent="0.2"/>
    <row r="117" outlineLevel="1" x14ac:dyDescent="0.2"/>
    <row r="118" outlineLevel="1" x14ac:dyDescent="0.2"/>
    <row r="119" outlineLevel="1" x14ac:dyDescent="0.2"/>
    <row r="120" outlineLevel="1" x14ac:dyDescent="0.2"/>
    <row r="121" outlineLevel="1" x14ac:dyDescent="0.2"/>
    <row r="122" outlineLevel="1" x14ac:dyDescent="0.2"/>
    <row r="123" outlineLevel="1" x14ac:dyDescent="0.2"/>
    <row r="124" outlineLevel="1" x14ac:dyDescent="0.2"/>
    <row r="125" outlineLevel="1" x14ac:dyDescent="0.2"/>
    <row r="126" outlineLevel="1" x14ac:dyDescent="0.2"/>
    <row r="127" outlineLevel="1" x14ac:dyDescent="0.2"/>
    <row r="128" outlineLevel="1" x14ac:dyDescent="0.2"/>
    <row r="129" outlineLevel="1" x14ac:dyDescent="0.2"/>
    <row r="130" outlineLevel="1" x14ac:dyDescent="0.2"/>
    <row r="131" outlineLevel="1" x14ac:dyDescent="0.2"/>
    <row r="132" outlineLevel="1" x14ac:dyDescent="0.2"/>
    <row r="133" outlineLevel="1" x14ac:dyDescent="0.2"/>
    <row r="134" outlineLevel="1" x14ac:dyDescent="0.2"/>
    <row r="135" outlineLevel="1" x14ac:dyDescent="0.2"/>
    <row r="136" outlineLevel="1" x14ac:dyDescent="0.2"/>
    <row r="137" outlineLevel="1" x14ac:dyDescent="0.2"/>
  </sheetData>
  <mergeCells count="2">
    <mergeCell ref="B3:L3"/>
    <mergeCell ref="B71:L7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00B0F0"/>
  </sheetPr>
  <dimension ref="A1:T667"/>
  <sheetViews>
    <sheetView showGridLines="0" zoomScaleNormal="100" workbookViewId="0"/>
  </sheetViews>
  <sheetFormatPr defaultColWidth="0" defaultRowHeight="12.75" zeroHeight="1" x14ac:dyDescent="0.25"/>
  <cols>
    <col min="1" max="1" width="5.5703125" style="179" bestFit="1" customWidth="1"/>
    <col min="2" max="2" width="15.7109375" style="179" bestFit="1" customWidth="1"/>
    <col min="3" max="3" width="17.7109375" style="179" bestFit="1" customWidth="1"/>
    <col min="4" max="4" width="19.42578125" style="179" bestFit="1" customWidth="1"/>
    <col min="5" max="5" width="42.42578125" style="115" bestFit="1" customWidth="1"/>
    <col min="6" max="6" width="13.140625" style="115" bestFit="1" customWidth="1"/>
    <col min="7" max="7" width="15" style="115" bestFit="1" customWidth="1"/>
    <col min="8" max="8" width="12.5703125" style="115" bestFit="1" customWidth="1"/>
    <col min="9" max="9" width="7.85546875" style="179" bestFit="1" customWidth="1"/>
    <col min="10" max="10" width="9.140625" style="179" customWidth="1"/>
    <col min="11" max="13" width="0" style="179" hidden="1" customWidth="1"/>
    <col min="14" max="14" width="0" style="280" hidden="1" customWidth="1"/>
    <col min="15" max="15" width="0" style="281" hidden="1" customWidth="1"/>
    <col min="16" max="16" width="0" style="280" hidden="1" customWidth="1"/>
    <col min="17" max="17" width="0" style="281" hidden="1" customWidth="1"/>
    <col min="18" max="18" width="0" style="179" hidden="1" customWidth="1"/>
    <col min="19" max="19" width="0" style="282" hidden="1" customWidth="1"/>
    <col min="20" max="20" width="0" style="179" hidden="1" customWidth="1"/>
    <col min="21" max="16384" width="9.140625" style="179" hidden="1"/>
  </cols>
  <sheetData>
    <row r="1" spans="1:19" s="97" customFormat="1" x14ac:dyDescent="0.25">
      <c r="A1" s="178" t="s">
        <v>0</v>
      </c>
      <c r="B1" s="178" t="s">
        <v>1</v>
      </c>
      <c r="C1" s="178" t="s">
        <v>2</v>
      </c>
      <c r="D1" s="178" t="s">
        <v>167</v>
      </c>
      <c r="E1" s="178" t="s">
        <v>158</v>
      </c>
      <c r="F1" s="178" t="s">
        <v>4</v>
      </c>
      <c r="G1" s="178" t="s">
        <v>159</v>
      </c>
      <c r="H1" s="178" t="s">
        <v>160</v>
      </c>
      <c r="I1" s="178" t="s">
        <v>24</v>
      </c>
      <c r="N1" s="270"/>
      <c r="O1" s="271"/>
      <c r="P1" s="270"/>
      <c r="Q1" s="271"/>
      <c r="S1" s="272"/>
    </row>
    <row r="2" spans="1:19" s="115" customFormat="1" x14ac:dyDescent="0.25">
      <c r="A2" s="294">
        <v>1</v>
      </c>
      <c r="B2" s="294" t="s">
        <v>195</v>
      </c>
      <c r="C2" s="294" t="s">
        <v>284</v>
      </c>
      <c r="D2" s="294" t="s">
        <v>441</v>
      </c>
      <c r="E2" s="290" t="s">
        <v>293</v>
      </c>
      <c r="F2" s="290" t="s">
        <v>130</v>
      </c>
      <c r="G2" s="291">
        <v>42132</v>
      </c>
      <c r="H2" s="292" t="s">
        <v>251</v>
      </c>
      <c r="I2" s="294"/>
      <c r="N2" s="275"/>
      <c r="O2" s="276"/>
      <c r="P2" s="275"/>
      <c r="Q2" s="276"/>
      <c r="S2" s="277"/>
    </row>
    <row r="3" spans="1:19" s="115" customFormat="1" x14ac:dyDescent="0.25">
      <c r="A3" s="294">
        <v>2</v>
      </c>
      <c r="B3" s="294" t="s">
        <v>195</v>
      </c>
      <c r="C3" s="294" t="s">
        <v>284</v>
      </c>
      <c r="D3" s="294" t="s">
        <v>441</v>
      </c>
      <c r="E3" s="292" t="s">
        <v>294</v>
      </c>
      <c r="F3" s="292" t="s">
        <v>130</v>
      </c>
      <c r="G3" s="291">
        <v>42132</v>
      </c>
      <c r="H3" s="292" t="s">
        <v>251</v>
      </c>
      <c r="I3" s="294"/>
      <c r="N3" s="275"/>
      <c r="O3" s="276"/>
      <c r="P3" s="275"/>
      <c r="Q3" s="276"/>
      <c r="S3" s="277"/>
    </row>
    <row r="4" spans="1:19" s="115" customFormat="1" x14ac:dyDescent="0.25">
      <c r="A4" s="294">
        <v>3</v>
      </c>
      <c r="B4" s="294" t="s">
        <v>195</v>
      </c>
      <c r="C4" s="294" t="s">
        <v>284</v>
      </c>
      <c r="D4" s="294" t="s">
        <v>441</v>
      </c>
      <c r="E4" s="290" t="s">
        <v>295</v>
      </c>
      <c r="F4" s="290" t="s">
        <v>130</v>
      </c>
      <c r="G4" s="291">
        <v>42132</v>
      </c>
      <c r="H4" s="292" t="s">
        <v>266</v>
      </c>
      <c r="I4" s="294"/>
      <c r="N4" s="275"/>
      <c r="O4" s="276"/>
      <c r="P4" s="275"/>
      <c r="Q4" s="276"/>
      <c r="S4" s="277"/>
    </row>
    <row r="5" spans="1:19" s="115" customFormat="1" x14ac:dyDescent="0.25">
      <c r="A5" s="294">
        <v>4</v>
      </c>
      <c r="B5" s="294" t="s">
        <v>195</v>
      </c>
      <c r="C5" s="294" t="s">
        <v>284</v>
      </c>
      <c r="D5" s="294" t="s">
        <v>441</v>
      </c>
      <c r="E5" s="292" t="s">
        <v>296</v>
      </c>
      <c r="F5" s="292" t="s">
        <v>130</v>
      </c>
      <c r="G5" s="291">
        <v>42132</v>
      </c>
      <c r="H5" s="292" t="s">
        <v>268</v>
      </c>
      <c r="I5" s="294"/>
      <c r="N5" s="275"/>
      <c r="O5" s="276"/>
      <c r="P5" s="275"/>
      <c r="Q5" s="276"/>
      <c r="S5" s="277"/>
    </row>
    <row r="6" spans="1:19" s="115" customFormat="1" x14ac:dyDescent="0.25">
      <c r="A6" s="294">
        <v>5</v>
      </c>
      <c r="B6" s="294" t="s">
        <v>195</v>
      </c>
      <c r="C6" s="294" t="s">
        <v>284</v>
      </c>
      <c r="D6" s="294" t="s">
        <v>441</v>
      </c>
      <c r="E6" s="290" t="s">
        <v>297</v>
      </c>
      <c r="F6" s="290" t="s">
        <v>130</v>
      </c>
      <c r="G6" s="291">
        <v>42132</v>
      </c>
      <c r="H6" s="292" t="s">
        <v>254</v>
      </c>
      <c r="I6" s="294"/>
      <c r="N6" s="275"/>
      <c r="O6" s="276"/>
      <c r="P6" s="275"/>
      <c r="Q6" s="276"/>
      <c r="S6" s="277"/>
    </row>
    <row r="7" spans="1:19" s="115" customFormat="1" x14ac:dyDescent="0.25">
      <c r="A7" s="294">
        <v>6</v>
      </c>
      <c r="B7" s="294" t="s">
        <v>195</v>
      </c>
      <c r="C7" s="294" t="s">
        <v>284</v>
      </c>
      <c r="D7" s="294" t="s">
        <v>441</v>
      </c>
      <c r="E7" s="292" t="s">
        <v>298</v>
      </c>
      <c r="F7" s="292" t="s">
        <v>131</v>
      </c>
      <c r="G7" s="291">
        <v>42132</v>
      </c>
      <c r="H7" s="292" t="s">
        <v>264</v>
      </c>
      <c r="I7" s="294"/>
      <c r="N7" s="275"/>
      <c r="O7" s="276"/>
      <c r="P7" s="275"/>
      <c r="Q7" s="276"/>
      <c r="S7" s="277"/>
    </row>
    <row r="8" spans="1:19" s="115" customFormat="1" x14ac:dyDescent="0.25">
      <c r="A8" s="294">
        <v>7</v>
      </c>
      <c r="B8" s="294" t="s">
        <v>195</v>
      </c>
      <c r="C8" s="294" t="s">
        <v>284</v>
      </c>
      <c r="D8" s="294" t="s">
        <v>441</v>
      </c>
      <c r="E8" s="290" t="s">
        <v>299</v>
      </c>
      <c r="F8" s="290" t="s">
        <v>130</v>
      </c>
      <c r="G8" s="291">
        <v>42132</v>
      </c>
      <c r="H8" s="292" t="s">
        <v>265</v>
      </c>
      <c r="I8" s="294"/>
      <c r="N8" s="275"/>
      <c r="O8" s="276"/>
      <c r="P8" s="275"/>
      <c r="Q8" s="276"/>
      <c r="S8" s="277"/>
    </row>
    <row r="9" spans="1:19" s="115" customFormat="1" x14ac:dyDescent="0.25">
      <c r="A9" s="294">
        <v>8</v>
      </c>
      <c r="B9" s="294" t="s">
        <v>195</v>
      </c>
      <c r="C9" s="294" t="s">
        <v>284</v>
      </c>
      <c r="D9" s="294" t="s">
        <v>441</v>
      </c>
      <c r="E9" s="292" t="s">
        <v>300</v>
      </c>
      <c r="F9" s="292" t="s">
        <v>130</v>
      </c>
      <c r="G9" s="291">
        <v>42132</v>
      </c>
      <c r="H9" s="292" t="s">
        <v>251</v>
      </c>
      <c r="I9" s="294"/>
      <c r="N9" s="275"/>
      <c r="O9" s="276"/>
      <c r="P9" s="275"/>
      <c r="Q9" s="276"/>
      <c r="S9" s="277"/>
    </row>
    <row r="10" spans="1:19" s="115" customFormat="1" x14ac:dyDescent="0.25">
      <c r="A10" s="294">
        <v>9</v>
      </c>
      <c r="B10" s="294" t="s">
        <v>195</v>
      </c>
      <c r="C10" s="294" t="s">
        <v>284</v>
      </c>
      <c r="D10" s="294" t="s">
        <v>441</v>
      </c>
      <c r="E10" s="290" t="s">
        <v>301</v>
      </c>
      <c r="F10" s="290" t="s">
        <v>130</v>
      </c>
      <c r="G10" s="291">
        <v>42132</v>
      </c>
      <c r="H10" s="292" t="s">
        <v>251</v>
      </c>
      <c r="I10" s="294"/>
      <c r="N10" s="275"/>
      <c r="O10" s="276"/>
      <c r="P10" s="275"/>
      <c r="Q10" s="276"/>
      <c r="S10" s="277"/>
    </row>
    <row r="11" spans="1:19" s="115" customFormat="1" x14ac:dyDescent="0.25">
      <c r="A11" s="294">
        <v>10</v>
      </c>
      <c r="B11" s="294" t="s">
        <v>195</v>
      </c>
      <c r="C11" s="294" t="s">
        <v>284</v>
      </c>
      <c r="D11" s="294" t="s">
        <v>441</v>
      </c>
      <c r="E11" s="292" t="s">
        <v>302</v>
      </c>
      <c r="F11" s="292" t="s">
        <v>130</v>
      </c>
      <c r="G11" s="291">
        <v>42144</v>
      </c>
      <c r="H11" s="292" t="s">
        <v>266</v>
      </c>
      <c r="I11" s="294"/>
      <c r="N11" s="275"/>
      <c r="O11" s="276"/>
      <c r="P11" s="275"/>
      <c r="Q11" s="276"/>
      <c r="S11" s="277"/>
    </row>
    <row r="12" spans="1:19" s="115" customFormat="1" x14ac:dyDescent="0.25">
      <c r="A12" s="294">
        <v>11</v>
      </c>
      <c r="B12" s="294" t="s">
        <v>195</v>
      </c>
      <c r="C12" s="294" t="s">
        <v>284</v>
      </c>
      <c r="D12" s="294" t="s">
        <v>441</v>
      </c>
      <c r="E12" s="290" t="s">
        <v>303</v>
      </c>
      <c r="F12" s="290" t="s">
        <v>130</v>
      </c>
      <c r="G12" s="291">
        <v>42144</v>
      </c>
      <c r="H12" s="292" t="s">
        <v>251</v>
      </c>
      <c r="I12" s="294"/>
      <c r="N12" s="275"/>
      <c r="O12" s="276"/>
      <c r="P12" s="275"/>
      <c r="Q12" s="276"/>
      <c r="S12" s="277"/>
    </row>
    <row r="13" spans="1:19" s="115" customFormat="1" x14ac:dyDescent="0.25">
      <c r="A13" s="294">
        <v>12</v>
      </c>
      <c r="B13" s="294" t="s">
        <v>195</v>
      </c>
      <c r="C13" s="294" t="s">
        <v>284</v>
      </c>
      <c r="D13" s="294" t="s">
        <v>441</v>
      </c>
      <c r="E13" s="292" t="s">
        <v>304</v>
      </c>
      <c r="F13" s="292" t="s">
        <v>130</v>
      </c>
      <c r="G13" s="291">
        <v>42132</v>
      </c>
      <c r="H13" s="292" t="s">
        <v>268</v>
      </c>
      <c r="I13" s="294"/>
    </row>
    <row r="14" spans="1:19" s="115" customFormat="1" x14ac:dyDescent="0.25">
      <c r="A14" s="294">
        <v>13</v>
      </c>
      <c r="B14" s="294" t="s">
        <v>195</v>
      </c>
      <c r="C14" s="294" t="s">
        <v>284</v>
      </c>
      <c r="D14" s="294" t="s">
        <v>441</v>
      </c>
      <c r="E14" s="290" t="s">
        <v>305</v>
      </c>
      <c r="F14" s="290" t="s">
        <v>130</v>
      </c>
      <c r="G14" s="291">
        <v>42132</v>
      </c>
      <c r="H14" s="292" t="s">
        <v>254</v>
      </c>
      <c r="I14" s="294"/>
    </row>
    <row r="15" spans="1:19" s="115" customFormat="1" x14ac:dyDescent="0.25">
      <c r="A15" s="294">
        <v>14</v>
      </c>
      <c r="B15" s="294" t="s">
        <v>195</v>
      </c>
      <c r="C15" s="294" t="s">
        <v>284</v>
      </c>
      <c r="D15" s="294" t="s">
        <v>441</v>
      </c>
      <c r="E15" s="292" t="s">
        <v>306</v>
      </c>
      <c r="F15" s="292" t="s">
        <v>130</v>
      </c>
      <c r="G15" s="291">
        <v>42132</v>
      </c>
      <c r="H15" s="292" t="s">
        <v>264</v>
      </c>
      <c r="I15" s="294"/>
      <c r="N15" s="275"/>
      <c r="O15" s="276"/>
      <c r="P15" s="275"/>
      <c r="Q15" s="276"/>
      <c r="S15" s="277"/>
    </row>
    <row r="16" spans="1:19" s="115" customFormat="1" x14ac:dyDescent="0.25">
      <c r="A16" s="294">
        <v>15</v>
      </c>
      <c r="B16" s="294" t="s">
        <v>195</v>
      </c>
      <c r="C16" s="294" t="s">
        <v>284</v>
      </c>
      <c r="D16" s="294" t="s">
        <v>441</v>
      </c>
      <c r="E16" s="290" t="s">
        <v>307</v>
      </c>
      <c r="F16" s="290" t="s">
        <v>130</v>
      </c>
      <c r="G16" s="291">
        <v>42132</v>
      </c>
      <c r="H16" s="292" t="s">
        <v>251</v>
      </c>
      <c r="I16" s="294"/>
      <c r="N16" s="275"/>
      <c r="O16" s="276"/>
      <c r="P16" s="275"/>
      <c r="Q16" s="276"/>
      <c r="S16" s="277"/>
    </row>
    <row r="17" spans="1:19" s="115" customFormat="1" x14ac:dyDescent="0.25">
      <c r="A17" s="294">
        <v>16</v>
      </c>
      <c r="B17" s="294" t="s">
        <v>195</v>
      </c>
      <c r="C17" s="294" t="s">
        <v>284</v>
      </c>
      <c r="D17" s="294" t="s">
        <v>441</v>
      </c>
      <c r="E17" s="292" t="s">
        <v>308</v>
      </c>
      <c r="F17" s="292" t="s">
        <v>130</v>
      </c>
      <c r="G17" s="291">
        <v>42132</v>
      </c>
      <c r="H17" s="292" t="s">
        <v>259</v>
      </c>
      <c r="I17" s="294"/>
      <c r="N17" s="275"/>
      <c r="O17" s="276"/>
      <c r="P17" s="275"/>
      <c r="Q17" s="276"/>
      <c r="S17" s="277"/>
    </row>
    <row r="18" spans="1:19" s="115" customFormat="1" x14ac:dyDescent="0.25">
      <c r="A18" s="294">
        <v>17</v>
      </c>
      <c r="B18" s="294" t="s">
        <v>195</v>
      </c>
      <c r="C18" s="294" t="s">
        <v>284</v>
      </c>
      <c r="D18" s="294" t="s">
        <v>441</v>
      </c>
      <c r="E18" s="290" t="s">
        <v>309</v>
      </c>
      <c r="F18" s="290" t="s">
        <v>130</v>
      </c>
      <c r="G18" s="291">
        <v>42144</v>
      </c>
      <c r="H18" s="292" t="s">
        <v>251</v>
      </c>
      <c r="I18" s="294"/>
      <c r="N18" s="275"/>
      <c r="O18" s="276"/>
      <c r="P18" s="275"/>
      <c r="Q18" s="276"/>
      <c r="S18" s="277"/>
    </row>
    <row r="19" spans="1:19" s="115" customFormat="1" x14ac:dyDescent="0.25">
      <c r="A19" s="294">
        <v>18</v>
      </c>
      <c r="B19" s="294" t="s">
        <v>195</v>
      </c>
      <c r="C19" s="294" t="s">
        <v>284</v>
      </c>
      <c r="D19" s="294" t="s">
        <v>441</v>
      </c>
      <c r="E19" s="292" t="s">
        <v>310</v>
      </c>
      <c r="F19" s="292" t="s">
        <v>130</v>
      </c>
      <c r="G19" s="291">
        <v>42132</v>
      </c>
      <c r="H19" s="292" t="s">
        <v>268</v>
      </c>
      <c r="I19" s="294"/>
      <c r="N19" s="275"/>
      <c r="O19" s="276"/>
      <c r="P19" s="275"/>
      <c r="Q19" s="276"/>
      <c r="S19" s="277"/>
    </row>
    <row r="20" spans="1:19" s="115" customFormat="1" x14ac:dyDescent="0.25">
      <c r="A20" s="294">
        <v>19</v>
      </c>
      <c r="B20" s="294" t="s">
        <v>195</v>
      </c>
      <c r="C20" s="294" t="s">
        <v>284</v>
      </c>
      <c r="D20" s="294" t="s">
        <v>441</v>
      </c>
      <c r="E20" s="290" t="s">
        <v>311</v>
      </c>
      <c r="F20" s="290" t="s">
        <v>130</v>
      </c>
      <c r="G20" s="291">
        <v>42135</v>
      </c>
      <c r="H20" s="292" t="s">
        <v>266</v>
      </c>
      <c r="I20" s="294"/>
      <c r="N20" s="275"/>
      <c r="O20" s="276"/>
      <c r="P20" s="275"/>
      <c r="Q20" s="276"/>
      <c r="S20" s="277"/>
    </row>
    <row r="21" spans="1:19" s="115" customFormat="1" x14ac:dyDescent="0.25">
      <c r="A21" s="294">
        <v>20</v>
      </c>
      <c r="B21" s="294" t="s">
        <v>195</v>
      </c>
      <c r="C21" s="294" t="s">
        <v>284</v>
      </c>
      <c r="D21" s="294" t="s">
        <v>441</v>
      </c>
      <c r="E21" s="292" t="s">
        <v>312</v>
      </c>
      <c r="F21" s="292" t="s">
        <v>130</v>
      </c>
      <c r="G21" s="291">
        <v>42135</v>
      </c>
      <c r="H21" s="292" t="s">
        <v>264</v>
      </c>
      <c r="I21" s="294"/>
      <c r="N21" s="275"/>
      <c r="O21" s="276"/>
      <c r="P21" s="275"/>
      <c r="Q21" s="276"/>
      <c r="S21" s="277"/>
    </row>
    <row r="22" spans="1:19" s="115" customFormat="1" x14ac:dyDescent="0.25">
      <c r="A22" s="294">
        <v>21</v>
      </c>
      <c r="B22" s="294" t="s">
        <v>195</v>
      </c>
      <c r="C22" s="294" t="s">
        <v>284</v>
      </c>
      <c r="D22" s="294" t="s">
        <v>441</v>
      </c>
      <c r="E22" s="290" t="s">
        <v>313</v>
      </c>
      <c r="F22" s="290" t="s">
        <v>130</v>
      </c>
      <c r="G22" s="291">
        <v>42135</v>
      </c>
      <c r="H22" s="292" t="s">
        <v>254</v>
      </c>
      <c r="I22" s="294"/>
      <c r="N22" s="275"/>
      <c r="O22" s="276"/>
      <c r="P22" s="275"/>
      <c r="Q22" s="276"/>
      <c r="S22" s="277"/>
    </row>
    <row r="23" spans="1:19" s="115" customFormat="1" x14ac:dyDescent="0.25">
      <c r="A23" s="294">
        <v>22</v>
      </c>
      <c r="B23" s="294" t="s">
        <v>195</v>
      </c>
      <c r="C23" s="294" t="s">
        <v>284</v>
      </c>
      <c r="D23" s="294" t="s">
        <v>441</v>
      </c>
      <c r="E23" s="292" t="s">
        <v>314</v>
      </c>
      <c r="F23" s="292" t="s">
        <v>130</v>
      </c>
      <c r="G23" s="291">
        <v>42135</v>
      </c>
      <c r="H23" s="292" t="s">
        <v>251</v>
      </c>
      <c r="I23" s="294"/>
      <c r="N23" s="275"/>
      <c r="O23" s="276"/>
      <c r="P23" s="275"/>
      <c r="Q23" s="276"/>
      <c r="S23" s="277"/>
    </row>
    <row r="24" spans="1:19" s="115" customFormat="1" x14ac:dyDescent="0.25">
      <c r="A24" s="294">
        <v>23</v>
      </c>
      <c r="B24" s="294" t="s">
        <v>195</v>
      </c>
      <c r="C24" s="294" t="s">
        <v>284</v>
      </c>
      <c r="D24" s="294" t="s">
        <v>441</v>
      </c>
      <c r="E24" s="290" t="s">
        <v>315</v>
      </c>
      <c r="F24" s="290" t="s">
        <v>130</v>
      </c>
      <c r="G24" s="291">
        <v>42135</v>
      </c>
      <c r="H24" s="292" t="s">
        <v>265</v>
      </c>
      <c r="I24" s="294"/>
      <c r="N24" s="275"/>
      <c r="O24" s="276"/>
      <c r="P24" s="275"/>
      <c r="Q24" s="276"/>
      <c r="S24" s="277"/>
    </row>
    <row r="25" spans="1:19" s="115" customFormat="1" x14ac:dyDescent="0.25">
      <c r="A25" s="294">
        <v>24</v>
      </c>
      <c r="B25" s="294" t="s">
        <v>195</v>
      </c>
      <c r="C25" s="294" t="s">
        <v>284</v>
      </c>
      <c r="D25" s="294" t="s">
        <v>441</v>
      </c>
      <c r="E25" s="292" t="s">
        <v>316</v>
      </c>
      <c r="F25" s="292" t="s">
        <v>130</v>
      </c>
      <c r="G25" s="291">
        <v>42135</v>
      </c>
      <c r="H25" s="292" t="s">
        <v>266</v>
      </c>
      <c r="I25" s="294"/>
      <c r="N25" s="275"/>
      <c r="O25" s="276"/>
      <c r="P25" s="275"/>
      <c r="Q25" s="276"/>
      <c r="S25" s="277"/>
    </row>
    <row r="26" spans="1:19" s="115" customFormat="1" x14ac:dyDescent="0.25">
      <c r="A26" s="294">
        <v>25</v>
      </c>
      <c r="B26" s="294" t="s">
        <v>195</v>
      </c>
      <c r="C26" s="294" t="s">
        <v>284</v>
      </c>
      <c r="D26" s="294" t="s">
        <v>441</v>
      </c>
      <c r="E26" s="290" t="s">
        <v>317</v>
      </c>
      <c r="F26" s="290" t="s">
        <v>130</v>
      </c>
      <c r="G26" s="291">
        <v>42136</v>
      </c>
      <c r="H26" s="292" t="s">
        <v>268</v>
      </c>
      <c r="I26" s="294"/>
      <c r="N26" s="275"/>
      <c r="O26" s="276"/>
      <c r="P26" s="275"/>
      <c r="Q26" s="276"/>
      <c r="S26" s="277"/>
    </row>
    <row r="27" spans="1:19" s="115" customFormat="1" x14ac:dyDescent="0.25">
      <c r="A27" s="294">
        <v>26</v>
      </c>
      <c r="B27" s="294" t="s">
        <v>195</v>
      </c>
      <c r="C27" s="294" t="s">
        <v>284</v>
      </c>
      <c r="D27" s="294" t="s">
        <v>441</v>
      </c>
      <c r="E27" s="292" t="s">
        <v>318</v>
      </c>
      <c r="F27" s="292" t="s">
        <v>130</v>
      </c>
      <c r="G27" s="291">
        <v>42144</v>
      </c>
      <c r="H27" s="292" t="s">
        <v>251</v>
      </c>
      <c r="I27" s="294"/>
      <c r="N27" s="275"/>
      <c r="O27" s="276"/>
      <c r="P27" s="275"/>
      <c r="Q27" s="276"/>
      <c r="S27" s="277"/>
    </row>
    <row r="28" spans="1:19" s="115" customFormat="1" x14ac:dyDescent="0.25">
      <c r="A28" s="294">
        <v>27</v>
      </c>
      <c r="B28" s="294" t="s">
        <v>195</v>
      </c>
      <c r="C28" s="294" t="s">
        <v>284</v>
      </c>
      <c r="D28" s="294" t="s">
        <v>441</v>
      </c>
      <c r="E28" s="290" t="s">
        <v>319</v>
      </c>
      <c r="F28" s="290" t="s">
        <v>130</v>
      </c>
      <c r="G28" s="291">
        <v>42144</v>
      </c>
      <c r="H28" s="292" t="s">
        <v>251</v>
      </c>
      <c r="I28" s="294"/>
      <c r="N28" s="275"/>
      <c r="O28" s="276"/>
      <c r="P28" s="275"/>
      <c r="Q28" s="276"/>
      <c r="S28" s="277"/>
    </row>
    <row r="29" spans="1:19" s="115" customFormat="1" x14ac:dyDescent="0.25">
      <c r="A29" s="294">
        <v>28</v>
      </c>
      <c r="B29" s="294" t="s">
        <v>195</v>
      </c>
      <c r="C29" s="294" t="s">
        <v>284</v>
      </c>
      <c r="D29" s="294" t="s">
        <v>441</v>
      </c>
      <c r="E29" s="292" t="s">
        <v>320</v>
      </c>
      <c r="F29" s="292" t="s">
        <v>130</v>
      </c>
      <c r="G29" s="291">
        <v>42143</v>
      </c>
      <c r="H29" s="292" t="s">
        <v>265</v>
      </c>
      <c r="I29" s="294"/>
      <c r="N29" s="275"/>
      <c r="O29" s="276"/>
      <c r="P29" s="275"/>
      <c r="Q29" s="276"/>
      <c r="S29" s="277"/>
    </row>
    <row r="30" spans="1:19" s="115" customFormat="1" x14ac:dyDescent="0.25">
      <c r="A30" s="294">
        <v>29</v>
      </c>
      <c r="B30" s="294" t="s">
        <v>195</v>
      </c>
      <c r="C30" s="294" t="s">
        <v>284</v>
      </c>
      <c r="D30" s="294" t="s">
        <v>441</v>
      </c>
      <c r="E30" s="290" t="s">
        <v>321</v>
      </c>
      <c r="F30" s="290" t="s">
        <v>130</v>
      </c>
      <c r="G30" s="291">
        <v>42135</v>
      </c>
      <c r="H30" s="292" t="s">
        <v>254</v>
      </c>
      <c r="I30" s="294"/>
      <c r="N30" s="275"/>
      <c r="O30" s="276"/>
      <c r="P30" s="275"/>
      <c r="Q30" s="276"/>
      <c r="S30" s="277"/>
    </row>
    <row r="31" spans="1:19" s="115" customFormat="1" x14ac:dyDescent="0.25">
      <c r="A31" s="294">
        <v>30</v>
      </c>
      <c r="B31" s="294" t="s">
        <v>195</v>
      </c>
      <c r="C31" s="294" t="s">
        <v>284</v>
      </c>
      <c r="D31" s="294" t="s">
        <v>441</v>
      </c>
      <c r="E31" s="292" t="s">
        <v>322</v>
      </c>
      <c r="F31" s="292" t="s">
        <v>131</v>
      </c>
      <c r="G31" s="291">
        <v>42136</v>
      </c>
      <c r="H31" s="292" t="s">
        <v>261</v>
      </c>
      <c r="I31" s="294"/>
      <c r="N31" s="275"/>
      <c r="O31" s="276"/>
      <c r="P31" s="275"/>
      <c r="Q31" s="276"/>
      <c r="S31" s="277"/>
    </row>
    <row r="32" spans="1:19" s="115" customFormat="1" x14ac:dyDescent="0.25">
      <c r="A32" s="294">
        <v>31</v>
      </c>
      <c r="B32" s="294" t="s">
        <v>195</v>
      </c>
      <c r="C32" s="294" t="s">
        <v>284</v>
      </c>
      <c r="D32" s="294" t="s">
        <v>441</v>
      </c>
      <c r="E32" s="290" t="s">
        <v>323</v>
      </c>
      <c r="F32" s="290" t="s">
        <v>130</v>
      </c>
      <c r="G32" s="291">
        <v>42135</v>
      </c>
      <c r="H32" s="292" t="s">
        <v>265</v>
      </c>
      <c r="I32" s="294"/>
      <c r="N32" s="275"/>
      <c r="O32" s="276"/>
      <c r="P32" s="275"/>
      <c r="Q32" s="276"/>
      <c r="S32" s="277"/>
    </row>
    <row r="33" spans="1:19" s="115" customFormat="1" x14ac:dyDescent="0.25">
      <c r="A33" s="294">
        <v>32</v>
      </c>
      <c r="B33" s="294" t="s">
        <v>195</v>
      </c>
      <c r="C33" s="294" t="s">
        <v>284</v>
      </c>
      <c r="D33" s="294" t="s">
        <v>441</v>
      </c>
      <c r="E33" s="292" t="s">
        <v>324</v>
      </c>
      <c r="F33" s="292" t="s">
        <v>130</v>
      </c>
      <c r="G33" s="291">
        <v>42136</v>
      </c>
      <c r="H33" s="292" t="s">
        <v>268</v>
      </c>
      <c r="I33" s="294"/>
      <c r="N33" s="275"/>
      <c r="O33" s="276"/>
      <c r="P33" s="275"/>
      <c r="Q33" s="276"/>
      <c r="S33" s="277"/>
    </row>
    <row r="34" spans="1:19" s="115" customFormat="1" x14ac:dyDescent="0.25">
      <c r="A34" s="294">
        <v>33</v>
      </c>
      <c r="B34" s="294" t="s">
        <v>195</v>
      </c>
      <c r="C34" s="294" t="s">
        <v>284</v>
      </c>
      <c r="D34" s="294" t="s">
        <v>441</v>
      </c>
      <c r="E34" s="290" t="s">
        <v>325</v>
      </c>
      <c r="F34" s="290" t="s">
        <v>130</v>
      </c>
      <c r="G34" s="291">
        <v>42144</v>
      </c>
      <c r="H34" s="292" t="s">
        <v>251</v>
      </c>
      <c r="I34" s="294"/>
      <c r="N34" s="275"/>
      <c r="O34" s="276"/>
      <c r="P34" s="275"/>
      <c r="Q34" s="276"/>
      <c r="S34" s="277"/>
    </row>
    <row r="35" spans="1:19" s="115" customFormat="1" x14ac:dyDescent="0.25">
      <c r="A35" s="294">
        <v>34</v>
      </c>
      <c r="B35" s="294" t="s">
        <v>195</v>
      </c>
      <c r="C35" s="294" t="s">
        <v>284</v>
      </c>
      <c r="D35" s="294" t="s">
        <v>441</v>
      </c>
      <c r="E35" s="292" t="s">
        <v>326</v>
      </c>
      <c r="F35" s="292" t="s">
        <v>130</v>
      </c>
      <c r="G35" s="291">
        <v>42135</v>
      </c>
      <c r="H35" s="292" t="s">
        <v>264</v>
      </c>
      <c r="I35" s="294"/>
      <c r="N35" s="275"/>
      <c r="O35" s="276"/>
      <c r="P35" s="275"/>
      <c r="Q35" s="276"/>
      <c r="S35" s="277"/>
    </row>
    <row r="36" spans="1:19" s="115" customFormat="1" x14ac:dyDescent="0.25">
      <c r="A36" s="294">
        <v>35</v>
      </c>
      <c r="B36" s="294" t="s">
        <v>195</v>
      </c>
      <c r="C36" s="294" t="s">
        <v>284</v>
      </c>
      <c r="D36" s="294" t="s">
        <v>441</v>
      </c>
      <c r="E36" s="290" t="s">
        <v>327</v>
      </c>
      <c r="F36" s="290" t="s">
        <v>130</v>
      </c>
      <c r="G36" s="291">
        <v>42143</v>
      </c>
      <c r="H36" s="292" t="s">
        <v>265</v>
      </c>
      <c r="I36" s="294"/>
      <c r="N36" s="275"/>
      <c r="O36" s="276"/>
      <c r="P36" s="275"/>
      <c r="Q36" s="276"/>
      <c r="S36" s="277"/>
    </row>
    <row r="37" spans="1:19" s="115" customFormat="1" x14ac:dyDescent="0.25">
      <c r="A37" s="294">
        <v>36</v>
      </c>
      <c r="B37" s="294" t="s">
        <v>195</v>
      </c>
      <c r="C37" s="294" t="s">
        <v>284</v>
      </c>
      <c r="D37" s="294" t="s">
        <v>441</v>
      </c>
      <c r="E37" s="292" t="s">
        <v>328</v>
      </c>
      <c r="F37" s="292" t="s">
        <v>130</v>
      </c>
      <c r="G37" s="291">
        <v>42135</v>
      </c>
      <c r="H37" s="292" t="s">
        <v>251</v>
      </c>
      <c r="I37" s="294"/>
      <c r="N37" s="275"/>
      <c r="O37" s="276"/>
      <c r="P37" s="275"/>
      <c r="Q37" s="276"/>
      <c r="S37" s="277"/>
    </row>
    <row r="38" spans="1:19" s="115" customFormat="1" x14ac:dyDescent="0.25">
      <c r="A38" s="294">
        <v>37</v>
      </c>
      <c r="B38" s="294" t="s">
        <v>195</v>
      </c>
      <c r="C38" s="294" t="s">
        <v>284</v>
      </c>
      <c r="D38" s="294" t="s">
        <v>441</v>
      </c>
      <c r="E38" s="290" t="s">
        <v>329</v>
      </c>
      <c r="F38" s="290" t="s">
        <v>131</v>
      </c>
      <c r="G38" s="291">
        <v>42136</v>
      </c>
      <c r="H38" s="292" t="s">
        <v>261</v>
      </c>
      <c r="I38" s="294"/>
      <c r="N38" s="275"/>
      <c r="O38" s="276"/>
      <c r="P38" s="275"/>
      <c r="Q38" s="276"/>
      <c r="S38" s="277"/>
    </row>
    <row r="39" spans="1:19" s="115" customFormat="1" x14ac:dyDescent="0.25">
      <c r="A39" s="294">
        <v>38</v>
      </c>
      <c r="B39" s="294" t="s">
        <v>195</v>
      </c>
      <c r="C39" s="294" t="s">
        <v>284</v>
      </c>
      <c r="D39" s="294" t="s">
        <v>441</v>
      </c>
      <c r="E39" s="292" t="s">
        <v>330</v>
      </c>
      <c r="F39" s="292" t="s">
        <v>130</v>
      </c>
      <c r="G39" s="291">
        <v>42135</v>
      </c>
      <c r="H39" s="292" t="s">
        <v>266</v>
      </c>
      <c r="I39" s="294"/>
      <c r="N39" s="275"/>
      <c r="O39" s="276"/>
      <c r="P39" s="275"/>
      <c r="Q39" s="276"/>
      <c r="S39" s="277"/>
    </row>
    <row r="40" spans="1:19" s="115" customFormat="1" x14ac:dyDescent="0.25">
      <c r="A40" s="294">
        <v>39</v>
      </c>
      <c r="B40" s="294" t="s">
        <v>195</v>
      </c>
      <c r="C40" s="294" t="s">
        <v>284</v>
      </c>
      <c r="D40" s="294" t="s">
        <v>441</v>
      </c>
      <c r="E40" s="290" t="s">
        <v>331</v>
      </c>
      <c r="F40" s="290" t="s">
        <v>130</v>
      </c>
      <c r="G40" s="291">
        <v>42135</v>
      </c>
      <c r="H40" s="292" t="s">
        <v>265</v>
      </c>
      <c r="I40" s="294"/>
      <c r="N40" s="275"/>
      <c r="O40" s="276"/>
      <c r="P40" s="275"/>
      <c r="Q40" s="276"/>
      <c r="S40" s="277"/>
    </row>
    <row r="41" spans="1:19" s="115" customFormat="1" x14ac:dyDescent="0.25">
      <c r="A41" s="294">
        <v>40</v>
      </c>
      <c r="B41" s="294" t="s">
        <v>195</v>
      </c>
      <c r="C41" s="294" t="s">
        <v>284</v>
      </c>
      <c r="D41" s="294" t="s">
        <v>441</v>
      </c>
      <c r="E41" s="292" t="s">
        <v>332</v>
      </c>
      <c r="F41" s="292" t="s">
        <v>130</v>
      </c>
      <c r="G41" s="291">
        <v>42135</v>
      </c>
      <c r="H41" s="292" t="s">
        <v>259</v>
      </c>
      <c r="I41" s="294"/>
      <c r="N41" s="275"/>
      <c r="O41" s="276"/>
      <c r="P41" s="275"/>
      <c r="Q41" s="276"/>
      <c r="S41" s="277"/>
    </row>
    <row r="42" spans="1:19" s="115" customFormat="1" x14ac:dyDescent="0.25">
      <c r="A42" s="294">
        <v>41</v>
      </c>
      <c r="B42" s="294" t="s">
        <v>195</v>
      </c>
      <c r="C42" s="294" t="s">
        <v>284</v>
      </c>
      <c r="D42" s="294" t="s">
        <v>441</v>
      </c>
      <c r="E42" s="290" t="s">
        <v>333</v>
      </c>
      <c r="F42" s="290" t="s">
        <v>130</v>
      </c>
      <c r="G42" s="291">
        <v>42144</v>
      </c>
      <c r="H42" s="292" t="s">
        <v>264</v>
      </c>
      <c r="I42" s="294"/>
      <c r="N42" s="275"/>
      <c r="O42" s="276"/>
      <c r="P42" s="275"/>
      <c r="Q42" s="276"/>
      <c r="S42" s="277"/>
    </row>
    <row r="43" spans="1:19" s="115" customFormat="1" x14ac:dyDescent="0.25">
      <c r="A43" s="294">
        <v>42</v>
      </c>
      <c r="B43" s="294" t="s">
        <v>195</v>
      </c>
      <c r="C43" s="294" t="s">
        <v>284</v>
      </c>
      <c r="D43" s="294" t="s">
        <v>441</v>
      </c>
      <c r="E43" s="292" t="s">
        <v>334</v>
      </c>
      <c r="F43" s="292" t="s">
        <v>130</v>
      </c>
      <c r="G43" s="291">
        <v>42135</v>
      </c>
      <c r="H43" s="292" t="s">
        <v>265</v>
      </c>
      <c r="I43" s="294"/>
      <c r="N43" s="275"/>
      <c r="O43" s="276"/>
      <c r="P43" s="275"/>
      <c r="Q43" s="276"/>
      <c r="S43" s="277"/>
    </row>
    <row r="44" spans="1:19" s="115" customFormat="1" x14ac:dyDescent="0.25">
      <c r="A44" s="294">
        <v>43</v>
      </c>
      <c r="B44" s="294" t="s">
        <v>195</v>
      </c>
      <c r="C44" s="294" t="s">
        <v>284</v>
      </c>
      <c r="D44" s="294" t="s">
        <v>441</v>
      </c>
      <c r="E44" s="290" t="s">
        <v>335</v>
      </c>
      <c r="F44" s="290" t="s">
        <v>131</v>
      </c>
      <c r="G44" s="291">
        <v>42135</v>
      </c>
      <c r="H44" s="292" t="s">
        <v>251</v>
      </c>
      <c r="I44" s="294"/>
      <c r="N44" s="275"/>
      <c r="O44" s="276"/>
      <c r="P44" s="275"/>
      <c r="Q44" s="276"/>
      <c r="S44" s="277"/>
    </row>
    <row r="45" spans="1:19" s="115" customFormat="1" x14ac:dyDescent="0.25">
      <c r="A45" s="294">
        <v>44</v>
      </c>
      <c r="B45" s="294" t="s">
        <v>195</v>
      </c>
      <c r="C45" s="294" t="s">
        <v>284</v>
      </c>
      <c r="D45" s="294" t="s">
        <v>441</v>
      </c>
      <c r="E45" s="292" t="s">
        <v>336</v>
      </c>
      <c r="F45" s="292" t="s">
        <v>130</v>
      </c>
      <c r="G45" s="291">
        <v>42136</v>
      </c>
      <c r="H45" s="292" t="s">
        <v>261</v>
      </c>
      <c r="I45" s="294"/>
      <c r="N45" s="275"/>
      <c r="O45" s="276"/>
      <c r="P45" s="275"/>
      <c r="Q45" s="276"/>
      <c r="S45" s="277"/>
    </row>
    <row r="46" spans="1:19" s="115" customFormat="1" x14ac:dyDescent="0.25">
      <c r="A46" s="294">
        <v>45</v>
      </c>
      <c r="B46" s="294" t="s">
        <v>195</v>
      </c>
      <c r="C46" s="294" t="s">
        <v>284</v>
      </c>
      <c r="D46" s="294" t="s">
        <v>441</v>
      </c>
      <c r="E46" s="290" t="s">
        <v>337</v>
      </c>
      <c r="F46" s="290" t="s">
        <v>131</v>
      </c>
      <c r="G46" s="291">
        <v>42135</v>
      </c>
      <c r="H46" s="292" t="s">
        <v>266</v>
      </c>
      <c r="I46" s="294"/>
      <c r="N46" s="275"/>
      <c r="O46" s="276"/>
      <c r="P46" s="275"/>
      <c r="Q46" s="276"/>
      <c r="S46" s="277"/>
    </row>
    <row r="47" spans="1:19" s="115" customFormat="1" x14ac:dyDescent="0.25">
      <c r="A47" s="294">
        <v>46</v>
      </c>
      <c r="B47" s="294" t="s">
        <v>195</v>
      </c>
      <c r="C47" s="294" t="s">
        <v>284</v>
      </c>
      <c r="D47" s="294" t="s">
        <v>441</v>
      </c>
      <c r="E47" s="292" t="s">
        <v>338</v>
      </c>
      <c r="F47" s="292" t="s">
        <v>130</v>
      </c>
      <c r="G47" s="291">
        <v>42135</v>
      </c>
      <c r="H47" s="292" t="s">
        <v>264</v>
      </c>
      <c r="I47" s="294"/>
      <c r="N47" s="275"/>
      <c r="O47" s="276"/>
      <c r="P47" s="275"/>
      <c r="Q47" s="276"/>
      <c r="S47" s="277"/>
    </row>
    <row r="48" spans="1:19" s="115" customFormat="1" x14ac:dyDescent="0.25">
      <c r="A48" s="294">
        <v>47</v>
      </c>
      <c r="B48" s="294" t="s">
        <v>195</v>
      </c>
      <c r="C48" s="294" t="s">
        <v>284</v>
      </c>
      <c r="D48" s="294" t="s">
        <v>441</v>
      </c>
      <c r="E48" s="290" t="s">
        <v>339</v>
      </c>
      <c r="F48" s="290" t="s">
        <v>130</v>
      </c>
      <c r="G48" s="291">
        <v>42135</v>
      </c>
      <c r="H48" s="292" t="s">
        <v>265</v>
      </c>
      <c r="I48" s="294"/>
      <c r="N48" s="275"/>
      <c r="O48" s="276"/>
      <c r="P48" s="275"/>
      <c r="Q48" s="276"/>
      <c r="S48" s="277"/>
    </row>
    <row r="49" spans="1:19" s="115" customFormat="1" x14ac:dyDescent="0.25">
      <c r="A49" s="294">
        <v>48</v>
      </c>
      <c r="B49" s="294" t="s">
        <v>195</v>
      </c>
      <c r="C49" s="294" t="s">
        <v>284</v>
      </c>
      <c r="D49" s="294" t="s">
        <v>441</v>
      </c>
      <c r="E49" s="292" t="s">
        <v>340</v>
      </c>
      <c r="F49" s="292" t="s">
        <v>130</v>
      </c>
      <c r="G49" s="291">
        <v>42135</v>
      </c>
      <c r="H49" s="292" t="s">
        <v>264</v>
      </c>
      <c r="I49" s="294"/>
      <c r="N49" s="275"/>
      <c r="O49" s="276"/>
      <c r="P49" s="275"/>
      <c r="Q49" s="276"/>
      <c r="S49" s="277"/>
    </row>
    <row r="50" spans="1:19" s="115" customFormat="1" x14ac:dyDescent="0.25">
      <c r="A50" s="294">
        <v>49</v>
      </c>
      <c r="B50" s="294" t="s">
        <v>195</v>
      </c>
      <c r="C50" s="294" t="s">
        <v>284</v>
      </c>
      <c r="D50" s="294" t="s">
        <v>441</v>
      </c>
      <c r="E50" s="290" t="s">
        <v>341</v>
      </c>
      <c r="F50" s="290" t="s">
        <v>130</v>
      </c>
      <c r="G50" s="291">
        <v>42135</v>
      </c>
      <c r="H50" s="292" t="s">
        <v>265</v>
      </c>
      <c r="I50" s="294"/>
      <c r="N50" s="275"/>
      <c r="O50" s="276"/>
      <c r="P50" s="275"/>
      <c r="Q50" s="276"/>
      <c r="S50" s="277"/>
    </row>
    <row r="51" spans="1:19" s="115" customFormat="1" x14ac:dyDescent="0.25">
      <c r="A51" s="294">
        <v>50</v>
      </c>
      <c r="B51" s="294" t="s">
        <v>195</v>
      </c>
      <c r="C51" s="294" t="s">
        <v>284</v>
      </c>
      <c r="D51" s="294" t="s">
        <v>441</v>
      </c>
      <c r="E51" s="292" t="s">
        <v>342</v>
      </c>
      <c r="F51" s="292" t="s">
        <v>131</v>
      </c>
      <c r="G51" s="291">
        <v>42135</v>
      </c>
      <c r="H51" s="292" t="s">
        <v>251</v>
      </c>
      <c r="I51" s="294"/>
      <c r="N51" s="275"/>
      <c r="O51" s="276"/>
      <c r="P51" s="275"/>
      <c r="Q51" s="276"/>
      <c r="S51" s="277"/>
    </row>
    <row r="52" spans="1:19" s="115" customFormat="1" x14ac:dyDescent="0.25">
      <c r="A52" s="294">
        <v>51</v>
      </c>
      <c r="B52" s="294" t="s">
        <v>195</v>
      </c>
      <c r="C52" s="294" t="s">
        <v>284</v>
      </c>
      <c r="D52" s="294" t="s">
        <v>441</v>
      </c>
      <c r="E52" s="290" t="s">
        <v>343</v>
      </c>
      <c r="F52" s="290" t="s">
        <v>130</v>
      </c>
      <c r="G52" s="291">
        <v>42136</v>
      </c>
      <c r="H52" s="292" t="s">
        <v>261</v>
      </c>
      <c r="I52" s="294"/>
      <c r="N52" s="275"/>
      <c r="O52" s="276"/>
      <c r="P52" s="275"/>
      <c r="Q52" s="276"/>
      <c r="S52" s="277"/>
    </row>
    <row r="53" spans="1:19" s="115" customFormat="1" x14ac:dyDescent="0.25">
      <c r="A53" s="294">
        <v>52</v>
      </c>
      <c r="B53" s="294" t="s">
        <v>195</v>
      </c>
      <c r="C53" s="294" t="s">
        <v>284</v>
      </c>
      <c r="D53" s="294" t="s">
        <v>441</v>
      </c>
      <c r="E53" s="292" t="s">
        <v>344</v>
      </c>
      <c r="F53" s="292" t="s">
        <v>130</v>
      </c>
      <c r="G53" s="291">
        <v>42135</v>
      </c>
      <c r="H53" s="292" t="s">
        <v>266</v>
      </c>
      <c r="I53" s="294"/>
      <c r="N53" s="275"/>
      <c r="O53" s="276"/>
      <c r="P53" s="275"/>
      <c r="Q53" s="276"/>
      <c r="S53" s="277"/>
    </row>
    <row r="54" spans="1:19" s="115" customFormat="1" x14ac:dyDescent="0.25">
      <c r="A54" s="294">
        <v>53</v>
      </c>
      <c r="B54" s="294" t="s">
        <v>195</v>
      </c>
      <c r="C54" s="294" t="s">
        <v>284</v>
      </c>
      <c r="D54" s="294" t="s">
        <v>441</v>
      </c>
      <c r="E54" s="290" t="s">
        <v>345</v>
      </c>
      <c r="F54" s="290" t="s">
        <v>130</v>
      </c>
      <c r="G54" s="291">
        <v>42136</v>
      </c>
      <c r="H54" s="292" t="s">
        <v>268</v>
      </c>
      <c r="I54" s="294"/>
      <c r="N54" s="275"/>
      <c r="O54" s="276"/>
      <c r="P54" s="275"/>
      <c r="Q54" s="276"/>
      <c r="S54" s="277"/>
    </row>
    <row r="55" spans="1:19" s="115" customFormat="1" x14ac:dyDescent="0.25">
      <c r="A55" s="294">
        <v>54</v>
      </c>
      <c r="B55" s="294" t="s">
        <v>195</v>
      </c>
      <c r="C55" s="294" t="s">
        <v>284</v>
      </c>
      <c r="D55" s="294" t="s">
        <v>441</v>
      </c>
      <c r="E55" s="292" t="s">
        <v>346</v>
      </c>
      <c r="F55" s="292" t="s">
        <v>130</v>
      </c>
      <c r="G55" s="291">
        <v>42142</v>
      </c>
      <c r="H55" s="292" t="s">
        <v>254</v>
      </c>
      <c r="I55" s="294"/>
      <c r="N55" s="275"/>
      <c r="O55" s="276"/>
      <c r="P55" s="275"/>
      <c r="Q55" s="276"/>
      <c r="S55" s="277"/>
    </row>
    <row r="56" spans="1:19" s="115" customFormat="1" x14ac:dyDescent="0.25">
      <c r="A56" s="294">
        <v>55</v>
      </c>
      <c r="B56" s="294" t="s">
        <v>195</v>
      </c>
      <c r="C56" s="294" t="s">
        <v>284</v>
      </c>
      <c r="D56" s="294" t="s">
        <v>441</v>
      </c>
      <c r="E56" s="290" t="s">
        <v>347</v>
      </c>
      <c r="F56" s="290" t="s">
        <v>130</v>
      </c>
      <c r="G56" s="291">
        <v>42135</v>
      </c>
      <c r="H56" s="292" t="s">
        <v>265</v>
      </c>
      <c r="I56" s="294"/>
      <c r="N56" s="275"/>
      <c r="O56" s="276"/>
      <c r="P56" s="275"/>
      <c r="Q56" s="276"/>
      <c r="S56" s="277"/>
    </row>
    <row r="57" spans="1:19" s="115" customFormat="1" x14ac:dyDescent="0.25">
      <c r="A57" s="294">
        <v>56</v>
      </c>
      <c r="B57" s="294" t="s">
        <v>195</v>
      </c>
      <c r="C57" s="294" t="s">
        <v>284</v>
      </c>
      <c r="D57" s="294" t="s">
        <v>441</v>
      </c>
      <c r="E57" s="292" t="s">
        <v>348</v>
      </c>
      <c r="F57" s="292" t="s">
        <v>130</v>
      </c>
      <c r="G57" s="291">
        <v>42135</v>
      </c>
      <c r="H57" s="292" t="s">
        <v>265</v>
      </c>
      <c r="I57" s="294"/>
      <c r="N57" s="275"/>
      <c r="O57" s="276"/>
      <c r="P57" s="275"/>
      <c r="Q57" s="276"/>
      <c r="S57" s="277"/>
    </row>
    <row r="58" spans="1:19" s="115" customFormat="1" x14ac:dyDescent="0.25">
      <c r="A58" s="294">
        <v>57</v>
      </c>
      <c r="B58" s="294" t="s">
        <v>195</v>
      </c>
      <c r="C58" s="294" t="s">
        <v>284</v>
      </c>
      <c r="D58" s="294" t="s">
        <v>441</v>
      </c>
      <c r="E58" s="290" t="s">
        <v>349</v>
      </c>
      <c r="F58" s="290" t="s">
        <v>130</v>
      </c>
      <c r="G58" s="291">
        <v>42136</v>
      </c>
      <c r="H58" s="292" t="s">
        <v>251</v>
      </c>
      <c r="I58" s="294"/>
      <c r="N58" s="275"/>
      <c r="O58" s="276"/>
      <c r="P58" s="275"/>
      <c r="Q58" s="276"/>
      <c r="S58" s="277"/>
    </row>
    <row r="59" spans="1:19" s="115" customFormat="1" x14ac:dyDescent="0.25">
      <c r="A59" s="294">
        <v>58</v>
      </c>
      <c r="B59" s="294" t="s">
        <v>195</v>
      </c>
      <c r="C59" s="294" t="s">
        <v>284</v>
      </c>
      <c r="D59" s="294" t="s">
        <v>441</v>
      </c>
      <c r="E59" s="292" t="s">
        <v>350</v>
      </c>
      <c r="F59" s="292" t="s">
        <v>130</v>
      </c>
      <c r="G59" s="291">
        <v>42136</v>
      </c>
      <c r="H59" s="292" t="s">
        <v>261</v>
      </c>
      <c r="I59" s="294"/>
      <c r="N59" s="275"/>
      <c r="O59" s="276"/>
      <c r="P59" s="275"/>
      <c r="Q59" s="276"/>
      <c r="S59" s="277"/>
    </row>
    <row r="60" spans="1:19" s="115" customFormat="1" x14ac:dyDescent="0.25">
      <c r="A60" s="294">
        <v>59</v>
      </c>
      <c r="B60" s="294" t="s">
        <v>195</v>
      </c>
      <c r="C60" s="294" t="s">
        <v>284</v>
      </c>
      <c r="D60" s="294" t="s">
        <v>441</v>
      </c>
      <c r="E60" s="290" t="s">
        <v>351</v>
      </c>
      <c r="F60" s="290" t="s">
        <v>130</v>
      </c>
      <c r="G60" s="291">
        <v>42136</v>
      </c>
      <c r="H60" s="292" t="s">
        <v>266</v>
      </c>
      <c r="I60" s="294"/>
      <c r="N60" s="275"/>
      <c r="O60" s="276"/>
      <c r="P60" s="275"/>
      <c r="Q60" s="276"/>
      <c r="S60" s="277"/>
    </row>
    <row r="61" spans="1:19" s="115" customFormat="1" x14ac:dyDescent="0.25">
      <c r="A61" s="294">
        <v>60</v>
      </c>
      <c r="B61" s="294" t="s">
        <v>195</v>
      </c>
      <c r="C61" s="294" t="s">
        <v>284</v>
      </c>
      <c r="D61" s="294" t="s">
        <v>441</v>
      </c>
      <c r="E61" s="292" t="s">
        <v>352</v>
      </c>
      <c r="F61" s="292" t="s">
        <v>130</v>
      </c>
      <c r="G61" s="291">
        <v>42136</v>
      </c>
      <c r="H61" s="292" t="s">
        <v>268</v>
      </c>
      <c r="I61" s="294"/>
      <c r="N61" s="275"/>
      <c r="O61" s="276"/>
      <c r="P61" s="275"/>
      <c r="Q61" s="276"/>
      <c r="S61" s="277"/>
    </row>
    <row r="62" spans="1:19" s="115" customFormat="1" x14ac:dyDescent="0.25">
      <c r="A62" s="294">
        <v>61</v>
      </c>
      <c r="B62" s="294" t="s">
        <v>195</v>
      </c>
      <c r="C62" s="294" t="s">
        <v>284</v>
      </c>
      <c r="D62" s="294" t="s">
        <v>441</v>
      </c>
      <c r="E62" s="290" t="s">
        <v>353</v>
      </c>
      <c r="F62" s="290" t="s">
        <v>130</v>
      </c>
      <c r="G62" s="291">
        <v>42142</v>
      </c>
      <c r="H62" s="292" t="s">
        <v>254</v>
      </c>
      <c r="I62" s="294"/>
      <c r="N62" s="275"/>
      <c r="O62" s="276"/>
      <c r="P62" s="275"/>
      <c r="Q62" s="276"/>
      <c r="S62" s="277"/>
    </row>
    <row r="63" spans="1:19" s="115" customFormat="1" x14ac:dyDescent="0.25">
      <c r="A63" s="294">
        <v>62</v>
      </c>
      <c r="B63" s="294" t="s">
        <v>195</v>
      </c>
      <c r="C63" s="294" t="s">
        <v>284</v>
      </c>
      <c r="D63" s="294" t="s">
        <v>441</v>
      </c>
      <c r="E63" s="292" t="s">
        <v>354</v>
      </c>
      <c r="F63" s="292" t="s">
        <v>130</v>
      </c>
      <c r="G63" s="291">
        <v>42135</v>
      </c>
      <c r="H63" s="292" t="s">
        <v>264</v>
      </c>
      <c r="I63" s="294"/>
      <c r="N63" s="275"/>
      <c r="O63" s="276"/>
      <c r="P63" s="275"/>
      <c r="Q63" s="276"/>
      <c r="S63" s="277"/>
    </row>
    <row r="64" spans="1:19" s="115" customFormat="1" x14ac:dyDescent="0.25">
      <c r="A64" s="294">
        <v>63</v>
      </c>
      <c r="B64" s="294" t="s">
        <v>195</v>
      </c>
      <c r="C64" s="294" t="s">
        <v>284</v>
      </c>
      <c r="D64" s="294" t="s">
        <v>441</v>
      </c>
      <c r="E64" s="290" t="s">
        <v>355</v>
      </c>
      <c r="F64" s="290" t="s">
        <v>130</v>
      </c>
      <c r="G64" s="291">
        <v>42136</v>
      </c>
      <c r="H64" s="292" t="s">
        <v>265</v>
      </c>
      <c r="I64" s="294"/>
      <c r="N64" s="275"/>
      <c r="O64" s="276"/>
      <c r="P64" s="275"/>
      <c r="Q64" s="276"/>
      <c r="S64" s="277"/>
    </row>
    <row r="65" spans="1:19" s="115" customFormat="1" x14ac:dyDescent="0.25">
      <c r="A65" s="294">
        <v>64</v>
      </c>
      <c r="B65" s="294" t="s">
        <v>195</v>
      </c>
      <c r="C65" s="294" t="s">
        <v>284</v>
      </c>
      <c r="D65" s="294" t="s">
        <v>441</v>
      </c>
      <c r="E65" s="292" t="s">
        <v>356</v>
      </c>
      <c r="F65" s="292" t="s">
        <v>130</v>
      </c>
      <c r="G65" s="291">
        <v>42138</v>
      </c>
      <c r="H65" s="292" t="s">
        <v>251</v>
      </c>
      <c r="I65" s="294"/>
      <c r="N65" s="275"/>
      <c r="O65" s="276"/>
      <c r="P65" s="275"/>
      <c r="Q65" s="276"/>
      <c r="S65" s="277"/>
    </row>
    <row r="66" spans="1:19" s="115" customFormat="1" x14ac:dyDescent="0.25">
      <c r="A66" s="294">
        <v>65</v>
      </c>
      <c r="B66" s="294" t="s">
        <v>195</v>
      </c>
      <c r="C66" s="294" t="s">
        <v>284</v>
      </c>
      <c r="D66" s="294" t="s">
        <v>441</v>
      </c>
      <c r="E66" s="290" t="s">
        <v>357</v>
      </c>
      <c r="F66" s="290" t="s">
        <v>130</v>
      </c>
      <c r="G66" s="291">
        <v>42136</v>
      </c>
      <c r="H66" s="292" t="s">
        <v>261</v>
      </c>
      <c r="I66" s="294"/>
      <c r="N66" s="275"/>
      <c r="O66" s="276"/>
      <c r="P66" s="275"/>
      <c r="Q66" s="276"/>
      <c r="S66" s="277"/>
    </row>
    <row r="67" spans="1:19" s="115" customFormat="1" x14ac:dyDescent="0.25">
      <c r="A67" s="294">
        <v>66</v>
      </c>
      <c r="B67" s="294" t="s">
        <v>195</v>
      </c>
      <c r="C67" s="294" t="s">
        <v>284</v>
      </c>
      <c r="D67" s="294" t="s">
        <v>441</v>
      </c>
      <c r="E67" s="292" t="s">
        <v>358</v>
      </c>
      <c r="F67" s="292" t="s">
        <v>130</v>
      </c>
      <c r="G67" s="291">
        <v>42136</v>
      </c>
      <c r="H67" s="292" t="s">
        <v>266</v>
      </c>
      <c r="I67" s="294"/>
      <c r="N67" s="275"/>
      <c r="O67" s="276"/>
      <c r="P67" s="275"/>
      <c r="Q67" s="276"/>
      <c r="S67" s="277"/>
    </row>
    <row r="68" spans="1:19" s="115" customFormat="1" x14ac:dyDescent="0.25">
      <c r="A68" s="294">
        <v>67</v>
      </c>
      <c r="B68" s="294" t="s">
        <v>195</v>
      </c>
      <c r="C68" s="294" t="s">
        <v>284</v>
      </c>
      <c r="D68" s="294" t="s">
        <v>441</v>
      </c>
      <c r="E68" s="290" t="s">
        <v>359</v>
      </c>
      <c r="F68" s="290" t="s">
        <v>130</v>
      </c>
      <c r="G68" s="291">
        <v>42136</v>
      </c>
      <c r="H68" s="292" t="s">
        <v>268</v>
      </c>
      <c r="I68" s="294"/>
      <c r="N68" s="275"/>
      <c r="O68" s="276"/>
      <c r="P68" s="275"/>
      <c r="Q68" s="276"/>
      <c r="S68" s="277"/>
    </row>
    <row r="69" spans="1:19" s="115" customFormat="1" x14ac:dyDescent="0.25">
      <c r="A69" s="294">
        <v>68</v>
      </c>
      <c r="B69" s="294" t="s">
        <v>195</v>
      </c>
      <c r="C69" s="294" t="s">
        <v>284</v>
      </c>
      <c r="D69" s="294" t="s">
        <v>441</v>
      </c>
      <c r="E69" s="292" t="s">
        <v>360</v>
      </c>
      <c r="F69" s="292" t="s">
        <v>130</v>
      </c>
      <c r="G69" s="291">
        <v>42144</v>
      </c>
      <c r="H69" s="292" t="s">
        <v>251</v>
      </c>
      <c r="I69" s="294"/>
      <c r="N69" s="275"/>
      <c r="O69" s="276"/>
      <c r="P69" s="275"/>
      <c r="Q69" s="276"/>
      <c r="S69" s="277"/>
    </row>
    <row r="70" spans="1:19" s="115" customFormat="1" x14ac:dyDescent="0.25">
      <c r="A70" s="294">
        <v>69</v>
      </c>
      <c r="B70" s="294" t="s">
        <v>195</v>
      </c>
      <c r="C70" s="294" t="s">
        <v>284</v>
      </c>
      <c r="D70" s="294" t="s">
        <v>441</v>
      </c>
      <c r="E70" s="290" t="s">
        <v>361</v>
      </c>
      <c r="F70" s="290" t="s">
        <v>130</v>
      </c>
      <c r="G70" s="291">
        <v>42136</v>
      </c>
      <c r="H70" s="292" t="s">
        <v>264</v>
      </c>
      <c r="I70" s="294"/>
      <c r="N70" s="275"/>
      <c r="O70" s="276"/>
      <c r="P70" s="275"/>
      <c r="Q70" s="276"/>
      <c r="S70" s="277"/>
    </row>
    <row r="71" spans="1:19" s="115" customFormat="1" x14ac:dyDescent="0.25">
      <c r="A71" s="294">
        <v>70</v>
      </c>
      <c r="B71" s="294" t="s">
        <v>195</v>
      </c>
      <c r="C71" s="294" t="s">
        <v>284</v>
      </c>
      <c r="D71" s="294" t="s">
        <v>441</v>
      </c>
      <c r="E71" s="292" t="s">
        <v>362</v>
      </c>
      <c r="F71" s="292" t="s">
        <v>130</v>
      </c>
      <c r="G71" s="291">
        <v>42136</v>
      </c>
      <c r="H71" s="292" t="s">
        <v>265</v>
      </c>
      <c r="I71" s="294"/>
      <c r="N71" s="275"/>
      <c r="O71" s="276"/>
      <c r="P71" s="275"/>
      <c r="Q71" s="276"/>
      <c r="S71" s="277"/>
    </row>
    <row r="72" spans="1:19" s="115" customFormat="1" x14ac:dyDescent="0.25">
      <c r="A72" s="294">
        <v>71</v>
      </c>
      <c r="B72" s="294" t="s">
        <v>195</v>
      </c>
      <c r="C72" s="294" t="s">
        <v>284</v>
      </c>
      <c r="D72" s="294" t="s">
        <v>441</v>
      </c>
      <c r="E72" s="290" t="s">
        <v>363</v>
      </c>
      <c r="F72" s="290" t="s">
        <v>130</v>
      </c>
      <c r="G72" s="291">
        <v>42138</v>
      </c>
      <c r="H72" s="292" t="s">
        <v>251</v>
      </c>
      <c r="I72" s="294"/>
      <c r="N72" s="275"/>
      <c r="O72" s="276"/>
      <c r="P72" s="275"/>
      <c r="Q72" s="276"/>
      <c r="S72" s="277"/>
    </row>
    <row r="73" spans="1:19" s="115" customFormat="1" x14ac:dyDescent="0.25">
      <c r="A73" s="294">
        <v>72</v>
      </c>
      <c r="B73" s="294" t="s">
        <v>195</v>
      </c>
      <c r="C73" s="294" t="s">
        <v>284</v>
      </c>
      <c r="D73" s="294" t="s">
        <v>441</v>
      </c>
      <c r="E73" s="292" t="s">
        <v>364</v>
      </c>
      <c r="F73" s="292" t="s">
        <v>130</v>
      </c>
      <c r="G73" s="291">
        <v>42138</v>
      </c>
      <c r="H73" s="292" t="s">
        <v>261</v>
      </c>
      <c r="I73" s="294"/>
      <c r="N73" s="275"/>
      <c r="O73" s="276"/>
      <c r="P73" s="275"/>
      <c r="Q73" s="276"/>
      <c r="S73" s="277"/>
    </row>
    <row r="74" spans="1:19" s="115" customFormat="1" x14ac:dyDescent="0.25">
      <c r="A74" s="294">
        <v>73</v>
      </c>
      <c r="B74" s="294" t="s">
        <v>195</v>
      </c>
      <c r="C74" s="294" t="s">
        <v>284</v>
      </c>
      <c r="D74" s="294" t="s">
        <v>441</v>
      </c>
      <c r="E74" s="290" t="s">
        <v>365</v>
      </c>
      <c r="F74" s="290" t="s">
        <v>130</v>
      </c>
      <c r="G74" s="291">
        <v>42144</v>
      </c>
      <c r="H74" s="292" t="s">
        <v>266</v>
      </c>
      <c r="I74" s="294"/>
      <c r="N74" s="275"/>
      <c r="O74" s="276"/>
      <c r="P74" s="275"/>
      <c r="Q74" s="276"/>
      <c r="S74" s="277"/>
    </row>
    <row r="75" spans="1:19" s="115" customFormat="1" x14ac:dyDescent="0.25">
      <c r="A75" s="294">
        <v>74</v>
      </c>
      <c r="B75" s="294" t="s">
        <v>195</v>
      </c>
      <c r="C75" s="294" t="s">
        <v>284</v>
      </c>
      <c r="D75" s="294" t="s">
        <v>441</v>
      </c>
      <c r="E75" s="292" t="s">
        <v>366</v>
      </c>
      <c r="F75" s="292" t="s">
        <v>130</v>
      </c>
      <c r="G75" s="291">
        <v>42136</v>
      </c>
      <c r="H75" s="292" t="s">
        <v>268</v>
      </c>
      <c r="I75" s="294"/>
      <c r="N75" s="275"/>
      <c r="O75" s="276"/>
      <c r="P75" s="275"/>
      <c r="Q75" s="276"/>
      <c r="S75" s="277"/>
    </row>
    <row r="76" spans="1:19" s="115" customFormat="1" x14ac:dyDescent="0.25">
      <c r="A76" s="294">
        <v>75</v>
      </c>
      <c r="B76" s="294" t="s">
        <v>195</v>
      </c>
      <c r="C76" s="294" t="s">
        <v>284</v>
      </c>
      <c r="D76" s="294" t="s">
        <v>441</v>
      </c>
      <c r="E76" s="290" t="s">
        <v>367</v>
      </c>
      <c r="F76" s="290" t="s">
        <v>130</v>
      </c>
      <c r="G76" s="291">
        <v>42145</v>
      </c>
      <c r="H76" s="292" t="s">
        <v>264</v>
      </c>
      <c r="I76" s="294"/>
      <c r="N76" s="275"/>
      <c r="O76" s="276"/>
      <c r="P76" s="275"/>
      <c r="Q76" s="276"/>
      <c r="S76" s="277"/>
    </row>
    <row r="77" spans="1:19" s="115" customFormat="1" x14ac:dyDescent="0.25">
      <c r="A77" s="294">
        <v>76</v>
      </c>
      <c r="B77" s="294" t="s">
        <v>195</v>
      </c>
      <c r="C77" s="294" t="s">
        <v>284</v>
      </c>
      <c r="D77" s="294" t="s">
        <v>441</v>
      </c>
      <c r="E77" s="292" t="s">
        <v>368</v>
      </c>
      <c r="F77" s="292" t="s">
        <v>130</v>
      </c>
      <c r="G77" s="291">
        <v>42136</v>
      </c>
      <c r="H77" s="292" t="s">
        <v>264</v>
      </c>
      <c r="I77" s="294"/>
      <c r="N77" s="275"/>
      <c r="O77" s="276"/>
      <c r="P77" s="275"/>
      <c r="Q77" s="276"/>
      <c r="S77" s="277"/>
    </row>
    <row r="78" spans="1:19" s="115" customFormat="1" x14ac:dyDescent="0.25">
      <c r="A78" s="294">
        <v>77</v>
      </c>
      <c r="B78" s="294" t="s">
        <v>195</v>
      </c>
      <c r="C78" s="294" t="s">
        <v>284</v>
      </c>
      <c r="D78" s="294" t="s">
        <v>441</v>
      </c>
      <c r="E78" s="290" t="s">
        <v>369</v>
      </c>
      <c r="F78" s="290" t="s">
        <v>130</v>
      </c>
      <c r="G78" s="291">
        <v>42136</v>
      </c>
      <c r="H78" s="292" t="s">
        <v>265</v>
      </c>
      <c r="I78" s="294"/>
      <c r="N78" s="275"/>
      <c r="O78" s="276"/>
      <c r="P78" s="275"/>
      <c r="Q78" s="276"/>
      <c r="S78" s="277"/>
    </row>
    <row r="79" spans="1:19" s="115" customFormat="1" x14ac:dyDescent="0.25">
      <c r="A79" s="294">
        <v>78</v>
      </c>
      <c r="B79" s="294" t="s">
        <v>195</v>
      </c>
      <c r="C79" s="294" t="s">
        <v>284</v>
      </c>
      <c r="D79" s="294" t="s">
        <v>441</v>
      </c>
      <c r="E79" s="292" t="s">
        <v>370</v>
      </c>
      <c r="F79" s="292" t="s">
        <v>131</v>
      </c>
      <c r="G79" s="291">
        <v>42136</v>
      </c>
      <c r="H79" s="292" t="s">
        <v>251</v>
      </c>
      <c r="I79" s="294"/>
      <c r="N79" s="275"/>
      <c r="O79" s="276"/>
      <c r="P79" s="275"/>
      <c r="Q79" s="276"/>
      <c r="S79" s="277"/>
    </row>
    <row r="80" spans="1:19" s="115" customFormat="1" x14ac:dyDescent="0.25">
      <c r="A80" s="294">
        <v>79</v>
      </c>
      <c r="B80" s="294" t="s">
        <v>195</v>
      </c>
      <c r="C80" s="294" t="s">
        <v>284</v>
      </c>
      <c r="D80" s="294" t="s">
        <v>441</v>
      </c>
      <c r="E80" s="290" t="s">
        <v>371</v>
      </c>
      <c r="F80" s="290" t="s">
        <v>130</v>
      </c>
      <c r="G80" s="291">
        <v>42138</v>
      </c>
      <c r="H80" s="292" t="s">
        <v>261</v>
      </c>
      <c r="I80" s="294"/>
      <c r="N80" s="275"/>
      <c r="O80" s="276"/>
      <c r="P80" s="275"/>
      <c r="Q80" s="276"/>
      <c r="S80" s="277"/>
    </row>
    <row r="81" spans="1:19" s="115" customFormat="1" x14ac:dyDescent="0.25">
      <c r="A81" s="294">
        <v>80</v>
      </c>
      <c r="B81" s="294" t="s">
        <v>195</v>
      </c>
      <c r="C81" s="294" t="s">
        <v>284</v>
      </c>
      <c r="D81" s="294" t="s">
        <v>441</v>
      </c>
      <c r="E81" s="292" t="s">
        <v>372</v>
      </c>
      <c r="F81" s="292" t="s">
        <v>130</v>
      </c>
      <c r="G81" s="291">
        <v>42138</v>
      </c>
      <c r="H81" s="292" t="s">
        <v>266</v>
      </c>
      <c r="I81" s="294"/>
      <c r="N81" s="275"/>
      <c r="O81" s="276"/>
      <c r="P81" s="275"/>
      <c r="Q81" s="276"/>
      <c r="S81" s="277"/>
    </row>
    <row r="82" spans="1:19" s="115" customFormat="1" x14ac:dyDescent="0.25">
      <c r="A82" s="294">
        <v>81</v>
      </c>
      <c r="B82" s="294" t="s">
        <v>195</v>
      </c>
      <c r="C82" s="294" t="s">
        <v>284</v>
      </c>
      <c r="D82" s="294" t="s">
        <v>441</v>
      </c>
      <c r="E82" s="290" t="s">
        <v>373</v>
      </c>
      <c r="F82" s="290" t="s">
        <v>130</v>
      </c>
      <c r="G82" s="291">
        <v>42136</v>
      </c>
      <c r="H82" s="292" t="s">
        <v>268</v>
      </c>
      <c r="I82" s="294"/>
      <c r="N82" s="275"/>
      <c r="O82" s="276"/>
      <c r="P82" s="275"/>
      <c r="Q82" s="276"/>
      <c r="S82" s="277"/>
    </row>
    <row r="83" spans="1:19" s="115" customFormat="1" x14ac:dyDescent="0.25">
      <c r="A83" s="294">
        <v>82</v>
      </c>
      <c r="B83" s="294" t="s">
        <v>195</v>
      </c>
      <c r="C83" s="294" t="s">
        <v>284</v>
      </c>
      <c r="D83" s="294" t="s">
        <v>441</v>
      </c>
      <c r="E83" s="292" t="s">
        <v>374</v>
      </c>
      <c r="F83" s="292" t="s">
        <v>130</v>
      </c>
      <c r="G83" s="291">
        <v>42144</v>
      </c>
      <c r="H83" s="292" t="s">
        <v>251</v>
      </c>
      <c r="I83" s="294"/>
      <c r="N83" s="275"/>
      <c r="O83" s="276"/>
      <c r="P83" s="275"/>
      <c r="Q83" s="276"/>
      <c r="S83" s="277"/>
    </row>
    <row r="84" spans="1:19" s="115" customFormat="1" x14ac:dyDescent="0.25">
      <c r="A84" s="294">
        <v>83</v>
      </c>
      <c r="B84" s="294" t="s">
        <v>195</v>
      </c>
      <c r="C84" s="294" t="s">
        <v>284</v>
      </c>
      <c r="D84" s="294" t="s">
        <v>441</v>
      </c>
      <c r="E84" s="290" t="s">
        <v>375</v>
      </c>
      <c r="F84" s="290" t="s">
        <v>130</v>
      </c>
      <c r="G84" s="291">
        <v>42136</v>
      </c>
      <c r="H84" s="292" t="s">
        <v>264</v>
      </c>
      <c r="I84" s="294"/>
      <c r="N84" s="275"/>
      <c r="O84" s="276"/>
      <c r="P84" s="275"/>
      <c r="Q84" s="276"/>
      <c r="S84" s="277"/>
    </row>
    <row r="85" spans="1:19" s="115" customFormat="1" x14ac:dyDescent="0.25">
      <c r="A85" s="294">
        <v>84</v>
      </c>
      <c r="B85" s="294" t="s">
        <v>195</v>
      </c>
      <c r="C85" s="294" t="s">
        <v>284</v>
      </c>
      <c r="D85" s="294" t="s">
        <v>441</v>
      </c>
      <c r="E85" s="292" t="s">
        <v>376</v>
      </c>
      <c r="F85" s="292" t="s">
        <v>130</v>
      </c>
      <c r="G85" s="291">
        <v>42144</v>
      </c>
      <c r="H85" s="292" t="s">
        <v>265</v>
      </c>
      <c r="I85" s="294"/>
      <c r="N85" s="275"/>
      <c r="O85" s="276"/>
      <c r="P85" s="275"/>
      <c r="Q85" s="276"/>
      <c r="S85" s="277"/>
    </row>
    <row r="86" spans="1:19" s="115" customFormat="1" x14ac:dyDescent="0.25">
      <c r="A86" s="294">
        <v>85</v>
      </c>
      <c r="B86" s="294" t="s">
        <v>195</v>
      </c>
      <c r="C86" s="294" t="s">
        <v>284</v>
      </c>
      <c r="D86" s="294" t="s">
        <v>441</v>
      </c>
      <c r="E86" s="290" t="s">
        <v>377</v>
      </c>
      <c r="F86" s="290" t="s">
        <v>130</v>
      </c>
      <c r="G86" s="291">
        <v>42146</v>
      </c>
      <c r="H86" s="292" t="s">
        <v>251</v>
      </c>
      <c r="I86" s="294"/>
      <c r="N86" s="275"/>
      <c r="O86" s="276"/>
      <c r="P86" s="275"/>
      <c r="Q86" s="276"/>
      <c r="S86" s="277"/>
    </row>
    <row r="87" spans="1:19" s="115" customFormat="1" x14ac:dyDescent="0.25">
      <c r="A87" s="294">
        <v>86</v>
      </c>
      <c r="B87" s="294" t="s">
        <v>195</v>
      </c>
      <c r="C87" s="294" t="s">
        <v>284</v>
      </c>
      <c r="D87" s="294" t="s">
        <v>441</v>
      </c>
      <c r="E87" s="292" t="s">
        <v>378</v>
      </c>
      <c r="F87" s="292" t="s">
        <v>131</v>
      </c>
      <c r="G87" s="291">
        <v>42146</v>
      </c>
      <c r="H87" s="292" t="s">
        <v>251</v>
      </c>
      <c r="I87" s="294"/>
      <c r="N87" s="275"/>
      <c r="O87" s="276"/>
      <c r="P87" s="275"/>
      <c r="Q87" s="276"/>
      <c r="S87" s="277"/>
    </row>
    <row r="88" spans="1:19" s="115" customFormat="1" x14ac:dyDescent="0.25">
      <c r="A88" s="294">
        <v>87</v>
      </c>
      <c r="B88" s="294" t="s">
        <v>195</v>
      </c>
      <c r="C88" s="294" t="s">
        <v>284</v>
      </c>
      <c r="D88" s="294" t="s">
        <v>441</v>
      </c>
      <c r="E88" s="290" t="s">
        <v>379</v>
      </c>
      <c r="F88" s="290" t="s">
        <v>130</v>
      </c>
      <c r="G88" s="291">
        <v>42146</v>
      </c>
      <c r="H88" s="292" t="s">
        <v>251</v>
      </c>
      <c r="I88" s="294"/>
      <c r="N88" s="275"/>
      <c r="O88" s="276"/>
      <c r="P88" s="275"/>
      <c r="Q88" s="276"/>
      <c r="S88" s="277"/>
    </row>
    <row r="89" spans="1:19" s="115" customFormat="1" x14ac:dyDescent="0.25">
      <c r="A89" s="294">
        <v>88</v>
      </c>
      <c r="B89" s="294" t="s">
        <v>195</v>
      </c>
      <c r="C89" s="294" t="s">
        <v>284</v>
      </c>
      <c r="D89" s="294" t="s">
        <v>441</v>
      </c>
      <c r="E89" s="292" t="s">
        <v>380</v>
      </c>
      <c r="F89" s="292" t="s">
        <v>130</v>
      </c>
      <c r="G89" s="291">
        <v>42136</v>
      </c>
      <c r="H89" s="292" t="s">
        <v>268</v>
      </c>
      <c r="I89" s="294"/>
      <c r="N89" s="275"/>
      <c r="O89" s="276"/>
      <c r="P89" s="275"/>
      <c r="Q89" s="276"/>
      <c r="S89" s="277"/>
    </row>
    <row r="90" spans="1:19" s="115" customFormat="1" x14ac:dyDescent="0.25">
      <c r="A90" s="294">
        <v>89</v>
      </c>
      <c r="B90" s="294" t="s">
        <v>195</v>
      </c>
      <c r="C90" s="294" t="s">
        <v>284</v>
      </c>
      <c r="D90" s="294" t="s">
        <v>441</v>
      </c>
      <c r="E90" s="290" t="s">
        <v>381</v>
      </c>
      <c r="F90" s="290" t="s">
        <v>130</v>
      </c>
      <c r="G90" s="291">
        <v>42145</v>
      </c>
      <c r="H90" s="292" t="s">
        <v>264</v>
      </c>
      <c r="I90" s="294"/>
      <c r="N90" s="275"/>
      <c r="O90" s="276"/>
      <c r="P90" s="275"/>
      <c r="Q90" s="276"/>
      <c r="S90" s="277"/>
    </row>
    <row r="91" spans="1:19" s="115" customFormat="1" x14ac:dyDescent="0.25">
      <c r="A91" s="294">
        <v>90</v>
      </c>
      <c r="B91" s="294" t="s">
        <v>195</v>
      </c>
      <c r="C91" s="294" t="s">
        <v>284</v>
      </c>
      <c r="D91" s="294" t="s">
        <v>441</v>
      </c>
      <c r="E91" s="292" t="s">
        <v>382</v>
      </c>
      <c r="F91" s="292" t="s">
        <v>130</v>
      </c>
      <c r="G91" s="291">
        <v>42149</v>
      </c>
      <c r="H91" s="292" t="s">
        <v>251</v>
      </c>
      <c r="I91" s="294"/>
      <c r="N91" s="275"/>
      <c r="O91" s="276"/>
      <c r="P91" s="275"/>
      <c r="Q91" s="276"/>
      <c r="S91" s="277"/>
    </row>
    <row r="92" spans="1:19" s="115" customFormat="1" x14ac:dyDescent="0.25">
      <c r="A92" s="294">
        <v>91</v>
      </c>
      <c r="B92" s="294" t="s">
        <v>195</v>
      </c>
      <c r="C92" s="294" t="s">
        <v>284</v>
      </c>
      <c r="D92" s="294" t="s">
        <v>441</v>
      </c>
      <c r="E92" s="290" t="s">
        <v>383</v>
      </c>
      <c r="F92" s="290" t="s">
        <v>130</v>
      </c>
      <c r="G92" s="291">
        <v>42145</v>
      </c>
      <c r="H92" s="292" t="s">
        <v>264</v>
      </c>
      <c r="I92" s="294"/>
      <c r="N92" s="275"/>
      <c r="O92" s="276"/>
      <c r="P92" s="275"/>
      <c r="Q92" s="276"/>
      <c r="S92" s="277"/>
    </row>
    <row r="93" spans="1:19" s="115" customFormat="1" x14ac:dyDescent="0.25">
      <c r="A93" s="294">
        <v>92</v>
      </c>
      <c r="B93" s="294" t="s">
        <v>195</v>
      </c>
      <c r="C93" s="294" t="s">
        <v>284</v>
      </c>
      <c r="D93" s="294" t="s">
        <v>441</v>
      </c>
      <c r="E93" s="292" t="s">
        <v>384</v>
      </c>
      <c r="F93" s="292" t="s">
        <v>130</v>
      </c>
      <c r="G93" s="291">
        <v>42146</v>
      </c>
      <c r="H93" s="292" t="s">
        <v>264</v>
      </c>
      <c r="I93" s="294"/>
      <c r="N93" s="275"/>
      <c r="O93" s="276"/>
      <c r="P93" s="275"/>
      <c r="Q93" s="276"/>
      <c r="S93" s="277"/>
    </row>
    <row r="94" spans="1:19" s="115" customFormat="1" x14ac:dyDescent="0.25">
      <c r="A94" s="294">
        <v>93</v>
      </c>
      <c r="B94" s="294" t="s">
        <v>195</v>
      </c>
      <c r="C94" s="294" t="s">
        <v>284</v>
      </c>
      <c r="D94" s="294" t="s">
        <v>441</v>
      </c>
      <c r="E94" s="290" t="s">
        <v>385</v>
      </c>
      <c r="F94" s="290" t="s">
        <v>130</v>
      </c>
      <c r="G94" s="291">
        <v>42139</v>
      </c>
      <c r="H94" s="292" t="s">
        <v>261</v>
      </c>
      <c r="I94" s="294"/>
      <c r="N94" s="275"/>
      <c r="O94" s="276"/>
      <c r="P94" s="275"/>
      <c r="Q94" s="276"/>
      <c r="S94" s="277"/>
    </row>
    <row r="95" spans="1:19" s="115" customFormat="1" x14ac:dyDescent="0.25">
      <c r="A95" s="294">
        <v>94</v>
      </c>
      <c r="B95" s="294" t="s">
        <v>195</v>
      </c>
      <c r="C95" s="294" t="s">
        <v>284</v>
      </c>
      <c r="D95" s="294" t="s">
        <v>441</v>
      </c>
      <c r="E95" s="292" t="s">
        <v>386</v>
      </c>
      <c r="F95" s="292" t="s">
        <v>130</v>
      </c>
      <c r="G95" s="291">
        <v>42146</v>
      </c>
      <c r="H95" s="292" t="s">
        <v>264</v>
      </c>
      <c r="I95" s="294"/>
      <c r="N95" s="275"/>
      <c r="O95" s="276"/>
      <c r="P95" s="275"/>
      <c r="Q95" s="276"/>
      <c r="S95" s="277"/>
    </row>
    <row r="96" spans="1:19" s="115" customFormat="1" x14ac:dyDescent="0.25">
      <c r="A96" s="294">
        <v>95</v>
      </c>
      <c r="B96" s="294" t="s">
        <v>195</v>
      </c>
      <c r="C96" s="294" t="s">
        <v>284</v>
      </c>
      <c r="D96" s="294" t="s">
        <v>441</v>
      </c>
      <c r="E96" s="290" t="s">
        <v>387</v>
      </c>
      <c r="F96" s="290" t="s">
        <v>130</v>
      </c>
      <c r="G96" s="291">
        <v>42138</v>
      </c>
      <c r="H96" s="292" t="s">
        <v>268</v>
      </c>
      <c r="I96" s="294"/>
      <c r="N96" s="275"/>
      <c r="O96" s="276"/>
      <c r="P96" s="275"/>
      <c r="Q96" s="276"/>
      <c r="S96" s="277"/>
    </row>
    <row r="97" spans="1:19" s="115" customFormat="1" x14ac:dyDescent="0.25">
      <c r="A97" s="294">
        <v>96</v>
      </c>
      <c r="B97" s="294" t="s">
        <v>195</v>
      </c>
      <c r="C97" s="294" t="s">
        <v>284</v>
      </c>
      <c r="D97" s="294" t="s">
        <v>441</v>
      </c>
      <c r="E97" s="292" t="s">
        <v>388</v>
      </c>
      <c r="F97" s="292" t="s">
        <v>130</v>
      </c>
      <c r="G97" s="291">
        <v>42136</v>
      </c>
      <c r="H97" s="292" t="s">
        <v>259</v>
      </c>
      <c r="I97" s="294"/>
      <c r="N97" s="275"/>
      <c r="O97" s="276"/>
      <c r="P97" s="275"/>
      <c r="Q97" s="276"/>
      <c r="S97" s="277"/>
    </row>
    <row r="98" spans="1:19" s="115" customFormat="1" x14ac:dyDescent="0.25">
      <c r="A98" s="294">
        <v>97</v>
      </c>
      <c r="B98" s="294" t="s">
        <v>195</v>
      </c>
      <c r="C98" s="294" t="s">
        <v>284</v>
      </c>
      <c r="D98" s="294" t="s">
        <v>441</v>
      </c>
      <c r="E98" s="290" t="s">
        <v>389</v>
      </c>
      <c r="F98" s="290" t="s">
        <v>130</v>
      </c>
      <c r="G98" s="291">
        <v>42146</v>
      </c>
      <c r="H98" s="292" t="s">
        <v>264</v>
      </c>
      <c r="I98" s="294"/>
      <c r="N98" s="275"/>
      <c r="O98" s="276"/>
      <c r="P98" s="275"/>
      <c r="Q98" s="276"/>
      <c r="S98" s="277"/>
    </row>
    <row r="99" spans="1:19" s="115" customFormat="1" x14ac:dyDescent="0.25">
      <c r="A99" s="294">
        <v>98</v>
      </c>
      <c r="B99" s="294" t="s">
        <v>195</v>
      </c>
      <c r="C99" s="294" t="s">
        <v>284</v>
      </c>
      <c r="D99" s="294" t="s">
        <v>441</v>
      </c>
      <c r="E99" s="292" t="s">
        <v>390</v>
      </c>
      <c r="F99" s="292" t="s">
        <v>130</v>
      </c>
      <c r="G99" s="291">
        <v>42149</v>
      </c>
      <c r="H99" s="292" t="s">
        <v>251</v>
      </c>
      <c r="I99" s="294"/>
      <c r="N99" s="275"/>
      <c r="O99" s="276"/>
      <c r="P99" s="275"/>
      <c r="Q99" s="276"/>
      <c r="S99" s="277"/>
    </row>
    <row r="100" spans="1:19" s="115" customFormat="1" x14ac:dyDescent="0.25">
      <c r="A100" s="294">
        <v>99</v>
      </c>
      <c r="B100" s="294" t="s">
        <v>195</v>
      </c>
      <c r="C100" s="294" t="s">
        <v>284</v>
      </c>
      <c r="D100" s="294" t="s">
        <v>441</v>
      </c>
      <c r="E100" s="290" t="s">
        <v>391</v>
      </c>
      <c r="F100" s="290" t="s">
        <v>130</v>
      </c>
      <c r="G100" s="291">
        <v>42146</v>
      </c>
      <c r="H100" s="292" t="s">
        <v>264</v>
      </c>
      <c r="I100" s="294"/>
      <c r="N100" s="275"/>
      <c r="O100" s="276"/>
      <c r="P100" s="275"/>
      <c r="Q100" s="276"/>
      <c r="S100" s="277"/>
    </row>
    <row r="101" spans="1:19" s="115" customFormat="1" x14ac:dyDescent="0.25">
      <c r="A101" s="294">
        <v>100</v>
      </c>
      <c r="B101" s="294" t="s">
        <v>195</v>
      </c>
      <c r="C101" s="294" t="s">
        <v>284</v>
      </c>
      <c r="D101" s="294" t="s">
        <v>441</v>
      </c>
      <c r="E101" s="292" t="s">
        <v>392</v>
      </c>
      <c r="F101" s="292" t="s">
        <v>130</v>
      </c>
      <c r="G101" s="291">
        <v>42143</v>
      </c>
      <c r="H101" s="292" t="s">
        <v>261</v>
      </c>
      <c r="I101" s="294"/>
      <c r="N101" s="275"/>
      <c r="O101" s="276"/>
      <c r="P101" s="275"/>
      <c r="Q101" s="276"/>
      <c r="S101" s="277"/>
    </row>
    <row r="102" spans="1:19" s="115" customFormat="1" x14ac:dyDescent="0.25">
      <c r="A102" s="294">
        <v>101</v>
      </c>
      <c r="B102" s="294" t="s">
        <v>195</v>
      </c>
      <c r="C102" s="294" t="s">
        <v>284</v>
      </c>
      <c r="D102" s="294" t="s">
        <v>441</v>
      </c>
      <c r="E102" s="290" t="s">
        <v>393</v>
      </c>
      <c r="F102" s="290" t="s">
        <v>130</v>
      </c>
      <c r="G102" s="291">
        <v>42149</v>
      </c>
      <c r="H102" s="292" t="s">
        <v>251</v>
      </c>
      <c r="I102" s="294"/>
      <c r="N102" s="275"/>
      <c r="O102" s="276"/>
      <c r="P102" s="275"/>
      <c r="Q102" s="276"/>
      <c r="S102" s="277"/>
    </row>
    <row r="103" spans="1:19" s="115" customFormat="1" x14ac:dyDescent="0.25">
      <c r="A103" s="294">
        <v>102</v>
      </c>
      <c r="B103" s="294" t="s">
        <v>195</v>
      </c>
      <c r="C103" s="294" t="s">
        <v>284</v>
      </c>
      <c r="D103" s="294" t="s">
        <v>441</v>
      </c>
      <c r="E103" s="292" t="s">
        <v>394</v>
      </c>
      <c r="F103" s="292" t="s">
        <v>130</v>
      </c>
      <c r="G103" s="291">
        <v>42138</v>
      </c>
      <c r="H103" s="292" t="s">
        <v>268</v>
      </c>
      <c r="I103" s="294"/>
      <c r="N103" s="275"/>
      <c r="O103" s="276"/>
      <c r="P103" s="275"/>
      <c r="Q103" s="276"/>
      <c r="S103" s="277"/>
    </row>
    <row r="104" spans="1:19" s="115" customFormat="1" x14ac:dyDescent="0.25">
      <c r="A104" s="294">
        <v>103</v>
      </c>
      <c r="B104" s="294" t="s">
        <v>195</v>
      </c>
      <c r="C104" s="294" t="s">
        <v>284</v>
      </c>
      <c r="D104" s="294" t="s">
        <v>441</v>
      </c>
      <c r="E104" s="290" t="s">
        <v>395</v>
      </c>
      <c r="F104" s="290" t="s">
        <v>130</v>
      </c>
      <c r="G104" s="291">
        <v>42146</v>
      </c>
      <c r="H104" s="292" t="s">
        <v>264</v>
      </c>
      <c r="I104" s="294"/>
      <c r="N104" s="275"/>
      <c r="O104" s="276"/>
      <c r="P104" s="275"/>
      <c r="Q104" s="276"/>
      <c r="S104" s="277"/>
    </row>
    <row r="105" spans="1:19" s="115" customFormat="1" x14ac:dyDescent="0.25">
      <c r="A105" s="294">
        <v>104</v>
      </c>
      <c r="B105" s="294" t="s">
        <v>195</v>
      </c>
      <c r="C105" s="294" t="s">
        <v>284</v>
      </c>
      <c r="D105" s="294" t="s">
        <v>441</v>
      </c>
      <c r="E105" s="292" t="s">
        <v>396</v>
      </c>
      <c r="F105" s="292" t="s">
        <v>130</v>
      </c>
      <c r="G105" s="291">
        <v>42143</v>
      </c>
      <c r="H105" s="292" t="s">
        <v>264</v>
      </c>
      <c r="I105" s="294"/>
      <c r="N105" s="275"/>
      <c r="O105" s="276"/>
      <c r="P105" s="275"/>
      <c r="Q105" s="276"/>
      <c r="S105" s="277"/>
    </row>
    <row r="106" spans="1:19" s="115" customFormat="1" x14ac:dyDescent="0.25">
      <c r="A106" s="294">
        <v>105</v>
      </c>
      <c r="B106" s="294" t="s">
        <v>195</v>
      </c>
      <c r="C106" s="294" t="s">
        <v>284</v>
      </c>
      <c r="D106" s="294" t="s">
        <v>441</v>
      </c>
      <c r="E106" s="290" t="s">
        <v>397</v>
      </c>
      <c r="F106" s="290" t="s">
        <v>130</v>
      </c>
      <c r="G106" s="291">
        <v>42138</v>
      </c>
      <c r="H106" s="292" t="s">
        <v>265</v>
      </c>
      <c r="I106" s="294"/>
      <c r="N106" s="275"/>
      <c r="O106" s="276"/>
      <c r="P106" s="275"/>
      <c r="Q106" s="276"/>
      <c r="S106" s="277"/>
    </row>
    <row r="107" spans="1:19" s="115" customFormat="1" x14ac:dyDescent="0.25">
      <c r="A107" s="294">
        <v>106</v>
      </c>
      <c r="B107" s="294" t="s">
        <v>195</v>
      </c>
      <c r="C107" s="294" t="s">
        <v>284</v>
      </c>
      <c r="D107" s="294" t="s">
        <v>441</v>
      </c>
      <c r="E107" s="292" t="s">
        <v>398</v>
      </c>
      <c r="F107" s="292" t="s">
        <v>130</v>
      </c>
      <c r="G107" s="291">
        <v>42146</v>
      </c>
      <c r="H107" s="292" t="s">
        <v>264</v>
      </c>
      <c r="I107" s="294"/>
      <c r="N107" s="275"/>
      <c r="O107" s="276"/>
      <c r="P107" s="275"/>
      <c r="Q107" s="276"/>
      <c r="S107" s="277"/>
    </row>
    <row r="108" spans="1:19" s="115" customFormat="1" x14ac:dyDescent="0.25">
      <c r="A108" s="294">
        <v>107</v>
      </c>
      <c r="B108" s="294" t="s">
        <v>195</v>
      </c>
      <c r="C108" s="294" t="s">
        <v>284</v>
      </c>
      <c r="D108" s="294" t="s">
        <v>441</v>
      </c>
      <c r="E108" s="290" t="s">
        <v>399</v>
      </c>
      <c r="F108" s="290" t="s">
        <v>130</v>
      </c>
      <c r="G108" s="291">
        <v>42143</v>
      </c>
      <c r="H108" s="292" t="s">
        <v>261</v>
      </c>
      <c r="I108" s="294"/>
      <c r="N108" s="275"/>
      <c r="O108" s="276"/>
      <c r="P108" s="275"/>
      <c r="Q108" s="276"/>
      <c r="S108" s="277"/>
    </row>
    <row r="109" spans="1:19" s="115" customFormat="1" x14ac:dyDescent="0.25">
      <c r="A109" s="294">
        <v>108</v>
      </c>
      <c r="B109" s="294" t="s">
        <v>195</v>
      </c>
      <c r="C109" s="294" t="s">
        <v>284</v>
      </c>
      <c r="D109" s="294" t="s">
        <v>441</v>
      </c>
      <c r="E109" s="292" t="s">
        <v>400</v>
      </c>
      <c r="F109" s="292" t="s">
        <v>130</v>
      </c>
      <c r="G109" s="291">
        <v>42138</v>
      </c>
      <c r="H109" s="292" t="s">
        <v>266</v>
      </c>
      <c r="I109" s="294"/>
      <c r="N109" s="275"/>
      <c r="O109" s="276"/>
      <c r="P109" s="275"/>
      <c r="Q109" s="276"/>
      <c r="S109" s="277"/>
    </row>
    <row r="110" spans="1:19" s="115" customFormat="1" x14ac:dyDescent="0.25">
      <c r="A110" s="294">
        <v>109</v>
      </c>
      <c r="B110" s="294" t="s">
        <v>195</v>
      </c>
      <c r="C110" s="294" t="s">
        <v>284</v>
      </c>
      <c r="D110" s="294" t="s">
        <v>441</v>
      </c>
      <c r="E110" s="290" t="s">
        <v>401</v>
      </c>
      <c r="F110" s="290" t="s">
        <v>130</v>
      </c>
      <c r="G110" s="291">
        <v>42146</v>
      </c>
      <c r="H110" s="292" t="s">
        <v>268</v>
      </c>
      <c r="I110" s="294"/>
      <c r="N110" s="275"/>
      <c r="O110" s="276"/>
      <c r="P110" s="275"/>
      <c r="Q110" s="276"/>
      <c r="S110" s="277"/>
    </row>
    <row r="111" spans="1:19" s="115" customFormat="1" x14ac:dyDescent="0.25">
      <c r="A111" s="294">
        <v>110</v>
      </c>
      <c r="B111" s="294" t="s">
        <v>195</v>
      </c>
      <c r="C111" s="294" t="s">
        <v>284</v>
      </c>
      <c r="D111" s="294" t="s">
        <v>441</v>
      </c>
      <c r="E111" s="292" t="s">
        <v>402</v>
      </c>
      <c r="F111" s="292" t="s">
        <v>130</v>
      </c>
      <c r="G111" s="291">
        <v>42146</v>
      </c>
      <c r="H111" s="292" t="s">
        <v>251</v>
      </c>
      <c r="I111" s="294"/>
      <c r="N111" s="275"/>
      <c r="O111" s="276"/>
      <c r="P111" s="275"/>
      <c r="Q111" s="276"/>
      <c r="S111" s="277"/>
    </row>
    <row r="112" spans="1:19" s="115" customFormat="1" x14ac:dyDescent="0.25">
      <c r="A112" s="294">
        <v>111</v>
      </c>
      <c r="B112" s="294" t="s">
        <v>195</v>
      </c>
      <c r="C112" s="294" t="s">
        <v>284</v>
      </c>
      <c r="D112" s="294" t="s">
        <v>441</v>
      </c>
      <c r="E112" s="290" t="s">
        <v>403</v>
      </c>
      <c r="F112" s="290" t="s">
        <v>130</v>
      </c>
      <c r="G112" s="291">
        <v>42142</v>
      </c>
      <c r="H112" s="292" t="s">
        <v>264</v>
      </c>
      <c r="I112" s="294"/>
      <c r="N112" s="275"/>
      <c r="O112" s="276"/>
      <c r="P112" s="275"/>
      <c r="Q112" s="276"/>
      <c r="S112" s="277"/>
    </row>
    <row r="113" spans="1:19" s="115" customFormat="1" x14ac:dyDescent="0.25">
      <c r="A113" s="294">
        <v>112</v>
      </c>
      <c r="B113" s="294" t="s">
        <v>195</v>
      </c>
      <c r="C113" s="294" t="s">
        <v>284</v>
      </c>
      <c r="D113" s="294" t="s">
        <v>441</v>
      </c>
      <c r="E113" s="292" t="s">
        <v>404</v>
      </c>
      <c r="F113" s="292" t="s">
        <v>130</v>
      </c>
      <c r="G113" s="291">
        <v>42145</v>
      </c>
      <c r="H113" s="292" t="s">
        <v>265</v>
      </c>
      <c r="I113" s="294"/>
      <c r="N113" s="275"/>
      <c r="O113" s="276"/>
      <c r="P113" s="275"/>
      <c r="Q113" s="276"/>
      <c r="S113" s="277"/>
    </row>
    <row r="114" spans="1:19" s="115" customFormat="1" x14ac:dyDescent="0.25">
      <c r="A114" s="294">
        <v>113</v>
      </c>
      <c r="B114" s="294" t="s">
        <v>195</v>
      </c>
      <c r="C114" s="294" t="s">
        <v>284</v>
      </c>
      <c r="D114" s="294" t="s">
        <v>441</v>
      </c>
      <c r="E114" s="290" t="s">
        <v>405</v>
      </c>
      <c r="F114" s="290" t="s">
        <v>130</v>
      </c>
      <c r="G114" s="291">
        <v>42150</v>
      </c>
      <c r="H114" s="292" t="s">
        <v>251</v>
      </c>
      <c r="I114" s="294"/>
      <c r="N114" s="275"/>
      <c r="O114" s="276"/>
      <c r="P114" s="275"/>
      <c r="Q114" s="276"/>
      <c r="S114" s="277"/>
    </row>
    <row r="115" spans="1:19" s="115" customFormat="1" x14ac:dyDescent="0.25">
      <c r="A115" s="294">
        <v>114</v>
      </c>
      <c r="B115" s="294" t="s">
        <v>195</v>
      </c>
      <c r="C115" s="294" t="s">
        <v>284</v>
      </c>
      <c r="D115" s="294" t="s">
        <v>441</v>
      </c>
      <c r="E115" s="292" t="s">
        <v>406</v>
      </c>
      <c r="F115" s="292" t="s">
        <v>130</v>
      </c>
      <c r="G115" s="291">
        <v>42145</v>
      </c>
      <c r="H115" s="292" t="s">
        <v>265</v>
      </c>
      <c r="I115" s="294"/>
      <c r="N115" s="275"/>
      <c r="O115" s="276"/>
      <c r="P115" s="275"/>
      <c r="Q115" s="276"/>
      <c r="S115" s="277"/>
    </row>
    <row r="116" spans="1:19" s="115" customFormat="1" x14ac:dyDescent="0.25">
      <c r="A116" s="294">
        <v>115</v>
      </c>
      <c r="B116" s="294" t="s">
        <v>195</v>
      </c>
      <c r="C116" s="294" t="s">
        <v>284</v>
      </c>
      <c r="D116" s="294" t="s">
        <v>441</v>
      </c>
      <c r="E116" s="290" t="s">
        <v>407</v>
      </c>
      <c r="F116" s="290" t="s">
        <v>131</v>
      </c>
      <c r="G116" s="291">
        <v>42143</v>
      </c>
      <c r="H116" s="292" t="s">
        <v>251</v>
      </c>
      <c r="I116" s="294"/>
      <c r="N116" s="275"/>
      <c r="O116" s="276"/>
      <c r="P116" s="275"/>
      <c r="Q116" s="276"/>
      <c r="S116" s="277"/>
    </row>
    <row r="117" spans="1:19" s="115" customFormat="1" x14ac:dyDescent="0.25">
      <c r="A117" s="294">
        <v>116</v>
      </c>
      <c r="B117" s="294" t="s">
        <v>195</v>
      </c>
      <c r="C117" s="294" t="s">
        <v>284</v>
      </c>
      <c r="D117" s="294" t="s">
        <v>441</v>
      </c>
      <c r="E117" s="292" t="s">
        <v>408</v>
      </c>
      <c r="F117" s="292" t="s">
        <v>130</v>
      </c>
      <c r="G117" s="291">
        <v>42151</v>
      </c>
      <c r="H117" s="292" t="s">
        <v>268</v>
      </c>
      <c r="I117" s="294"/>
      <c r="N117" s="275"/>
      <c r="O117" s="276"/>
      <c r="P117" s="275"/>
      <c r="Q117" s="276"/>
      <c r="S117" s="277"/>
    </row>
    <row r="118" spans="1:19" s="115" customFormat="1" x14ac:dyDescent="0.25">
      <c r="A118" s="294">
        <v>117</v>
      </c>
      <c r="B118" s="294" t="s">
        <v>195</v>
      </c>
      <c r="C118" s="294" t="s">
        <v>284</v>
      </c>
      <c r="D118" s="294" t="s">
        <v>441</v>
      </c>
      <c r="E118" s="290" t="s">
        <v>409</v>
      </c>
      <c r="F118" s="290" t="s">
        <v>130</v>
      </c>
      <c r="G118" s="291">
        <v>42145</v>
      </c>
      <c r="H118" s="292" t="s">
        <v>265</v>
      </c>
      <c r="I118" s="294"/>
      <c r="N118" s="275"/>
      <c r="O118" s="276"/>
      <c r="P118" s="275"/>
      <c r="Q118" s="276"/>
      <c r="S118" s="277"/>
    </row>
    <row r="119" spans="1:19" s="115" customFormat="1" x14ac:dyDescent="0.25">
      <c r="A119" s="294">
        <v>118</v>
      </c>
      <c r="B119" s="294" t="s">
        <v>195</v>
      </c>
      <c r="C119" s="294" t="s">
        <v>284</v>
      </c>
      <c r="D119" s="294" t="s">
        <v>441</v>
      </c>
      <c r="E119" s="292" t="s">
        <v>410</v>
      </c>
      <c r="F119" s="292" t="s">
        <v>130</v>
      </c>
      <c r="G119" s="291">
        <v>42150</v>
      </c>
      <c r="H119" s="292" t="s">
        <v>251</v>
      </c>
      <c r="I119" s="294"/>
      <c r="N119" s="275"/>
      <c r="O119" s="276"/>
      <c r="P119" s="275"/>
      <c r="Q119" s="276"/>
      <c r="S119" s="277"/>
    </row>
    <row r="120" spans="1:19" s="115" customFormat="1" x14ac:dyDescent="0.25">
      <c r="A120" s="294">
        <v>119</v>
      </c>
      <c r="B120" s="294" t="s">
        <v>195</v>
      </c>
      <c r="C120" s="294" t="s">
        <v>284</v>
      </c>
      <c r="D120" s="294" t="s">
        <v>441</v>
      </c>
      <c r="E120" s="290" t="s">
        <v>411</v>
      </c>
      <c r="F120" s="290" t="s">
        <v>130</v>
      </c>
      <c r="G120" s="291">
        <v>42150</v>
      </c>
      <c r="H120" s="292" t="s">
        <v>265</v>
      </c>
      <c r="I120" s="294"/>
      <c r="N120" s="275"/>
      <c r="O120" s="276"/>
      <c r="P120" s="275"/>
      <c r="Q120" s="276"/>
      <c r="S120" s="277"/>
    </row>
    <row r="121" spans="1:19" s="115" customFormat="1" x14ac:dyDescent="0.25">
      <c r="A121" s="294">
        <v>120</v>
      </c>
      <c r="B121" s="294" t="s">
        <v>195</v>
      </c>
      <c r="C121" s="294" t="s">
        <v>284</v>
      </c>
      <c r="D121" s="294" t="s">
        <v>441</v>
      </c>
      <c r="E121" s="292" t="s">
        <v>412</v>
      </c>
      <c r="F121" s="292" t="s">
        <v>130</v>
      </c>
      <c r="G121" s="291">
        <v>42145</v>
      </c>
      <c r="H121" s="292" t="s">
        <v>265</v>
      </c>
      <c r="I121" s="294"/>
      <c r="N121" s="275"/>
      <c r="O121" s="276"/>
      <c r="P121" s="275"/>
      <c r="Q121" s="276"/>
      <c r="S121" s="277"/>
    </row>
    <row r="122" spans="1:19" s="115" customFormat="1" x14ac:dyDescent="0.25">
      <c r="A122" s="294">
        <v>121</v>
      </c>
      <c r="B122" s="294" t="s">
        <v>195</v>
      </c>
      <c r="C122" s="294" t="s">
        <v>284</v>
      </c>
      <c r="D122" s="294" t="s">
        <v>441</v>
      </c>
      <c r="E122" s="290" t="s">
        <v>413</v>
      </c>
      <c r="F122" s="290" t="s">
        <v>130</v>
      </c>
      <c r="G122" s="291">
        <v>42145</v>
      </c>
      <c r="H122" s="292" t="s">
        <v>265</v>
      </c>
      <c r="I122" s="294"/>
      <c r="N122" s="275"/>
      <c r="O122" s="276"/>
      <c r="P122" s="275"/>
      <c r="Q122" s="276"/>
      <c r="S122" s="277"/>
    </row>
    <row r="123" spans="1:19" s="115" customFormat="1" x14ac:dyDescent="0.25">
      <c r="A123" s="294">
        <v>122</v>
      </c>
      <c r="B123" s="294" t="s">
        <v>195</v>
      </c>
      <c r="C123" s="294" t="s">
        <v>284</v>
      </c>
      <c r="D123" s="294" t="s">
        <v>441</v>
      </c>
      <c r="E123" s="292" t="s">
        <v>414</v>
      </c>
      <c r="F123" s="292" t="s">
        <v>131</v>
      </c>
      <c r="G123" s="291">
        <v>42143</v>
      </c>
      <c r="H123" s="292" t="s">
        <v>251</v>
      </c>
      <c r="I123" s="294"/>
      <c r="N123" s="275"/>
      <c r="O123" s="276"/>
      <c r="P123" s="275"/>
      <c r="Q123" s="276"/>
      <c r="S123" s="277"/>
    </row>
    <row r="124" spans="1:19" s="115" customFormat="1" x14ac:dyDescent="0.25">
      <c r="A124" s="294">
        <v>123</v>
      </c>
      <c r="B124" s="294" t="s">
        <v>195</v>
      </c>
      <c r="C124" s="294" t="s">
        <v>284</v>
      </c>
      <c r="D124" s="294" t="s">
        <v>441</v>
      </c>
      <c r="E124" s="290" t="s">
        <v>415</v>
      </c>
      <c r="F124" s="290" t="s">
        <v>130</v>
      </c>
      <c r="G124" s="291">
        <v>42146</v>
      </c>
      <c r="H124" s="292" t="s">
        <v>251</v>
      </c>
      <c r="I124" s="294"/>
      <c r="N124" s="275"/>
      <c r="O124" s="276"/>
      <c r="P124" s="275"/>
      <c r="Q124" s="276"/>
      <c r="S124" s="277"/>
    </row>
    <row r="125" spans="1:19" s="115" customFormat="1" x14ac:dyDescent="0.25">
      <c r="A125" s="294">
        <v>124</v>
      </c>
      <c r="B125" s="294" t="s">
        <v>195</v>
      </c>
      <c r="C125" s="294" t="s">
        <v>284</v>
      </c>
      <c r="D125" s="294" t="s">
        <v>441</v>
      </c>
      <c r="E125" s="292" t="s">
        <v>416</v>
      </c>
      <c r="F125" s="292" t="s">
        <v>130</v>
      </c>
      <c r="G125" s="291">
        <v>42149</v>
      </c>
      <c r="H125" s="292" t="s">
        <v>251</v>
      </c>
      <c r="I125" s="294"/>
      <c r="N125" s="275"/>
      <c r="O125" s="276"/>
      <c r="P125" s="275"/>
      <c r="Q125" s="276"/>
      <c r="S125" s="277"/>
    </row>
    <row r="126" spans="1:19" s="115" customFormat="1" x14ac:dyDescent="0.25">
      <c r="A126" s="294">
        <v>125</v>
      </c>
      <c r="B126" s="294" t="s">
        <v>195</v>
      </c>
      <c r="C126" s="294" t="s">
        <v>284</v>
      </c>
      <c r="D126" s="294" t="s">
        <v>441</v>
      </c>
      <c r="E126" s="290" t="s">
        <v>417</v>
      </c>
      <c r="F126" s="290" t="s">
        <v>131</v>
      </c>
      <c r="G126" s="291">
        <v>42138</v>
      </c>
      <c r="H126" s="292" t="s">
        <v>251</v>
      </c>
      <c r="I126" s="294"/>
      <c r="N126" s="275"/>
      <c r="O126" s="276"/>
      <c r="P126" s="275"/>
      <c r="Q126" s="276"/>
      <c r="S126" s="277"/>
    </row>
    <row r="127" spans="1:19" s="115" customFormat="1" x14ac:dyDescent="0.25">
      <c r="A127" s="294">
        <v>126</v>
      </c>
      <c r="B127" s="294" t="s">
        <v>195</v>
      </c>
      <c r="C127" s="294" t="s">
        <v>284</v>
      </c>
      <c r="D127" s="294" t="s">
        <v>441</v>
      </c>
      <c r="E127" s="292" t="s">
        <v>418</v>
      </c>
      <c r="F127" s="292" t="s">
        <v>131</v>
      </c>
      <c r="G127" s="291">
        <v>42138</v>
      </c>
      <c r="H127" s="292" t="s">
        <v>251</v>
      </c>
      <c r="I127" s="294"/>
      <c r="N127" s="275"/>
      <c r="O127" s="276"/>
      <c r="P127" s="275"/>
      <c r="Q127" s="276"/>
      <c r="S127" s="277"/>
    </row>
    <row r="128" spans="1:19" s="115" customFormat="1" x14ac:dyDescent="0.25">
      <c r="A128" s="294">
        <v>127</v>
      </c>
      <c r="B128" s="294" t="s">
        <v>195</v>
      </c>
      <c r="C128" s="294" t="s">
        <v>284</v>
      </c>
      <c r="D128" s="294" t="s">
        <v>441</v>
      </c>
      <c r="E128" s="290" t="s">
        <v>419</v>
      </c>
      <c r="F128" s="290" t="s">
        <v>130</v>
      </c>
      <c r="G128" s="291">
        <v>42150</v>
      </c>
      <c r="H128" s="292" t="s">
        <v>251</v>
      </c>
      <c r="I128" s="294"/>
      <c r="N128" s="275"/>
      <c r="O128" s="276"/>
      <c r="P128" s="275"/>
      <c r="Q128" s="276"/>
      <c r="S128" s="277"/>
    </row>
    <row r="129" spans="1:19" s="115" customFormat="1" x14ac:dyDescent="0.25">
      <c r="A129" s="294">
        <v>128</v>
      </c>
      <c r="B129" s="294" t="s">
        <v>195</v>
      </c>
      <c r="C129" s="294" t="s">
        <v>284</v>
      </c>
      <c r="D129" s="294" t="s">
        <v>441</v>
      </c>
      <c r="E129" s="292" t="s">
        <v>420</v>
      </c>
      <c r="F129" s="292" t="s">
        <v>131</v>
      </c>
      <c r="G129" s="291">
        <v>42151</v>
      </c>
      <c r="H129" s="292" t="s">
        <v>251</v>
      </c>
      <c r="I129" s="294"/>
      <c r="N129" s="275"/>
      <c r="O129" s="276"/>
      <c r="P129" s="275"/>
      <c r="Q129" s="276"/>
      <c r="S129" s="277"/>
    </row>
    <row r="130" spans="1:19" s="115" customFormat="1" x14ac:dyDescent="0.25">
      <c r="A130" s="294">
        <v>129</v>
      </c>
      <c r="B130" s="294" t="s">
        <v>195</v>
      </c>
      <c r="C130" s="294" t="s">
        <v>284</v>
      </c>
      <c r="D130" s="294" t="s">
        <v>441</v>
      </c>
      <c r="E130" s="290" t="s">
        <v>421</v>
      </c>
      <c r="F130" s="290" t="s">
        <v>130</v>
      </c>
      <c r="G130" s="291">
        <v>42151</v>
      </c>
      <c r="H130" s="292" t="s">
        <v>251</v>
      </c>
      <c r="I130" s="294"/>
      <c r="N130" s="275"/>
      <c r="O130" s="276"/>
      <c r="P130" s="275"/>
      <c r="Q130" s="276"/>
      <c r="S130" s="277"/>
    </row>
    <row r="131" spans="1:19" s="115" customFormat="1" x14ac:dyDescent="0.25">
      <c r="A131" s="294">
        <v>130</v>
      </c>
      <c r="B131" s="294" t="s">
        <v>195</v>
      </c>
      <c r="C131" s="294" t="s">
        <v>284</v>
      </c>
      <c r="D131" s="294" t="s">
        <v>441</v>
      </c>
      <c r="E131" s="292" t="s">
        <v>422</v>
      </c>
      <c r="F131" s="292" t="s">
        <v>131</v>
      </c>
      <c r="G131" s="291">
        <v>42142</v>
      </c>
      <c r="H131" s="292" t="s">
        <v>251</v>
      </c>
      <c r="I131" s="294"/>
      <c r="N131" s="275"/>
      <c r="O131" s="276"/>
      <c r="P131" s="275"/>
      <c r="Q131" s="276"/>
      <c r="S131" s="277"/>
    </row>
    <row r="132" spans="1:19" s="115" customFormat="1" x14ac:dyDescent="0.25">
      <c r="A132" s="294">
        <v>131</v>
      </c>
      <c r="B132" s="294" t="s">
        <v>195</v>
      </c>
      <c r="C132" s="294" t="s">
        <v>284</v>
      </c>
      <c r="D132" s="294" t="s">
        <v>441</v>
      </c>
      <c r="E132" s="290" t="s">
        <v>423</v>
      </c>
      <c r="F132" s="290" t="s">
        <v>130</v>
      </c>
      <c r="G132" s="291">
        <v>42149</v>
      </c>
      <c r="H132" s="292" t="s">
        <v>268</v>
      </c>
      <c r="I132" s="294"/>
      <c r="N132" s="275"/>
      <c r="O132" s="276"/>
      <c r="P132" s="275"/>
      <c r="Q132" s="276"/>
      <c r="S132" s="277"/>
    </row>
    <row r="133" spans="1:19" s="115" customFormat="1" x14ac:dyDescent="0.25">
      <c r="A133" s="294">
        <v>132</v>
      </c>
      <c r="B133" s="294" t="s">
        <v>195</v>
      </c>
      <c r="C133" s="294" t="s">
        <v>284</v>
      </c>
      <c r="D133" s="294" t="s">
        <v>441</v>
      </c>
      <c r="E133" s="292" t="s">
        <v>424</v>
      </c>
      <c r="F133" s="292" t="s">
        <v>131</v>
      </c>
      <c r="G133" s="291">
        <v>42138</v>
      </c>
      <c r="H133" s="292" t="s">
        <v>251</v>
      </c>
      <c r="I133" s="294"/>
      <c r="N133" s="275"/>
      <c r="O133" s="276"/>
      <c r="P133" s="275"/>
      <c r="Q133" s="276"/>
      <c r="S133" s="277"/>
    </row>
    <row r="134" spans="1:19" s="115" customFormat="1" x14ac:dyDescent="0.25">
      <c r="A134" s="294">
        <v>133</v>
      </c>
      <c r="B134" s="294" t="s">
        <v>195</v>
      </c>
      <c r="C134" s="294" t="s">
        <v>284</v>
      </c>
      <c r="D134" s="294" t="s">
        <v>441</v>
      </c>
      <c r="E134" s="290" t="s">
        <v>425</v>
      </c>
      <c r="F134" s="290" t="s">
        <v>131</v>
      </c>
      <c r="G134" s="291">
        <v>42142</v>
      </c>
      <c r="H134" s="292" t="s">
        <v>251</v>
      </c>
      <c r="I134" s="294"/>
      <c r="N134" s="275"/>
      <c r="O134" s="276"/>
      <c r="P134" s="275"/>
      <c r="Q134" s="276"/>
      <c r="S134" s="277"/>
    </row>
    <row r="135" spans="1:19" s="115" customFormat="1" x14ac:dyDescent="0.25">
      <c r="A135" s="294">
        <v>134</v>
      </c>
      <c r="B135" s="294" t="s">
        <v>195</v>
      </c>
      <c r="C135" s="294" t="s">
        <v>284</v>
      </c>
      <c r="D135" s="294" t="s">
        <v>441</v>
      </c>
      <c r="E135" s="292" t="s">
        <v>426</v>
      </c>
      <c r="F135" s="292" t="s">
        <v>131</v>
      </c>
      <c r="G135" s="291">
        <v>42138</v>
      </c>
      <c r="H135" s="292" t="s">
        <v>251</v>
      </c>
      <c r="I135" s="294"/>
      <c r="N135" s="275"/>
      <c r="O135" s="276"/>
      <c r="P135" s="275"/>
      <c r="Q135" s="276"/>
      <c r="S135" s="277"/>
    </row>
    <row r="136" spans="1:19" s="115" customFormat="1" x14ac:dyDescent="0.25">
      <c r="A136" s="294">
        <v>135</v>
      </c>
      <c r="B136" s="294" t="s">
        <v>195</v>
      </c>
      <c r="C136" s="294" t="s">
        <v>284</v>
      </c>
      <c r="D136" s="294" t="s">
        <v>441</v>
      </c>
      <c r="E136" s="290" t="s">
        <v>427</v>
      </c>
      <c r="F136" s="290" t="s">
        <v>131</v>
      </c>
      <c r="G136" s="291">
        <v>42139</v>
      </c>
      <c r="H136" s="292" t="s">
        <v>251</v>
      </c>
      <c r="I136" s="294"/>
      <c r="N136" s="275"/>
      <c r="O136" s="276"/>
      <c r="P136" s="275"/>
      <c r="Q136" s="276"/>
      <c r="S136" s="277"/>
    </row>
    <row r="137" spans="1:19" s="115" customFormat="1" x14ac:dyDescent="0.25">
      <c r="A137" s="294">
        <v>136</v>
      </c>
      <c r="B137" s="294" t="s">
        <v>195</v>
      </c>
      <c r="C137" s="294" t="s">
        <v>284</v>
      </c>
      <c r="D137" s="294" t="s">
        <v>441</v>
      </c>
      <c r="E137" s="292" t="s">
        <v>428</v>
      </c>
      <c r="F137" s="292" t="s">
        <v>130</v>
      </c>
      <c r="G137" s="291">
        <v>42151</v>
      </c>
      <c r="H137" s="292" t="s">
        <v>251</v>
      </c>
      <c r="I137" s="294"/>
      <c r="N137" s="275"/>
      <c r="O137" s="276"/>
      <c r="P137" s="275"/>
      <c r="Q137" s="276"/>
      <c r="S137" s="277"/>
    </row>
    <row r="138" spans="1:19" s="115" customFormat="1" x14ac:dyDescent="0.25">
      <c r="A138" s="294">
        <v>137</v>
      </c>
      <c r="B138" s="294" t="s">
        <v>195</v>
      </c>
      <c r="C138" s="294" t="s">
        <v>284</v>
      </c>
      <c r="D138" s="294" t="s">
        <v>441</v>
      </c>
      <c r="E138" s="290" t="s">
        <v>429</v>
      </c>
      <c r="F138" s="290" t="s">
        <v>130</v>
      </c>
      <c r="G138" s="291">
        <v>42149</v>
      </c>
      <c r="H138" s="292" t="s">
        <v>268</v>
      </c>
      <c r="I138" s="294"/>
      <c r="N138" s="275"/>
      <c r="O138" s="276"/>
      <c r="P138" s="275"/>
      <c r="Q138" s="276"/>
      <c r="S138" s="277"/>
    </row>
    <row r="139" spans="1:19" s="115" customFormat="1" x14ac:dyDescent="0.25">
      <c r="A139" s="294">
        <v>138</v>
      </c>
      <c r="B139" s="294" t="s">
        <v>195</v>
      </c>
      <c r="C139" s="294" t="s">
        <v>284</v>
      </c>
      <c r="D139" s="294" t="s">
        <v>441</v>
      </c>
      <c r="E139" s="292" t="s">
        <v>430</v>
      </c>
      <c r="F139" s="292" t="s">
        <v>130</v>
      </c>
      <c r="G139" s="291">
        <v>42149</v>
      </c>
      <c r="H139" s="292" t="s">
        <v>268</v>
      </c>
      <c r="I139" s="294"/>
      <c r="N139" s="275"/>
      <c r="O139" s="276"/>
      <c r="P139" s="275"/>
      <c r="Q139" s="276"/>
      <c r="S139" s="277"/>
    </row>
    <row r="140" spans="1:19" s="115" customFormat="1" x14ac:dyDescent="0.25">
      <c r="A140" s="294">
        <v>139</v>
      </c>
      <c r="B140" s="294" t="s">
        <v>195</v>
      </c>
      <c r="C140" s="294" t="s">
        <v>284</v>
      </c>
      <c r="D140" s="294" t="s">
        <v>441</v>
      </c>
      <c r="E140" s="290" t="s">
        <v>431</v>
      </c>
      <c r="F140" s="290" t="s">
        <v>131</v>
      </c>
      <c r="G140" s="291">
        <v>42142</v>
      </c>
      <c r="H140" s="292" t="s">
        <v>251</v>
      </c>
      <c r="I140" s="294"/>
      <c r="N140" s="275"/>
      <c r="O140" s="276"/>
      <c r="P140" s="275"/>
      <c r="Q140" s="276"/>
      <c r="S140" s="277"/>
    </row>
    <row r="141" spans="1:19" s="115" customFormat="1" x14ac:dyDescent="0.25">
      <c r="A141" s="294">
        <v>140</v>
      </c>
      <c r="B141" s="294" t="s">
        <v>195</v>
      </c>
      <c r="C141" s="294" t="s">
        <v>284</v>
      </c>
      <c r="D141" s="294" t="s">
        <v>441</v>
      </c>
      <c r="E141" s="292" t="s">
        <v>432</v>
      </c>
      <c r="F141" s="292" t="s">
        <v>130</v>
      </c>
      <c r="G141" s="291">
        <v>42150</v>
      </c>
      <c r="H141" s="292" t="s">
        <v>268</v>
      </c>
      <c r="I141" s="294"/>
      <c r="N141" s="275"/>
      <c r="O141" s="276"/>
      <c r="P141" s="275"/>
      <c r="Q141" s="276"/>
      <c r="S141" s="277"/>
    </row>
    <row r="142" spans="1:19" s="115" customFormat="1" x14ac:dyDescent="0.25">
      <c r="A142" s="294">
        <v>141</v>
      </c>
      <c r="B142" s="294" t="s">
        <v>195</v>
      </c>
      <c r="C142" s="294" t="s">
        <v>284</v>
      </c>
      <c r="D142" s="294" t="s">
        <v>441</v>
      </c>
      <c r="E142" s="290" t="s">
        <v>433</v>
      </c>
      <c r="F142" s="290" t="s">
        <v>130</v>
      </c>
      <c r="G142" s="291">
        <v>42149</v>
      </c>
      <c r="H142" s="292" t="s">
        <v>251</v>
      </c>
      <c r="I142" s="294"/>
      <c r="N142" s="275"/>
      <c r="O142" s="276"/>
      <c r="P142" s="275"/>
      <c r="Q142" s="276"/>
      <c r="S142" s="277"/>
    </row>
    <row r="143" spans="1:19" s="115" customFormat="1" x14ac:dyDescent="0.25">
      <c r="A143" s="294">
        <v>142</v>
      </c>
      <c r="B143" s="294" t="s">
        <v>195</v>
      </c>
      <c r="C143" s="294" t="s">
        <v>284</v>
      </c>
      <c r="D143" s="294" t="s">
        <v>441</v>
      </c>
      <c r="E143" s="292" t="s">
        <v>434</v>
      </c>
      <c r="F143" s="292" t="s">
        <v>130</v>
      </c>
      <c r="G143" s="291">
        <v>42150</v>
      </c>
      <c r="H143" s="292" t="s">
        <v>268</v>
      </c>
      <c r="I143" s="294"/>
      <c r="N143" s="275"/>
      <c r="O143" s="276"/>
      <c r="P143" s="275"/>
      <c r="Q143" s="276"/>
      <c r="S143" s="277"/>
    </row>
    <row r="144" spans="1:19" s="115" customFormat="1" x14ac:dyDescent="0.25">
      <c r="A144" s="294">
        <v>143</v>
      </c>
      <c r="B144" s="294" t="s">
        <v>195</v>
      </c>
      <c r="C144" s="294" t="s">
        <v>284</v>
      </c>
      <c r="D144" s="294" t="s">
        <v>441</v>
      </c>
      <c r="E144" s="290" t="s">
        <v>435</v>
      </c>
      <c r="F144" s="290" t="s">
        <v>130</v>
      </c>
      <c r="G144" s="291">
        <v>42151</v>
      </c>
      <c r="H144" s="292" t="s">
        <v>268</v>
      </c>
      <c r="I144" s="294"/>
      <c r="N144" s="275"/>
      <c r="O144" s="276"/>
      <c r="P144" s="275"/>
      <c r="Q144" s="276"/>
      <c r="S144" s="277"/>
    </row>
    <row r="145" spans="1:19" s="115" customFormat="1" x14ac:dyDescent="0.25">
      <c r="A145" s="294">
        <v>144</v>
      </c>
      <c r="B145" s="294" t="s">
        <v>195</v>
      </c>
      <c r="C145" s="294" t="s">
        <v>284</v>
      </c>
      <c r="D145" s="294" t="s">
        <v>441</v>
      </c>
      <c r="E145" s="292" t="s">
        <v>436</v>
      </c>
      <c r="F145" s="292" t="s">
        <v>130</v>
      </c>
      <c r="G145" s="291">
        <v>42142</v>
      </c>
      <c r="H145" s="292" t="s">
        <v>268</v>
      </c>
      <c r="I145" s="294"/>
      <c r="N145" s="275"/>
      <c r="O145" s="276"/>
      <c r="P145" s="275"/>
      <c r="Q145" s="276"/>
      <c r="S145" s="277"/>
    </row>
    <row r="146" spans="1:19" s="115" customFormat="1" x14ac:dyDescent="0.25">
      <c r="A146" s="294">
        <v>145</v>
      </c>
      <c r="B146" s="294" t="s">
        <v>195</v>
      </c>
      <c r="C146" s="294" t="s">
        <v>284</v>
      </c>
      <c r="D146" s="294" t="s">
        <v>441</v>
      </c>
      <c r="E146" s="290" t="s">
        <v>437</v>
      </c>
      <c r="F146" s="290" t="s">
        <v>130</v>
      </c>
      <c r="G146" s="291">
        <v>42151</v>
      </c>
      <c r="H146" s="292" t="s">
        <v>268</v>
      </c>
      <c r="I146" s="294"/>
      <c r="N146" s="275"/>
      <c r="O146" s="276"/>
      <c r="P146" s="275"/>
      <c r="Q146" s="276"/>
      <c r="S146" s="277"/>
    </row>
    <row r="147" spans="1:19" s="115" customFormat="1" x14ac:dyDescent="0.25">
      <c r="A147" s="294">
        <v>146</v>
      </c>
      <c r="B147" s="294" t="s">
        <v>195</v>
      </c>
      <c r="C147" s="294" t="s">
        <v>284</v>
      </c>
      <c r="D147" s="294" t="s">
        <v>441</v>
      </c>
      <c r="E147" s="292" t="s">
        <v>438</v>
      </c>
      <c r="F147" s="292" t="s">
        <v>130</v>
      </c>
      <c r="G147" s="291">
        <v>42143</v>
      </c>
      <c r="H147" s="292" t="s">
        <v>264</v>
      </c>
      <c r="I147" s="294"/>
      <c r="N147" s="275"/>
      <c r="O147" s="276"/>
      <c r="P147" s="275"/>
      <c r="Q147" s="276"/>
      <c r="S147" s="277"/>
    </row>
    <row r="148" spans="1:19" s="115" customFormat="1" x14ac:dyDescent="0.25">
      <c r="A148" s="294">
        <v>147</v>
      </c>
      <c r="B148" s="294" t="s">
        <v>195</v>
      </c>
      <c r="C148" s="294" t="s">
        <v>284</v>
      </c>
      <c r="D148" s="294" t="s">
        <v>441</v>
      </c>
      <c r="E148" s="290" t="s">
        <v>439</v>
      </c>
      <c r="F148" s="290" t="s">
        <v>130</v>
      </c>
      <c r="G148" s="291">
        <v>42142</v>
      </c>
      <c r="H148" s="292" t="s">
        <v>265</v>
      </c>
      <c r="I148" s="294"/>
      <c r="N148" s="275"/>
      <c r="O148" s="276"/>
      <c r="P148" s="275"/>
      <c r="Q148" s="276"/>
      <c r="S148" s="277"/>
    </row>
    <row r="149" spans="1:19" s="115" customFormat="1" x14ac:dyDescent="0.25">
      <c r="A149" s="294">
        <v>148</v>
      </c>
      <c r="B149" s="294" t="s">
        <v>195</v>
      </c>
      <c r="C149" s="294" t="s">
        <v>284</v>
      </c>
      <c r="D149" s="294" t="s">
        <v>441</v>
      </c>
      <c r="E149" s="292" t="s">
        <v>440</v>
      </c>
      <c r="F149" s="292" t="s">
        <v>130</v>
      </c>
      <c r="G149" s="291">
        <v>42151</v>
      </c>
      <c r="H149" s="292" t="s">
        <v>251</v>
      </c>
      <c r="I149" s="294"/>
      <c r="N149" s="275"/>
      <c r="O149" s="276"/>
      <c r="P149" s="275"/>
      <c r="Q149" s="276"/>
      <c r="S149" s="277"/>
    </row>
    <row r="150" spans="1:19" s="115" customFormat="1" x14ac:dyDescent="0.25">
      <c r="A150" s="294">
        <v>149</v>
      </c>
      <c r="B150" s="294" t="s">
        <v>195</v>
      </c>
      <c r="C150" s="294" t="s">
        <v>284</v>
      </c>
      <c r="D150" s="294" t="s">
        <v>594</v>
      </c>
      <c r="E150" s="290" t="s">
        <v>442</v>
      </c>
      <c r="F150" s="290" t="s">
        <v>130</v>
      </c>
      <c r="G150" s="291">
        <v>42137</v>
      </c>
      <c r="H150" s="292" t="s">
        <v>261</v>
      </c>
      <c r="I150" s="294"/>
      <c r="N150" s="275"/>
      <c r="O150" s="276"/>
      <c r="P150" s="275"/>
      <c r="Q150" s="276"/>
      <c r="S150" s="277"/>
    </row>
    <row r="151" spans="1:19" s="115" customFormat="1" x14ac:dyDescent="0.25">
      <c r="A151" s="294">
        <v>150</v>
      </c>
      <c r="B151" s="294" t="s">
        <v>195</v>
      </c>
      <c r="C151" s="294" t="s">
        <v>284</v>
      </c>
      <c r="D151" s="294" t="s">
        <v>594</v>
      </c>
      <c r="E151" s="292" t="s">
        <v>443</v>
      </c>
      <c r="F151" s="292" t="s">
        <v>130</v>
      </c>
      <c r="G151" s="291">
        <v>42137</v>
      </c>
      <c r="H151" s="292" t="s">
        <v>261</v>
      </c>
      <c r="I151" s="294"/>
      <c r="N151" s="275"/>
      <c r="O151" s="276"/>
      <c r="P151" s="275"/>
      <c r="Q151" s="276"/>
      <c r="S151" s="277"/>
    </row>
    <row r="152" spans="1:19" s="115" customFormat="1" x14ac:dyDescent="0.25">
      <c r="A152" s="294">
        <v>151</v>
      </c>
      <c r="B152" s="294" t="s">
        <v>195</v>
      </c>
      <c r="C152" s="294" t="s">
        <v>284</v>
      </c>
      <c r="D152" s="294" t="s">
        <v>594</v>
      </c>
      <c r="E152" s="290" t="s">
        <v>444</v>
      </c>
      <c r="F152" s="290" t="s">
        <v>130</v>
      </c>
      <c r="G152" s="291">
        <v>42137</v>
      </c>
      <c r="H152" s="292" t="s">
        <v>266</v>
      </c>
      <c r="I152" s="294"/>
      <c r="N152" s="275"/>
      <c r="O152" s="276"/>
      <c r="P152" s="275"/>
      <c r="Q152" s="276"/>
      <c r="S152" s="277"/>
    </row>
    <row r="153" spans="1:19" s="115" customFormat="1" x14ac:dyDescent="0.25">
      <c r="A153" s="294">
        <v>152</v>
      </c>
      <c r="B153" s="294" t="s">
        <v>195</v>
      </c>
      <c r="C153" s="294" t="s">
        <v>284</v>
      </c>
      <c r="D153" s="294" t="s">
        <v>594</v>
      </c>
      <c r="E153" s="292" t="s">
        <v>445</v>
      </c>
      <c r="F153" s="292" t="s">
        <v>130</v>
      </c>
      <c r="G153" s="291">
        <v>42137</v>
      </c>
      <c r="H153" s="292" t="s">
        <v>268</v>
      </c>
      <c r="I153" s="294"/>
      <c r="N153" s="275"/>
      <c r="O153" s="276"/>
      <c r="P153" s="275"/>
      <c r="Q153" s="276"/>
      <c r="S153" s="277"/>
    </row>
    <row r="154" spans="1:19" s="115" customFormat="1" x14ac:dyDescent="0.25">
      <c r="A154" s="294">
        <v>153</v>
      </c>
      <c r="B154" s="294" t="s">
        <v>195</v>
      </c>
      <c r="C154" s="294" t="s">
        <v>284</v>
      </c>
      <c r="D154" s="294" t="s">
        <v>594</v>
      </c>
      <c r="E154" s="290" t="s">
        <v>446</v>
      </c>
      <c r="F154" s="290" t="s">
        <v>130</v>
      </c>
      <c r="G154" s="291">
        <v>42137</v>
      </c>
      <c r="H154" s="292" t="s">
        <v>254</v>
      </c>
      <c r="I154" s="294"/>
      <c r="N154" s="275"/>
      <c r="O154" s="276"/>
      <c r="P154" s="275"/>
      <c r="Q154" s="276"/>
      <c r="S154" s="277"/>
    </row>
    <row r="155" spans="1:19" s="115" customFormat="1" x14ac:dyDescent="0.25">
      <c r="A155" s="294">
        <v>154</v>
      </c>
      <c r="B155" s="294" t="s">
        <v>195</v>
      </c>
      <c r="C155" s="294" t="s">
        <v>284</v>
      </c>
      <c r="D155" s="294" t="s">
        <v>594</v>
      </c>
      <c r="E155" s="292" t="s">
        <v>447</v>
      </c>
      <c r="F155" s="292" t="s">
        <v>131</v>
      </c>
      <c r="G155" s="291">
        <v>42137</v>
      </c>
      <c r="H155" s="292" t="s">
        <v>264</v>
      </c>
      <c r="I155" s="294"/>
      <c r="N155" s="275"/>
      <c r="O155" s="276"/>
      <c r="P155" s="275"/>
      <c r="Q155" s="276"/>
      <c r="S155" s="277"/>
    </row>
    <row r="156" spans="1:19" s="115" customFormat="1" x14ac:dyDescent="0.25">
      <c r="A156" s="294">
        <v>155</v>
      </c>
      <c r="B156" s="294" t="s">
        <v>195</v>
      </c>
      <c r="C156" s="294" t="s">
        <v>284</v>
      </c>
      <c r="D156" s="294" t="s">
        <v>594</v>
      </c>
      <c r="E156" s="290" t="s">
        <v>448</v>
      </c>
      <c r="F156" s="290" t="s">
        <v>130</v>
      </c>
      <c r="G156" s="291">
        <v>42137</v>
      </c>
      <c r="H156" s="292" t="s">
        <v>265</v>
      </c>
      <c r="I156" s="294"/>
      <c r="N156" s="275"/>
      <c r="O156" s="276"/>
      <c r="P156" s="275"/>
      <c r="Q156" s="276"/>
      <c r="S156" s="277"/>
    </row>
    <row r="157" spans="1:19" s="115" customFormat="1" x14ac:dyDescent="0.25">
      <c r="A157" s="294">
        <v>156</v>
      </c>
      <c r="B157" s="294" t="s">
        <v>195</v>
      </c>
      <c r="C157" s="294" t="s">
        <v>284</v>
      </c>
      <c r="D157" s="294" t="s">
        <v>594</v>
      </c>
      <c r="E157" s="292" t="s">
        <v>449</v>
      </c>
      <c r="F157" s="292" t="s">
        <v>130</v>
      </c>
      <c r="G157" s="291">
        <v>42137</v>
      </c>
      <c r="H157" s="292" t="s">
        <v>261</v>
      </c>
      <c r="I157" s="294"/>
      <c r="N157" s="275"/>
      <c r="O157" s="276"/>
      <c r="P157" s="275"/>
      <c r="Q157" s="276"/>
      <c r="S157" s="277"/>
    </row>
    <row r="158" spans="1:19" s="115" customFormat="1" x14ac:dyDescent="0.25">
      <c r="A158" s="294">
        <v>157</v>
      </c>
      <c r="B158" s="294" t="s">
        <v>195</v>
      </c>
      <c r="C158" s="294" t="s">
        <v>284</v>
      </c>
      <c r="D158" s="294" t="s">
        <v>594</v>
      </c>
      <c r="E158" s="290" t="s">
        <v>450</v>
      </c>
      <c r="F158" s="290" t="s">
        <v>130</v>
      </c>
      <c r="G158" s="291">
        <v>42137</v>
      </c>
      <c r="H158" s="292" t="s">
        <v>261</v>
      </c>
      <c r="I158" s="294"/>
      <c r="N158" s="275"/>
      <c r="O158" s="276"/>
      <c r="P158" s="275"/>
      <c r="Q158" s="276"/>
      <c r="S158" s="277"/>
    </row>
    <row r="159" spans="1:19" s="115" customFormat="1" x14ac:dyDescent="0.25">
      <c r="A159" s="294">
        <v>158</v>
      </c>
      <c r="B159" s="294" t="s">
        <v>195</v>
      </c>
      <c r="C159" s="294" t="s">
        <v>284</v>
      </c>
      <c r="D159" s="294" t="s">
        <v>594</v>
      </c>
      <c r="E159" s="292" t="s">
        <v>451</v>
      </c>
      <c r="F159" s="292" t="s">
        <v>130</v>
      </c>
      <c r="G159" s="291">
        <v>42137</v>
      </c>
      <c r="H159" s="292" t="s">
        <v>266</v>
      </c>
      <c r="I159" s="294"/>
      <c r="N159" s="275"/>
      <c r="O159" s="276"/>
      <c r="P159" s="275"/>
      <c r="Q159" s="276"/>
      <c r="S159" s="277"/>
    </row>
    <row r="160" spans="1:19" s="115" customFormat="1" x14ac:dyDescent="0.25">
      <c r="A160" s="294">
        <v>159</v>
      </c>
      <c r="B160" s="294" t="s">
        <v>195</v>
      </c>
      <c r="C160" s="294" t="s">
        <v>284</v>
      </c>
      <c r="D160" s="294" t="s">
        <v>594</v>
      </c>
      <c r="E160" s="290" t="s">
        <v>452</v>
      </c>
      <c r="F160" s="290" t="s">
        <v>130</v>
      </c>
      <c r="G160" s="291">
        <v>42137</v>
      </c>
      <c r="H160" s="292" t="s">
        <v>268</v>
      </c>
      <c r="I160" s="294"/>
      <c r="N160" s="275"/>
      <c r="O160" s="276"/>
      <c r="P160" s="275"/>
      <c r="Q160" s="276"/>
      <c r="S160" s="277"/>
    </row>
    <row r="161" spans="1:19" s="115" customFormat="1" x14ac:dyDescent="0.25">
      <c r="A161" s="294">
        <v>160</v>
      </c>
      <c r="B161" s="294" t="s">
        <v>195</v>
      </c>
      <c r="C161" s="294" t="s">
        <v>284</v>
      </c>
      <c r="D161" s="294" t="s">
        <v>594</v>
      </c>
      <c r="E161" s="292" t="s">
        <v>453</v>
      </c>
      <c r="F161" s="292" t="s">
        <v>130</v>
      </c>
      <c r="G161" s="291">
        <v>42137</v>
      </c>
      <c r="H161" s="292" t="s">
        <v>254</v>
      </c>
      <c r="I161" s="294"/>
      <c r="N161" s="275"/>
      <c r="O161" s="276"/>
      <c r="P161" s="275"/>
      <c r="Q161" s="276"/>
      <c r="S161" s="277"/>
    </row>
    <row r="162" spans="1:19" s="115" customFormat="1" x14ac:dyDescent="0.25">
      <c r="A162" s="294">
        <v>161</v>
      </c>
      <c r="B162" s="294" t="s">
        <v>195</v>
      </c>
      <c r="C162" s="294" t="s">
        <v>284</v>
      </c>
      <c r="D162" s="294" t="s">
        <v>594</v>
      </c>
      <c r="E162" s="290" t="s">
        <v>454</v>
      </c>
      <c r="F162" s="290" t="s">
        <v>130</v>
      </c>
      <c r="G162" s="291">
        <v>42137</v>
      </c>
      <c r="H162" s="292" t="s">
        <v>264</v>
      </c>
      <c r="I162" s="294"/>
      <c r="N162" s="275"/>
      <c r="O162" s="276"/>
      <c r="P162" s="275"/>
      <c r="Q162" s="276"/>
      <c r="S162" s="277"/>
    </row>
    <row r="163" spans="1:19" s="115" customFormat="1" x14ac:dyDescent="0.25">
      <c r="A163" s="294">
        <v>162</v>
      </c>
      <c r="B163" s="294" t="s">
        <v>195</v>
      </c>
      <c r="C163" s="294" t="s">
        <v>284</v>
      </c>
      <c r="D163" s="294" t="s">
        <v>594</v>
      </c>
      <c r="E163" s="292" t="s">
        <v>455</v>
      </c>
      <c r="F163" s="292" t="s">
        <v>130</v>
      </c>
      <c r="G163" s="291">
        <v>42137</v>
      </c>
      <c r="H163" s="292" t="s">
        <v>265</v>
      </c>
      <c r="I163" s="294"/>
      <c r="N163" s="275"/>
      <c r="O163" s="276"/>
      <c r="P163" s="275"/>
      <c r="Q163" s="276"/>
      <c r="S163" s="277"/>
    </row>
    <row r="164" spans="1:19" s="115" customFormat="1" x14ac:dyDescent="0.25">
      <c r="A164" s="294">
        <v>163</v>
      </c>
      <c r="B164" s="294" t="s">
        <v>195</v>
      </c>
      <c r="C164" s="294" t="s">
        <v>284</v>
      </c>
      <c r="D164" s="294" t="s">
        <v>594</v>
      </c>
      <c r="E164" s="290" t="s">
        <v>456</v>
      </c>
      <c r="F164" s="290" t="s">
        <v>130</v>
      </c>
      <c r="G164" s="291">
        <v>42137</v>
      </c>
      <c r="H164" s="292" t="s">
        <v>261</v>
      </c>
      <c r="I164" s="294"/>
      <c r="N164" s="275"/>
      <c r="O164" s="276"/>
      <c r="P164" s="275"/>
      <c r="Q164" s="276"/>
      <c r="S164" s="277"/>
    </row>
    <row r="165" spans="1:19" s="115" customFormat="1" x14ac:dyDescent="0.25">
      <c r="A165" s="294">
        <v>164</v>
      </c>
      <c r="B165" s="294" t="s">
        <v>195</v>
      </c>
      <c r="C165" s="294" t="s">
        <v>284</v>
      </c>
      <c r="D165" s="294" t="s">
        <v>594</v>
      </c>
      <c r="E165" s="292" t="s">
        <v>457</v>
      </c>
      <c r="F165" s="292" t="s">
        <v>130</v>
      </c>
      <c r="G165" s="291">
        <v>42137</v>
      </c>
      <c r="H165" s="292" t="s">
        <v>261</v>
      </c>
      <c r="I165" s="294"/>
      <c r="N165" s="275"/>
      <c r="O165" s="276"/>
      <c r="P165" s="275"/>
      <c r="Q165" s="276"/>
      <c r="S165" s="277"/>
    </row>
    <row r="166" spans="1:19" s="115" customFormat="1" x14ac:dyDescent="0.25">
      <c r="A166" s="294">
        <v>165</v>
      </c>
      <c r="B166" s="294" t="s">
        <v>195</v>
      </c>
      <c r="C166" s="294" t="s">
        <v>284</v>
      </c>
      <c r="D166" s="294" t="s">
        <v>594</v>
      </c>
      <c r="E166" s="290" t="s">
        <v>458</v>
      </c>
      <c r="F166" s="290" t="s">
        <v>130</v>
      </c>
      <c r="G166" s="291">
        <v>42137</v>
      </c>
      <c r="H166" s="292" t="s">
        <v>266</v>
      </c>
      <c r="I166" s="294"/>
      <c r="N166" s="275"/>
      <c r="O166" s="276"/>
      <c r="P166" s="275"/>
      <c r="Q166" s="276"/>
      <c r="S166" s="277"/>
    </row>
    <row r="167" spans="1:19" s="115" customFormat="1" x14ac:dyDescent="0.25">
      <c r="A167" s="294">
        <v>166</v>
      </c>
      <c r="B167" s="294" t="s">
        <v>195</v>
      </c>
      <c r="C167" s="294" t="s">
        <v>284</v>
      </c>
      <c r="D167" s="294" t="s">
        <v>594</v>
      </c>
      <c r="E167" s="292" t="s">
        <v>459</v>
      </c>
      <c r="F167" s="292" t="s">
        <v>130</v>
      </c>
      <c r="G167" s="291">
        <v>42137</v>
      </c>
      <c r="H167" s="292" t="s">
        <v>268</v>
      </c>
      <c r="I167" s="294"/>
      <c r="N167" s="275"/>
      <c r="O167" s="276"/>
      <c r="P167" s="275"/>
      <c r="Q167" s="276"/>
      <c r="S167" s="277"/>
    </row>
    <row r="168" spans="1:19" s="115" customFormat="1" x14ac:dyDescent="0.25">
      <c r="A168" s="294">
        <v>167</v>
      </c>
      <c r="B168" s="294" t="s">
        <v>195</v>
      </c>
      <c r="C168" s="294" t="s">
        <v>284</v>
      </c>
      <c r="D168" s="294" t="s">
        <v>594</v>
      </c>
      <c r="E168" s="290" t="s">
        <v>460</v>
      </c>
      <c r="F168" s="290" t="s">
        <v>130</v>
      </c>
      <c r="G168" s="291">
        <v>42137</v>
      </c>
      <c r="H168" s="292" t="s">
        <v>254</v>
      </c>
      <c r="I168" s="294"/>
      <c r="N168" s="275"/>
      <c r="O168" s="276"/>
      <c r="P168" s="275"/>
      <c r="Q168" s="276"/>
      <c r="S168" s="277"/>
    </row>
    <row r="169" spans="1:19" s="115" customFormat="1" x14ac:dyDescent="0.25">
      <c r="A169" s="294">
        <v>168</v>
      </c>
      <c r="B169" s="294" t="s">
        <v>195</v>
      </c>
      <c r="C169" s="294" t="s">
        <v>284</v>
      </c>
      <c r="D169" s="294" t="s">
        <v>594</v>
      </c>
      <c r="E169" s="292" t="s">
        <v>461</v>
      </c>
      <c r="F169" s="292" t="s">
        <v>130</v>
      </c>
      <c r="G169" s="291">
        <v>42137</v>
      </c>
      <c r="H169" s="292" t="s">
        <v>264</v>
      </c>
      <c r="I169" s="294"/>
      <c r="N169" s="275"/>
      <c r="O169" s="276"/>
      <c r="P169" s="275"/>
      <c r="Q169" s="276"/>
      <c r="S169" s="277"/>
    </row>
    <row r="170" spans="1:19" s="115" customFormat="1" x14ac:dyDescent="0.25">
      <c r="A170" s="294">
        <v>169</v>
      </c>
      <c r="B170" s="294" t="s">
        <v>195</v>
      </c>
      <c r="C170" s="294" t="s">
        <v>284</v>
      </c>
      <c r="D170" s="294" t="s">
        <v>594</v>
      </c>
      <c r="E170" s="290" t="s">
        <v>462</v>
      </c>
      <c r="F170" s="290" t="s">
        <v>130</v>
      </c>
      <c r="G170" s="291">
        <v>42137</v>
      </c>
      <c r="H170" s="292" t="s">
        <v>265</v>
      </c>
      <c r="I170" s="294"/>
      <c r="N170" s="275"/>
      <c r="O170" s="276"/>
      <c r="P170" s="275"/>
      <c r="Q170" s="276"/>
      <c r="S170" s="277"/>
    </row>
    <row r="171" spans="1:19" s="115" customFormat="1" x14ac:dyDescent="0.25">
      <c r="A171" s="294">
        <v>170</v>
      </c>
      <c r="B171" s="294" t="s">
        <v>195</v>
      </c>
      <c r="C171" s="294" t="s">
        <v>284</v>
      </c>
      <c r="D171" s="294" t="s">
        <v>594</v>
      </c>
      <c r="E171" s="292" t="s">
        <v>463</v>
      </c>
      <c r="F171" s="292" t="s">
        <v>130</v>
      </c>
      <c r="G171" s="291">
        <v>42137</v>
      </c>
      <c r="H171" s="292" t="s">
        <v>261</v>
      </c>
      <c r="I171" s="294"/>
      <c r="N171" s="275"/>
      <c r="O171" s="276"/>
      <c r="P171" s="275"/>
      <c r="Q171" s="276"/>
      <c r="S171" s="277"/>
    </row>
    <row r="172" spans="1:19" s="115" customFormat="1" x14ac:dyDescent="0.25">
      <c r="A172" s="294">
        <v>171</v>
      </c>
      <c r="B172" s="294" t="s">
        <v>195</v>
      </c>
      <c r="C172" s="294" t="s">
        <v>284</v>
      </c>
      <c r="D172" s="294" t="s">
        <v>594</v>
      </c>
      <c r="E172" s="290" t="s">
        <v>464</v>
      </c>
      <c r="F172" s="290" t="s">
        <v>131</v>
      </c>
      <c r="G172" s="291">
        <v>42137</v>
      </c>
      <c r="H172" s="292" t="s">
        <v>261</v>
      </c>
      <c r="I172" s="294"/>
      <c r="N172" s="275"/>
      <c r="O172" s="276"/>
      <c r="P172" s="275"/>
      <c r="Q172" s="276"/>
      <c r="S172" s="277"/>
    </row>
    <row r="173" spans="1:19" s="115" customFormat="1" x14ac:dyDescent="0.25">
      <c r="A173" s="294">
        <v>172</v>
      </c>
      <c r="B173" s="294" t="s">
        <v>195</v>
      </c>
      <c r="C173" s="294" t="s">
        <v>284</v>
      </c>
      <c r="D173" s="294" t="s">
        <v>594</v>
      </c>
      <c r="E173" s="292" t="s">
        <v>465</v>
      </c>
      <c r="F173" s="292" t="s">
        <v>131</v>
      </c>
      <c r="G173" s="291">
        <v>42137</v>
      </c>
      <c r="H173" s="292" t="s">
        <v>266</v>
      </c>
      <c r="I173" s="294"/>
      <c r="N173" s="275"/>
      <c r="O173" s="276"/>
      <c r="P173" s="275"/>
      <c r="Q173" s="276"/>
      <c r="S173" s="277"/>
    </row>
    <row r="174" spans="1:19" s="115" customFormat="1" x14ac:dyDescent="0.25">
      <c r="A174" s="294">
        <v>173</v>
      </c>
      <c r="B174" s="294" t="s">
        <v>195</v>
      </c>
      <c r="C174" s="294" t="s">
        <v>284</v>
      </c>
      <c r="D174" s="294" t="s">
        <v>594</v>
      </c>
      <c r="E174" s="290" t="s">
        <v>466</v>
      </c>
      <c r="F174" s="290" t="s">
        <v>130</v>
      </c>
      <c r="G174" s="291">
        <v>42137</v>
      </c>
      <c r="H174" s="292" t="s">
        <v>268</v>
      </c>
      <c r="I174" s="294"/>
      <c r="N174" s="275"/>
      <c r="O174" s="276"/>
      <c r="P174" s="275"/>
      <c r="Q174" s="276"/>
      <c r="S174" s="277"/>
    </row>
    <row r="175" spans="1:19" s="115" customFormat="1" x14ac:dyDescent="0.25">
      <c r="A175" s="294">
        <v>174</v>
      </c>
      <c r="B175" s="294" t="s">
        <v>195</v>
      </c>
      <c r="C175" s="294" t="s">
        <v>284</v>
      </c>
      <c r="D175" s="294" t="s">
        <v>594</v>
      </c>
      <c r="E175" s="292" t="s">
        <v>467</v>
      </c>
      <c r="F175" s="292" t="s">
        <v>130</v>
      </c>
      <c r="G175" s="291">
        <v>42137</v>
      </c>
      <c r="H175" s="292" t="s">
        <v>254</v>
      </c>
      <c r="I175" s="294"/>
      <c r="N175" s="275"/>
      <c r="O175" s="276"/>
      <c r="P175" s="275"/>
      <c r="Q175" s="276"/>
      <c r="S175" s="277"/>
    </row>
    <row r="176" spans="1:19" s="115" customFormat="1" x14ac:dyDescent="0.25">
      <c r="A176" s="294">
        <v>175</v>
      </c>
      <c r="B176" s="294" t="s">
        <v>195</v>
      </c>
      <c r="C176" s="294" t="s">
        <v>284</v>
      </c>
      <c r="D176" s="294" t="s">
        <v>594</v>
      </c>
      <c r="E176" s="290" t="s">
        <v>468</v>
      </c>
      <c r="F176" s="290" t="s">
        <v>130</v>
      </c>
      <c r="G176" s="291">
        <v>42137</v>
      </c>
      <c r="H176" s="292" t="s">
        <v>264</v>
      </c>
      <c r="I176" s="294"/>
      <c r="N176" s="275"/>
      <c r="O176" s="276"/>
      <c r="P176" s="275"/>
      <c r="Q176" s="276"/>
      <c r="S176" s="277"/>
    </row>
    <row r="177" spans="1:19" s="115" customFormat="1" x14ac:dyDescent="0.25">
      <c r="A177" s="294">
        <v>176</v>
      </c>
      <c r="B177" s="294" t="s">
        <v>195</v>
      </c>
      <c r="C177" s="294" t="s">
        <v>284</v>
      </c>
      <c r="D177" s="294" t="s">
        <v>594</v>
      </c>
      <c r="E177" s="292" t="s">
        <v>469</v>
      </c>
      <c r="F177" s="292" t="s">
        <v>130</v>
      </c>
      <c r="G177" s="291">
        <v>42137</v>
      </c>
      <c r="H177" s="292" t="s">
        <v>265</v>
      </c>
      <c r="I177" s="294"/>
      <c r="N177" s="275"/>
      <c r="O177" s="276"/>
      <c r="P177" s="275"/>
      <c r="Q177" s="276"/>
      <c r="S177" s="277"/>
    </row>
    <row r="178" spans="1:19" s="115" customFormat="1" x14ac:dyDescent="0.25">
      <c r="A178" s="294">
        <v>177</v>
      </c>
      <c r="B178" s="294" t="s">
        <v>195</v>
      </c>
      <c r="C178" s="294" t="s">
        <v>284</v>
      </c>
      <c r="D178" s="294" t="s">
        <v>594</v>
      </c>
      <c r="E178" s="290" t="s">
        <v>470</v>
      </c>
      <c r="F178" s="290" t="s">
        <v>130</v>
      </c>
      <c r="G178" s="291">
        <v>42137</v>
      </c>
      <c r="H178" s="292" t="s">
        <v>261</v>
      </c>
      <c r="I178" s="294"/>
      <c r="N178" s="275"/>
      <c r="O178" s="276"/>
      <c r="P178" s="275"/>
      <c r="Q178" s="276"/>
      <c r="S178" s="277"/>
    </row>
    <row r="179" spans="1:19" s="115" customFormat="1" x14ac:dyDescent="0.25">
      <c r="A179" s="294">
        <v>178</v>
      </c>
      <c r="B179" s="294" t="s">
        <v>195</v>
      </c>
      <c r="C179" s="294" t="s">
        <v>284</v>
      </c>
      <c r="D179" s="294" t="s">
        <v>594</v>
      </c>
      <c r="E179" s="292" t="s">
        <v>471</v>
      </c>
      <c r="F179" s="292" t="s">
        <v>131</v>
      </c>
      <c r="G179" s="291">
        <v>42137</v>
      </c>
      <c r="H179" s="292" t="s">
        <v>261</v>
      </c>
      <c r="I179" s="294"/>
      <c r="N179" s="275"/>
      <c r="O179" s="276"/>
      <c r="P179" s="275"/>
      <c r="Q179" s="276"/>
      <c r="S179" s="277"/>
    </row>
    <row r="180" spans="1:19" s="115" customFormat="1" x14ac:dyDescent="0.25">
      <c r="A180" s="294">
        <v>179</v>
      </c>
      <c r="B180" s="294" t="s">
        <v>195</v>
      </c>
      <c r="C180" s="294" t="s">
        <v>284</v>
      </c>
      <c r="D180" s="294" t="s">
        <v>594</v>
      </c>
      <c r="E180" s="290" t="s">
        <v>472</v>
      </c>
      <c r="F180" s="290" t="s">
        <v>130</v>
      </c>
      <c r="G180" s="291">
        <v>42137</v>
      </c>
      <c r="H180" s="292" t="s">
        <v>266</v>
      </c>
      <c r="I180" s="294"/>
      <c r="N180" s="275"/>
      <c r="O180" s="276"/>
      <c r="P180" s="275"/>
      <c r="Q180" s="276"/>
      <c r="S180" s="277"/>
    </row>
    <row r="181" spans="1:19" s="115" customFormat="1" x14ac:dyDescent="0.25">
      <c r="A181" s="294">
        <v>180</v>
      </c>
      <c r="B181" s="294" t="s">
        <v>195</v>
      </c>
      <c r="C181" s="294" t="s">
        <v>284</v>
      </c>
      <c r="D181" s="294" t="s">
        <v>594</v>
      </c>
      <c r="E181" s="292" t="s">
        <v>473</v>
      </c>
      <c r="F181" s="292" t="s">
        <v>130</v>
      </c>
      <c r="G181" s="291">
        <v>42137</v>
      </c>
      <c r="H181" s="292" t="s">
        <v>268</v>
      </c>
      <c r="I181" s="294"/>
      <c r="N181" s="275"/>
      <c r="O181" s="276"/>
      <c r="P181" s="275"/>
      <c r="Q181" s="276"/>
      <c r="S181" s="277"/>
    </row>
    <row r="182" spans="1:19" s="115" customFormat="1" x14ac:dyDescent="0.25">
      <c r="A182" s="294">
        <v>181</v>
      </c>
      <c r="B182" s="294" t="s">
        <v>195</v>
      </c>
      <c r="C182" s="294" t="s">
        <v>284</v>
      </c>
      <c r="D182" s="294" t="s">
        <v>594</v>
      </c>
      <c r="E182" s="290" t="s">
        <v>474</v>
      </c>
      <c r="F182" s="290" t="s">
        <v>130</v>
      </c>
      <c r="G182" s="291">
        <v>42137</v>
      </c>
      <c r="H182" s="292" t="s">
        <v>254</v>
      </c>
      <c r="I182" s="294"/>
      <c r="N182" s="275"/>
      <c r="O182" s="276"/>
      <c r="P182" s="275"/>
      <c r="Q182" s="276"/>
      <c r="S182" s="277"/>
    </row>
    <row r="183" spans="1:19" s="115" customFormat="1" x14ac:dyDescent="0.25">
      <c r="A183" s="294">
        <v>182</v>
      </c>
      <c r="B183" s="294" t="s">
        <v>195</v>
      </c>
      <c r="C183" s="294" t="s">
        <v>284</v>
      </c>
      <c r="D183" s="294" t="s">
        <v>594</v>
      </c>
      <c r="E183" s="292" t="s">
        <v>475</v>
      </c>
      <c r="F183" s="292" t="s">
        <v>130</v>
      </c>
      <c r="G183" s="291">
        <v>42137</v>
      </c>
      <c r="H183" s="292" t="s">
        <v>264</v>
      </c>
      <c r="I183" s="294"/>
      <c r="N183" s="275"/>
      <c r="O183" s="276"/>
      <c r="P183" s="275"/>
      <c r="Q183" s="276"/>
      <c r="S183" s="277"/>
    </row>
    <row r="184" spans="1:19" s="115" customFormat="1" x14ac:dyDescent="0.25">
      <c r="A184" s="294">
        <v>183</v>
      </c>
      <c r="B184" s="294" t="s">
        <v>195</v>
      </c>
      <c r="C184" s="294" t="s">
        <v>284</v>
      </c>
      <c r="D184" s="294" t="s">
        <v>594</v>
      </c>
      <c r="E184" s="290" t="s">
        <v>476</v>
      </c>
      <c r="F184" s="290" t="s">
        <v>130</v>
      </c>
      <c r="G184" s="291">
        <v>42137</v>
      </c>
      <c r="H184" s="292" t="s">
        <v>265</v>
      </c>
      <c r="I184" s="294"/>
      <c r="N184" s="275"/>
      <c r="O184" s="276"/>
      <c r="P184" s="275"/>
      <c r="Q184" s="276"/>
      <c r="S184" s="277"/>
    </row>
    <row r="185" spans="1:19" s="115" customFormat="1" x14ac:dyDescent="0.25">
      <c r="A185" s="294">
        <v>184</v>
      </c>
      <c r="B185" s="294" t="s">
        <v>195</v>
      </c>
      <c r="C185" s="294" t="s">
        <v>284</v>
      </c>
      <c r="D185" s="294" t="s">
        <v>594</v>
      </c>
      <c r="E185" s="292" t="s">
        <v>477</v>
      </c>
      <c r="F185" s="292" t="s">
        <v>130</v>
      </c>
      <c r="G185" s="291">
        <v>42137</v>
      </c>
      <c r="H185" s="292" t="s">
        <v>261</v>
      </c>
      <c r="I185" s="294"/>
      <c r="N185" s="275"/>
      <c r="O185" s="276"/>
      <c r="P185" s="275"/>
      <c r="Q185" s="276"/>
      <c r="S185" s="277"/>
    </row>
    <row r="186" spans="1:19" s="115" customFormat="1" x14ac:dyDescent="0.25">
      <c r="A186" s="294">
        <v>185</v>
      </c>
      <c r="B186" s="294" t="s">
        <v>195</v>
      </c>
      <c r="C186" s="294" t="s">
        <v>284</v>
      </c>
      <c r="D186" s="294" t="s">
        <v>594</v>
      </c>
      <c r="E186" s="290" t="s">
        <v>478</v>
      </c>
      <c r="F186" s="290" t="s">
        <v>130</v>
      </c>
      <c r="G186" s="291">
        <v>42137</v>
      </c>
      <c r="H186" s="292" t="s">
        <v>261</v>
      </c>
      <c r="I186" s="294"/>
      <c r="N186" s="275"/>
      <c r="O186" s="276"/>
      <c r="P186" s="275"/>
      <c r="Q186" s="276"/>
      <c r="S186" s="277"/>
    </row>
    <row r="187" spans="1:19" s="115" customFormat="1" x14ac:dyDescent="0.25">
      <c r="A187" s="294">
        <v>186</v>
      </c>
      <c r="B187" s="294" t="s">
        <v>195</v>
      </c>
      <c r="C187" s="294" t="s">
        <v>284</v>
      </c>
      <c r="D187" s="294" t="s">
        <v>594</v>
      </c>
      <c r="E187" s="292" t="s">
        <v>479</v>
      </c>
      <c r="F187" s="292" t="s">
        <v>130</v>
      </c>
      <c r="G187" s="291">
        <v>42137</v>
      </c>
      <c r="H187" s="292" t="s">
        <v>266</v>
      </c>
      <c r="I187" s="294"/>
      <c r="N187" s="275"/>
      <c r="O187" s="276"/>
      <c r="P187" s="275"/>
      <c r="Q187" s="276"/>
      <c r="S187" s="277"/>
    </row>
    <row r="188" spans="1:19" s="115" customFormat="1" x14ac:dyDescent="0.25">
      <c r="A188" s="294">
        <v>187</v>
      </c>
      <c r="B188" s="294" t="s">
        <v>195</v>
      </c>
      <c r="C188" s="294" t="s">
        <v>284</v>
      </c>
      <c r="D188" s="294" t="s">
        <v>594</v>
      </c>
      <c r="E188" s="290" t="s">
        <v>480</v>
      </c>
      <c r="F188" s="290" t="s">
        <v>131</v>
      </c>
      <c r="G188" s="291">
        <v>42146</v>
      </c>
      <c r="H188" s="292" t="s">
        <v>251</v>
      </c>
      <c r="I188" s="294"/>
      <c r="N188" s="275"/>
      <c r="O188" s="276"/>
      <c r="P188" s="275"/>
      <c r="Q188" s="276"/>
      <c r="S188" s="277"/>
    </row>
    <row r="189" spans="1:19" s="115" customFormat="1" x14ac:dyDescent="0.25">
      <c r="A189" s="294">
        <v>188</v>
      </c>
      <c r="B189" s="294" t="s">
        <v>195</v>
      </c>
      <c r="C189" s="294" t="s">
        <v>284</v>
      </c>
      <c r="D189" s="294" t="s">
        <v>594</v>
      </c>
      <c r="E189" s="292" t="s">
        <v>481</v>
      </c>
      <c r="F189" s="292" t="s">
        <v>130</v>
      </c>
      <c r="G189" s="291">
        <v>42137</v>
      </c>
      <c r="H189" s="292" t="s">
        <v>254</v>
      </c>
      <c r="I189" s="294"/>
      <c r="N189" s="275"/>
      <c r="O189" s="276"/>
      <c r="P189" s="275"/>
      <c r="Q189" s="276"/>
      <c r="S189" s="277"/>
    </row>
    <row r="190" spans="1:19" s="115" customFormat="1" x14ac:dyDescent="0.25">
      <c r="A190" s="294">
        <v>189</v>
      </c>
      <c r="B190" s="294" t="s">
        <v>195</v>
      </c>
      <c r="C190" s="294" t="s">
        <v>284</v>
      </c>
      <c r="D190" s="294" t="s">
        <v>594</v>
      </c>
      <c r="E190" s="290" t="s">
        <v>482</v>
      </c>
      <c r="F190" s="290" t="s">
        <v>130</v>
      </c>
      <c r="G190" s="291">
        <v>42150</v>
      </c>
      <c r="H190" s="292" t="s">
        <v>264</v>
      </c>
      <c r="I190" s="294"/>
      <c r="N190" s="275"/>
      <c r="O190" s="276"/>
      <c r="P190" s="275"/>
      <c r="Q190" s="276"/>
      <c r="S190" s="277"/>
    </row>
    <row r="191" spans="1:19" s="115" customFormat="1" x14ac:dyDescent="0.25">
      <c r="A191" s="294">
        <v>190</v>
      </c>
      <c r="B191" s="294" t="s">
        <v>195</v>
      </c>
      <c r="C191" s="294" t="s">
        <v>284</v>
      </c>
      <c r="D191" s="294" t="s">
        <v>594</v>
      </c>
      <c r="E191" s="292" t="s">
        <v>483</v>
      </c>
      <c r="F191" s="292" t="s">
        <v>130</v>
      </c>
      <c r="G191" s="291">
        <v>42137</v>
      </c>
      <c r="H191" s="292" t="s">
        <v>265</v>
      </c>
      <c r="I191" s="294"/>
      <c r="N191" s="275"/>
      <c r="O191" s="276"/>
      <c r="P191" s="275"/>
      <c r="Q191" s="276"/>
      <c r="S191" s="277"/>
    </row>
    <row r="192" spans="1:19" s="115" customFormat="1" x14ac:dyDescent="0.25">
      <c r="A192" s="294">
        <v>191</v>
      </c>
      <c r="B192" s="294" t="s">
        <v>195</v>
      </c>
      <c r="C192" s="294" t="s">
        <v>284</v>
      </c>
      <c r="D192" s="294" t="s">
        <v>594</v>
      </c>
      <c r="E192" s="290" t="s">
        <v>484</v>
      </c>
      <c r="F192" s="290" t="s">
        <v>131</v>
      </c>
      <c r="G192" s="291">
        <v>42149</v>
      </c>
      <c r="H192" s="292" t="s">
        <v>251</v>
      </c>
      <c r="I192" s="294"/>
      <c r="N192" s="275"/>
      <c r="O192" s="276"/>
      <c r="P192" s="275"/>
      <c r="Q192" s="276"/>
      <c r="S192" s="277"/>
    </row>
    <row r="193" spans="1:19" s="115" customFormat="1" x14ac:dyDescent="0.25">
      <c r="A193" s="294">
        <v>192</v>
      </c>
      <c r="B193" s="294" t="s">
        <v>195</v>
      </c>
      <c r="C193" s="294" t="s">
        <v>284</v>
      </c>
      <c r="D193" s="294" t="s">
        <v>594</v>
      </c>
      <c r="E193" s="292" t="s">
        <v>485</v>
      </c>
      <c r="F193" s="292" t="s">
        <v>130</v>
      </c>
      <c r="G193" s="291">
        <v>42138</v>
      </c>
      <c r="H193" s="292" t="s">
        <v>261</v>
      </c>
      <c r="I193" s="294"/>
      <c r="N193" s="275"/>
      <c r="O193" s="276"/>
      <c r="P193" s="275"/>
      <c r="Q193" s="276"/>
      <c r="S193" s="277"/>
    </row>
    <row r="194" spans="1:19" s="115" customFormat="1" x14ac:dyDescent="0.25">
      <c r="A194" s="294">
        <v>193</v>
      </c>
      <c r="B194" s="294" t="s">
        <v>195</v>
      </c>
      <c r="C194" s="294" t="s">
        <v>284</v>
      </c>
      <c r="D194" s="294" t="s">
        <v>594</v>
      </c>
      <c r="E194" s="290" t="s">
        <v>486</v>
      </c>
      <c r="F194" s="290" t="s">
        <v>130</v>
      </c>
      <c r="G194" s="291">
        <v>42138</v>
      </c>
      <c r="H194" s="292" t="s">
        <v>266</v>
      </c>
      <c r="I194" s="294"/>
      <c r="N194" s="275"/>
      <c r="O194" s="276"/>
      <c r="P194" s="275"/>
      <c r="Q194" s="276"/>
      <c r="S194" s="277"/>
    </row>
    <row r="195" spans="1:19" s="115" customFormat="1" x14ac:dyDescent="0.25">
      <c r="A195" s="294">
        <v>194</v>
      </c>
      <c r="B195" s="294" t="s">
        <v>195</v>
      </c>
      <c r="C195" s="294" t="s">
        <v>284</v>
      </c>
      <c r="D195" s="294" t="s">
        <v>594</v>
      </c>
      <c r="E195" s="292" t="s">
        <v>487</v>
      </c>
      <c r="F195" s="292" t="s">
        <v>130</v>
      </c>
      <c r="G195" s="291">
        <v>42138</v>
      </c>
      <c r="H195" s="292" t="s">
        <v>268</v>
      </c>
      <c r="I195" s="294"/>
      <c r="N195" s="275"/>
      <c r="O195" s="276"/>
      <c r="P195" s="275"/>
      <c r="Q195" s="276"/>
      <c r="S195" s="277"/>
    </row>
    <row r="196" spans="1:19" s="115" customFormat="1" x14ac:dyDescent="0.25">
      <c r="A196" s="294">
        <v>195</v>
      </c>
      <c r="B196" s="294" t="s">
        <v>195</v>
      </c>
      <c r="C196" s="294" t="s">
        <v>284</v>
      </c>
      <c r="D196" s="294" t="s">
        <v>594</v>
      </c>
      <c r="E196" s="290" t="s">
        <v>488</v>
      </c>
      <c r="F196" s="290" t="s">
        <v>131</v>
      </c>
      <c r="G196" s="291">
        <v>42146</v>
      </c>
      <c r="H196" s="292" t="s">
        <v>251</v>
      </c>
      <c r="I196" s="294"/>
      <c r="N196" s="275"/>
      <c r="O196" s="276"/>
      <c r="P196" s="275"/>
      <c r="Q196" s="276"/>
      <c r="S196" s="277"/>
    </row>
    <row r="197" spans="1:19" s="115" customFormat="1" x14ac:dyDescent="0.25">
      <c r="A197" s="294">
        <v>196</v>
      </c>
      <c r="B197" s="294" t="s">
        <v>195</v>
      </c>
      <c r="C197" s="294" t="s">
        <v>284</v>
      </c>
      <c r="D197" s="294" t="s">
        <v>594</v>
      </c>
      <c r="E197" s="292" t="s">
        <v>489</v>
      </c>
      <c r="F197" s="292" t="s">
        <v>130</v>
      </c>
      <c r="G197" s="291">
        <v>42137</v>
      </c>
      <c r="H197" s="292" t="s">
        <v>264</v>
      </c>
      <c r="I197" s="294"/>
      <c r="N197" s="275"/>
      <c r="O197" s="276"/>
      <c r="P197" s="275"/>
      <c r="Q197" s="276"/>
      <c r="S197" s="277"/>
    </row>
    <row r="198" spans="1:19" s="115" customFormat="1" x14ac:dyDescent="0.25">
      <c r="A198" s="294">
        <v>197</v>
      </c>
      <c r="B198" s="294" t="s">
        <v>195</v>
      </c>
      <c r="C198" s="294" t="s">
        <v>284</v>
      </c>
      <c r="D198" s="294" t="s">
        <v>594</v>
      </c>
      <c r="E198" s="290" t="s">
        <v>490</v>
      </c>
      <c r="F198" s="290" t="s">
        <v>130</v>
      </c>
      <c r="G198" s="291">
        <v>42138</v>
      </c>
      <c r="H198" s="292" t="s">
        <v>265</v>
      </c>
      <c r="I198" s="294"/>
      <c r="N198" s="275"/>
      <c r="O198" s="276"/>
      <c r="P198" s="275"/>
      <c r="Q198" s="276"/>
      <c r="S198" s="277"/>
    </row>
    <row r="199" spans="1:19" s="115" customFormat="1" x14ac:dyDescent="0.25">
      <c r="A199" s="294">
        <v>198</v>
      </c>
      <c r="B199" s="294" t="s">
        <v>195</v>
      </c>
      <c r="C199" s="294" t="s">
        <v>284</v>
      </c>
      <c r="D199" s="294" t="s">
        <v>594</v>
      </c>
      <c r="E199" s="292" t="s">
        <v>491</v>
      </c>
      <c r="F199" s="292" t="s">
        <v>130</v>
      </c>
      <c r="G199" s="291">
        <v>42138</v>
      </c>
      <c r="H199" s="292" t="s">
        <v>251</v>
      </c>
      <c r="I199" s="294"/>
      <c r="N199" s="275"/>
      <c r="O199" s="276"/>
      <c r="P199" s="275"/>
      <c r="Q199" s="276"/>
      <c r="S199" s="277"/>
    </row>
    <row r="200" spans="1:19" s="115" customFormat="1" x14ac:dyDescent="0.25">
      <c r="A200" s="294">
        <v>199</v>
      </c>
      <c r="B200" s="294" t="s">
        <v>195</v>
      </c>
      <c r="C200" s="294" t="s">
        <v>284</v>
      </c>
      <c r="D200" s="294" t="s">
        <v>594</v>
      </c>
      <c r="E200" s="290" t="s">
        <v>492</v>
      </c>
      <c r="F200" s="290" t="s">
        <v>130</v>
      </c>
      <c r="G200" s="291">
        <v>42138</v>
      </c>
      <c r="H200" s="292" t="s">
        <v>261</v>
      </c>
      <c r="I200" s="294"/>
      <c r="N200" s="275"/>
      <c r="O200" s="276"/>
      <c r="P200" s="275"/>
      <c r="Q200" s="276"/>
      <c r="S200" s="277"/>
    </row>
    <row r="201" spans="1:19" s="115" customFormat="1" x14ac:dyDescent="0.25">
      <c r="A201" s="294">
        <v>200</v>
      </c>
      <c r="B201" s="294" t="s">
        <v>195</v>
      </c>
      <c r="C201" s="294" t="s">
        <v>284</v>
      </c>
      <c r="D201" s="294" t="s">
        <v>594</v>
      </c>
      <c r="E201" s="292" t="s">
        <v>493</v>
      </c>
      <c r="F201" s="292" t="s">
        <v>130</v>
      </c>
      <c r="G201" s="291">
        <v>42138</v>
      </c>
      <c r="H201" s="292" t="s">
        <v>266</v>
      </c>
      <c r="I201" s="294"/>
      <c r="N201" s="275"/>
      <c r="O201" s="276"/>
      <c r="P201" s="275"/>
      <c r="Q201" s="276"/>
      <c r="S201" s="277"/>
    </row>
    <row r="202" spans="1:19" s="115" customFormat="1" x14ac:dyDescent="0.25">
      <c r="A202" s="294">
        <v>201</v>
      </c>
      <c r="B202" s="294" t="s">
        <v>195</v>
      </c>
      <c r="C202" s="294" t="s">
        <v>284</v>
      </c>
      <c r="D202" s="294" t="s">
        <v>594</v>
      </c>
      <c r="E202" s="290" t="s">
        <v>494</v>
      </c>
      <c r="F202" s="290" t="s">
        <v>130</v>
      </c>
      <c r="G202" s="291">
        <v>42137</v>
      </c>
      <c r="H202" s="292" t="s">
        <v>268</v>
      </c>
      <c r="I202" s="294"/>
      <c r="N202" s="275"/>
      <c r="O202" s="276"/>
      <c r="P202" s="275"/>
      <c r="Q202" s="276"/>
      <c r="S202" s="277"/>
    </row>
    <row r="203" spans="1:19" s="115" customFormat="1" x14ac:dyDescent="0.25">
      <c r="A203" s="294">
        <v>202</v>
      </c>
      <c r="B203" s="294" t="s">
        <v>195</v>
      </c>
      <c r="C203" s="294" t="s">
        <v>284</v>
      </c>
      <c r="D203" s="294" t="s">
        <v>594</v>
      </c>
      <c r="E203" s="292" t="s">
        <v>495</v>
      </c>
      <c r="F203" s="292" t="s">
        <v>131</v>
      </c>
      <c r="G203" s="291">
        <v>42149</v>
      </c>
      <c r="H203" s="292" t="s">
        <v>251</v>
      </c>
      <c r="I203" s="294"/>
      <c r="N203" s="275"/>
      <c r="O203" s="276"/>
      <c r="P203" s="275"/>
      <c r="Q203" s="276"/>
      <c r="S203" s="277"/>
    </row>
    <row r="204" spans="1:19" s="115" customFormat="1" x14ac:dyDescent="0.25">
      <c r="A204" s="294">
        <v>203</v>
      </c>
      <c r="B204" s="294" t="s">
        <v>195</v>
      </c>
      <c r="C204" s="294" t="s">
        <v>284</v>
      </c>
      <c r="D204" s="294" t="s">
        <v>594</v>
      </c>
      <c r="E204" s="290" t="s">
        <v>496</v>
      </c>
      <c r="F204" s="290" t="s">
        <v>130</v>
      </c>
      <c r="G204" s="291">
        <v>42138</v>
      </c>
      <c r="H204" s="292" t="s">
        <v>264</v>
      </c>
      <c r="I204" s="294"/>
      <c r="N204" s="275"/>
      <c r="O204" s="276"/>
      <c r="P204" s="275"/>
      <c r="Q204" s="276"/>
      <c r="S204" s="277"/>
    </row>
    <row r="205" spans="1:19" s="115" customFormat="1" x14ac:dyDescent="0.25">
      <c r="A205" s="294">
        <v>204</v>
      </c>
      <c r="B205" s="294" t="s">
        <v>195</v>
      </c>
      <c r="C205" s="294" t="s">
        <v>284</v>
      </c>
      <c r="D205" s="294" t="s">
        <v>594</v>
      </c>
      <c r="E205" s="292" t="s">
        <v>497</v>
      </c>
      <c r="F205" s="292" t="s">
        <v>130</v>
      </c>
      <c r="G205" s="291">
        <v>42138</v>
      </c>
      <c r="H205" s="292" t="s">
        <v>265</v>
      </c>
      <c r="I205" s="294"/>
      <c r="N205" s="275"/>
      <c r="O205" s="276"/>
      <c r="P205" s="275"/>
      <c r="Q205" s="276"/>
      <c r="S205" s="277"/>
    </row>
    <row r="206" spans="1:19" s="115" customFormat="1" x14ac:dyDescent="0.25">
      <c r="A206" s="294">
        <v>205</v>
      </c>
      <c r="B206" s="294" t="s">
        <v>195</v>
      </c>
      <c r="C206" s="294" t="s">
        <v>284</v>
      </c>
      <c r="D206" s="294" t="s">
        <v>594</v>
      </c>
      <c r="E206" s="290" t="s">
        <v>498</v>
      </c>
      <c r="F206" s="290" t="s">
        <v>130</v>
      </c>
      <c r="G206" s="291">
        <v>42139</v>
      </c>
      <c r="H206" s="292" t="s">
        <v>251</v>
      </c>
      <c r="I206" s="294"/>
      <c r="N206" s="275"/>
      <c r="O206" s="276"/>
      <c r="P206" s="275"/>
      <c r="Q206" s="276"/>
      <c r="S206" s="277"/>
    </row>
    <row r="207" spans="1:19" s="115" customFormat="1" x14ac:dyDescent="0.25">
      <c r="A207" s="294">
        <v>206</v>
      </c>
      <c r="B207" s="294" t="s">
        <v>195</v>
      </c>
      <c r="C207" s="294" t="s">
        <v>284</v>
      </c>
      <c r="D207" s="294" t="s">
        <v>594</v>
      </c>
      <c r="E207" s="292" t="s">
        <v>499</v>
      </c>
      <c r="F207" s="292" t="s">
        <v>130</v>
      </c>
      <c r="G207" s="291">
        <v>42138</v>
      </c>
      <c r="H207" s="292" t="s">
        <v>261</v>
      </c>
      <c r="I207" s="294"/>
      <c r="N207" s="275"/>
      <c r="O207" s="276"/>
      <c r="P207" s="275"/>
      <c r="Q207" s="276"/>
      <c r="S207" s="277"/>
    </row>
    <row r="208" spans="1:19" s="115" customFormat="1" x14ac:dyDescent="0.25">
      <c r="A208" s="294">
        <v>207</v>
      </c>
      <c r="B208" s="294" t="s">
        <v>195</v>
      </c>
      <c r="C208" s="294" t="s">
        <v>284</v>
      </c>
      <c r="D208" s="294" t="s">
        <v>594</v>
      </c>
      <c r="E208" s="290" t="s">
        <v>500</v>
      </c>
      <c r="F208" s="290" t="s">
        <v>130</v>
      </c>
      <c r="G208" s="291">
        <v>42138</v>
      </c>
      <c r="H208" s="292" t="s">
        <v>266</v>
      </c>
      <c r="I208" s="294"/>
      <c r="N208" s="275"/>
      <c r="O208" s="276"/>
      <c r="P208" s="275"/>
      <c r="Q208" s="276"/>
      <c r="S208" s="277"/>
    </row>
    <row r="209" spans="1:19" s="115" customFormat="1" x14ac:dyDescent="0.25">
      <c r="A209" s="294">
        <v>208</v>
      </c>
      <c r="B209" s="294" t="s">
        <v>195</v>
      </c>
      <c r="C209" s="294" t="s">
        <v>284</v>
      </c>
      <c r="D209" s="294" t="s">
        <v>594</v>
      </c>
      <c r="E209" s="292" t="s">
        <v>501</v>
      </c>
      <c r="F209" s="292" t="s">
        <v>130</v>
      </c>
      <c r="G209" s="291">
        <v>42138</v>
      </c>
      <c r="H209" s="292" t="s">
        <v>268</v>
      </c>
      <c r="I209" s="294"/>
      <c r="N209" s="275"/>
      <c r="O209" s="276"/>
      <c r="P209" s="275"/>
      <c r="Q209" s="276"/>
      <c r="S209" s="277"/>
    </row>
    <row r="210" spans="1:19" s="115" customFormat="1" x14ac:dyDescent="0.25">
      <c r="A210" s="294">
        <v>209</v>
      </c>
      <c r="B210" s="294" t="s">
        <v>195</v>
      </c>
      <c r="C210" s="294" t="s">
        <v>284</v>
      </c>
      <c r="D210" s="294" t="s">
        <v>594</v>
      </c>
      <c r="E210" s="290" t="s">
        <v>502</v>
      </c>
      <c r="F210" s="290" t="s">
        <v>130</v>
      </c>
      <c r="G210" s="291">
        <v>42145</v>
      </c>
      <c r="H210" s="292" t="s">
        <v>264</v>
      </c>
      <c r="I210" s="294"/>
      <c r="N210" s="275"/>
      <c r="O210" s="276"/>
      <c r="P210" s="275"/>
      <c r="Q210" s="276"/>
      <c r="S210" s="277"/>
    </row>
    <row r="211" spans="1:19" s="115" customFormat="1" x14ac:dyDescent="0.25">
      <c r="A211" s="294">
        <v>210</v>
      </c>
      <c r="B211" s="294" t="s">
        <v>195</v>
      </c>
      <c r="C211" s="294" t="s">
        <v>284</v>
      </c>
      <c r="D211" s="294" t="s">
        <v>594</v>
      </c>
      <c r="E211" s="292" t="s">
        <v>503</v>
      </c>
      <c r="F211" s="292" t="s">
        <v>130</v>
      </c>
      <c r="G211" s="291">
        <v>42138</v>
      </c>
      <c r="H211" s="292" t="s">
        <v>264</v>
      </c>
      <c r="I211" s="294"/>
      <c r="N211" s="275"/>
      <c r="O211" s="276"/>
      <c r="P211" s="275"/>
      <c r="Q211" s="276"/>
      <c r="S211" s="277"/>
    </row>
    <row r="212" spans="1:19" s="115" customFormat="1" x14ac:dyDescent="0.25">
      <c r="A212" s="294">
        <v>211</v>
      </c>
      <c r="B212" s="294" t="s">
        <v>195</v>
      </c>
      <c r="C212" s="294" t="s">
        <v>284</v>
      </c>
      <c r="D212" s="294" t="s">
        <v>594</v>
      </c>
      <c r="E212" s="290" t="s">
        <v>504</v>
      </c>
      <c r="F212" s="290" t="s">
        <v>130</v>
      </c>
      <c r="G212" s="291">
        <v>42138</v>
      </c>
      <c r="H212" s="292" t="s">
        <v>265</v>
      </c>
      <c r="I212" s="294"/>
      <c r="N212" s="275"/>
      <c r="O212" s="276"/>
      <c r="P212" s="275"/>
      <c r="Q212" s="276"/>
      <c r="S212" s="277"/>
    </row>
    <row r="213" spans="1:19" s="115" customFormat="1" x14ac:dyDescent="0.25">
      <c r="A213" s="294">
        <v>212</v>
      </c>
      <c r="B213" s="294" t="s">
        <v>195</v>
      </c>
      <c r="C213" s="294" t="s">
        <v>284</v>
      </c>
      <c r="D213" s="294" t="s">
        <v>594</v>
      </c>
      <c r="E213" s="292" t="s">
        <v>505</v>
      </c>
      <c r="F213" s="292" t="s">
        <v>130</v>
      </c>
      <c r="G213" s="291">
        <v>42139</v>
      </c>
      <c r="H213" s="292" t="s">
        <v>251</v>
      </c>
      <c r="I213" s="294"/>
      <c r="N213" s="275"/>
      <c r="O213" s="276"/>
      <c r="P213" s="275"/>
      <c r="Q213" s="276"/>
      <c r="S213" s="277"/>
    </row>
    <row r="214" spans="1:19" s="115" customFormat="1" x14ac:dyDescent="0.25">
      <c r="A214" s="294">
        <v>213</v>
      </c>
      <c r="B214" s="294" t="s">
        <v>195</v>
      </c>
      <c r="C214" s="294" t="s">
        <v>284</v>
      </c>
      <c r="D214" s="294" t="s">
        <v>594</v>
      </c>
      <c r="E214" s="290" t="s">
        <v>506</v>
      </c>
      <c r="F214" s="290" t="s">
        <v>130</v>
      </c>
      <c r="G214" s="291">
        <v>42145</v>
      </c>
      <c r="H214" s="292" t="s">
        <v>264</v>
      </c>
      <c r="I214" s="294"/>
      <c r="N214" s="275"/>
      <c r="O214" s="276"/>
      <c r="P214" s="275"/>
      <c r="Q214" s="276"/>
      <c r="S214" s="277"/>
    </row>
    <row r="215" spans="1:19" s="115" customFormat="1" x14ac:dyDescent="0.25">
      <c r="A215" s="294">
        <v>214</v>
      </c>
      <c r="B215" s="294" t="s">
        <v>195</v>
      </c>
      <c r="C215" s="294" t="s">
        <v>284</v>
      </c>
      <c r="D215" s="294" t="s">
        <v>594</v>
      </c>
      <c r="E215" s="292" t="s">
        <v>507</v>
      </c>
      <c r="F215" s="292" t="s">
        <v>130</v>
      </c>
      <c r="G215" s="291">
        <v>42139</v>
      </c>
      <c r="H215" s="292" t="s">
        <v>266</v>
      </c>
      <c r="I215" s="294"/>
      <c r="N215" s="275"/>
      <c r="O215" s="276"/>
      <c r="P215" s="275"/>
      <c r="Q215" s="276"/>
      <c r="S215" s="277"/>
    </row>
    <row r="216" spans="1:19" s="115" customFormat="1" x14ac:dyDescent="0.25">
      <c r="A216" s="294">
        <v>215</v>
      </c>
      <c r="B216" s="294" t="s">
        <v>195</v>
      </c>
      <c r="C216" s="294" t="s">
        <v>284</v>
      </c>
      <c r="D216" s="294" t="s">
        <v>594</v>
      </c>
      <c r="E216" s="290" t="s">
        <v>508</v>
      </c>
      <c r="F216" s="290" t="s">
        <v>130</v>
      </c>
      <c r="G216" s="291">
        <v>42138</v>
      </c>
      <c r="H216" s="292" t="s">
        <v>268</v>
      </c>
      <c r="I216" s="294"/>
      <c r="N216" s="275"/>
      <c r="O216" s="276"/>
      <c r="P216" s="275"/>
      <c r="Q216" s="276"/>
      <c r="S216" s="277"/>
    </row>
    <row r="217" spans="1:19" s="115" customFormat="1" x14ac:dyDescent="0.25">
      <c r="A217" s="294">
        <v>216</v>
      </c>
      <c r="B217" s="294" t="s">
        <v>195</v>
      </c>
      <c r="C217" s="294" t="s">
        <v>284</v>
      </c>
      <c r="D217" s="294" t="s">
        <v>594</v>
      </c>
      <c r="E217" s="292" t="s">
        <v>509</v>
      </c>
      <c r="F217" s="292" t="s">
        <v>130</v>
      </c>
      <c r="G217" s="291">
        <v>42145</v>
      </c>
      <c r="H217" s="292" t="s">
        <v>264</v>
      </c>
      <c r="I217" s="294"/>
      <c r="N217" s="275"/>
      <c r="O217" s="276"/>
      <c r="P217" s="275"/>
      <c r="Q217" s="276"/>
      <c r="S217" s="277"/>
    </row>
    <row r="218" spans="1:19" s="115" customFormat="1" x14ac:dyDescent="0.25">
      <c r="A218" s="294">
        <v>217</v>
      </c>
      <c r="B218" s="294" t="s">
        <v>195</v>
      </c>
      <c r="C218" s="294" t="s">
        <v>284</v>
      </c>
      <c r="D218" s="294" t="s">
        <v>594</v>
      </c>
      <c r="E218" s="290" t="s">
        <v>510</v>
      </c>
      <c r="F218" s="290" t="s">
        <v>130</v>
      </c>
      <c r="G218" s="291">
        <v>42138</v>
      </c>
      <c r="H218" s="292" t="s">
        <v>264</v>
      </c>
      <c r="I218" s="294"/>
      <c r="N218" s="275"/>
      <c r="O218" s="276"/>
      <c r="P218" s="275"/>
      <c r="Q218" s="276"/>
      <c r="S218" s="277"/>
    </row>
    <row r="219" spans="1:19" s="115" customFormat="1" x14ac:dyDescent="0.25">
      <c r="A219" s="294">
        <v>218</v>
      </c>
      <c r="B219" s="294" t="s">
        <v>195</v>
      </c>
      <c r="C219" s="294" t="s">
        <v>284</v>
      </c>
      <c r="D219" s="294" t="s">
        <v>594</v>
      </c>
      <c r="E219" s="292" t="s">
        <v>511</v>
      </c>
      <c r="F219" s="292" t="s">
        <v>130</v>
      </c>
      <c r="G219" s="291">
        <v>42139</v>
      </c>
      <c r="H219" s="292" t="s">
        <v>265</v>
      </c>
      <c r="I219" s="294"/>
      <c r="N219" s="275"/>
      <c r="O219" s="276"/>
      <c r="P219" s="275"/>
      <c r="Q219" s="276"/>
      <c r="S219" s="277"/>
    </row>
    <row r="220" spans="1:19" s="115" customFormat="1" x14ac:dyDescent="0.25">
      <c r="A220" s="294">
        <v>219</v>
      </c>
      <c r="B220" s="294" t="s">
        <v>195</v>
      </c>
      <c r="C220" s="294" t="s">
        <v>284</v>
      </c>
      <c r="D220" s="294" t="s">
        <v>594</v>
      </c>
      <c r="E220" s="290" t="s">
        <v>512</v>
      </c>
      <c r="F220" s="290" t="s">
        <v>130</v>
      </c>
      <c r="G220" s="291">
        <v>42139</v>
      </c>
      <c r="H220" s="292" t="s">
        <v>251</v>
      </c>
      <c r="I220" s="294"/>
      <c r="N220" s="275"/>
      <c r="O220" s="276"/>
      <c r="P220" s="275"/>
      <c r="Q220" s="276"/>
      <c r="S220" s="277"/>
    </row>
    <row r="221" spans="1:19" s="115" customFormat="1" x14ac:dyDescent="0.25">
      <c r="A221" s="294">
        <v>220</v>
      </c>
      <c r="B221" s="294" t="s">
        <v>195</v>
      </c>
      <c r="C221" s="294" t="s">
        <v>284</v>
      </c>
      <c r="D221" s="294" t="s">
        <v>594</v>
      </c>
      <c r="E221" s="292" t="s">
        <v>513</v>
      </c>
      <c r="F221" s="292" t="s">
        <v>130</v>
      </c>
      <c r="G221" s="291">
        <v>42139</v>
      </c>
      <c r="H221" s="292" t="s">
        <v>261</v>
      </c>
      <c r="I221" s="294"/>
      <c r="N221" s="275"/>
      <c r="O221" s="276"/>
      <c r="P221" s="275"/>
      <c r="Q221" s="276"/>
      <c r="S221" s="277"/>
    </row>
    <row r="222" spans="1:19" s="115" customFormat="1" x14ac:dyDescent="0.25">
      <c r="A222" s="294">
        <v>221</v>
      </c>
      <c r="B222" s="294" t="s">
        <v>195</v>
      </c>
      <c r="C222" s="294" t="s">
        <v>284</v>
      </c>
      <c r="D222" s="294" t="s">
        <v>594</v>
      </c>
      <c r="E222" s="290" t="s">
        <v>514</v>
      </c>
      <c r="F222" s="290" t="s">
        <v>130</v>
      </c>
      <c r="G222" s="291">
        <v>42139</v>
      </c>
      <c r="H222" s="292" t="s">
        <v>266</v>
      </c>
      <c r="I222" s="294"/>
      <c r="N222" s="275"/>
      <c r="O222" s="276"/>
      <c r="P222" s="275"/>
      <c r="Q222" s="276"/>
      <c r="S222" s="277"/>
    </row>
    <row r="223" spans="1:19" s="115" customFormat="1" x14ac:dyDescent="0.25">
      <c r="A223" s="294">
        <v>222</v>
      </c>
      <c r="B223" s="294" t="s">
        <v>195</v>
      </c>
      <c r="C223" s="294" t="s">
        <v>284</v>
      </c>
      <c r="D223" s="294" t="s">
        <v>594</v>
      </c>
      <c r="E223" s="292" t="s">
        <v>515</v>
      </c>
      <c r="F223" s="292" t="s">
        <v>130</v>
      </c>
      <c r="G223" s="291">
        <v>42139</v>
      </c>
      <c r="H223" s="292" t="s">
        <v>268</v>
      </c>
      <c r="I223" s="294"/>
      <c r="N223" s="275"/>
      <c r="O223" s="276"/>
      <c r="P223" s="275"/>
      <c r="Q223" s="276"/>
      <c r="S223" s="277"/>
    </row>
    <row r="224" spans="1:19" s="115" customFormat="1" x14ac:dyDescent="0.25">
      <c r="A224" s="294">
        <v>223</v>
      </c>
      <c r="B224" s="294" t="s">
        <v>195</v>
      </c>
      <c r="C224" s="294" t="s">
        <v>284</v>
      </c>
      <c r="D224" s="294" t="s">
        <v>594</v>
      </c>
      <c r="E224" s="290" t="s">
        <v>516</v>
      </c>
      <c r="F224" s="290" t="s">
        <v>130</v>
      </c>
      <c r="G224" s="291">
        <v>42145</v>
      </c>
      <c r="H224" s="292" t="s">
        <v>264</v>
      </c>
      <c r="I224" s="294"/>
      <c r="N224" s="275"/>
      <c r="O224" s="276"/>
      <c r="P224" s="275"/>
      <c r="Q224" s="276"/>
      <c r="S224" s="277"/>
    </row>
    <row r="225" spans="1:19" s="115" customFormat="1" x14ac:dyDescent="0.25">
      <c r="A225" s="294">
        <v>224</v>
      </c>
      <c r="B225" s="294" t="s">
        <v>195</v>
      </c>
      <c r="C225" s="294" t="s">
        <v>284</v>
      </c>
      <c r="D225" s="294" t="s">
        <v>594</v>
      </c>
      <c r="E225" s="292" t="s">
        <v>517</v>
      </c>
      <c r="F225" s="292" t="s">
        <v>130</v>
      </c>
      <c r="G225" s="291">
        <v>42139</v>
      </c>
      <c r="H225" s="292" t="s">
        <v>264</v>
      </c>
      <c r="I225" s="294"/>
      <c r="N225" s="275"/>
      <c r="O225" s="276"/>
      <c r="P225" s="275"/>
      <c r="Q225" s="276"/>
      <c r="S225" s="277"/>
    </row>
    <row r="226" spans="1:19" s="115" customFormat="1" x14ac:dyDescent="0.25">
      <c r="A226" s="294">
        <v>225</v>
      </c>
      <c r="B226" s="294" t="s">
        <v>195</v>
      </c>
      <c r="C226" s="294" t="s">
        <v>284</v>
      </c>
      <c r="D226" s="294" t="s">
        <v>594</v>
      </c>
      <c r="E226" s="290" t="s">
        <v>518</v>
      </c>
      <c r="F226" s="290" t="s">
        <v>130</v>
      </c>
      <c r="G226" s="291">
        <v>42139</v>
      </c>
      <c r="H226" s="292" t="s">
        <v>265</v>
      </c>
      <c r="I226" s="294"/>
      <c r="N226" s="275"/>
      <c r="O226" s="276"/>
      <c r="P226" s="275"/>
      <c r="Q226" s="276"/>
      <c r="S226" s="277"/>
    </row>
    <row r="227" spans="1:19" s="115" customFormat="1" x14ac:dyDescent="0.25">
      <c r="A227" s="294">
        <v>226</v>
      </c>
      <c r="B227" s="294" t="s">
        <v>195</v>
      </c>
      <c r="C227" s="294" t="s">
        <v>284</v>
      </c>
      <c r="D227" s="294" t="s">
        <v>594</v>
      </c>
      <c r="E227" s="292" t="s">
        <v>519</v>
      </c>
      <c r="F227" s="292" t="s">
        <v>130</v>
      </c>
      <c r="G227" s="291">
        <v>42145</v>
      </c>
      <c r="H227" s="292" t="s">
        <v>264</v>
      </c>
      <c r="I227" s="294"/>
      <c r="N227" s="275"/>
      <c r="O227" s="276"/>
      <c r="P227" s="275"/>
      <c r="Q227" s="276"/>
      <c r="S227" s="277"/>
    </row>
    <row r="228" spans="1:19" s="115" customFormat="1" x14ac:dyDescent="0.25">
      <c r="A228" s="294">
        <v>227</v>
      </c>
      <c r="B228" s="294" t="s">
        <v>195</v>
      </c>
      <c r="C228" s="294" t="s">
        <v>284</v>
      </c>
      <c r="D228" s="294" t="s">
        <v>594</v>
      </c>
      <c r="E228" s="290" t="s">
        <v>520</v>
      </c>
      <c r="F228" s="290" t="s">
        <v>130</v>
      </c>
      <c r="G228" s="291">
        <v>42139</v>
      </c>
      <c r="H228" s="292" t="s">
        <v>261</v>
      </c>
      <c r="I228" s="294"/>
      <c r="N228" s="275"/>
      <c r="O228" s="276"/>
      <c r="P228" s="275"/>
      <c r="Q228" s="276"/>
      <c r="S228" s="277"/>
    </row>
    <row r="229" spans="1:19" s="115" customFormat="1" x14ac:dyDescent="0.25">
      <c r="A229" s="294">
        <v>228</v>
      </c>
      <c r="B229" s="294" t="s">
        <v>195</v>
      </c>
      <c r="C229" s="294" t="s">
        <v>284</v>
      </c>
      <c r="D229" s="294" t="s">
        <v>594</v>
      </c>
      <c r="E229" s="292" t="s">
        <v>521</v>
      </c>
      <c r="F229" s="292" t="s">
        <v>130</v>
      </c>
      <c r="G229" s="291">
        <v>42139</v>
      </c>
      <c r="H229" s="292" t="s">
        <v>266</v>
      </c>
      <c r="I229" s="294"/>
      <c r="N229" s="275"/>
      <c r="O229" s="276"/>
      <c r="P229" s="275"/>
      <c r="Q229" s="276"/>
      <c r="S229" s="277"/>
    </row>
    <row r="230" spans="1:19" s="115" customFormat="1" x14ac:dyDescent="0.25">
      <c r="A230" s="294">
        <v>229</v>
      </c>
      <c r="B230" s="294" t="s">
        <v>195</v>
      </c>
      <c r="C230" s="294" t="s">
        <v>284</v>
      </c>
      <c r="D230" s="294" t="s">
        <v>594</v>
      </c>
      <c r="E230" s="290" t="s">
        <v>522</v>
      </c>
      <c r="F230" s="290" t="s">
        <v>130</v>
      </c>
      <c r="G230" s="291">
        <v>42139</v>
      </c>
      <c r="H230" s="292" t="s">
        <v>268</v>
      </c>
      <c r="I230" s="294"/>
      <c r="N230" s="275"/>
      <c r="O230" s="276"/>
      <c r="P230" s="275"/>
      <c r="Q230" s="276"/>
      <c r="S230" s="277"/>
    </row>
    <row r="231" spans="1:19" s="115" customFormat="1" x14ac:dyDescent="0.25">
      <c r="A231" s="294">
        <v>230</v>
      </c>
      <c r="B231" s="294" t="s">
        <v>195</v>
      </c>
      <c r="C231" s="294" t="s">
        <v>284</v>
      </c>
      <c r="D231" s="294" t="s">
        <v>594</v>
      </c>
      <c r="E231" s="292" t="s">
        <v>523</v>
      </c>
      <c r="F231" s="292" t="s">
        <v>130</v>
      </c>
      <c r="G231" s="291">
        <v>42146</v>
      </c>
      <c r="H231" s="292" t="s">
        <v>264</v>
      </c>
      <c r="I231" s="294"/>
      <c r="N231" s="275"/>
      <c r="O231" s="276"/>
      <c r="P231" s="275"/>
      <c r="Q231" s="276"/>
      <c r="S231" s="277"/>
    </row>
    <row r="232" spans="1:19" s="115" customFormat="1" x14ac:dyDescent="0.25">
      <c r="A232" s="294">
        <v>231</v>
      </c>
      <c r="B232" s="294" t="s">
        <v>195</v>
      </c>
      <c r="C232" s="294" t="s">
        <v>284</v>
      </c>
      <c r="D232" s="294" t="s">
        <v>594</v>
      </c>
      <c r="E232" s="290" t="s">
        <v>524</v>
      </c>
      <c r="F232" s="290" t="s">
        <v>130</v>
      </c>
      <c r="G232" s="291">
        <v>42139</v>
      </c>
      <c r="H232" s="292" t="s">
        <v>264</v>
      </c>
      <c r="I232" s="294"/>
      <c r="N232" s="275"/>
      <c r="O232" s="276"/>
      <c r="P232" s="275"/>
      <c r="Q232" s="276"/>
      <c r="S232" s="277"/>
    </row>
    <row r="233" spans="1:19" s="115" customFormat="1" x14ac:dyDescent="0.25">
      <c r="A233" s="294">
        <v>232</v>
      </c>
      <c r="B233" s="294" t="s">
        <v>195</v>
      </c>
      <c r="C233" s="294" t="s">
        <v>284</v>
      </c>
      <c r="D233" s="294" t="s">
        <v>594</v>
      </c>
      <c r="E233" s="292" t="s">
        <v>525</v>
      </c>
      <c r="F233" s="292" t="s">
        <v>130</v>
      </c>
      <c r="G233" s="291">
        <v>42139</v>
      </c>
      <c r="H233" s="292" t="s">
        <v>265</v>
      </c>
      <c r="I233" s="294"/>
      <c r="N233" s="275"/>
      <c r="O233" s="276"/>
      <c r="P233" s="275"/>
      <c r="Q233" s="276"/>
      <c r="S233" s="277"/>
    </row>
    <row r="234" spans="1:19" s="115" customFormat="1" x14ac:dyDescent="0.25">
      <c r="A234" s="294">
        <v>233</v>
      </c>
      <c r="B234" s="294" t="s">
        <v>195</v>
      </c>
      <c r="C234" s="294" t="s">
        <v>284</v>
      </c>
      <c r="D234" s="294" t="s">
        <v>594</v>
      </c>
      <c r="E234" s="290" t="s">
        <v>526</v>
      </c>
      <c r="F234" s="290" t="s">
        <v>131</v>
      </c>
      <c r="G234" s="291">
        <v>42149</v>
      </c>
      <c r="H234" s="292" t="s">
        <v>251</v>
      </c>
      <c r="I234" s="294"/>
      <c r="N234" s="275"/>
      <c r="O234" s="276"/>
      <c r="P234" s="275"/>
      <c r="Q234" s="276"/>
      <c r="S234" s="277"/>
    </row>
    <row r="235" spans="1:19" s="115" customFormat="1" x14ac:dyDescent="0.25">
      <c r="A235" s="294">
        <v>234</v>
      </c>
      <c r="B235" s="294" t="s">
        <v>195</v>
      </c>
      <c r="C235" s="294" t="s">
        <v>284</v>
      </c>
      <c r="D235" s="294" t="s">
        <v>594</v>
      </c>
      <c r="E235" s="292" t="s">
        <v>527</v>
      </c>
      <c r="F235" s="292" t="s">
        <v>130</v>
      </c>
      <c r="G235" s="291">
        <v>42146</v>
      </c>
      <c r="H235" s="292" t="s">
        <v>264</v>
      </c>
      <c r="I235" s="294"/>
      <c r="N235" s="275"/>
      <c r="O235" s="276"/>
      <c r="P235" s="275"/>
      <c r="Q235" s="276"/>
      <c r="S235" s="277"/>
    </row>
    <row r="236" spans="1:19" s="115" customFormat="1" x14ac:dyDescent="0.25">
      <c r="A236" s="294">
        <v>235</v>
      </c>
      <c r="B236" s="294" t="s">
        <v>195</v>
      </c>
      <c r="C236" s="294" t="s">
        <v>284</v>
      </c>
      <c r="D236" s="294" t="s">
        <v>594</v>
      </c>
      <c r="E236" s="290" t="s">
        <v>528</v>
      </c>
      <c r="F236" s="290" t="s">
        <v>130</v>
      </c>
      <c r="G236" s="291">
        <v>42139</v>
      </c>
      <c r="H236" s="292" t="s">
        <v>266</v>
      </c>
      <c r="I236" s="294"/>
      <c r="N236" s="275"/>
      <c r="O236" s="276"/>
      <c r="P236" s="275"/>
      <c r="Q236" s="276"/>
      <c r="S236" s="277"/>
    </row>
    <row r="237" spans="1:19" s="115" customFormat="1" x14ac:dyDescent="0.25">
      <c r="A237" s="294">
        <v>236</v>
      </c>
      <c r="B237" s="294" t="s">
        <v>195</v>
      </c>
      <c r="C237" s="294" t="s">
        <v>284</v>
      </c>
      <c r="D237" s="294" t="s">
        <v>594</v>
      </c>
      <c r="E237" s="292" t="s">
        <v>529</v>
      </c>
      <c r="F237" s="292" t="s">
        <v>130</v>
      </c>
      <c r="G237" s="291">
        <v>42139</v>
      </c>
      <c r="H237" s="292" t="s">
        <v>268</v>
      </c>
      <c r="I237" s="294"/>
      <c r="N237" s="275"/>
      <c r="O237" s="276"/>
      <c r="P237" s="275"/>
      <c r="Q237" s="276"/>
      <c r="S237" s="277"/>
    </row>
    <row r="238" spans="1:19" s="115" customFormat="1" x14ac:dyDescent="0.25">
      <c r="A238" s="294">
        <v>237</v>
      </c>
      <c r="B238" s="294" t="s">
        <v>195</v>
      </c>
      <c r="C238" s="294" t="s">
        <v>284</v>
      </c>
      <c r="D238" s="294" t="s">
        <v>594</v>
      </c>
      <c r="E238" s="290" t="s">
        <v>530</v>
      </c>
      <c r="F238" s="290" t="s">
        <v>130</v>
      </c>
      <c r="G238" s="291">
        <v>42145</v>
      </c>
      <c r="H238" s="292" t="s">
        <v>265</v>
      </c>
      <c r="I238" s="294"/>
      <c r="N238" s="275"/>
      <c r="O238" s="276"/>
      <c r="P238" s="275"/>
      <c r="Q238" s="276"/>
      <c r="S238" s="277"/>
    </row>
    <row r="239" spans="1:19" s="115" customFormat="1" x14ac:dyDescent="0.25">
      <c r="A239" s="294">
        <v>238</v>
      </c>
      <c r="B239" s="294" t="s">
        <v>195</v>
      </c>
      <c r="C239" s="294" t="s">
        <v>284</v>
      </c>
      <c r="D239" s="294" t="s">
        <v>594</v>
      </c>
      <c r="E239" s="292" t="s">
        <v>531</v>
      </c>
      <c r="F239" s="292" t="s">
        <v>130</v>
      </c>
      <c r="G239" s="291">
        <v>42139</v>
      </c>
      <c r="H239" s="292" t="s">
        <v>264</v>
      </c>
      <c r="I239" s="294"/>
      <c r="N239" s="275"/>
      <c r="O239" s="276"/>
      <c r="P239" s="275"/>
      <c r="Q239" s="276"/>
      <c r="S239" s="277"/>
    </row>
    <row r="240" spans="1:19" s="115" customFormat="1" x14ac:dyDescent="0.25">
      <c r="A240" s="294">
        <v>239</v>
      </c>
      <c r="B240" s="294" t="s">
        <v>195</v>
      </c>
      <c r="C240" s="294" t="s">
        <v>284</v>
      </c>
      <c r="D240" s="294" t="s">
        <v>594</v>
      </c>
      <c r="E240" s="290" t="s">
        <v>532</v>
      </c>
      <c r="F240" s="290" t="s">
        <v>130</v>
      </c>
      <c r="G240" s="291">
        <v>42143</v>
      </c>
      <c r="H240" s="292" t="s">
        <v>265</v>
      </c>
      <c r="I240" s="294"/>
      <c r="N240" s="275"/>
      <c r="O240" s="276"/>
      <c r="P240" s="275"/>
      <c r="Q240" s="276"/>
      <c r="S240" s="277"/>
    </row>
    <row r="241" spans="1:19" s="115" customFormat="1" x14ac:dyDescent="0.25">
      <c r="A241" s="294">
        <v>240</v>
      </c>
      <c r="B241" s="294" t="s">
        <v>195</v>
      </c>
      <c r="C241" s="294" t="s">
        <v>284</v>
      </c>
      <c r="D241" s="294" t="s">
        <v>594</v>
      </c>
      <c r="E241" s="292" t="s">
        <v>533</v>
      </c>
      <c r="F241" s="292" t="s">
        <v>130</v>
      </c>
      <c r="G241" s="291">
        <v>42146</v>
      </c>
      <c r="H241" s="292" t="s">
        <v>251</v>
      </c>
      <c r="I241" s="294"/>
      <c r="N241" s="275"/>
      <c r="O241" s="276"/>
      <c r="P241" s="275"/>
      <c r="Q241" s="276"/>
      <c r="S241" s="277"/>
    </row>
    <row r="242" spans="1:19" s="115" customFormat="1" x14ac:dyDescent="0.25">
      <c r="A242" s="294">
        <v>241</v>
      </c>
      <c r="B242" s="294" t="s">
        <v>195</v>
      </c>
      <c r="C242" s="294" t="s">
        <v>284</v>
      </c>
      <c r="D242" s="294" t="s">
        <v>594</v>
      </c>
      <c r="E242" s="290" t="s">
        <v>534</v>
      </c>
      <c r="F242" s="290" t="s">
        <v>130</v>
      </c>
      <c r="G242" s="291">
        <v>42142</v>
      </c>
      <c r="H242" s="292" t="s">
        <v>261</v>
      </c>
      <c r="I242" s="294"/>
      <c r="N242" s="275"/>
      <c r="O242" s="276"/>
      <c r="P242" s="275"/>
      <c r="Q242" s="276"/>
      <c r="S242" s="277"/>
    </row>
    <row r="243" spans="1:19" s="115" customFormat="1" x14ac:dyDescent="0.25">
      <c r="A243" s="294">
        <v>242</v>
      </c>
      <c r="B243" s="294" t="s">
        <v>195</v>
      </c>
      <c r="C243" s="294" t="s">
        <v>284</v>
      </c>
      <c r="D243" s="294" t="s">
        <v>594</v>
      </c>
      <c r="E243" s="292" t="s">
        <v>535</v>
      </c>
      <c r="F243" s="292" t="s">
        <v>130</v>
      </c>
      <c r="G243" s="291">
        <v>42139</v>
      </c>
      <c r="H243" s="292" t="s">
        <v>266</v>
      </c>
      <c r="I243" s="294"/>
      <c r="N243" s="275"/>
      <c r="O243" s="276"/>
      <c r="P243" s="275"/>
      <c r="Q243" s="276"/>
      <c r="S243" s="277"/>
    </row>
    <row r="244" spans="1:19" s="115" customFormat="1" x14ac:dyDescent="0.25">
      <c r="A244" s="294">
        <v>243</v>
      </c>
      <c r="B244" s="294" t="s">
        <v>195</v>
      </c>
      <c r="C244" s="294" t="s">
        <v>284</v>
      </c>
      <c r="D244" s="294" t="s">
        <v>594</v>
      </c>
      <c r="E244" s="290" t="s">
        <v>536</v>
      </c>
      <c r="F244" s="290" t="s">
        <v>130</v>
      </c>
      <c r="G244" s="291">
        <v>42143</v>
      </c>
      <c r="H244" s="292" t="s">
        <v>268</v>
      </c>
      <c r="I244" s="294"/>
      <c r="N244" s="275"/>
      <c r="O244" s="276"/>
      <c r="P244" s="275"/>
      <c r="Q244" s="276"/>
      <c r="S244" s="277"/>
    </row>
    <row r="245" spans="1:19" s="115" customFormat="1" x14ac:dyDescent="0.25">
      <c r="A245" s="294">
        <v>244</v>
      </c>
      <c r="B245" s="294" t="s">
        <v>195</v>
      </c>
      <c r="C245" s="294" t="s">
        <v>284</v>
      </c>
      <c r="D245" s="294" t="s">
        <v>594</v>
      </c>
      <c r="E245" s="292" t="s">
        <v>537</v>
      </c>
      <c r="F245" s="292" t="s">
        <v>130</v>
      </c>
      <c r="G245" s="291">
        <v>42145</v>
      </c>
      <c r="H245" s="292" t="s">
        <v>265</v>
      </c>
      <c r="I245" s="294"/>
      <c r="N245" s="275"/>
      <c r="O245" s="276"/>
      <c r="P245" s="275"/>
      <c r="Q245" s="276"/>
      <c r="S245" s="277"/>
    </row>
    <row r="246" spans="1:19" s="115" customFormat="1" x14ac:dyDescent="0.25">
      <c r="A246" s="294">
        <v>245</v>
      </c>
      <c r="B246" s="294" t="s">
        <v>195</v>
      </c>
      <c r="C246" s="294" t="s">
        <v>284</v>
      </c>
      <c r="D246" s="294" t="s">
        <v>594</v>
      </c>
      <c r="E246" s="290" t="s">
        <v>538</v>
      </c>
      <c r="F246" s="290" t="s">
        <v>130</v>
      </c>
      <c r="G246" s="291">
        <v>42139</v>
      </c>
      <c r="H246" s="292" t="s">
        <v>264</v>
      </c>
      <c r="I246" s="294"/>
      <c r="N246" s="275"/>
      <c r="O246" s="276"/>
      <c r="P246" s="275"/>
      <c r="Q246" s="276"/>
      <c r="S246" s="277"/>
    </row>
    <row r="247" spans="1:19" s="115" customFormat="1" x14ac:dyDescent="0.25">
      <c r="A247" s="294">
        <v>246</v>
      </c>
      <c r="B247" s="294" t="s">
        <v>195</v>
      </c>
      <c r="C247" s="294" t="s">
        <v>284</v>
      </c>
      <c r="D247" s="294" t="s">
        <v>594</v>
      </c>
      <c r="E247" s="292" t="s">
        <v>539</v>
      </c>
      <c r="F247" s="292" t="s">
        <v>130</v>
      </c>
      <c r="G247" s="291">
        <v>42139</v>
      </c>
      <c r="H247" s="292" t="s">
        <v>265</v>
      </c>
      <c r="I247" s="294"/>
      <c r="N247" s="275"/>
      <c r="O247" s="276"/>
      <c r="P247" s="275"/>
      <c r="Q247" s="276"/>
      <c r="S247" s="277"/>
    </row>
    <row r="248" spans="1:19" s="115" customFormat="1" x14ac:dyDescent="0.25">
      <c r="A248" s="294">
        <v>247</v>
      </c>
      <c r="B248" s="294" t="s">
        <v>195</v>
      </c>
      <c r="C248" s="294" t="s">
        <v>284</v>
      </c>
      <c r="D248" s="294" t="s">
        <v>594</v>
      </c>
      <c r="E248" s="290" t="s">
        <v>540</v>
      </c>
      <c r="F248" s="290" t="s">
        <v>130</v>
      </c>
      <c r="G248" s="291">
        <v>42139</v>
      </c>
      <c r="H248" s="292" t="s">
        <v>251</v>
      </c>
      <c r="I248" s="294"/>
      <c r="N248" s="275"/>
      <c r="O248" s="276"/>
      <c r="P248" s="275"/>
      <c r="Q248" s="276"/>
      <c r="S248" s="277"/>
    </row>
    <row r="249" spans="1:19" s="115" customFormat="1" x14ac:dyDescent="0.25">
      <c r="A249" s="294">
        <v>248</v>
      </c>
      <c r="B249" s="294" t="s">
        <v>195</v>
      </c>
      <c r="C249" s="294" t="s">
        <v>284</v>
      </c>
      <c r="D249" s="294" t="s">
        <v>594</v>
      </c>
      <c r="E249" s="292" t="s">
        <v>541</v>
      </c>
      <c r="F249" s="292" t="s">
        <v>130</v>
      </c>
      <c r="G249" s="291">
        <v>42142</v>
      </c>
      <c r="H249" s="292" t="s">
        <v>261</v>
      </c>
      <c r="I249" s="294"/>
      <c r="N249" s="275"/>
      <c r="O249" s="276"/>
      <c r="P249" s="275"/>
      <c r="Q249" s="276"/>
      <c r="S249" s="277"/>
    </row>
    <row r="250" spans="1:19" s="115" customFormat="1" x14ac:dyDescent="0.25">
      <c r="A250" s="294">
        <v>249</v>
      </c>
      <c r="B250" s="294" t="s">
        <v>195</v>
      </c>
      <c r="C250" s="294" t="s">
        <v>284</v>
      </c>
      <c r="D250" s="294" t="s">
        <v>594</v>
      </c>
      <c r="E250" s="290" t="s">
        <v>542</v>
      </c>
      <c r="F250" s="290" t="s">
        <v>130</v>
      </c>
      <c r="G250" s="291">
        <v>42143</v>
      </c>
      <c r="H250" s="292" t="s">
        <v>266</v>
      </c>
      <c r="I250" s="294"/>
      <c r="N250" s="275"/>
      <c r="O250" s="276"/>
      <c r="P250" s="275"/>
      <c r="Q250" s="276"/>
      <c r="S250" s="277"/>
    </row>
    <row r="251" spans="1:19" s="115" customFormat="1" x14ac:dyDescent="0.25">
      <c r="A251" s="294">
        <v>250</v>
      </c>
      <c r="B251" s="294" t="s">
        <v>195</v>
      </c>
      <c r="C251" s="294" t="s">
        <v>284</v>
      </c>
      <c r="D251" s="294" t="s">
        <v>594</v>
      </c>
      <c r="E251" s="292" t="s">
        <v>543</v>
      </c>
      <c r="F251" s="292" t="s">
        <v>130</v>
      </c>
      <c r="G251" s="291">
        <v>42143</v>
      </c>
      <c r="H251" s="292" t="s">
        <v>268</v>
      </c>
      <c r="I251" s="294"/>
      <c r="N251" s="275"/>
      <c r="O251" s="276"/>
      <c r="P251" s="275"/>
      <c r="Q251" s="276"/>
      <c r="S251" s="277"/>
    </row>
    <row r="252" spans="1:19" s="115" customFormat="1" x14ac:dyDescent="0.25">
      <c r="A252" s="294">
        <v>251</v>
      </c>
      <c r="B252" s="294" t="s">
        <v>195</v>
      </c>
      <c r="C252" s="294" t="s">
        <v>284</v>
      </c>
      <c r="D252" s="294" t="s">
        <v>594</v>
      </c>
      <c r="E252" s="290" t="s">
        <v>544</v>
      </c>
      <c r="F252" s="290" t="s">
        <v>130</v>
      </c>
      <c r="G252" s="291">
        <v>42145</v>
      </c>
      <c r="H252" s="292" t="s">
        <v>265</v>
      </c>
      <c r="I252" s="294"/>
      <c r="N252" s="275"/>
      <c r="O252" s="276"/>
      <c r="P252" s="275"/>
      <c r="Q252" s="276"/>
      <c r="S252" s="277"/>
    </row>
    <row r="253" spans="1:19" s="115" customFormat="1" x14ac:dyDescent="0.25">
      <c r="A253" s="294">
        <v>252</v>
      </c>
      <c r="B253" s="294" t="s">
        <v>195</v>
      </c>
      <c r="C253" s="294" t="s">
        <v>284</v>
      </c>
      <c r="D253" s="294" t="s">
        <v>594</v>
      </c>
      <c r="E253" s="292" t="s">
        <v>545</v>
      </c>
      <c r="F253" s="292" t="s">
        <v>130</v>
      </c>
      <c r="G253" s="291">
        <v>42139</v>
      </c>
      <c r="H253" s="292" t="s">
        <v>264</v>
      </c>
      <c r="I253" s="294"/>
      <c r="N253" s="275"/>
      <c r="O253" s="276"/>
      <c r="P253" s="275"/>
      <c r="Q253" s="276"/>
      <c r="S253" s="277"/>
    </row>
    <row r="254" spans="1:19" s="115" customFormat="1" x14ac:dyDescent="0.25">
      <c r="A254" s="294">
        <v>253</v>
      </c>
      <c r="B254" s="294" t="s">
        <v>195</v>
      </c>
      <c r="C254" s="294" t="s">
        <v>284</v>
      </c>
      <c r="D254" s="294" t="s">
        <v>594</v>
      </c>
      <c r="E254" s="290" t="s">
        <v>546</v>
      </c>
      <c r="F254" s="290" t="s">
        <v>130</v>
      </c>
      <c r="G254" s="291">
        <v>42143</v>
      </c>
      <c r="H254" s="292" t="s">
        <v>265</v>
      </c>
      <c r="I254" s="294"/>
      <c r="N254" s="275"/>
      <c r="O254" s="276"/>
      <c r="P254" s="275"/>
      <c r="Q254" s="276"/>
      <c r="S254" s="277"/>
    </row>
    <row r="255" spans="1:19" s="115" customFormat="1" x14ac:dyDescent="0.25">
      <c r="A255" s="294">
        <v>254</v>
      </c>
      <c r="B255" s="294" t="s">
        <v>195</v>
      </c>
      <c r="C255" s="294" t="s">
        <v>284</v>
      </c>
      <c r="D255" s="294" t="s">
        <v>594</v>
      </c>
      <c r="E255" s="292" t="s">
        <v>547</v>
      </c>
      <c r="F255" s="292" t="s">
        <v>130</v>
      </c>
      <c r="G255" s="291">
        <v>42149</v>
      </c>
      <c r="H255" s="292" t="s">
        <v>251</v>
      </c>
      <c r="I255" s="294"/>
      <c r="N255" s="275"/>
      <c r="O255" s="276"/>
      <c r="P255" s="275"/>
      <c r="Q255" s="276"/>
      <c r="S255" s="277"/>
    </row>
    <row r="256" spans="1:19" s="115" customFormat="1" x14ac:dyDescent="0.25">
      <c r="A256" s="294">
        <v>255</v>
      </c>
      <c r="B256" s="294" t="s">
        <v>195</v>
      </c>
      <c r="C256" s="294" t="s">
        <v>284</v>
      </c>
      <c r="D256" s="294" t="s">
        <v>594</v>
      </c>
      <c r="E256" s="290" t="s">
        <v>548</v>
      </c>
      <c r="F256" s="290" t="s">
        <v>130</v>
      </c>
      <c r="G256" s="291">
        <v>42150</v>
      </c>
      <c r="H256" s="292" t="s">
        <v>261</v>
      </c>
      <c r="I256" s="294"/>
      <c r="N256" s="275"/>
      <c r="O256" s="276"/>
      <c r="P256" s="275"/>
      <c r="Q256" s="276"/>
      <c r="S256" s="277"/>
    </row>
    <row r="257" spans="1:19" s="115" customFormat="1" x14ac:dyDescent="0.25">
      <c r="A257" s="294">
        <v>256</v>
      </c>
      <c r="B257" s="294" t="s">
        <v>195</v>
      </c>
      <c r="C257" s="294" t="s">
        <v>284</v>
      </c>
      <c r="D257" s="294" t="s">
        <v>594</v>
      </c>
      <c r="E257" s="292" t="s">
        <v>549</v>
      </c>
      <c r="F257" s="292" t="s">
        <v>130</v>
      </c>
      <c r="G257" s="291">
        <v>42143</v>
      </c>
      <c r="H257" s="292" t="s">
        <v>266</v>
      </c>
      <c r="I257" s="294"/>
      <c r="N257" s="275"/>
      <c r="O257" s="276"/>
      <c r="P257" s="275"/>
      <c r="Q257" s="276"/>
      <c r="S257" s="277"/>
    </row>
    <row r="258" spans="1:19" s="115" customFormat="1" x14ac:dyDescent="0.25">
      <c r="A258" s="294">
        <v>257</v>
      </c>
      <c r="B258" s="294" t="s">
        <v>195</v>
      </c>
      <c r="C258" s="294" t="s">
        <v>284</v>
      </c>
      <c r="D258" s="294" t="s">
        <v>594</v>
      </c>
      <c r="E258" s="290" t="s">
        <v>550</v>
      </c>
      <c r="F258" s="290" t="s">
        <v>130</v>
      </c>
      <c r="G258" s="291">
        <v>42149</v>
      </c>
      <c r="H258" s="292" t="s">
        <v>251</v>
      </c>
      <c r="I258" s="294"/>
      <c r="N258" s="275"/>
      <c r="O258" s="276"/>
      <c r="P258" s="275"/>
      <c r="Q258" s="276"/>
      <c r="S258" s="277"/>
    </row>
    <row r="259" spans="1:19" s="115" customFormat="1" x14ac:dyDescent="0.25">
      <c r="A259" s="294">
        <v>258</v>
      </c>
      <c r="B259" s="294" t="s">
        <v>195</v>
      </c>
      <c r="C259" s="294" t="s">
        <v>284</v>
      </c>
      <c r="D259" s="294" t="s">
        <v>594</v>
      </c>
      <c r="E259" s="292" t="s">
        <v>551</v>
      </c>
      <c r="F259" s="292" t="s">
        <v>130</v>
      </c>
      <c r="G259" s="291">
        <v>42150</v>
      </c>
      <c r="H259" s="292" t="s">
        <v>251</v>
      </c>
      <c r="I259" s="294"/>
      <c r="N259" s="275"/>
      <c r="O259" s="276"/>
      <c r="P259" s="275"/>
      <c r="Q259" s="276"/>
      <c r="S259" s="277"/>
    </row>
    <row r="260" spans="1:19" s="115" customFormat="1" x14ac:dyDescent="0.25">
      <c r="A260" s="294">
        <v>259</v>
      </c>
      <c r="B260" s="294" t="s">
        <v>195</v>
      </c>
      <c r="C260" s="294" t="s">
        <v>284</v>
      </c>
      <c r="D260" s="294" t="s">
        <v>594</v>
      </c>
      <c r="E260" s="290" t="s">
        <v>552</v>
      </c>
      <c r="F260" s="290" t="s">
        <v>130</v>
      </c>
      <c r="G260" s="291">
        <v>42143</v>
      </c>
      <c r="H260" s="292" t="s">
        <v>264</v>
      </c>
      <c r="I260" s="294"/>
      <c r="N260" s="275"/>
      <c r="O260" s="276"/>
      <c r="P260" s="275"/>
      <c r="Q260" s="276"/>
      <c r="S260" s="277"/>
    </row>
    <row r="261" spans="1:19" s="115" customFormat="1" x14ac:dyDescent="0.25">
      <c r="A261" s="294">
        <v>260</v>
      </c>
      <c r="B261" s="294" t="s">
        <v>195</v>
      </c>
      <c r="C261" s="294" t="s">
        <v>284</v>
      </c>
      <c r="D261" s="294" t="s">
        <v>594</v>
      </c>
      <c r="E261" s="292" t="s">
        <v>553</v>
      </c>
      <c r="F261" s="292" t="s">
        <v>130</v>
      </c>
      <c r="G261" s="291">
        <v>42143</v>
      </c>
      <c r="H261" s="292" t="s">
        <v>265</v>
      </c>
      <c r="I261" s="294"/>
      <c r="N261" s="275"/>
      <c r="O261" s="276"/>
      <c r="P261" s="275"/>
      <c r="Q261" s="276"/>
      <c r="S261" s="277"/>
    </row>
    <row r="262" spans="1:19" s="115" customFormat="1" x14ac:dyDescent="0.25">
      <c r="A262" s="294">
        <v>261</v>
      </c>
      <c r="B262" s="294" t="s">
        <v>195</v>
      </c>
      <c r="C262" s="294" t="s">
        <v>284</v>
      </c>
      <c r="D262" s="294" t="s">
        <v>594</v>
      </c>
      <c r="E262" s="290" t="s">
        <v>554</v>
      </c>
      <c r="F262" s="290" t="s">
        <v>130</v>
      </c>
      <c r="G262" s="291">
        <v>42150</v>
      </c>
      <c r="H262" s="292" t="s">
        <v>251</v>
      </c>
      <c r="I262" s="294"/>
      <c r="N262" s="275"/>
      <c r="O262" s="276"/>
      <c r="P262" s="275"/>
      <c r="Q262" s="276"/>
      <c r="S262" s="277"/>
    </row>
    <row r="263" spans="1:19" s="115" customFormat="1" x14ac:dyDescent="0.25">
      <c r="A263" s="294">
        <v>262</v>
      </c>
      <c r="B263" s="294" t="s">
        <v>195</v>
      </c>
      <c r="C263" s="294" t="s">
        <v>284</v>
      </c>
      <c r="D263" s="294" t="s">
        <v>594</v>
      </c>
      <c r="E263" s="292" t="s">
        <v>555</v>
      </c>
      <c r="F263" s="292" t="s">
        <v>130</v>
      </c>
      <c r="G263" s="291">
        <v>42150</v>
      </c>
      <c r="H263" s="292" t="s">
        <v>261</v>
      </c>
      <c r="I263" s="294"/>
      <c r="N263" s="275"/>
      <c r="O263" s="276"/>
      <c r="P263" s="275"/>
      <c r="Q263" s="276"/>
      <c r="S263" s="277"/>
    </row>
    <row r="264" spans="1:19" s="115" customFormat="1" x14ac:dyDescent="0.25">
      <c r="A264" s="294">
        <v>263</v>
      </c>
      <c r="B264" s="294" t="s">
        <v>195</v>
      </c>
      <c r="C264" s="294" t="s">
        <v>284</v>
      </c>
      <c r="D264" s="294" t="s">
        <v>594</v>
      </c>
      <c r="E264" s="290" t="s">
        <v>556</v>
      </c>
      <c r="F264" s="290" t="s">
        <v>130</v>
      </c>
      <c r="G264" s="291">
        <v>42143</v>
      </c>
      <c r="H264" s="292" t="s">
        <v>266</v>
      </c>
      <c r="I264" s="294"/>
      <c r="N264" s="275"/>
      <c r="O264" s="276"/>
      <c r="P264" s="275"/>
      <c r="Q264" s="276"/>
      <c r="S264" s="277"/>
    </row>
    <row r="265" spans="1:19" s="115" customFormat="1" x14ac:dyDescent="0.25">
      <c r="A265" s="294">
        <v>264</v>
      </c>
      <c r="B265" s="294" t="s">
        <v>195</v>
      </c>
      <c r="C265" s="294" t="s">
        <v>284</v>
      </c>
      <c r="D265" s="294" t="s">
        <v>594</v>
      </c>
      <c r="E265" s="292" t="s">
        <v>557</v>
      </c>
      <c r="F265" s="292" t="s">
        <v>130</v>
      </c>
      <c r="G265" s="291">
        <v>42143</v>
      </c>
      <c r="H265" s="292" t="s">
        <v>268</v>
      </c>
      <c r="I265" s="294"/>
      <c r="N265" s="275"/>
      <c r="O265" s="276"/>
      <c r="P265" s="275"/>
      <c r="Q265" s="276"/>
      <c r="S265" s="277"/>
    </row>
    <row r="266" spans="1:19" s="115" customFormat="1" x14ac:dyDescent="0.25">
      <c r="A266" s="294">
        <v>265</v>
      </c>
      <c r="B266" s="294" t="s">
        <v>195</v>
      </c>
      <c r="C266" s="294" t="s">
        <v>284</v>
      </c>
      <c r="D266" s="294" t="s">
        <v>594</v>
      </c>
      <c r="E266" s="290" t="s">
        <v>558</v>
      </c>
      <c r="F266" s="290" t="s">
        <v>130</v>
      </c>
      <c r="G266" s="291">
        <v>42145</v>
      </c>
      <c r="H266" s="292" t="s">
        <v>268</v>
      </c>
      <c r="I266" s="294"/>
      <c r="N266" s="275"/>
      <c r="O266" s="276"/>
      <c r="P266" s="275"/>
      <c r="Q266" s="276"/>
      <c r="S266" s="277"/>
    </row>
    <row r="267" spans="1:19" s="115" customFormat="1" x14ac:dyDescent="0.25">
      <c r="A267" s="294">
        <v>266</v>
      </c>
      <c r="B267" s="294" t="s">
        <v>195</v>
      </c>
      <c r="C267" s="294" t="s">
        <v>284</v>
      </c>
      <c r="D267" s="294" t="s">
        <v>594</v>
      </c>
      <c r="E267" s="292" t="s">
        <v>559</v>
      </c>
      <c r="F267" s="292" t="s">
        <v>130</v>
      </c>
      <c r="G267" s="291">
        <v>42143</v>
      </c>
      <c r="H267" s="292" t="s">
        <v>264</v>
      </c>
      <c r="I267" s="294"/>
      <c r="N267" s="275"/>
      <c r="O267" s="276"/>
      <c r="P267" s="275"/>
      <c r="Q267" s="276"/>
      <c r="S267" s="277"/>
    </row>
    <row r="268" spans="1:19" s="115" customFormat="1" x14ac:dyDescent="0.25">
      <c r="A268" s="294">
        <v>267</v>
      </c>
      <c r="B268" s="294" t="s">
        <v>195</v>
      </c>
      <c r="C268" s="294" t="s">
        <v>284</v>
      </c>
      <c r="D268" s="294" t="s">
        <v>594</v>
      </c>
      <c r="E268" s="290" t="s">
        <v>560</v>
      </c>
      <c r="F268" s="290" t="s">
        <v>130</v>
      </c>
      <c r="G268" s="291">
        <v>42143</v>
      </c>
      <c r="H268" s="292" t="s">
        <v>265</v>
      </c>
      <c r="I268" s="294"/>
      <c r="N268" s="275"/>
      <c r="O268" s="276"/>
      <c r="P268" s="275"/>
      <c r="Q268" s="276"/>
      <c r="S268" s="277"/>
    </row>
    <row r="269" spans="1:19" s="115" customFormat="1" x14ac:dyDescent="0.25">
      <c r="A269" s="294">
        <v>268</v>
      </c>
      <c r="B269" s="294" t="s">
        <v>195</v>
      </c>
      <c r="C269" s="294" t="s">
        <v>284</v>
      </c>
      <c r="D269" s="294" t="s">
        <v>594</v>
      </c>
      <c r="E269" s="292" t="s">
        <v>561</v>
      </c>
      <c r="F269" s="292" t="s">
        <v>130</v>
      </c>
      <c r="G269" s="291">
        <v>42143</v>
      </c>
      <c r="H269" s="292" t="s">
        <v>251</v>
      </c>
      <c r="I269" s="294"/>
      <c r="N269" s="275"/>
      <c r="O269" s="276"/>
      <c r="P269" s="275"/>
      <c r="Q269" s="276"/>
      <c r="S269" s="277"/>
    </row>
    <row r="270" spans="1:19" s="115" customFormat="1" x14ac:dyDescent="0.25">
      <c r="A270" s="294">
        <v>269</v>
      </c>
      <c r="B270" s="294" t="s">
        <v>195</v>
      </c>
      <c r="C270" s="294" t="s">
        <v>284</v>
      </c>
      <c r="D270" s="294" t="s">
        <v>594</v>
      </c>
      <c r="E270" s="290" t="s">
        <v>562</v>
      </c>
      <c r="F270" s="290" t="s">
        <v>130</v>
      </c>
      <c r="G270" s="291">
        <v>42149</v>
      </c>
      <c r="H270" s="292" t="s">
        <v>261</v>
      </c>
      <c r="I270" s="294"/>
      <c r="N270" s="275"/>
      <c r="O270" s="276"/>
      <c r="P270" s="275"/>
      <c r="Q270" s="276"/>
      <c r="S270" s="277"/>
    </row>
    <row r="271" spans="1:19" s="115" customFormat="1" x14ac:dyDescent="0.25">
      <c r="A271" s="294">
        <v>270</v>
      </c>
      <c r="B271" s="294" t="s">
        <v>195</v>
      </c>
      <c r="C271" s="294" t="s">
        <v>284</v>
      </c>
      <c r="D271" s="294" t="s">
        <v>594</v>
      </c>
      <c r="E271" s="292" t="s">
        <v>563</v>
      </c>
      <c r="F271" s="292" t="s">
        <v>130</v>
      </c>
      <c r="G271" s="291">
        <v>42143</v>
      </c>
      <c r="H271" s="292" t="s">
        <v>266</v>
      </c>
      <c r="I271" s="294"/>
      <c r="N271" s="275"/>
      <c r="O271" s="276"/>
      <c r="P271" s="275"/>
      <c r="Q271" s="276"/>
      <c r="S271" s="277"/>
    </row>
    <row r="272" spans="1:19" s="115" customFormat="1" x14ac:dyDescent="0.25">
      <c r="A272" s="294">
        <v>271</v>
      </c>
      <c r="B272" s="294" t="s">
        <v>195</v>
      </c>
      <c r="C272" s="294" t="s">
        <v>284</v>
      </c>
      <c r="D272" s="294" t="s">
        <v>594</v>
      </c>
      <c r="E272" s="290" t="s">
        <v>564</v>
      </c>
      <c r="F272" s="290" t="s">
        <v>130</v>
      </c>
      <c r="G272" s="291">
        <v>42143</v>
      </c>
      <c r="H272" s="292" t="s">
        <v>268</v>
      </c>
      <c r="I272" s="294"/>
      <c r="N272" s="275"/>
      <c r="O272" s="276"/>
      <c r="P272" s="275"/>
      <c r="Q272" s="276"/>
      <c r="S272" s="277"/>
    </row>
    <row r="273" spans="1:19" s="115" customFormat="1" x14ac:dyDescent="0.25">
      <c r="A273" s="294">
        <v>272</v>
      </c>
      <c r="B273" s="294" t="s">
        <v>195</v>
      </c>
      <c r="C273" s="294" t="s">
        <v>284</v>
      </c>
      <c r="D273" s="294" t="s">
        <v>594</v>
      </c>
      <c r="E273" s="292" t="s">
        <v>565</v>
      </c>
      <c r="F273" s="292" t="s">
        <v>130</v>
      </c>
      <c r="G273" s="291">
        <v>42145</v>
      </c>
      <c r="H273" s="292" t="s">
        <v>268</v>
      </c>
      <c r="I273" s="294"/>
      <c r="N273" s="275"/>
      <c r="O273" s="276"/>
      <c r="P273" s="275"/>
      <c r="Q273" s="276"/>
      <c r="S273" s="277"/>
    </row>
    <row r="274" spans="1:19" s="115" customFormat="1" x14ac:dyDescent="0.25">
      <c r="A274" s="294">
        <v>273</v>
      </c>
      <c r="B274" s="294" t="s">
        <v>195</v>
      </c>
      <c r="C274" s="294" t="s">
        <v>284</v>
      </c>
      <c r="D274" s="294" t="s">
        <v>594</v>
      </c>
      <c r="E274" s="290" t="s">
        <v>566</v>
      </c>
      <c r="F274" s="290" t="s">
        <v>130</v>
      </c>
      <c r="G274" s="291">
        <v>42143</v>
      </c>
      <c r="H274" s="292" t="s">
        <v>264</v>
      </c>
      <c r="I274" s="294"/>
      <c r="N274" s="275"/>
      <c r="O274" s="276"/>
      <c r="P274" s="275"/>
      <c r="Q274" s="276"/>
      <c r="S274" s="277"/>
    </row>
    <row r="275" spans="1:19" s="115" customFormat="1" x14ac:dyDescent="0.25">
      <c r="A275" s="294">
        <v>274</v>
      </c>
      <c r="B275" s="294" t="s">
        <v>195</v>
      </c>
      <c r="C275" s="294" t="s">
        <v>284</v>
      </c>
      <c r="D275" s="294" t="s">
        <v>594</v>
      </c>
      <c r="E275" s="292" t="s">
        <v>567</v>
      </c>
      <c r="F275" s="292" t="s">
        <v>130</v>
      </c>
      <c r="G275" s="291">
        <v>42149</v>
      </c>
      <c r="H275" s="292" t="s">
        <v>265</v>
      </c>
      <c r="I275" s="294"/>
      <c r="N275" s="275"/>
      <c r="O275" s="276"/>
      <c r="P275" s="275"/>
      <c r="Q275" s="276"/>
      <c r="S275" s="277"/>
    </row>
    <row r="276" spans="1:19" s="115" customFormat="1" x14ac:dyDescent="0.25">
      <c r="A276" s="294">
        <v>275</v>
      </c>
      <c r="B276" s="294" t="s">
        <v>195</v>
      </c>
      <c r="C276" s="294" t="s">
        <v>284</v>
      </c>
      <c r="D276" s="294" t="s">
        <v>594</v>
      </c>
      <c r="E276" s="290" t="s">
        <v>568</v>
      </c>
      <c r="F276" s="290" t="s">
        <v>130</v>
      </c>
      <c r="G276" s="291">
        <v>42143</v>
      </c>
      <c r="H276" s="292" t="s">
        <v>251</v>
      </c>
      <c r="I276" s="294"/>
      <c r="N276" s="275"/>
      <c r="O276" s="276"/>
      <c r="P276" s="275"/>
      <c r="Q276" s="276"/>
      <c r="S276" s="277"/>
    </row>
    <row r="277" spans="1:19" s="115" customFormat="1" x14ac:dyDescent="0.25">
      <c r="A277" s="294">
        <v>276</v>
      </c>
      <c r="B277" s="294" t="s">
        <v>195</v>
      </c>
      <c r="C277" s="294" t="s">
        <v>284</v>
      </c>
      <c r="D277" s="294" t="s">
        <v>594</v>
      </c>
      <c r="E277" s="292" t="s">
        <v>569</v>
      </c>
      <c r="F277" s="292" t="s">
        <v>130</v>
      </c>
      <c r="G277" s="291">
        <v>42143</v>
      </c>
      <c r="H277" s="292" t="s">
        <v>261</v>
      </c>
      <c r="I277" s="294"/>
      <c r="N277" s="275"/>
      <c r="O277" s="276"/>
      <c r="P277" s="275"/>
      <c r="Q277" s="276"/>
      <c r="S277" s="277"/>
    </row>
    <row r="278" spans="1:19" s="115" customFormat="1" x14ac:dyDescent="0.25">
      <c r="A278" s="294">
        <v>277</v>
      </c>
      <c r="B278" s="294" t="s">
        <v>195</v>
      </c>
      <c r="C278" s="294" t="s">
        <v>284</v>
      </c>
      <c r="D278" s="294" t="s">
        <v>594</v>
      </c>
      <c r="E278" s="290" t="s">
        <v>570</v>
      </c>
      <c r="F278" s="290" t="s">
        <v>130</v>
      </c>
      <c r="G278" s="291">
        <v>42143</v>
      </c>
      <c r="H278" s="292" t="s">
        <v>266</v>
      </c>
      <c r="I278" s="294"/>
      <c r="N278" s="275"/>
      <c r="O278" s="276"/>
      <c r="P278" s="275"/>
      <c r="Q278" s="276"/>
      <c r="S278" s="277"/>
    </row>
    <row r="279" spans="1:19" s="115" customFormat="1" x14ac:dyDescent="0.25">
      <c r="A279" s="294">
        <v>278</v>
      </c>
      <c r="B279" s="294" t="s">
        <v>195</v>
      </c>
      <c r="C279" s="294" t="s">
        <v>284</v>
      </c>
      <c r="D279" s="294" t="s">
        <v>594</v>
      </c>
      <c r="E279" s="292" t="s">
        <v>571</v>
      </c>
      <c r="F279" s="292" t="s">
        <v>130</v>
      </c>
      <c r="G279" s="291">
        <v>42149</v>
      </c>
      <c r="H279" s="292" t="s">
        <v>268</v>
      </c>
      <c r="I279" s="294"/>
      <c r="N279" s="275"/>
      <c r="O279" s="276"/>
      <c r="P279" s="275"/>
      <c r="Q279" s="276"/>
      <c r="S279" s="277"/>
    </row>
    <row r="280" spans="1:19" s="115" customFormat="1" x14ac:dyDescent="0.25">
      <c r="A280" s="294">
        <v>279</v>
      </c>
      <c r="B280" s="294" t="s">
        <v>195</v>
      </c>
      <c r="C280" s="294" t="s">
        <v>284</v>
      </c>
      <c r="D280" s="294" t="s">
        <v>594</v>
      </c>
      <c r="E280" s="290" t="s">
        <v>572</v>
      </c>
      <c r="F280" s="290" t="s">
        <v>130</v>
      </c>
      <c r="G280" s="291">
        <v>42145</v>
      </c>
      <c r="H280" s="292" t="s">
        <v>268</v>
      </c>
      <c r="I280" s="294"/>
      <c r="N280" s="275"/>
      <c r="O280" s="276"/>
      <c r="P280" s="275"/>
      <c r="Q280" s="276"/>
      <c r="S280" s="277"/>
    </row>
    <row r="281" spans="1:19" s="115" customFormat="1" x14ac:dyDescent="0.25">
      <c r="A281" s="294">
        <v>280</v>
      </c>
      <c r="B281" s="294" t="s">
        <v>195</v>
      </c>
      <c r="C281" s="294" t="s">
        <v>284</v>
      </c>
      <c r="D281" s="294" t="s">
        <v>594</v>
      </c>
      <c r="E281" s="292" t="s">
        <v>573</v>
      </c>
      <c r="F281" s="292" t="s">
        <v>130</v>
      </c>
      <c r="G281" s="291">
        <v>42143</v>
      </c>
      <c r="H281" s="292" t="s">
        <v>264</v>
      </c>
      <c r="I281" s="294"/>
      <c r="N281" s="275"/>
      <c r="O281" s="276"/>
      <c r="P281" s="275"/>
      <c r="Q281" s="276"/>
      <c r="S281" s="277"/>
    </row>
    <row r="282" spans="1:19" s="115" customFormat="1" x14ac:dyDescent="0.25">
      <c r="A282" s="294">
        <v>281</v>
      </c>
      <c r="B282" s="294" t="s">
        <v>195</v>
      </c>
      <c r="C282" s="294" t="s">
        <v>284</v>
      </c>
      <c r="D282" s="294" t="s">
        <v>594</v>
      </c>
      <c r="E282" s="290" t="s">
        <v>574</v>
      </c>
      <c r="F282" s="290" t="s">
        <v>130</v>
      </c>
      <c r="G282" s="291">
        <v>42149</v>
      </c>
      <c r="H282" s="292" t="s">
        <v>265</v>
      </c>
      <c r="I282" s="294"/>
      <c r="N282" s="275"/>
      <c r="O282" s="276"/>
      <c r="P282" s="275"/>
      <c r="Q282" s="276"/>
      <c r="S282" s="277"/>
    </row>
    <row r="283" spans="1:19" s="115" customFormat="1" x14ac:dyDescent="0.25">
      <c r="A283" s="294">
        <v>282</v>
      </c>
      <c r="B283" s="294" t="s">
        <v>195</v>
      </c>
      <c r="C283" s="294" t="s">
        <v>284</v>
      </c>
      <c r="D283" s="294" t="s">
        <v>594</v>
      </c>
      <c r="E283" s="292" t="s">
        <v>575</v>
      </c>
      <c r="F283" s="292" t="s">
        <v>130</v>
      </c>
      <c r="G283" s="291">
        <v>42143</v>
      </c>
      <c r="H283" s="292" t="s">
        <v>251</v>
      </c>
      <c r="I283" s="294"/>
      <c r="N283" s="275"/>
      <c r="O283" s="276"/>
      <c r="P283" s="275"/>
      <c r="Q283" s="276"/>
      <c r="S283" s="277"/>
    </row>
    <row r="284" spans="1:19" s="115" customFormat="1" x14ac:dyDescent="0.25">
      <c r="A284" s="294">
        <v>283</v>
      </c>
      <c r="B284" s="294" t="s">
        <v>195</v>
      </c>
      <c r="C284" s="294" t="s">
        <v>284</v>
      </c>
      <c r="D284" s="294" t="s">
        <v>594</v>
      </c>
      <c r="E284" s="290" t="s">
        <v>576</v>
      </c>
      <c r="F284" s="290" t="s">
        <v>130</v>
      </c>
      <c r="G284" s="291">
        <v>42143</v>
      </c>
      <c r="H284" s="292" t="s">
        <v>261</v>
      </c>
      <c r="I284" s="294"/>
      <c r="N284" s="275"/>
      <c r="O284" s="276"/>
      <c r="P284" s="275"/>
      <c r="Q284" s="276"/>
      <c r="S284" s="277"/>
    </row>
    <row r="285" spans="1:19" s="115" customFormat="1" x14ac:dyDescent="0.25">
      <c r="A285" s="294">
        <v>284</v>
      </c>
      <c r="B285" s="294" t="s">
        <v>195</v>
      </c>
      <c r="C285" s="294" t="s">
        <v>284</v>
      </c>
      <c r="D285" s="294" t="s">
        <v>594</v>
      </c>
      <c r="E285" s="292" t="s">
        <v>577</v>
      </c>
      <c r="F285" s="292" t="s">
        <v>130</v>
      </c>
      <c r="G285" s="291">
        <v>42145</v>
      </c>
      <c r="H285" s="292" t="s">
        <v>268</v>
      </c>
      <c r="I285" s="294"/>
      <c r="N285" s="275"/>
      <c r="O285" s="276"/>
      <c r="P285" s="275"/>
      <c r="Q285" s="276"/>
      <c r="S285" s="277"/>
    </row>
    <row r="286" spans="1:19" s="115" customFormat="1" x14ac:dyDescent="0.25">
      <c r="A286" s="294">
        <v>285</v>
      </c>
      <c r="B286" s="294" t="s">
        <v>195</v>
      </c>
      <c r="C286" s="294" t="s">
        <v>284</v>
      </c>
      <c r="D286" s="294" t="s">
        <v>594</v>
      </c>
      <c r="E286" s="290" t="s">
        <v>578</v>
      </c>
      <c r="F286" s="290" t="s">
        <v>130</v>
      </c>
      <c r="G286" s="291">
        <v>42151</v>
      </c>
      <c r="H286" s="292" t="s">
        <v>268</v>
      </c>
      <c r="I286" s="294"/>
      <c r="N286" s="275"/>
      <c r="O286" s="276"/>
      <c r="P286" s="275"/>
      <c r="Q286" s="276"/>
      <c r="S286" s="277"/>
    </row>
    <row r="287" spans="1:19" s="115" customFormat="1" x14ac:dyDescent="0.25">
      <c r="A287" s="294">
        <v>286</v>
      </c>
      <c r="B287" s="294" t="s">
        <v>195</v>
      </c>
      <c r="C287" s="294" t="s">
        <v>284</v>
      </c>
      <c r="D287" s="294" t="s">
        <v>594</v>
      </c>
      <c r="E287" s="292" t="s">
        <v>579</v>
      </c>
      <c r="F287" s="292" t="s">
        <v>130</v>
      </c>
      <c r="G287" s="291">
        <v>42145</v>
      </c>
      <c r="H287" s="292" t="s">
        <v>268</v>
      </c>
      <c r="I287" s="294"/>
      <c r="N287" s="275"/>
      <c r="O287" s="276"/>
      <c r="P287" s="275"/>
      <c r="Q287" s="276"/>
      <c r="S287" s="277"/>
    </row>
    <row r="288" spans="1:19" s="115" customFormat="1" x14ac:dyDescent="0.25">
      <c r="A288" s="294">
        <v>287</v>
      </c>
      <c r="B288" s="294" t="s">
        <v>195</v>
      </c>
      <c r="C288" s="294" t="s">
        <v>284</v>
      </c>
      <c r="D288" s="294" t="s">
        <v>594</v>
      </c>
      <c r="E288" s="290" t="s">
        <v>580</v>
      </c>
      <c r="F288" s="290" t="s">
        <v>130</v>
      </c>
      <c r="G288" s="291">
        <v>42143</v>
      </c>
      <c r="H288" s="292" t="s">
        <v>264</v>
      </c>
      <c r="I288" s="294"/>
      <c r="N288" s="275"/>
      <c r="O288" s="276"/>
      <c r="P288" s="275"/>
      <c r="Q288" s="276"/>
      <c r="S288" s="277"/>
    </row>
    <row r="289" spans="1:19" s="115" customFormat="1" x14ac:dyDescent="0.25">
      <c r="A289" s="294">
        <v>288</v>
      </c>
      <c r="B289" s="294" t="s">
        <v>195</v>
      </c>
      <c r="C289" s="294" t="s">
        <v>284</v>
      </c>
      <c r="D289" s="294" t="s">
        <v>594</v>
      </c>
      <c r="E289" s="292" t="s">
        <v>581</v>
      </c>
      <c r="F289" s="292" t="s">
        <v>130</v>
      </c>
      <c r="G289" s="291">
        <v>42151</v>
      </c>
      <c r="H289" s="292" t="s">
        <v>265</v>
      </c>
      <c r="I289" s="294"/>
      <c r="N289" s="275"/>
      <c r="O289" s="276"/>
      <c r="P289" s="275"/>
      <c r="Q289" s="276"/>
      <c r="S289" s="277"/>
    </row>
    <row r="290" spans="1:19" s="115" customFormat="1" x14ac:dyDescent="0.25">
      <c r="A290" s="294">
        <v>289</v>
      </c>
      <c r="B290" s="294" t="s">
        <v>195</v>
      </c>
      <c r="C290" s="294" t="s">
        <v>284</v>
      </c>
      <c r="D290" s="294" t="s">
        <v>594</v>
      </c>
      <c r="E290" s="290" t="s">
        <v>582</v>
      </c>
      <c r="F290" s="290" t="s">
        <v>130</v>
      </c>
      <c r="G290" s="291">
        <v>42143</v>
      </c>
      <c r="H290" s="292" t="s">
        <v>251</v>
      </c>
      <c r="I290" s="294"/>
      <c r="N290" s="275"/>
      <c r="O290" s="276"/>
      <c r="P290" s="275"/>
      <c r="Q290" s="276"/>
      <c r="S290" s="277"/>
    </row>
    <row r="291" spans="1:19" s="115" customFormat="1" x14ac:dyDescent="0.25">
      <c r="A291" s="294">
        <v>290</v>
      </c>
      <c r="B291" s="294" t="s">
        <v>195</v>
      </c>
      <c r="C291" s="294" t="s">
        <v>284</v>
      </c>
      <c r="D291" s="294" t="s">
        <v>594</v>
      </c>
      <c r="E291" s="292" t="s">
        <v>583</v>
      </c>
      <c r="F291" s="292" t="s">
        <v>130</v>
      </c>
      <c r="G291" s="291">
        <v>42143</v>
      </c>
      <c r="H291" s="292" t="s">
        <v>261</v>
      </c>
      <c r="I291" s="294"/>
      <c r="N291" s="275"/>
      <c r="O291" s="276"/>
      <c r="P291" s="275"/>
      <c r="Q291" s="276"/>
      <c r="S291" s="277"/>
    </row>
    <row r="292" spans="1:19" s="115" customFormat="1" x14ac:dyDescent="0.25">
      <c r="A292" s="294">
        <v>291</v>
      </c>
      <c r="B292" s="294" t="s">
        <v>195</v>
      </c>
      <c r="C292" s="294" t="s">
        <v>284</v>
      </c>
      <c r="D292" s="294" t="s">
        <v>594</v>
      </c>
      <c r="E292" s="290" t="s">
        <v>584</v>
      </c>
      <c r="F292" s="290" t="s">
        <v>131</v>
      </c>
      <c r="G292" s="291">
        <v>42146</v>
      </c>
      <c r="H292" s="292" t="s">
        <v>251</v>
      </c>
      <c r="I292" s="294"/>
      <c r="N292" s="275"/>
      <c r="O292" s="276"/>
      <c r="P292" s="275"/>
      <c r="Q292" s="276"/>
      <c r="S292" s="277"/>
    </row>
    <row r="293" spans="1:19" s="115" customFormat="1" x14ac:dyDescent="0.25">
      <c r="A293" s="294">
        <v>292</v>
      </c>
      <c r="B293" s="294" t="s">
        <v>195</v>
      </c>
      <c r="C293" s="294" t="s">
        <v>284</v>
      </c>
      <c r="D293" s="294" t="s">
        <v>594</v>
      </c>
      <c r="E293" s="292" t="s">
        <v>585</v>
      </c>
      <c r="F293" s="292" t="s">
        <v>130</v>
      </c>
      <c r="G293" s="291">
        <v>42143</v>
      </c>
      <c r="H293" s="292" t="s">
        <v>268</v>
      </c>
      <c r="I293" s="294"/>
      <c r="N293" s="275"/>
      <c r="O293" s="276"/>
      <c r="P293" s="275"/>
      <c r="Q293" s="276"/>
      <c r="S293" s="277"/>
    </row>
    <row r="294" spans="1:19" s="115" customFormat="1" x14ac:dyDescent="0.25">
      <c r="A294" s="294">
        <v>293</v>
      </c>
      <c r="B294" s="294" t="s">
        <v>195</v>
      </c>
      <c r="C294" s="294" t="s">
        <v>284</v>
      </c>
      <c r="D294" s="294" t="s">
        <v>594</v>
      </c>
      <c r="E294" s="290" t="s">
        <v>586</v>
      </c>
      <c r="F294" s="290" t="s">
        <v>131</v>
      </c>
      <c r="G294" s="291">
        <v>42150</v>
      </c>
      <c r="H294" s="292" t="s">
        <v>251</v>
      </c>
      <c r="I294" s="294"/>
      <c r="N294" s="275"/>
      <c r="O294" s="276"/>
      <c r="P294" s="275"/>
      <c r="Q294" s="276"/>
      <c r="S294" s="277"/>
    </row>
    <row r="295" spans="1:19" s="115" customFormat="1" x14ac:dyDescent="0.25">
      <c r="A295" s="294">
        <v>294</v>
      </c>
      <c r="B295" s="294" t="s">
        <v>195</v>
      </c>
      <c r="C295" s="294" t="s">
        <v>284</v>
      </c>
      <c r="D295" s="294" t="s">
        <v>594</v>
      </c>
      <c r="E295" s="292" t="s">
        <v>587</v>
      </c>
      <c r="F295" s="292" t="s">
        <v>130</v>
      </c>
      <c r="G295" s="291">
        <v>42151</v>
      </c>
      <c r="H295" s="292" t="s">
        <v>251</v>
      </c>
      <c r="I295" s="294"/>
      <c r="N295" s="275"/>
      <c r="O295" s="276"/>
      <c r="P295" s="275"/>
      <c r="Q295" s="276"/>
      <c r="S295" s="277"/>
    </row>
    <row r="296" spans="1:19" s="115" customFormat="1" x14ac:dyDescent="0.25">
      <c r="A296" s="294">
        <v>295</v>
      </c>
      <c r="B296" s="294" t="s">
        <v>195</v>
      </c>
      <c r="C296" s="294" t="s">
        <v>284</v>
      </c>
      <c r="D296" s="294" t="s">
        <v>594</v>
      </c>
      <c r="E296" s="290" t="s">
        <v>588</v>
      </c>
      <c r="F296" s="290" t="s">
        <v>130</v>
      </c>
      <c r="G296" s="291">
        <v>42143</v>
      </c>
      <c r="H296" s="292" t="s">
        <v>265</v>
      </c>
      <c r="I296" s="294"/>
      <c r="N296" s="275"/>
      <c r="O296" s="276"/>
      <c r="P296" s="275"/>
      <c r="Q296" s="276"/>
      <c r="S296" s="277"/>
    </row>
    <row r="297" spans="1:19" s="115" customFormat="1" x14ac:dyDescent="0.25">
      <c r="A297" s="294">
        <v>296</v>
      </c>
      <c r="B297" s="294" t="s">
        <v>195</v>
      </c>
      <c r="C297" s="294" t="s">
        <v>284</v>
      </c>
      <c r="D297" s="294" t="s">
        <v>594</v>
      </c>
      <c r="E297" s="292" t="s">
        <v>589</v>
      </c>
      <c r="F297" s="292" t="s">
        <v>130</v>
      </c>
      <c r="G297" s="291">
        <v>42143</v>
      </c>
      <c r="H297" s="292" t="s">
        <v>251</v>
      </c>
      <c r="I297" s="294"/>
      <c r="N297" s="275"/>
      <c r="O297" s="276"/>
      <c r="P297" s="275"/>
      <c r="Q297" s="276"/>
      <c r="S297" s="277"/>
    </row>
    <row r="298" spans="1:19" s="115" customFormat="1" x14ac:dyDescent="0.25">
      <c r="A298" s="294">
        <v>297</v>
      </c>
      <c r="B298" s="294" t="s">
        <v>195</v>
      </c>
      <c r="C298" s="294" t="s">
        <v>284</v>
      </c>
      <c r="D298" s="294" t="s">
        <v>594</v>
      </c>
      <c r="E298" s="290" t="s">
        <v>590</v>
      </c>
      <c r="F298" s="290" t="s">
        <v>130</v>
      </c>
      <c r="G298" s="291">
        <v>42143</v>
      </c>
      <c r="H298" s="292" t="s">
        <v>261</v>
      </c>
      <c r="I298" s="294"/>
      <c r="N298" s="275"/>
      <c r="O298" s="276"/>
      <c r="P298" s="275"/>
      <c r="Q298" s="276"/>
      <c r="S298" s="277"/>
    </row>
    <row r="299" spans="1:19" s="115" customFormat="1" x14ac:dyDescent="0.25">
      <c r="A299" s="294">
        <v>298</v>
      </c>
      <c r="B299" s="294" t="s">
        <v>195</v>
      </c>
      <c r="C299" s="294" t="s">
        <v>284</v>
      </c>
      <c r="D299" s="294" t="s">
        <v>594</v>
      </c>
      <c r="E299" s="292" t="s">
        <v>591</v>
      </c>
      <c r="F299" s="292" t="s">
        <v>130</v>
      </c>
      <c r="G299" s="291">
        <v>42146</v>
      </c>
      <c r="H299" s="292" t="s">
        <v>251</v>
      </c>
      <c r="I299" s="294"/>
      <c r="N299" s="275"/>
      <c r="O299" s="276"/>
      <c r="P299" s="275"/>
      <c r="Q299" s="276"/>
      <c r="S299" s="277"/>
    </row>
    <row r="300" spans="1:19" s="115" customFormat="1" x14ac:dyDescent="0.25">
      <c r="A300" s="294">
        <v>299</v>
      </c>
      <c r="B300" s="294" t="s">
        <v>195</v>
      </c>
      <c r="C300" s="294" t="s">
        <v>284</v>
      </c>
      <c r="D300" s="294" t="s">
        <v>594</v>
      </c>
      <c r="E300" s="290" t="s">
        <v>592</v>
      </c>
      <c r="F300" s="290" t="s">
        <v>130</v>
      </c>
      <c r="G300" s="291">
        <v>42150</v>
      </c>
      <c r="H300" s="292" t="s">
        <v>251</v>
      </c>
      <c r="I300" s="294"/>
      <c r="N300" s="275"/>
      <c r="O300" s="276"/>
      <c r="P300" s="275"/>
      <c r="Q300" s="276"/>
      <c r="S300" s="277"/>
    </row>
    <row r="301" spans="1:19" s="115" customFormat="1" x14ac:dyDescent="0.25">
      <c r="A301" s="294">
        <v>300</v>
      </c>
      <c r="B301" s="294" t="s">
        <v>195</v>
      </c>
      <c r="C301" s="294" t="s">
        <v>284</v>
      </c>
      <c r="D301" s="294" t="s">
        <v>594</v>
      </c>
      <c r="E301" s="292" t="s">
        <v>593</v>
      </c>
      <c r="F301" s="292" t="s">
        <v>130</v>
      </c>
      <c r="G301" s="291">
        <v>42151</v>
      </c>
      <c r="H301" s="292" t="s">
        <v>251</v>
      </c>
      <c r="I301" s="294"/>
      <c r="N301" s="275"/>
      <c r="O301" s="276"/>
      <c r="P301" s="275"/>
      <c r="Q301" s="276"/>
      <c r="S301" s="277"/>
    </row>
    <row r="302" spans="1:19" s="115" customFormat="1" x14ac:dyDescent="0.25">
      <c r="A302" s="294">
        <v>301</v>
      </c>
      <c r="B302" s="294" t="s">
        <v>195</v>
      </c>
      <c r="C302" s="294" t="s">
        <v>284</v>
      </c>
      <c r="D302" s="294" t="s">
        <v>595</v>
      </c>
      <c r="E302" s="294" t="s">
        <v>596</v>
      </c>
      <c r="F302" s="294" t="s">
        <v>115</v>
      </c>
      <c r="G302" s="294"/>
      <c r="H302" s="294"/>
      <c r="I302" s="294"/>
      <c r="N302" s="275"/>
      <c r="O302" s="276"/>
      <c r="P302" s="275"/>
      <c r="Q302" s="276"/>
      <c r="S302" s="277"/>
    </row>
    <row r="303" spans="1:19" s="115" customFormat="1" x14ac:dyDescent="0.25">
      <c r="A303" s="294">
        <v>302</v>
      </c>
      <c r="B303" s="294" t="s">
        <v>195</v>
      </c>
      <c r="C303" s="294" t="s">
        <v>284</v>
      </c>
      <c r="D303" s="294" t="s">
        <v>595</v>
      </c>
      <c r="E303" s="294" t="s">
        <v>597</v>
      </c>
      <c r="F303" s="294" t="s">
        <v>115</v>
      </c>
      <c r="G303" s="294"/>
      <c r="H303" s="294"/>
      <c r="I303" s="294"/>
      <c r="N303" s="275"/>
      <c r="O303" s="276"/>
      <c r="P303" s="275"/>
      <c r="Q303" s="276"/>
      <c r="S303" s="277"/>
    </row>
    <row r="304" spans="1:19" s="115" customFormat="1" x14ac:dyDescent="0.25">
      <c r="A304" s="294">
        <v>303</v>
      </c>
      <c r="B304" s="294" t="s">
        <v>195</v>
      </c>
      <c r="C304" s="294" t="s">
        <v>284</v>
      </c>
      <c r="D304" s="294" t="s">
        <v>595</v>
      </c>
      <c r="E304" s="294" t="s">
        <v>598</v>
      </c>
      <c r="F304" s="294" t="s">
        <v>115</v>
      </c>
      <c r="G304" s="294"/>
      <c r="H304" s="294"/>
      <c r="I304" s="294"/>
      <c r="N304" s="275"/>
      <c r="O304" s="276"/>
      <c r="P304" s="275"/>
      <c r="Q304" s="276"/>
      <c r="S304" s="277"/>
    </row>
    <row r="305" spans="1:19" s="115" customFormat="1" x14ac:dyDescent="0.25">
      <c r="A305" s="294">
        <v>304</v>
      </c>
      <c r="B305" s="294" t="s">
        <v>195</v>
      </c>
      <c r="C305" s="294" t="s">
        <v>284</v>
      </c>
      <c r="D305" s="294" t="s">
        <v>595</v>
      </c>
      <c r="E305" s="294" t="s">
        <v>599</v>
      </c>
      <c r="F305" s="294" t="s">
        <v>115</v>
      </c>
      <c r="G305" s="294"/>
      <c r="H305" s="294"/>
      <c r="I305" s="294"/>
      <c r="N305" s="275"/>
      <c r="O305" s="276"/>
      <c r="P305" s="275"/>
      <c r="Q305" s="276"/>
      <c r="S305" s="277"/>
    </row>
    <row r="306" spans="1:19" s="115" customFormat="1" x14ac:dyDescent="0.25">
      <c r="A306" s="294">
        <v>305</v>
      </c>
      <c r="B306" s="294" t="s">
        <v>195</v>
      </c>
      <c r="C306" s="294" t="s">
        <v>284</v>
      </c>
      <c r="D306" s="294" t="s">
        <v>595</v>
      </c>
      <c r="E306" s="294" t="s">
        <v>600</v>
      </c>
      <c r="F306" s="294" t="s">
        <v>115</v>
      </c>
      <c r="G306" s="294"/>
      <c r="H306" s="294"/>
      <c r="I306" s="294"/>
      <c r="N306" s="275"/>
      <c r="O306" s="276"/>
      <c r="P306" s="275"/>
      <c r="Q306" s="276"/>
      <c r="S306" s="277"/>
    </row>
    <row r="307" spans="1:19" s="115" customFormat="1" x14ac:dyDescent="0.25">
      <c r="A307" s="294">
        <v>306</v>
      </c>
      <c r="B307" s="294" t="s">
        <v>195</v>
      </c>
      <c r="C307" s="294" t="s">
        <v>284</v>
      </c>
      <c r="D307" s="294" t="s">
        <v>595</v>
      </c>
      <c r="E307" s="294" t="s">
        <v>601</v>
      </c>
      <c r="F307" s="294" t="s">
        <v>115</v>
      </c>
      <c r="G307" s="294"/>
      <c r="H307" s="294"/>
      <c r="I307" s="294"/>
      <c r="N307" s="275"/>
      <c r="O307" s="276"/>
      <c r="P307" s="275"/>
      <c r="Q307" s="276"/>
      <c r="S307" s="277"/>
    </row>
    <row r="308" spans="1:19" s="115" customFormat="1" x14ac:dyDescent="0.25">
      <c r="A308" s="294">
        <v>307</v>
      </c>
      <c r="B308" s="294" t="s">
        <v>195</v>
      </c>
      <c r="C308" s="294" t="s">
        <v>284</v>
      </c>
      <c r="D308" s="294" t="s">
        <v>595</v>
      </c>
      <c r="E308" s="294" t="s">
        <v>602</v>
      </c>
      <c r="F308" s="294" t="s">
        <v>115</v>
      </c>
      <c r="G308" s="294"/>
      <c r="H308" s="294"/>
      <c r="I308" s="294"/>
      <c r="N308" s="275"/>
      <c r="O308" s="276"/>
      <c r="P308" s="275"/>
      <c r="Q308" s="276"/>
      <c r="S308" s="277"/>
    </row>
    <row r="309" spans="1:19" s="115" customFormat="1" x14ac:dyDescent="0.25">
      <c r="A309" s="294">
        <v>308</v>
      </c>
      <c r="B309" s="294" t="s">
        <v>195</v>
      </c>
      <c r="C309" s="294" t="s">
        <v>284</v>
      </c>
      <c r="D309" s="294" t="s">
        <v>595</v>
      </c>
      <c r="E309" s="294" t="s">
        <v>603</v>
      </c>
      <c r="F309" s="294" t="s">
        <v>115</v>
      </c>
      <c r="G309" s="294"/>
      <c r="H309" s="294"/>
      <c r="I309" s="294"/>
      <c r="N309" s="275"/>
      <c r="O309" s="276"/>
      <c r="P309" s="275"/>
      <c r="Q309" s="276"/>
      <c r="S309" s="277"/>
    </row>
    <row r="310" spans="1:19" s="115" customFormat="1" x14ac:dyDescent="0.25">
      <c r="A310" s="294">
        <v>309</v>
      </c>
      <c r="B310" s="294" t="s">
        <v>195</v>
      </c>
      <c r="C310" s="294" t="s">
        <v>284</v>
      </c>
      <c r="D310" s="294" t="s">
        <v>595</v>
      </c>
      <c r="E310" s="294" t="s">
        <v>604</v>
      </c>
      <c r="F310" s="294" t="s">
        <v>115</v>
      </c>
      <c r="G310" s="294"/>
      <c r="H310" s="294"/>
      <c r="I310" s="294"/>
      <c r="N310" s="275"/>
      <c r="O310" s="276"/>
      <c r="P310" s="275"/>
      <c r="Q310" s="276"/>
      <c r="S310" s="277"/>
    </row>
    <row r="311" spans="1:19" s="115" customFormat="1" x14ac:dyDescent="0.25">
      <c r="A311" s="294">
        <v>310</v>
      </c>
      <c r="B311" s="294" t="s">
        <v>195</v>
      </c>
      <c r="C311" s="294" t="s">
        <v>284</v>
      </c>
      <c r="D311" s="294" t="s">
        <v>595</v>
      </c>
      <c r="E311" s="294" t="s">
        <v>605</v>
      </c>
      <c r="F311" s="294" t="s">
        <v>115</v>
      </c>
      <c r="G311" s="294"/>
      <c r="H311" s="294"/>
      <c r="I311" s="294"/>
      <c r="N311" s="275"/>
      <c r="O311" s="276"/>
      <c r="P311" s="275"/>
      <c r="Q311" s="276"/>
      <c r="S311" s="277"/>
    </row>
    <row r="312" spans="1:19" s="115" customFormat="1" x14ac:dyDescent="0.25">
      <c r="A312" s="294">
        <v>311</v>
      </c>
      <c r="B312" s="294" t="s">
        <v>195</v>
      </c>
      <c r="C312" s="294" t="s">
        <v>284</v>
      </c>
      <c r="D312" s="294" t="s">
        <v>595</v>
      </c>
      <c r="E312" s="294" t="s">
        <v>606</v>
      </c>
      <c r="F312" s="294" t="s">
        <v>115</v>
      </c>
      <c r="G312" s="294"/>
      <c r="H312" s="294"/>
      <c r="I312" s="294"/>
      <c r="N312" s="275"/>
      <c r="O312" s="276"/>
      <c r="P312" s="275"/>
      <c r="Q312" s="276"/>
      <c r="S312" s="277"/>
    </row>
    <row r="313" spans="1:19" s="115" customFormat="1" x14ac:dyDescent="0.25">
      <c r="A313" s="294">
        <v>312</v>
      </c>
      <c r="B313" s="294" t="s">
        <v>195</v>
      </c>
      <c r="C313" s="294" t="s">
        <v>284</v>
      </c>
      <c r="D313" s="294" t="s">
        <v>595</v>
      </c>
      <c r="E313" s="294" t="s">
        <v>607</v>
      </c>
      <c r="F313" s="294" t="s">
        <v>115</v>
      </c>
      <c r="G313" s="294"/>
      <c r="H313" s="294"/>
      <c r="I313" s="294"/>
      <c r="N313" s="275"/>
      <c r="O313" s="276"/>
      <c r="P313" s="275"/>
      <c r="Q313" s="276"/>
      <c r="S313" s="277"/>
    </row>
    <row r="314" spans="1:19" s="115" customFormat="1" x14ac:dyDescent="0.25">
      <c r="A314" s="294">
        <v>313</v>
      </c>
      <c r="B314" s="294" t="s">
        <v>195</v>
      </c>
      <c r="C314" s="294" t="s">
        <v>284</v>
      </c>
      <c r="D314" s="294" t="s">
        <v>595</v>
      </c>
      <c r="E314" s="294" t="s">
        <v>608</v>
      </c>
      <c r="F314" s="294" t="s">
        <v>115</v>
      </c>
      <c r="G314" s="294"/>
      <c r="H314" s="294"/>
      <c r="I314" s="294"/>
      <c r="N314" s="275"/>
      <c r="O314" s="276"/>
      <c r="P314" s="275"/>
      <c r="Q314" s="276"/>
      <c r="S314" s="277"/>
    </row>
    <row r="315" spans="1:19" s="115" customFormat="1" x14ac:dyDescent="0.25">
      <c r="A315" s="294">
        <v>314</v>
      </c>
      <c r="B315" s="294" t="s">
        <v>195</v>
      </c>
      <c r="C315" s="294" t="s">
        <v>284</v>
      </c>
      <c r="D315" s="294" t="s">
        <v>595</v>
      </c>
      <c r="E315" s="294" t="s">
        <v>609</v>
      </c>
      <c r="F315" s="294" t="s">
        <v>115</v>
      </c>
      <c r="G315" s="294"/>
      <c r="H315" s="294"/>
      <c r="I315" s="294"/>
      <c r="N315" s="275"/>
      <c r="O315" s="276"/>
      <c r="P315" s="275"/>
      <c r="Q315" s="276"/>
      <c r="S315" s="277"/>
    </row>
    <row r="316" spans="1:19" s="115" customFormat="1" x14ac:dyDescent="0.25">
      <c r="A316" s="294">
        <v>315</v>
      </c>
      <c r="B316" s="294" t="s">
        <v>195</v>
      </c>
      <c r="C316" s="294" t="s">
        <v>284</v>
      </c>
      <c r="D316" s="294" t="s">
        <v>595</v>
      </c>
      <c r="E316" s="294" t="s">
        <v>610</v>
      </c>
      <c r="F316" s="294" t="s">
        <v>115</v>
      </c>
      <c r="G316" s="294"/>
      <c r="H316" s="294"/>
      <c r="I316" s="294"/>
      <c r="N316" s="275"/>
      <c r="O316" s="276"/>
      <c r="P316" s="275"/>
      <c r="Q316" s="276"/>
      <c r="S316" s="277"/>
    </row>
    <row r="317" spans="1:19" s="115" customFormat="1" x14ac:dyDescent="0.25">
      <c r="A317" s="294">
        <v>316</v>
      </c>
      <c r="B317" s="294" t="s">
        <v>195</v>
      </c>
      <c r="C317" s="294" t="s">
        <v>284</v>
      </c>
      <c r="D317" s="294" t="s">
        <v>595</v>
      </c>
      <c r="E317" s="294" t="s">
        <v>611</v>
      </c>
      <c r="F317" s="294" t="s">
        <v>115</v>
      </c>
      <c r="G317" s="294"/>
      <c r="H317" s="294"/>
      <c r="I317" s="294"/>
      <c r="N317" s="275"/>
      <c r="O317" s="276"/>
      <c r="P317" s="275"/>
      <c r="Q317" s="276"/>
      <c r="S317" s="277"/>
    </row>
    <row r="318" spans="1:19" s="115" customFormat="1" x14ac:dyDescent="0.25">
      <c r="A318" s="294">
        <v>317</v>
      </c>
      <c r="B318" s="294" t="s">
        <v>195</v>
      </c>
      <c r="C318" s="294" t="s">
        <v>284</v>
      </c>
      <c r="D318" s="294" t="s">
        <v>595</v>
      </c>
      <c r="E318" s="294" t="s">
        <v>612</v>
      </c>
      <c r="F318" s="294" t="s">
        <v>115</v>
      </c>
      <c r="G318" s="294"/>
      <c r="H318" s="294"/>
      <c r="I318" s="294"/>
      <c r="N318" s="275"/>
      <c r="O318" s="276"/>
      <c r="P318" s="275"/>
      <c r="Q318" s="276"/>
      <c r="S318" s="277"/>
    </row>
    <row r="319" spans="1:19" s="115" customFormat="1" x14ac:dyDescent="0.25">
      <c r="A319" s="294">
        <v>318</v>
      </c>
      <c r="B319" s="294" t="s">
        <v>195</v>
      </c>
      <c r="C319" s="294" t="s">
        <v>284</v>
      </c>
      <c r="D319" s="294" t="s">
        <v>595</v>
      </c>
      <c r="E319" s="294" t="s">
        <v>613</v>
      </c>
      <c r="F319" s="294" t="s">
        <v>115</v>
      </c>
      <c r="G319" s="294"/>
      <c r="H319" s="294"/>
      <c r="I319" s="294"/>
      <c r="N319" s="275"/>
      <c r="O319" s="276"/>
      <c r="P319" s="275"/>
      <c r="Q319" s="276"/>
      <c r="S319" s="277"/>
    </row>
    <row r="320" spans="1:19" s="115" customFormat="1" x14ac:dyDescent="0.25">
      <c r="A320" s="294">
        <v>319</v>
      </c>
      <c r="B320" s="294" t="s">
        <v>195</v>
      </c>
      <c r="C320" s="294" t="s">
        <v>284</v>
      </c>
      <c r="D320" s="294" t="s">
        <v>595</v>
      </c>
      <c r="E320" s="294" t="s">
        <v>614</v>
      </c>
      <c r="F320" s="294" t="s">
        <v>115</v>
      </c>
      <c r="G320" s="294"/>
      <c r="H320" s="294"/>
      <c r="I320" s="294"/>
      <c r="N320" s="275"/>
      <c r="O320" s="276"/>
      <c r="P320" s="275"/>
      <c r="Q320" s="276"/>
      <c r="S320" s="277"/>
    </row>
    <row r="321" spans="1:19" s="115" customFormat="1" x14ac:dyDescent="0.25">
      <c r="A321" s="294">
        <v>320</v>
      </c>
      <c r="B321" s="294" t="s">
        <v>195</v>
      </c>
      <c r="C321" s="294" t="s">
        <v>284</v>
      </c>
      <c r="D321" s="294" t="s">
        <v>595</v>
      </c>
      <c r="E321" s="294" t="s">
        <v>615</v>
      </c>
      <c r="F321" s="294" t="s">
        <v>115</v>
      </c>
      <c r="G321" s="294"/>
      <c r="H321" s="294"/>
      <c r="I321" s="294"/>
      <c r="N321" s="275"/>
      <c r="O321" s="276"/>
      <c r="P321" s="275"/>
      <c r="Q321" s="276"/>
      <c r="S321" s="277"/>
    </row>
    <row r="322" spans="1:19" s="115" customFormat="1" x14ac:dyDescent="0.25">
      <c r="A322" s="294">
        <v>321</v>
      </c>
      <c r="B322" s="294" t="s">
        <v>195</v>
      </c>
      <c r="C322" s="294" t="s">
        <v>284</v>
      </c>
      <c r="D322" s="294" t="s">
        <v>595</v>
      </c>
      <c r="E322" s="294" t="s">
        <v>616</v>
      </c>
      <c r="F322" s="294" t="s">
        <v>115</v>
      </c>
      <c r="G322" s="294"/>
      <c r="H322" s="294"/>
      <c r="I322" s="294"/>
      <c r="N322" s="275"/>
      <c r="O322" s="276"/>
      <c r="P322" s="275"/>
      <c r="Q322" s="276"/>
      <c r="S322" s="277"/>
    </row>
    <row r="323" spans="1:19" s="115" customFormat="1" x14ac:dyDescent="0.25">
      <c r="A323" s="294">
        <v>322</v>
      </c>
      <c r="B323" s="294" t="s">
        <v>195</v>
      </c>
      <c r="C323" s="294" t="s">
        <v>284</v>
      </c>
      <c r="D323" s="294" t="s">
        <v>595</v>
      </c>
      <c r="E323" s="294" t="s">
        <v>617</v>
      </c>
      <c r="F323" s="294" t="s">
        <v>115</v>
      </c>
      <c r="G323" s="294"/>
      <c r="H323" s="294"/>
      <c r="I323" s="294"/>
      <c r="N323" s="275"/>
      <c r="O323" s="276"/>
      <c r="P323" s="275"/>
      <c r="Q323" s="276"/>
      <c r="S323" s="277"/>
    </row>
    <row r="324" spans="1:19" s="115" customFormat="1" x14ac:dyDescent="0.25">
      <c r="A324" s="294">
        <v>323</v>
      </c>
      <c r="B324" s="294" t="s">
        <v>195</v>
      </c>
      <c r="C324" s="294" t="s">
        <v>284</v>
      </c>
      <c r="D324" s="294" t="s">
        <v>595</v>
      </c>
      <c r="E324" s="294" t="s">
        <v>618</v>
      </c>
      <c r="F324" s="294" t="s">
        <v>115</v>
      </c>
      <c r="G324" s="294"/>
      <c r="H324" s="294"/>
      <c r="I324" s="294"/>
      <c r="N324" s="275"/>
      <c r="O324" s="276"/>
      <c r="P324" s="275"/>
      <c r="Q324" s="276"/>
      <c r="S324" s="277"/>
    </row>
    <row r="325" spans="1:19" s="115" customFormat="1" x14ac:dyDescent="0.25">
      <c r="A325" s="294">
        <v>324</v>
      </c>
      <c r="B325" s="294" t="s">
        <v>195</v>
      </c>
      <c r="C325" s="294" t="s">
        <v>284</v>
      </c>
      <c r="D325" s="294" t="s">
        <v>595</v>
      </c>
      <c r="E325" s="294" t="s">
        <v>619</v>
      </c>
      <c r="F325" s="294" t="s">
        <v>115</v>
      </c>
      <c r="G325" s="294"/>
      <c r="H325" s="294"/>
      <c r="I325" s="294"/>
      <c r="N325" s="275"/>
      <c r="O325" s="276"/>
      <c r="P325" s="275"/>
      <c r="Q325" s="276"/>
      <c r="S325" s="277"/>
    </row>
    <row r="326" spans="1:19" s="115" customFormat="1" x14ac:dyDescent="0.25">
      <c r="A326" s="294">
        <v>325</v>
      </c>
      <c r="B326" s="294" t="s">
        <v>195</v>
      </c>
      <c r="C326" s="294" t="s">
        <v>284</v>
      </c>
      <c r="D326" s="294" t="s">
        <v>595</v>
      </c>
      <c r="E326" s="294" t="s">
        <v>620</v>
      </c>
      <c r="F326" s="294" t="s">
        <v>115</v>
      </c>
      <c r="G326" s="294"/>
      <c r="H326" s="294"/>
      <c r="I326" s="294"/>
      <c r="N326" s="275"/>
      <c r="O326" s="276"/>
      <c r="P326" s="275"/>
      <c r="Q326" s="276"/>
      <c r="S326" s="277"/>
    </row>
    <row r="327" spans="1:19" s="115" customFormat="1" x14ac:dyDescent="0.25">
      <c r="A327" s="294">
        <v>326</v>
      </c>
      <c r="B327" s="294" t="s">
        <v>195</v>
      </c>
      <c r="C327" s="294" t="s">
        <v>284</v>
      </c>
      <c r="D327" s="294" t="s">
        <v>595</v>
      </c>
      <c r="E327" s="294" t="s">
        <v>621</v>
      </c>
      <c r="F327" s="294" t="s">
        <v>115</v>
      </c>
      <c r="G327" s="294"/>
      <c r="H327" s="294"/>
      <c r="I327" s="294"/>
      <c r="N327" s="275"/>
      <c r="O327" s="276"/>
      <c r="P327" s="275"/>
      <c r="Q327" s="276"/>
      <c r="S327" s="277"/>
    </row>
    <row r="328" spans="1:19" s="115" customFormat="1" x14ac:dyDescent="0.25">
      <c r="A328" s="294">
        <v>327</v>
      </c>
      <c r="B328" s="294" t="s">
        <v>195</v>
      </c>
      <c r="C328" s="294" t="s">
        <v>284</v>
      </c>
      <c r="D328" s="294" t="s">
        <v>595</v>
      </c>
      <c r="E328" s="294" t="s">
        <v>622</v>
      </c>
      <c r="F328" s="294" t="s">
        <v>115</v>
      </c>
      <c r="G328" s="294"/>
      <c r="H328" s="294"/>
      <c r="I328" s="294"/>
      <c r="N328" s="275"/>
      <c r="O328" s="276"/>
      <c r="P328" s="275"/>
      <c r="Q328" s="276"/>
      <c r="S328" s="277"/>
    </row>
    <row r="329" spans="1:19" s="115" customFormat="1" x14ac:dyDescent="0.25">
      <c r="A329" s="294">
        <v>328</v>
      </c>
      <c r="B329" s="294" t="s">
        <v>195</v>
      </c>
      <c r="C329" s="294" t="s">
        <v>284</v>
      </c>
      <c r="D329" s="294" t="s">
        <v>595</v>
      </c>
      <c r="E329" s="294" t="s">
        <v>623</v>
      </c>
      <c r="F329" s="294" t="s">
        <v>115</v>
      </c>
      <c r="G329" s="294"/>
      <c r="H329" s="294"/>
      <c r="I329" s="294"/>
      <c r="N329" s="275"/>
      <c r="O329" s="276"/>
      <c r="P329" s="275"/>
      <c r="Q329" s="276"/>
      <c r="S329" s="277"/>
    </row>
    <row r="330" spans="1:19" s="115" customFormat="1" x14ac:dyDescent="0.25">
      <c r="A330" s="294">
        <v>329</v>
      </c>
      <c r="B330" s="294" t="s">
        <v>195</v>
      </c>
      <c r="C330" s="294" t="s">
        <v>284</v>
      </c>
      <c r="D330" s="294" t="s">
        <v>595</v>
      </c>
      <c r="E330" s="294" t="s">
        <v>624</v>
      </c>
      <c r="F330" s="294" t="s">
        <v>115</v>
      </c>
      <c r="G330" s="294"/>
      <c r="H330" s="294"/>
      <c r="I330" s="294"/>
      <c r="N330" s="275"/>
      <c r="O330" s="276"/>
      <c r="P330" s="275"/>
      <c r="Q330" s="276"/>
      <c r="S330" s="277"/>
    </row>
    <row r="331" spans="1:19" s="115" customFormat="1" x14ac:dyDescent="0.25">
      <c r="A331" s="294">
        <v>330</v>
      </c>
      <c r="B331" s="294" t="s">
        <v>195</v>
      </c>
      <c r="C331" s="294" t="s">
        <v>284</v>
      </c>
      <c r="D331" s="294" t="s">
        <v>595</v>
      </c>
      <c r="E331" s="294" t="s">
        <v>625</v>
      </c>
      <c r="F331" s="294" t="s">
        <v>115</v>
      </c>
      <c r="G331" s="294"/>
      <c r="H331" s="294"/>
      <c r="I331" s="294"/>
      <c r="N331" s="275"/>
      <c r="O331" s="276"/>
      <c r="P331" s="275"/>
      <c r="Q331" s="276"/>
      <c r="S331" s="277"/>
    </row>
    <row r="332" spans="1:19" s="115" customFormat="1" x14ac:dyDescent="0.25">
      <c r="A332" s="294">
        <v>331</v>
      </c>
      <c r="B332" s="294" t="s">
        <v>195</v>
      </c>
      <c r="C332" s="294" t="s">
        <v>234</v>
      </c>
      <c r="D332" s="294" t="s">
        <v>235</v>
      </c>
      <c r="E332" s="294" t="s">
        <v>626</v>
      </c>
      <c r="F332" s="294" t="s">
        <v>130</v>
      </c>
      <c r="G332" s="278">
        <v>42135.676388888889</v>
      </c>
      <c r="H332" s="294"/>
      <c r="I332" s="294"/>
      <c r="N332" s="275"/>
      <c r="O332" s="276"/>
      <c r="P332" s="275"/>
      <c r="Q332" s="276"/>
      <c r="S332" s="277"/>
    </row>
    <row r="333" spans="1:19" s="115" customFormat="1" x14ac:dyDescent="0.25">
      <c r="A333" s="294">
        <v>332</v>
      </c>
      <c r="B333" s="294" t="s">
        <v>195</v>
      </c>
      <c r="C333" s="294" t="s">
        <v>234</v>
      </c>
      <c r="D333" s="294" t="s">
        <v>235</v>
      </c>
      <c r="E333" s="294" t="s">
        <v>629</v>
      </c>
      <c r="F333" s="294" t="s">
        <v>114</v>
      </c>
      <c r="G333" s="278">
        <v>42139.341666666667</v>
      </c>
      <c r="H333" s="294"/>
      <c r="I333" s="294"/>
      <c r="N333" s="275"/>
      <c r="O333" s="276"/>
      <c r="P333" s="275"/>
      <c r="Q333" s="276"/>
      <c r="S333" s="277"/>
    </row>
    <row r="334" spans="1:19" s="115" customFormat="1" x14ac:dyDescent="0.25">
      <c r="A334" s="294">
        <v>333</v>
      </c>
      <c r="B334" s="294" t="s">
        <v>195</v>
      </c>
      <c r="C334" s="294" t="s">
        <v>234</v>
      </c>
      <c r="D334" s="294" t="s">
        <v>235</v>
      </c>
      <c r="E334" s="294" t="s">
        <v>631</v>
      </c>
      <c r="F334" s="294" t="s">
        <v>130</v>
      </c>
      <c r="G334" s="278">
        <v>42135.676388888889</v>
      </c>
      <c r="H334" s="294"/>
      <c r="I334" s="294"/>
      <c r="N334" s="275"/>
      <c r="O334" s="276"/>
      <c r="P334" s="275"/>
      <c r="Q334" s="276"/>
      <c r="S334" s="277"/>
    </row>
    <row r="335" spans="1:19" s="115" customFormat="1" x14ac:dyDescent="0.25">
      <c r="A335" s="294">
        <v>334</v>
      </c>
      <c r="B335" s="294" t="s">
        <v>195</v>
      </c>
      <c r="C335" s="294" t="s">
        <v>234</v>
      </c>
      <c r="D335" s="294" t="s">
        <v>235</v>
      </c>
      <c r="E335" s="294" t="s">
        <v>632</v>
      </c>
      <c r="F335" s="294" t="s">
        <v>130</v>
      </c>
      <c r="G335" s="278">
        <v>42139.339583333334</v>
      </c>
      <c r="H335" s="294"/>
      <c r="I335" s="294"/>
      <c r="N335" s="275"/>
      <c r="O335" s="276"/>
      <c r="P335" s="275"/>
      <c r="Q335" s="276"/>
      <c r="S335" s="277"/>
    </row>
    <row r="336" spans="1:19" s="115" customFormat="1" x14ac:dyDescent="0.25">
      <c r="A336" s="294">
        <v>335</v>
      </c>
      <c r="B336" s="294" t="s">
        <v>195</v>
      </c>
      <c r="C336" s="294" t="s">
        <v>234</v>
      </c>
      <c r="D336" s="294" t="s">
        <v>235</v>
      </c>
      <c r="E336" s="294" t="s">
        <v>630</v>
      </c>
      <c r="F336" s="294" t="s">
        <v>131</v>
      </c>
      <c r="G336" s="278">
        <v>42082.609722222223</v>
      </c>
      <c r="H336" s="294"/>
      <c r="I336" s="294"/>
      <c r="N336" s="275"/>
      <c r="O336" s="276"/>
      <c r="P336" s="275"/>
      <c r="Q336" s="276"/>
      <c r="S336" s="277"/>
    </row>
    <row r="337" spans="1:19" s="115" customFormat="1" x14ac:dyDescent="0.25">
      <c r="A337" s="294">
        <v>336</v>
      </c>
      <c r="B337" s="294" t="s">
        <v>195</v>
      </c>
      <c r="C337" s="294" t="s">
        <v>234</v>
      </c>
      <c r="D337" s="294" t="s">
        <v>235</v>
      </c>
      <c r="E337" s="294" t="s">
        <v>627</v>
      </c>
      <c r="F337" s="294" t="s">
        <v>130</v>
      </c>
      <c r="G337" s="278">
        <v>42139.425694444442</v>
      </c>
      <c r="H337" s="294"/>
      <c r="I337" s="294"/>
      <c r="N337" s="275"/>
      <c r="O337" s="276"/>
      <c r="P337" s="275"/>
      <c r="Q337" s="276"/>
      <c r="S337" s="277"/>
    </row>
    <row r="338" spans="1:19" s="115" customFormat="1" x14ac:dyDescent="0.25">
      <c r="A338" s="294">
        <v>337</v>
      </c>
      <c r="B338" s="294" t="s">
        <v>195</v>
      </c>
      <c r="C338" s="294" t="s">
        <v>234</v>
      </c>
      <c r="D338" s="294" t="s">
        <v>235</v>
      </c>
      <c r="E338" s="294" t="s">
        <v>633</v>
      </c>
      <c r="F338" s="294" t="s">
        <v>130</v>
      </c>
      <c r="G338" s="278">
        <v>42139.34097222222</v>
      </c>
      <c r="H338" s="294"/>
      <c r="I338" s="294"/>
      <c r="N338" s="275"/>
      <c r="O338" s="276"/>
      <c r="P338" s="275"/>
      <c r="Q338" s="276"/>
      <c r="S338" s="277"/>
    </row>
    <row r="339" spans="1:19" s="115" customFormat="1" x14ac:dyDescent="0.25">
      <c r="A339" s="294">
        <v>338</v>
      </c>
      <c r="B339" s="294" t="s">
        <v>195</v>
      </c>
      <c r="C339" s="294" t="s">
        <v>234</v>
      </c>
      <c r="D339" s="294" t="s">
        <v>235</v>
      </c>
      <c r="E339" s="294" t="s">
        <v>634</v>
      </c>
      <c r="F339" s="294" t="s">
        <v>130</v>
      </c>
      <c r="G339" s="278">
        <v>42139.34097222222</v>
      </c>
      <c r="H339" s="294"/>
      <c r="I339" s="294"/>
      <c r="N339" s="275"/>
      <c r="O339" s="276"/>
      <c r="P339" s="275"/>
      <c r="Q339" s="276"/>
      <c r="S339" s="277"/>
    </row>
    <row r="340" spans="1:19" s="115" customFormat="1" x14ac:dyDescent="0.25">
      <c r="A340" s="294">
        <v>339</v>
      </c>
      <c r="B340" s="294" t="s">
        <v>195</v>
      </c>
      <c r="C340" s="294" t="s">
        <v>234</v>
      </c>
      <c r="D340" s="294" t="s">
        <v>235</v>
      </c>
      <c r="E340" s="294" t="s">
        <v>628</v>
      </c>
      <c r="F340" s="294" t="s">
        <v>130</v>
      </c>
      <c r="G340" s="278">
        <v>42139.426388888889</v>
      </c>
      <c r="H340" s="294"/>
      <c r="I340" s="294"/>
      <c r="N340" s="275"/>
      <c r="O340" s="276"/>
      <c r="P340" s="275"/>
      <c r="Q340" s="276"/>
      <c r="S340" s="277"/>
    </row>
    <row r="341" spans="1:19" s="115" customFormat="1" x14ac:dyDescent="0.25">
      <c r="A341" s="294">
        <v>340</v>
      </c>
      <c r="B341" s="294" t="s">
        <v>195</v>
      </c>
      <c r="C341" s="294" t="s">
        <v>234</v>
      </c>
      <c r="D341" s="294" t="s">
        <v>235</v>
      </c>
      <c r="E341" s="294" t="s">
        <v>635</v>
      </c>
      <c r="F341" s="294" t="s">
        <v>130</v>
      </c>
      <c r="G341" s="278">
        <v>42139.34097222222</v>
      </c>
      <c r="H341" s="294"/>
      <c r="I341" s="294"/>
      <c r="N341" s="275"/>
      <c r="O341" s="276"/>
      <c r="P341" s="275"/>
      <c r="Q341" s="276"/>
      <c r="S341" s="277"/>
    </row>
    <row r="342" spans="1:19" s="115" customFormat="1" x14ac:dyDescent="0.25">
      <c r="A342" s="294">
        <v>341</v>
      </c>
      <c r="B342" s="294" t="s">
        <v>195</v>
      </c>
      <c r="C342" s="294" t="s">
        <v>234</v>
      </c>
      <c r="D342" s="294" t="s">
        <v>236</v>
      </c>
      <c r="E342" s="274" t="s">
        <v>637</v>
      </c>
      <c r="F342" s="294" t="s">
        <v>115</v>
      </c>
      <c r="G342" s="278"/>
      <c r="H342" s="294"/>
      <c r="I342" s="294"/>
      <c r="N342" s="275"/>
      <c r="O342" s="276"/>
      <c r="P342" s="275"/>
      <c r="Q342" s="276"/>
      <c r="S342" s="277"/>
    </row>
    <row r="343" spans="1:19" s="115" customFormat="1" x14ac:dyDescent="0.25">
      <c r="A343" s="294">
        <v>342</v>
      </c>
      <c r="B343" s="294" t="s">
        <v>195</v>
      </c>
      <c r="C343" s="294" t="s">
        <v>234</v>
      </c>
      <c r="D343" s="294" t="s">
        <v>236</v>
      </c>
      <c r="E343" s="273" t="s">
        <v>636</v>
      </c>
      <c r="F343" s="294" t="s">
        <v>115</v>
      </c>
      <c r="G343" s="278"/>
      <c r="H343" s="294"/>
      <c r="I343" s="294"/>
      <c r="N343" s="275"/>
      <c r="O343" s="276"/>
      <c r="P343" s="275"/>
      <c r="Q343" s="276"/>
      <c r="S343" s="277"/>
    </row>
    <row r="344" spans="1:19" s="115" customFormat="1" x14ac:dyDescent="0.25">
      <c r="A344" s="294">
        <v>343</v>
      </c>
      <c r="B344" s="294" t="s">
        <v>195</v>
      </c>
      <c r="C344" s="294" t="s">
        <v>234</v>
      </c>
      <c r="D344" s="294" t="s">
        <v>236</v>
      </c>
      <c r="E344" s="273" t="s">
        <v>638</v>
      </c>
      <c r="F344" s="294" t="s">
        <v>130</v>
      </c>
      <c r="G344" s="278">
        <v>42135.677245370367</v>
      </c>
      <c r="H344" s="294"/>
      <c r="I344" s="294"/>
      <c r="N344" s="275"/>
      <c r="O344" s="276"/>
      <c r="P344" s="275"/>
      <c r="Q344" s="276"/>
      <c r="S344" s="277"/>
    </row>
    <row r="345" spans="1:19" s="115" customFormat="1" x14ac:dyDescent="0.25">
      <c r="A345" s="294">
        <v>344</v>
      </c>
      <c r="B345" s="294" t="s">
        <v>195</v>
      </c>
      <c r="C345" s="294" t="s">
        <v>234</v>
      </c>
      <c r="D345" s="294" t="s">
        <v>236</v>
      </c>
      <c r="E345" s="273" t="s">
        <v>655</v>
      </c>
      <c r="F345" s="294" t="s">
        <v>130</v>
      </c>
      <c r="G345" s="278">
        <v>42135.678807870368</v>
      </c>
      <c r="H345" s="294"/>
      <c r="I345" s="294"/>
      <c r="N345" s="275"/>
      <c r="O345" s="276"/>
      <c r="P345" s="275"/>
      <c r="Q345" s="276"/>
      <c r="S345" s="277"/>
    </row>
    <row r="346" spans="1:19" s="115" customFormat="1" x14ac:dyDescent="0.25">
      <c r="A346" s="294">
        <v>345</v>
      </c>
      <c r="B346" s="294" t="s">
        <v>195</v>
      </c>
      <c r="C346" s="294" t="s">
        <v>234</v>
      </c>
      <c r="D346" s="294" t="s">
        <v>236</v>
      </c>
      <c r="E346" s="274" t="s">
        <v>661</v>
      </c>
      <c r="F346" s="294" t="s">
        <v>115</v>
      </c>
      <c r="G346" s="278"/>
      <c r="H346" s="294"/>
      <c r="I346" s="294"/>
      <c r="N346" s="275"/>
      <c r="O346" s="276"/>
      <c r="P346" s="275"/>
      <c r="Q346" s="276"/>
      <c r="S346" s="277"/>
    </row>
    <row r="347" spans="1:19" s="115" customFormat="1" x14ac:dyDescent="0.25">
      <c r="A347" s="294">
        <v>346</v>
      </c>
      <c r="B347" s="294" t="s">
        <v>195</v>
      </c>
      <c r="C347" s="294" t="s">
        <v>234</v>
      </c>
      <c r="D347" s="294" t="s">
        <v>236</v>
      </c>
      <c r="E347" s="273" t="s">
        <v>663</v>
      </c>
      <c r="F347" s="294" t="s">
        <v>130</v>
      </c>
      <c r="G347" s="278">
        <v>42135.679386574069</v>
      </c>
      <c r="H347" s="294"/>
      <c r="I347" s="294"/>
      <c r="N347" s="275"/>
      <c r="O347" s="276"/>
      <c r="P347" s="275"/>
      <c r="Q347" s="276"/>
      <c r="S347" s="277"/>
    </row>
    <row r="348" spans="1:19" s="115" customFormat="1" x14ac:dyDescent="0.25">
      <c r="A348" s="294">
        <v>347</v>
      </c>
      <c r="B348" s="294" t="s">
        <v>195</v>
      </c>
      <c r="C348" s="294" t="s">
        <v>234</v>
      </c>
      <c r="D348" s="294" t="s">
        <v>236</v>
      </c>
      <c r="E348" s="274" t="s">
        <v>664</v>
      </c>
      <c r="F348" s="294" t="s">
        <v>115</v>
      </c>
      <c r="G348" s="278"/>
      <c r="H348" s="294"/>
      <c r="I348" s="294"/>
      <c r="N348" s="275"/>
      <c r="O348" s="276"/>
      <c r="P348" s="275"/>
      <c r="Q348" s="276"/>
      <c r="S348" s="277"/>
    </row>
    <row r="349" spans="1:19" s="115" customFormat="1" x14ac:dyDescent="0.25">
      <c r="A349" s="294">
        <v>348</v>
      </c>
      <c r="B349" s="294" t="s">
        <v>195</v>
      </c>
      <c r="C349" s="294" t="s">
        <v>234</v>
      </c>
      <c r="D349" s="294" t="s">
        <v>236</v>
      </c>
      <c r="E349" s="273" t="s">
        <v>665</v>
      </c>
      <c r="F349" s="294" t="s">
        <v>115</v>
      </c>
      <c r="G349" s="278"/>
      <c r="H349" s="294"/>
      <c r="I349" s="294"/>
      <c r="N349" s="275"/>
      <c r="O349" s="276"/>
      <c r="P349" s="275"/>
      <c r="Q349" s="276"/>
      <c r="S349" s="277"/>
    </row>
    <row r="350" spans="1:19" s="115" customFormat="1" x14ac:dyDescent="0.25">
      <c r="A350" s="294">
        <v>349</v>
      </c>
      <c r="B350" s="294" t="s">
        <v>195</v>
      </c>
      <c r="C350" s="294" t="s">
        <v>234</v>
      </c>
      <c r="D350" s="294" t="s">
        <v>236</v>
      </c>
      <c r="E350" s="274" t="s">
        <v>662</v>
      </c>
      <c r="F350" s="294" t="s">
        <v>115</v>
      </c>
      <c r="G350" s="278"/>
      <c r="H350" s="294"/>
      <c r="I350" s="294"/>
      <c r="N350" s="275"/>
      <c r="O350" s="276"/>
      <c r="P350" s="275"/>
      <c r="Q350" s="276"/>
      <c r="S350" s="277"/>
    </row>
    <row r="351" spans="1:19" s="115" customFormat="1" x14ac:dyDescent="0.25">
      <c r="A351" s="294">
        <v>350</v>
      </c>
      <c r="B351" s="294" t="s">
        <v>195</v>
      </c>
      <c r="C351" s="294" t="s">
        <v>234</v>
      </c>
      <c r="D351" s="294" t="s">
        <v>236</v>
      </c>
      <c r="E351" s="273" t="s">
        <v>659</v>
      </c>
      <c r="F351" s="294" t="s">
        <v>130</v>
      </c>
      <c r="G351" s="278">
        <v>42151.518148148149</v>
      </c>
      <c r="H351" s="294"/>
      <c r="I351" s="294"/>
      <c r="N351" s="275"/>
      <c r="O351" s="276"/>
      <c r="P351" s="275"/>
      <c r="Q351" s="276"/>
      <c r="S351" s="277"/>
    </row>
    <row r="352" spans="1:19" s="115" customFormat="1" x14ac:dyDescent="0.25">
      <c r="A352" s="294">
        <v>351</v>
      </c>
      <c r="B352" s="294" t="s">
        <v>195</v>
      </c>
      <c r="C352" s="294" t="s">
        <v>234</v>
      </c>
      <c r="D352" s="294" t="s">
        <v>236</v>
      </c>
      <c r="E352" s="274" t="s">
        <v>656</v>
      </c>
      <c r="F352" s="294" t="s">
        <v>130</v>
      </c>
      <c r="G352" s="278">
        <v>42135.678935185184</v>
      </c>
      <c r="H352" s="294"/>
      <c r="I352" s="294"/>
      <c r="N352" s="275"/>
      <c r="O352" s="276"/>
      <c r="P352" s="275"/>
      <c r="Q352" s="276"/>
      <c r="S352" s="277"/>
    </row>
    <row r="353" spans="1:19" s="115" customFormat="1" x14ac:dyDescent="0.25">
      <c r="A353" s="294">
        <v>352</v>
      </c>
      <c r="B353" s="294" t="s">
        <v>195</v>
      </c>
      <c r="C353" s="294" t="s">
        <v>234</v>
      </c>
      <c r="D353" s="294" t="s">
        <v>236</v>
      </c>
      <c r="E353" s="273" t="s">
        <v>657</v>
      </c>
      <c r="F353" s="294" t="s">
        <v>130</v>
      </c>
      <c r="G353" s="278">
        <v>42135.679039351853</v>
      </c>
      <c r="H353" s="294"/>
      <c r="I353" s="294"/>
      <c r="N353" s="275"/>
      <c r="O353" s="276"/>
      <c r="P353" s="275"/>
      <c r="Q353" s="276"/>
      <c r="S353" s="277"/>
    </row>
    <row r="354" spans="1:19" s="115" customFormat="1" x14ac:dyDescent="0.25">
      <c r="A354" s="294">
        <v>353</v>
      </c>
      <c r="B354" s="294" t="s">
        <v>195</v>
      </c>
      <c r="C354" s="294" t="s">
        <v>234</v>
      </c>
      <c r="D354" s="294" t="s">
        <v>236</v>
      </c>
      <c r="E354" s="274" t="s">
        <v>660</v>
      </c>
      <c r="F354" s="294" t="s">
        <v>130</v>
      </c>
      <c r="G354" s="278">
        <v>42151.519386574073</v>
      </c>
      <c r="H354" s="294"/>
      <c r="I354" s="294"/>
      <c r="N354" s="275"/>
      <c r="O354" s="276"/>
      <c r="P354" s="275"/>
      <c r="Q354" s="276"/>
      <c r="S354" s="277"/>
    </row>
    <row r="355" spans="1:19" s="115" customFormat="1" x14ac:dyDescent="0.25">
      <c r="A355" s="294">
        <v>354</v>
      </c>
      <c r="B355" s="294" t="s">
        <v>195</v>
      </c>
      <c r="C355" s="294" t="s">
        <v>234</v>
      </c>
      <c r="D355" s="294" t="s">
        <v>236</v>
      </c>
      <c r="E355" s="273" t="s">
        <v>666</v>
      </c>
      <c r="F355" s="294" t="s">
        <v>130</v>
      </c>
      <c r="G355" s="278">
        <v>42135.679722222223</v>
      </c>
      <c r="H355" s="294"/>
      <c r="I355" s="294"/>
      <c r="N355" s="275"/>
      <c r="O355" s="276"/>
      <c r="P355" s="275"/>
      <c r="Q355" s="276"/>
      <c r="S355" s="277"/>
    </row>
    <row r="356" spans="1:19" s="115" customFormat="1" x14ac:dyDescent="0.25">
      <c r="A356" s="294">
        <v>355</v>
      </c>
      <c r="B356" s="294" t="s">
        <v>195</v>
      </c>
      <c r="C356" s="294" t="s">
        <v>234</v>
      </c>
      <c r="D356" s="294" t="s">
        <v>236</v>
      </c>
      <c r="E356" s="274" t="s">
        <v>667</v>
      </c>
      <c r="F356" s="294" t="s">
        <v>130</v>
      </c>
      <c r="G356" s="278">
        <v>42135.679849537039</v>
      </c>
      <c r="H356" s="294"/>
      <c r="I356" s="294"/>
      <c r="N356" s="275"/>
      <c r="O356" s="276"/>
      <c r="P356" s="275"/>
      <c r="Q356" s="276"/>
      <c r="S356" s="277"/>
    </row>
    <row r="357" spans="1:19" s="115" customFormat="1" x14ac:dyDescent="0.25">
      <c r="A357" s="294">
        <v>356</v>
      </c>
      <c r="B357" s="294" t="s">
        <v>195</v>
      </c>
      <c r="C357" s="294" t="s">
        <v>234</v>
      </c>
      <c r="D357" s="294" t="s">
        <v>236</v>
      </c>
      <c r="E357" s="273" t="s">
        <v>658</v>
      </c>
      <c r="F357" s="294" t="s">
        <v>131</v>
      </c>
      <c r="G357" s="278">
        <v>42101.586550925924</v>
      </c>
      <c r="H357" s="294"/>
      <c r="I357" s="294"/>
      <c r="N357" s="275"/>
      <c r="O357" s="276"/>
      <c r="P357" s="275"/>
      <c r="Q357" s="276"/>
      <c r="S357" s="277"/>
    </row>
    <row r="358" spans="1:19" s="115" customFormat="1" x14ac:dyDescent="0.25">
      <c r="A358" s="294">
        <v>357</v>
      </c>
      <c r="B358" s="294" t="s">
        <v>195</v>
      </c>
      <c r="C358" s="294" t="s">
        <v>234</v>
      </c>
      <c r="D358" s="294" t="s">
        <v>236</v>
      </c>
      <c r="E358" s="274" t="s">
        <v>639</v>
      </c>
      <c r="F358" s="294" t="s">
        <v>130</v>
      </c>
      <c r="G358" s="278">
        <v>42135.677361111113</v>
      </c>
      <c r="H358" s="294"/>
      <c r="I358" s="294"/>
      <c r="N358" s="275"/>
      <c r="O358" s="276"/>
      <c r="P358" s="275"/>
      <c r="Q358" s="276"/>
      <c r="S358" s="277"/>
    </row>
    <row r="359" spans="1:19" s="115" customFormat="1" x14ac:dyDescent="0.25">
      <c r="A359" s="294">
        <v>358</v>
      </c>
      <c r="B359" s="294" t="s">
        <v>195</v>
      </c>
      <c r="C359" s="294" t="s">
        <v>234</v>
      </c>
      <c r="D359" s="294" t="s">
        <v>236</v>
      </c>
      <c r="E359" s="273" t="s">
        <v>640</v>
      </c>
      <c r="F359" s="294" t="s">
        <v>115</v>
      </c>
      <c r="G359" s="278"/>
      <c r="H359" s="294"/>
      <c r="I359" s="294"/>
      <c r="N359" s="275"/>
      <c r="O359" s="276"/>
      <c r="P359" s="275"/>
      <c r="Q359" s="276"/>
      <c r="S359" s="277"/>
    </row>
    <row r="360" spans="1:19" s="115" customFormat="1" x14ac:dyDescent="0.25">
      <c r="A360" s="294">
        <v>359</v>
      </c>
      <c r="B360" s="294" t="s">
        <v>195</v>
      </c>
      <c r="C360" s="294" t="s">
        <v>234</v>
      </c>
      <c r="D360" s="294" t="s">
        <v>236</v>
      </c>
      <c r="E360" s="274" t="s">
        <v>641</v>
      </c>
      <c r="F360" s="294" t="s">
        <v>115</v>
      </c>
      <c r="G360" s="278"/>
      <c r="H360" s="294"/>
      <c r="I360" s="294"/>
      <c r="N360" s="275"/>
      <c r="O360" s="276"/>
      <c r="P360" s="275"/>
      <c r="Q360" s="276"/>
      <c r="S360" s="277"/>
    </row>
    <row r="361" spans="1:19" s="115" customFormat="1" x14ac:dyDescent="0.25">
      <c r="A361" s="294">
        <v>360</v>
      </c>
      <c r="B361" s="294" t="s">
        <v>195</v>
      </c>
      <c r="C361" s="294" t="s">
        <v>234</v>
      </c>
      <c r="D361" s="294" t="s">
        <v>236</v>
      </c>
      <c r="E361" s="274" t="s">
        <v>642</v>
      </c>
      <c r="F361" s="294" t="s">
        <v>130</v>
      </c>
      <c r="G361" s="278">
        <v>42135.677499999998</v>
      </c>
      <c r="H361" s="294"/>
      <c r="I361" s="294"/>
      <c r="N361" s="275"/>
      <c r="O361" s="276"/>
      <c r="P361" s="275"/>
      <c r="Q361" s="276"/>
      <c r="S361" s="277"/>
    </row>
    <row r="362" spans="1:19" s="115" customFormat="1" x14ac:dyDescent="0.25">
      <c r="A362" s="294">
        <v>361</v>
      </c>
      <c r="B362" s="294" t="s">
        <v>195</v>
      </c>
      <c r="C362" s="294" t="s">
        <v>234</v>
      </c>
      <c r="D362" s="294" t="s">
        <v>236</v>
      </c>
      <c r="E362" s="273" t="s">
        <v>643</v>
      </c>
      <c r="F362" s="294" t="s">
        <v>115</v>
      </c>
      <c r="G362" s="278"/>
      <c r="H362" s="294"/>
      <c r="I362" s="294"/>
      <c r="N362" s="275"/>
      <c r="O362" s="276"/>
      <c r="P362" s="275"/>
      <c r="Q362" s="276"/>
      <c r="S362" s="277"/>
    </row>
    <row r="363" spans="1:19" s="115" customFormat="1" x14ac:dyDescent="0.25">
      <c r="A363" s="294">
        <v>362</v>
      </c>
      <c r="B363" s="294" t="s">
        <v>195</v>
      </c>
      <c r="C363" s="294" t="s">
        <v>234</v>
      </c>
      <c r="D363" s="294" t="s">
        <v>236</v>
      </c>
      <c r="E363" s="274" t="s">
        <v>644</v>
      </c>
      <c r="F363" s="294" t="s">
        <v>115</v>
      </c>
      <c r="G363" s="278"/>
      <c r="H363" s="294"/>
      <c r="I363" s="294"/>
      <c r="N363" s="275"/>
      <c r="O363" s="276"/>
      <c r="P363" s="275"/>
      <c r="Q363" s="276"/>
      <c r="S363" s="277"/>
    </row>
    <row r="364" spans="1:19" s="115" customFormat="1" x14ac:dyDescent="0.25">
      <c r="A364" s="294">
        <v>363</v>
      </c>
      <c r="B364" s="294" t="s">
        <v>195</v>
      </c>
      <c r="C364" s="294" t="s">
        <v>234</v>
      </c>
      <c r="D364" s="294" t="s">
        <v>236</v>
      </c>
      <c r="E364" s="274" t="s">
        <v>645</v>
      </c>
      <c r="F364" s="294" t="s">
        <v>115</v>
      </c>
      <c r="G364" s="278"/>
      <c r="H364" s="294"/>
      <c r="I364" s="294"/>
      <c r="N364" s="275"/>
      <c r="O364" s="276"/>
      <c r="P364" s="275"/>
      <c r="Q364" s="276"/>
      <c r="S364" s="277"/>
    </row>
    <row r="365" spans="1:19" s="115" customFormat="1" x14ac:dyDescent="0.25">
      <c r="A365" s="294">
        <v>364</v>
      </c>
      <c r="B365" s="294" t="s">
        <v>195</v>
      </c>
      <c r="C365" s="294" t="s">
        <v>234</v>
      </c>
      <c r="D365" s="294" t="s">
        <v>236</v>
      </c>
      <c r="E365" s="274" t="s">
        <v>646</v>
      </c>
      <c r="F365" s="294" t="s">
        <v>115</v>
      </c>
      <c r="G365" s="278"/>
      <c r="H365" s="294"/>
      <c r="I365" s="294"/>
      <c r="N365" s="275"/>
      <c r="O365" s="276"/>
      <c r="P365" s="275"/>
      <c r="Q365" s="276"/>
      <c r="S365" s="277"/>
    </row>
    <row r="366" spans="1:19" s="115" customFormat="1" x14ac:dyDescent="0.25">
      <c r="A366" s="294">
        <v>365</v>
      </c>
      <c r="B366" s="294" t="s">
        <v>195</v>
      </c>
      <c r="C366" s="294" t="s">
        <v>234</v>
      </c>
      <c r="D366" s="294" t="s">
        <v>236</v>
      </c>
      <c r="E366" s="273" t="s">
        <v>647</v>
      </c>
      <c r="F366" s="294" t="s">
        <v>115</v>
      </c>
      <c r="G366" s="278"/>
      <c r="H366" s="294"/>
      <c r="I366" s="294"/>
      <c r="N366" s="275"/>
      <c r="O366" s="276"/>
      <c r="P366" s="275"/>
      <c r="Q366" s="276"/>
      <c r="S366" s="277"/>
    </row>
    <row r="367" spans="1:19" s="115" customFormat="1" x14ac:dyDescent="0.25">
      <c r="A367" s="294">
        <v>366</v>
      </c>
      <c r="B367" s="294" t="s">
        <v>195</v>
      </c>
      <c r="C367" s="294" t="s">
        <v>234</v>
      </c>
      <c r="D367" s="294" t="s">
        <v>236</v>
      </c>
      <c r="E367" s="273" t="s">
        <v>648</v>
      </c>
      <c r="F367" s="294" t="s">
        <v>130</v>
      </c>
      <c r="G367" s="278">
        <v>42135.678043981483</v>
      </c>
      <c r="H367" s="294"/>
      <c r="I367" s="294"/>
      <c r="N367" s="275"/>
      <c r="O367" s="276"/>
      <c r="P367" s="275"/>
      <c r="Q367" s="276"/>
      <c r="S367" s="277"/>
    </row>
    <row r="368" spans="1:19" s="115" customFormat="1" x14ac:dyDescent="0.25">
      <c r="A368" s="294">
        <v>367</v>
      </c>
      <c r="B368" s="294" t="s">
        <v>195</v>
      </c>
      <c r="C368" s="294" t="s">
        <v>234</v>
      </c>
      <c r="D368" s="294" t="s">
        <v>236</v>
      </c>
      <c r="E368" s="273" t="s">
        <v>649</v>
      </c>
      <c r="F368" s="294" t="s">
        <v>115</v>
      </c>
      <c r="G368" s="278"/>
      <c r="H368" s="294"/>
      <c r="I368" s="294"/>
      <c r="N368" s="275"/>
      <c r="O368" s="276"/>
      <c r="P368" s="275"/>
      <c r="Q368" s="276"/>
      <c r="S368" s="277"/>
    </row>
    <row r="369" spans="1:19" s="115" customFormat="1" x14ac:dyDescent="0.25">
      <c r="A369" s="294">
        <v>368</v>
      </c>
      <c r="B369" s="294" t="s">
        <v>195</v>
      </c>
      <c r="C369" s="294" t="s">
        <v>234</v>
      </c>
      <c r="D369" s="294" t="s">
        <v>236</v>
      </c>
      <c r="E369" s="274" t="s">
        <v>650</v>
      </c>
      <c r="F369" s="294" t="s">
        <v>115</v>
      </c>
      <c r="G369" s="278"/>
      <c r="H369" s="294"/>
      <c r="I369" s="294"/>
      <c r="N369" s="275"/>
      <c r="O369" s="276"/>
      <c r="P369" s="275"/>
      <c r="Q369" s="276"/>
      <c r="S369" s="277"/>
    </row>
    <row r="370" spans="1:19" s="115" customFormat="1" x14ac:dyDescent="0.25">
      <c r="A370" s="294">
        <v>369</v>
      </c>
      <c r="B370" s="294" t="s">
        <v>195</v>
      </c>
      <c r="C370" s="294" t="s">
        <v>234</v>
      </c>
      <c r="D370" s="294" t="s">
        <v>236</v>
      </c>
      <c r="E370" s="273" t="s">
        <v>651</v>
      </c>
      <c r="F370" s="294" t="s">
        <v>115</v>
      </c>
      <c r="G370" s="278"/>
      <c r="H370" s="294"/>
      <c r="I370" s="294"/>
      <c r="N370" s="275"/>
      <c r="O370" s="276"/>
      <c r="P370" s="275"/>
      <c r="Q370" s="276"/>
      <c r="S370" s="277"/>
    </row>
    <row r="371" spans="1:19" s="115" customFormat="1" x14ac:dyDescent="0.25">
      <c r="A371" s="294">
        <v>370</v>
      </c>
      <c r="B371" s="294" t="s">
        <v>195</v>
      </c>
      <c r="C371" s="294" t="s">
        <v>234</v>
      </c>
      <c r="D371" s="294" t="s">
        <v>236</v>
      </c>
      <c r="E371" s="274" t="s">
        <v>652</v>
      </c>
      <c r="F371" s="294" t="s">
        <v>130</v>
      </c>
      <c r="G371" s="278">
        <v>42135.678159722222</v>
      </c>
      <c r="H371" s="294"/>
      <c r="I371" s="294"/>
      <c r="N371" s="275"/>
      <c r="O371" s="276"/>
      <c r="P371" s="275"/>
      <c r="Q371" s="276"/>
      <c r="S371" s="277"/>
    </row>
    <row r="372" spans="1:19" s="115" customFormat="1" x14ac:dyDescent="0.25">
      <c r="A372" s="294">
        <v>371</v>
      </c>
      <c r="B372" s="294" t="s">
        <v>195</v>
      </c>
      <c r="C372" s="294" t="s">
        <v>234</v>
      </c>
      <c r="D372" s="294" t="s">
        <v>236</v>
      </c>
      <c r="E372" s="274" t="s">
        <v>653</v>
      </c>
      <c r="F372" s="294" t="s">
        <v>130</v>
      </c>
      <c r="G372" s="278">
        <v>42135.494641203702</v>
      </c>
      <c r="H372" s="294"/>
      <c r="I372" s="294"/>
      <c r="N372" s="275"/>
      <c r="O372" s="276"/>
      <c r="P372" s="275"/>
      <c r="Q372" s="276"/>
      <c r="S372" s="277"/>
    </row>
    <row r="373" spans="1:19" s="115" customFormat="1" x14ac:dyDescent="0.25">
      <c r="A373" s="294">
        <v>372</v>
      </c>
      <c r="B373" s="294" t="s">
        <v>195</v>
      </c>
      <c r="C373" s="294" t="s">
        <v>234</v>
      </c>
      <c r="D373" s="294" t="s">
        <v>236</v>
      </c>
      <c r="E373" s="273" t="s">
        <v>654</v>
      </c>
      <c r="F373" s="294" t="s">
        <v>130</v>
      </c>
      <c r="G373" s="278">
        <v>42135.678344907406</v>
      </c>
      <c r="H373" s="294"/>
      <c r="I373" s="294"/>
      <c r="N373" s="275"/>
      <c r="O373" s="276"/>
      <c r="P373" s="275"/>
      <c r="Q373" s="276"/>
      <c r="S373" s="277"/>
    </row>
    <row r="374" spans="1:19" s="115" customFormat="1" x14ac:dyDescent="0.25">
      <c r="A374" s="294">
        <v>373</v>
      </c>
      <c r="B374" s="294" t="s">
        <v>195</v>
      </c>
      <c r="C374" s="294" t="s">
        <v>234</v>
      </c>
      <c r="D374" s="294" t="s">
        <v>237</v>
      </c>
      <c r="E374" s="294" t="s">
        <v>716</v>
      </c>
      <c r="F374" s="294" t="s">
        <v>130</v>
      </c>
      <c r="G374" s="278">
        <v>42151.521006944444</v>
      </c>
      <c r="H374" s="294"/>
      <c r="I374" s="294"/>
      <c r="N374" s="275"/>
      <c r="O374" s="276"/>
      <c r="P374" s="275"/>
      <c r="Q374" s="276"/>
      <c r="S374" s="277"/>
    </row>
    <row r="375" spans="1:19" s="115" customFormat="1" x14ac:dyDescent="0.25">
      <c r="A375" s="294">
        <v>374</v>
      </c>
      <c r="B375" s="294" t="s">
        <v>195</v>
      </c>
      <c r="C375" s="294" t="s">
        <v>234</v>
      </c>
      <c r="D375" s="294" t="s">
        <v>237</v>
      </c>
      <c r="E375" s="279" t="s">
        <v>720</v>
      </c>
      <c r="F375" s="294" t="s">
        <v>130</v>
      </c>
      <c r="G375" s="278">
        <v>42135.684988425921</v>
      </c>
      <c r="H375" s="294"/>
      <c r="I375" s="294"/>
      <c r="N375" s="275"/>
      <c r="O375" s="276"/>
      <c r="P375" s="275"/>
      <c r="Q375" s="276"/>
      <c r="S375" s="277"/>
    </row>
    <row r="376" spans="1:19" s="115" customFormat="1" x14ac:dyDescent="0.25">
      <c r="A376" s="294">
        <v>375</v>
      </c>
      <c r="B376" s="294" t="s">
        <v>195</v>
      </c>
      <c r="C376" s="294" t="s">
        <v>234</v>
      </c>
      <c r="D376" s="294" t="s">
        <v>237</v>
      </c>
      <c r="E376" s="294" t="s">
        <v>759</v>
      </c>
      <c r="F376" s="294" t="s">
        <v>130</v>
      </c>
      <c r="G376" s="278">
        <v>42135.686851851853</v>
      </c>
      <c r="H376" s="294"/>
      <c r="I376" s="294"/>
      <c r="N376" s="275"/>
      <c r="O376" s="276"/>
      <c r="P376" s="275"/>
      <c r="Q376" s="276"/>
      <c r="S376" s="277"/>
    </row>
    <row r="377" spans="1:19" s="115" customFormat="1" x14ac:dyDescent="0.25">
      <c r="A377" s="294">
        <v>376</v>
      </c>
      <c r="B377" s="294" t="s">
        <v>195</v>
      </c>
      <c r="C377" s="294" t="s">
        <v>234</v>
      </c>
      <c r="D377" s="294" t="s">
        <v>237</v>
      </c>
      <c r="E377" s="279" t="s">
        <v>727</v>
      </c>
      <c r="F377" s="294" t="s">
        <v>131</v>
      </c>
      <c r="G377" s="278">
        <v>42089.50100694444</v>
      </c>
      <c r="H377" s="294"/>
      <c r="I377" s="294"/>
      <c r="N377" s="275"/>
      <c r="O377" s="276"/>
      <c r="P377" s="275"/>
      <c r="Q377" s="276"/>
      <c r="S377" s="277"/>
    </row>
    <row r="378" spans="1:19" s="115" customFormat="1" x14ac:dyDescent="0.25">
      <c r="A378" s="294">
        <v>377</v>
      </c>
      <c r="B378" s="294" t="s">
        <v>195</v>
      </c>
      <c r="C378" s="294" t="s">
        <v>234</v>
      </c>
      <c r="D378" s="294" t="s">
        <v>237</v>
      </c>
      <c r="E378" s="279" t="s">
        <v>729</v>
      </c>
      <c r="F378" s="294" t="s">
        <v>131</v>
      </c>
      <c r="G378" s="278">
        <v>42123.58289351852</v>
      </c>
      <c r="H378" s="294"/>
      <c r="I378" s="294"/>
      <c r="N378" s="275"/>
      <c r="O378" s="276"/>
      <c r="P378" s="275"/>
      <c r="Q378" s="276"/>
      <c r="S378" s="277"/>
    </row>
    <row r="379" spans="1:19" s="115" customFormat="1" x14ac:dyDescent="0.25">
      <c r="A379" s="294">
        <v>378</v>
      </c>
      <c r="B379" s="294" t="s">
        <v>195</v>
      </c>
      <c r="C379" s="294" t="s">
        <v>234</v>
      </c>
      <c r="D379" s="294" t="s">
        <v>237</v>
      </c>
      <c r="E379" s="294" t="s">
        <v>760</v>
      </c>
      <c r="F379" s="294" t="s">
        <v>130</v>
      </c>
      <c r="G379" s="278">
        <v>42139.426851851851</v>
      </c>
      <c r="H379" s="294"/>
      <c r="I379" s="294"/>
      <c r="N379" s="275"/>
      <c r="O379" s="276"/>
      <c r="P379" s="275"/>
      <c r="Q379" s="276"/>
      <c r="S379" s="277"/>
    </row>
    <row r="380" spans="1:19" s="115" customFormat="1" x14ac:dyDescent="0.25">
      <c r="A380" s="294">
        <v>379</v>
      </c>
      <c r="B380" s="294" t="s">
        <v>195</v>
      </c>
      <c r="C380" s="294" t="s">
        <v>234</v>
      </c>
      <c r="D380" s="294" t="s">
        <v>237</v>
      </c>
      <c r="E380" s="294" t="s">
        <v>730</v>
      </c>
      <c r="F380" s="294" t="s">
        <v>131</v>
      </c>
      <c r="G380" s="278">
        <v>42117.657060185185</v>
      </c>
      <c r="H380" s="294"/>
      <c r="I380" s="294"/>
      <c r="N380" s="275"/>
      <c r="O380" s="276"/>
      <c r="P380" s="275"/>
      <c r="Q380" s="276"/>
      <c r="S380" s="277"/>
    </row>
    <row r="381" spans="1:19" s="115" customFormat="1" x14ac:dyDescent="0.25">
      <c r="A381" s="294">
        <v>380</v>
      </c>
      <c r="B381" s="294" t="s">
        <v>195</v>
      </c>
      <c r="C381" s="294" t="s">
        <v>234</v>
      </c>
      <c r="D381" s="294" t="s">
        <v>237</v>
      </c>
      <c r="E381" s="279" t="s">
        <v>731</v>
      </c>
      <c r="F381" s="294" t="s">
        <v>131</v>
      </c>
      <c r="G381" s="278">
        <v>42117.654745370368</v>
      </c>
      <c r="H381" s="294"/>
      <c r="I381" s="294"/>
      <c r="N381" s="275"/>
      <c r="O381" s="276"/>
      <c r="P381" s="275"/>
      <c r="Q381" s="276"/>
      <c r="S381" s="277"/>
    </row>
    <row r="382" spans="1:19" s="115" customFormat="1" x14ac:dyDescent="0.25">
      <c r="A382" s="294">
        <v>381</v>
      </c>
      <c r="B382" s="294" t="s">
        <v>195</v>
      </c>
      <c r="C382" s="294" t="s">
        <v>234</v>
      </c>
      <c r="D382" s="294" t="s">
        <v>237</v>
      </c>
      <c r="E382" s="279" t="s">
        <v>761</v>
      </c>
      <c r="F382" s="294" t="s">
        <v>130</v>
      </c>
      <c r="G382" s="278">
        <v>42135.686597222222</v>
      </c>
      <c r="H382" s="294"/>
      <c r="I382" s="294"/>
      <c r="N382" s="275"/>
      <c r="O382" s="276"/>
      <c r="P382" s="275"/>
      <c r="Q382" s="276"/>
      <c r="S382" s="277"/>
    </row>
    <row r="383" spans="1:19" s="115" customFormat="1" x14ac:dyDescent="0.25">
      <c r="A383" s="294">
        <v>382</v>
      </c>
      <c r="B383" s="294" t="s">
        <v>195</v>
      </c>
      <c r="C383" s="294" t="s">
        <v>234</v>
      </c>
      <c r="D383" s="294" t="s">
        <v>237</v>
      </c>
      <c r="E383" s="294" t="s">
        <v>679</v>
      </c>
      <c r="F383" s="294" t="s">
        <v>130</v>
      </c>
      <c r="G383" s="278">
        <v>42135.683124999996</v>
      </c>
      <c r="H383" s="294"/>
      <c r="I383" s="294"/>
      <c r="N383" s="275"/>
      <c r="O383" s="276"/>
      <c r="P383" s="275"/>
      <c r="Q383" s="276"/>
      <c r="S383" s="277"/>
    </row>
    <row r="384" spans="1:19" s="115" customFormat="1" x14ac:dyDescent="0.25">
      <c r="A384" s="294">
        <v>383</v>
      </c>
      <c r="B384" s="294" t="s">
        <v>195</v>
      </c>
      <c r="C384" s="294" t="s">
        <v>234</v>
      </c>
      <c r="D384" s="294" t="s">
        <v>237</v>
      </c>
      <c r="E384" s="279" t="s">
        <v>728</v>
      </c>
      <c r="F384" s="294" t="s">
        <v>131</v>
      </c>
      <c r="G384" s="278">
        <v>42104.509826388887</v>
      </c>
      <c r="H384" s="294"/>
      <c r="I384" s="294"/>
      <c r="N384" s="275"/>
      <c r="O384" s="276"/>
      <c r="P384" s="275"/>
      <c r="Q384" s="276"/>
      <c r="S384" s="277"/>
    </row>
    <row r="385" spans="1:19" s="115" customFormat="1" x14ac:dyDescent="0.25">
      <c r="A385" s="294">
        <v>384</v>
      </c>
      <c r="B385" s="294" t="s">
        <v>195</v>
      </c>
      <c r="C385" s="294" t="s">
        <v>234</v>
      </c>
      <c r="D385" s="294" t="s">
        <v>237</v>
      </c>
      <c r="E385" s="294" t="s">
        <v>721</v>
      </c>
      <c r="F385" s="294" t="s">
        <v>130</v>
      </c>
      <c r="G385" s="278">
        <v>42135.685104166667</v>
      </c>
      <c r="H385" s="294"/>
      <c r="I385" s="294"/>
      <c r="N385" s="275"/>
      <c r="O385" s="276"/>
      <c r="P385" s="275"/>
      <c r="Q385" s="276"/>
      <c r="S385" s="277"/>
    </row>
    <row r="386" spans="1:19" s="115" customFormat="1" x14ac:dyDescent="0.25">
      <c r="A386" s="294">
        <v>385</v>
      </c>
      <c r="B386" s="294" t="s">
        <v>195</v>
      </c>
      <c r="C386" s="294" t="s">
        <v>234</v>
      </c>
      <c r="D386" s="294" t="s">
        <v>237</v>
      </c>
      <c r="E386" s="279" t="s">
        <v>717</v>
      </c>
      <c r="F386" s="294" t="s">
        <v>130</v>
      </c>
      <c r="G386" s="278">
        <v>42135.684247685182</v>
      </c>
      <c r="H386" s="294"/>
      <c r="I386" s="294"/>
      <c r="N386" s="275"/>
      <c r="O386" s="276"/>
      <c r="P386" s="275"/>
      <c r="Q386" s="276"/>
      <c r="S386" s="277"/>
    </row>
    <row r="387" spans="1:19" s="115" customFormat="1" x14ac:dyDescent="0.25">
      <c r="A387" s="294">
        <v>386</v>
      </c>
      <c r="B387" s="294" t="s">
        <v>195</v>
      </c>
      <c r="C387" s="294" t="s">
        <v>234</v>
      </c>
      <c r="D387" s="294" t="s">
        <v>237</v>
      </c>
      <c r="E387" s="294" t="s">
        <v>668</v>
      </c>
      <c r="F387" s="294" t="s">
        <v>130</v>
      </c>
      <c r="G387" s="278">
        <v>42135.682245370372</v>
      </c>
      <c r="H387" s="294"/>
      <c r="I387" s="294"/>
      <c r="N387" s="275"/>
      <c r="O387" s="276"/>
      <c r="P387" s="275"/>
      <c r="Q387" s="276"/>
      <c r="S387" s="277"/>
    </row>
    <row r="388" spans="1:19" s="115" customFormat="1" x14ac:dyDescent="0.25">
      <c r="A388" s="294">
        <v>387</v>
      </c>
      <c r="B388" s="294" t="s">
        <v>195</v>
      </c>
      <c r="C388" s="294" t="s">
        <v>234</v>
      </c>
      <c r="D388" s="294" t="s">
        <v>237</v>
      </c>
      <c r="E388" s="279" t="s">
        <v>669</v>
      </c>
      <c r="F388" s="294" t="s">
        <v>131</v>
      </c>
      <c r="G388" s="278">
        <v>42123.576863425922</v>
      </c>
      <c r="H388" s="294"/>
      <c r="I388" s="294"/>
      <c r="N388" s="275"/>
      <c r="O388" s="276"/>
      <c r="P388" s="275"/>
      <c r="Q388" s="276"/>
      <c r="S388" s="277"/>
    </row>
    <row r="389" spans="1:19" s="115" customFormat="1" x14ac:dyDescent="0.25">
      <c r="A389" s="294">
        <v>388</v>
      </c>
      <c r="B389" s="294" t="s">
        <v>195</v>
      </c>
      <c r="C389" s="294" t="s">
        <v>234</v>
      </c>
      <c r="D389" s="294" t="s">
        <v>237</v>
      </c>
      <c r="E389" s="294" t="s">
        <v>718</v>
      </c>
      <c r="F389" s="294" t="s">
        <v>130</v>
      </c>
      <c r="G389" s="278">
        <v>42135.684363425928</v>
      </c>
      <c r="H389" s="294"/>
      <c r="I389" s="294"/>
      <c r="N389" s="275"/>
      <c r="O389" s="276"/>
      <c r="P389" s="275"/>
      <c r="Q389" s="276"/>
      <c r="S389" s="277"/>
    </row>
    <row r="390" spans="1:19" s="115" customFormat="1" x14ac:dyDescent="0.25">
      <c r="A390" s="294">
        <v>389</v>
      </c>
      <c r="B390" s="294" t="s">
        <v>195</v>
      </c>
      <c r="C390" s="294" t="s">
        <v>234</v>
      </c>
      <c r="D390" s="294" t="s">
        <v>237</v>
      </c>
      <c r="E390" s="279" t="s">
        <v>722</v>
      </c>
      <c r="F390" s="294" t="s">
        <v>130</v>
      </c>
      <c r="G390" s="278">
        <v>42135.685219907406</v>
      </c>
      <c r="H390" s="294"/>
      <c r="I390" s="294"/>
      <c r="N390" s="275"/>
      <c r="O390" s="276"/>
      <c r="P390" s="275"/>
      <c r="Q390" s="276"/>
      <c r="S390" s="277"/>
    </row>
    <row r="391" spans="1:19" s="115" customFormat="1" x14ac:dyDescent="0.25">
      <c r="A391" s="294">
        <v>390</v>
      </c>
      <c r="B391" s="294" t="s">
        <v>195</v>
      </c>
      <c r="C391" s="294" t="s">
        <v>234</v>
      </c>
      <c r="D391" s="294" t="s">
        <v>237</v>
      </c>
      <c r="E391" s="294" t="s">
        <v>735</v>
      </c>
      <c r="F391" s="294" t="s">
        <v>130</v>
      </c>
      <c r="G391" s="278">
        <v>42135.685891203699</v>
      </c>
      <c r="H391" s="294"/>
      <c r="I391" s="294"/>
      <c r="N391" s="275"/>
      <c r="O391" s="276"/>
      <c r="P391" s="275"/>
      <c r="Q391" s="276"/>
      <c r="S391" s="277"/>
    </row>
    <row r="392" spans="1:19" s="115" customFormat="1" x14ac:dyDescent="0.25">
      <c r="A392" s="294">
        <v>391</v>
      </c>
      <c r="B392" s="294" t="s">
        <v>195</v>
      </c>
      <c r="C392" s="294" t="s">
        <v>234</v>
      </c>
      <c r="D392" s="294" t="s">
        <v>237</v>
      </c>
      <c r="E392" s="279" t="s">
        <v>732</v>
      </c>
      <c r="F392" s="294" t="s">
        <v>131</v>
      </c>
      <c r="G392" s="278">
        <v>42117.655439814815</v>
      </c>
      <c r="H392" s="294"/>
      <c r="I392" s="294"/>
      <c r="N392" s="275"/>
      <c r="O392" s="276"/>
      <c r="P392" s="275"/>
      <c r="Q392" s="276"/>
      <c r="S392" s="277"/>
    </row>
    <row r="393" spans="1:19" s="115" customFormat="1" x14ac:dyDescent="0.25">
      <c r="A393" s="294">
        <v>392</v>
      </c>
      <c r="B393" s="294" t="s">
        <v>195</v>
      </c>
      <c r="C393" s="294" t="s">
        <v>234</v>
      </c>
      <c r="D393" s="294" t="s">
        <v>237</v>
      </c>
      <c r="E393" s="279" t="s">
        <v>723</v>
      </c>
      <c r="F393" s="294" t="s">
        <v>130</v>
      </c>
      <c r="G393" s="278">
        <v>42146.437407407408</v>
      </c>
      <c r="H393" s="294"/>
      <c r="I393" s="294"/>
      <c r="N393" s="275"/>
      <c r="O393" s="276"/>
      <c r="P393" s="275"/>
      <c r="Q393" s="276"/>
      <c r="S393" s="277"/>
    </row>
    <row r="394" spans="1:19" s="115" customFormat="1" x14ac:dyDescent="0.25">
      <c r="A394" s="294">
        <v>393</v>
      </c>
      <c r="B394" s="294" t="s">
        <v>195</v>
      </c>
      <c r="C394" s="294" t="s">
        <v>234</v>
      </c>
      <c r="D394" s="294" t="s">
        <v>237</v>
      </c>
      <c r="E394" s="279" t="s">
        <v>719</v>
      </c>
      <c r="F394" s="294" t="s">
        <v>130</v>
      </c>
      <c r="G394" s="278">
        <v>42135.684490740736</v>
      </c>
      <c r="H394" s="294"/>
      <c r="I394" s="294"/>
      <c r="N394" s="275"/>
      <c r="O394" s="276"/>
      <c r="P394" s="275"/>
      <c r="Q394" s="276"/>
      <c r="S394" s="277"/>
    </row>
    <row r="395" spans="1:19" s="115" customFormat="1" x14ac:dyDescent="0.25">
      <c r="A395" s="294">
        <v>394</v>
      </c>
      <c r="B395" s="294" t="s">
        <v>195</v>
      </c>
      <c r="C395" s="294" t="s">
        <v>234</v>
      </c>
      <c r="D395" s="294" t="s">
        <v>237</v>
      </c>
      <c r="E395" s="294" t="s">
        <v>670</v>
      </c>
      <c r="F395" s="294" t="s">
        <v>131</v>
      </c>
      <c r="G395" s="278">
        <v>42123.576863425922</v>
      </c>
      <c r="H395" s="294"/>
      <c r="I395" s="294"/>
      <c r="N395" s="275"/>
      <c r="O395" s="276"/>
      <c r="P395" s="275"/>
      <c r="Q395" s="276"/>
      <c r="S395" s="277"/>
    </row>
    <row r="396" spans="1:19" s="115" customFormat="1" x14ac:dyDescent="0.25">
      <c r="A396" s="294">
        <v>395</v>
      </c>
      <c r="B396" s="294" t="s">
        <v>195</v>
      </c>
      <c r="C396" s="294" t="s">
        <v>234</v>
      </c>
      <c r="D396" s="294" t="s">
        <v>237</v>
      </c>
      <c r="E396" s="294" t="s">
        <v>671</v>
      </c>
      <c r="F396" s="294" t="s">
        <v>131</v>
      </c>
      <c r="G396" s="278">
        <v>42123.576863425922</v>
      </c>
      <c r="H396" s="294"/>
      <c r="I396" s="294"/>
      <c r="N396" s="275"/>
      <c r="O396" s="276"/>
      <c r="P396" s="275"/>
      <c r="Q396" s="276"/>
      <c r="S396" s="277"/>
    </row>
    <row r="397" spans="1:19" s="115" customFormat="1" x14ac:dyDescent="0.25">
      <c r="A397" s="294">
        <v>396</v>
      </c>
      <c r="B397" s="294" t="s">
        <v>195</v>
      </c>
      <c r="C397" s="294" t="s">
        <v>234</v>
      </c>
      <c r="D397" s="294" t="s">
        <v>237</v>
      </c>
      <c r="E397" s="279" t="s">
        <v>724</v>
      </c>
      <c r="F397" s="294" t="s">
        <v>130</v>
      </c>
      <c r="G397" s="278">
        <v>42146.436493055553</v>
      </c>
      <c r="H397" s="294"/>
      <c r="I397" s="294"/>
      <c r="N397" s="275"/>
      <c r="O397" s="276"/>
      <c r="P397" s="275"/>
      <c r="Q397" s="276"/>
      <c r="S397" s="277"/>
    </row>
    <row r="398" spans="1:19" s="115" customFormat="1" x14ac:dyDescent="0.25">
      <c r="A398" s="294">
        <v>397</v>
      </c>
      <c r="B398" s="294" t="s">
        <v>195</v>
      </c>
      <c r="C398" s="294" t="s">
        <v>234</v>
      </c>
      <c r="D398" s="294" t="s">
        <v>237</v>
      </c>
      <c r="E398" s="294" t="s">
        <v>736</v>
      </c>
      <c r="F398" s="294" t="s">
        <v>130</v>
      </c>
      <c r="G398" s="278">
        <v>42135.686006944445</v>
      </c>
      <c r="H398" s="294"/>
      <c r="I398" s="294"/>
      <c r="N398" s="275"/>
      <c r="O398" s="276"/>
      <c r="P398" s="275"/>
      <c r="Q398" s="276"/>
      <c r="S398" s="277"/>
    </row>
    <row r="399" spans="1:19" s="115" customFormat="1" x14ac:dyDescent="0.25">
      <c r="A399" s="294">
        <v>398</v>
      </c>
      <c r="B399" s="294" t="s">
        <v>195</v>
      </c>
      <c r="C399" s="294" t="s">
        <v>234</v>
      </c>
      <c r="D399" s="294" t="s">
        <v>237</v>
      </c>
      <c r="E399" s="279" t="s">
        <v>685</v>
      </c>
      <c r="F399" s="294" t="s">
        <v>130</v>
      </c>
      <c r="G399" s="278">
        <v>42135.683668981481</v>
      </c>
      <c r="H399" s="294"/>
      <c r="I399" s="294"/>
      <c r="N399" s="275"/>
      <c r="O399" s="276"/>
      <c r="P399" s="275"/>
      <c r="Q399" s="276"/>
      <c r="S399" s="277"/>
    </row>
    <row r="400" spans="1:19" s="115" customFormat="1" x14ac:dyDescent="0.25">
      <c r="A400" s="294">
        <v>399</v>
      </c>
      <c r="B400" s="294" t="s">
        <v>195</v>
      </c>
      <c r="C400" s="294" t="s">
        <v>234</v>
      </c>
      <c r="D400" s="294" t="s">
        <v>237</v>
      </c>
      <c r="E400" s="294" t="s">
        <v>680</v>
      </c>
      <c r="F400" s="294" t="s">
        <v>130</v>
      </c>
      <c r="G400" s="278">
        <v>42151.521747685183</v>
      </c>
      <c r="H400" s="294"/>
      <c r="I400" s="294"/>
      <c r="N400" s="275"/>
      <c r="O400" s="276"/>
      <c r="P400" s="275"/>
      <c r="Q400" s="276"/>
      <c r="S400" s="277"/>
    </row>
    <row r="401" spans="1:19" s="115" customFormat="1" x14ac:dyDescent="0.25">
      <c r="A401" s="294">
        <v>400</v>
      </c>
      <c r="B401" s="294" t="s">
        <v>195</v>
      </c>
      <c r="C401" s="294" t="s">
        <v>234</v>
      </c>
      <c r="D401" s="294" t="s">
        <v>237</v>
      </c>
      <c r="E401" s="279" t="s">
        <v>762</v>
      </c>
      <c r="F401" s="294" t="s">
        <v>130</v>
      </c>
      <c r="G401" s="278">
        <v>42135.687256944446</v>
      </c>
      <c r="H401" s="294"/>
      <c r="I401" s="294"/>
      <c r="N401" s="275"/>
      <c r="O401" s="276"/>
      <c r="P401" s="275"/>
      <c r="Q401" s="276"/>
      <c r="S401" s="277"/>
    </row>
    <row r="402" spans="1:19" s="115" customFormat="1" x14ac:dyDescent="0.25">
      <c r="A402" s="294">
        <v>401</v>
      </c>
      <c r="B402" s="294" t="s">
        <v>195</v>
      </c>
      <c r="C402" s="294" t="s">
        <v>234</v>
      </c>
      <c r="D402" s="294" t="s">
        <v>237</v>
      </c>
      <c r="E402" s="279" t="s">
        <v>737</v>
      </c>
      <c r="F402" s="294" t="s">
        <v>130</v>
      </c>
      <c r="G402" s="278">
        <v>42135.68613425926</v>
      </c>
      <c r="H402" s="294"/>
      <c r="I402" s="294"/>
      <c r="N402" s="275"/>
      <c r="O402" s="276"/>
      <c r="P402" s="275"/>
      <c r="Q402" s="276"/>
      <c r="S402" s="277"/>
    </row>
    <row r="403" spans="1:19" s="115" customFormat="1" x14ac:dyDescent="0.25">
      <c r="A403" s="294">
        <v>402</v>
      </c>
      <c r="B403" s="294" t="s">
        <v>195</v>
      </c>
      <c r="C403" s="294" t="s">
        <v>234</v>
      </c>
      <c r="D403" s="294" t="s">
        <v>237</v>
      </c>
      <c r="E403" s="294" t="s">
        <v>725</v>
      </c>
      <c r="F403" s="294" t="s">
        <v>130</v>
      </c>
      <c r="G403" s="278">
        <v>42135.685347222221</v>
      </c>
      <c r="H403" s="294"/>
      <c r="I403" s="294"/>
      <c r="N403" s="275"/>
      <c r="O403" s="276"/>
      <c r="P403" s="275"/>
      <c r="Q403" s="276"/>
      <c r="S403" s="277"/>
    </row>
    <row r="404" spans="1:19" s="115" customFormat="1" x14ac:dyDescent="0.25">
      <c r="A404" s="294">
        <v>403</v>
      </c>
      <c r="B404" s="294" t="s">
        <v>195</v>
      </c>
      <c r="C404" s="294" t="s">
        <v>234</v>
      </c>
      <c r="D404" s="294" t="s">
        <v>237</v>
      </c>
      <c r="E404" s="294" t="s">
        <v>672</v>
      </c>
      <c r="F404" s="294" t="s">
        <v>131</v>
      </c>
      <c r="G404" s="278">
        <v>42123.576863425922</v>
      </c>
      <c r="H404" s="294"/>
      <c r="I404" s="294"/>
      <c r="N404" s="275"/>
      <c r="O404" s="276"/>
      <c r="P404" s="275"/>
      <c r="Q404" s="276"/>
      <c r="S404" s="277"/>
    </row>
    <row r="405" spans="1:19" s="115" customFormat="1" x14ac:dyDescent="0.25">
      <c r="A405" s="294">
        <v>404</v>
      </c>
      <c r="B405" s="294" t="s">
        <v>195</v>
      </c>
      <c r="C405" s="294" t="s">
        <v>234</v>
      </c>
      <c r="D405" s="294" t="s">
        <v>237</v>
      </c>
      <c r="E405" s="279" t="s">
        <v>673</v>
      </c>
      <c r="F405" s="294" t="s">
        <v>131</v>
      </c>
      <c r="G405" s="278">
        <v>42123.576863425922</v>
      </c>
      <c r="H405" s="294"/>
      <c r="I405" s="294"/>
      <c r="N405" s="275"/>
      <c r="O405" s="276"/>
      <c r="P405" s="275"/>
      <c r="Q405" s="276"/>
      <c r="S405" s="277"/>
    </row>
    <row r="406" spans="1:19" s="115" customFormat="1" x14ac:dyDescent="0.25">
      <c r="A406" s="294">
        <v>405</v>
      </c>
      <c r="B406" s="294" t="s">
        <v>195</v>
      </c>
      <c r="C406" s="294" t="s">
        <v>234</v>
      </c>
      <c r="D406" s="294" t="s">
        <v>237</v>
      </c>
      <c r="E406" s="279" t="s">
        <v>726</v>
      </c>
      <c r="F406" s="294" t="s">
        <v>130</v>
      </c>
      <c r="G406" s="278">
        <v>42135.68545138889</v>
      </c>
      <c r="H406" s="294"/>
      <c r="I406" s="294"/>
      <c r="N406" s="275"/>
      <c r="O406" s="276"/>
      <c r="P406" s="275"/>
      <c r="Q406" s="276"/>
      <c r="S406" s="277"/>
    </row>
    <row r="407" spans="1:19" s="115" customFormat="1" x14ac:dyDescent="0.25">
      <c r="A407" s="294">
        <v>406</v>
      </c>
      <c r="B407" s="294" t="s">
        <v>195</v>
      </c>
      <c r="C407" s="294" t="s">
        <v>234</v>
      </c>
      <c r="D407" s="294" t="s">
        <v>237</v>
      </c>
      <c r="E407" s="294" t="s">
        <v>763</v>
      </c>
      <c r="F407" s="294" t="s">
        <v>130</v>
      </c>
      <c r="G407" s="278">
        <v>42135.687372685185</v>
      </c>
      <c r="H407" s="294"/>
      <c r="I407" s="294"/>
      <c r="N407" s="275"/>
      <c r="O407" s="276"/>
      <c r="P407" s="275"/>
      <c r="Q407" s="276"/>
      <c r="S407" s="277"/>
    </row>
    <row r="408" spans="1:19" s="115" customFormat="1" x14ac:dyDescent="0.25">
      <c r="A408" s="294">
        <v>407</v>
      </c>
      <c r="B408" s="294" t="s">
        <v>195</v>
      </c>
      <c r="C408" s="294" t="s">
        <v>234</v>
      </c>
      <c r="D408" s="294" t="s">
        <v>237</v>
      </c>
      <c r="E408" s="294" t="s">
        <v>686</v>
      </c>
      <c r="F408" s="294" t="s">
        <v>131</v>
      </c>
      <c r="G408" s="278">
        <v>42103.461400462962</v>
      </c>
      <c r="H408" s="294"/>
      <c r="I408" s="294"/>
      <c r="N408" s="275"/>
      <c r="O408" s="276"/>
      <c r="P408" s="275"/>
      <c r="Q408" s="276"/>
      <c r="S408" s="277"/>
    </row>
    <row r="409" spans="1:19" s="115" customFormat="1" x14ac:dyDescent="0.25">
      <c r="A409" s="294">
        <v>408</v>
      </c>
      <c r="B409" s="294" t="s">
        <v>195</v>
      </c>
      <c r="C409" s="294" t="s">
        <v>234</v>
      </c>
      <c r="D409" s="294" t="s">
        <v>237</v>
      </c>
      <c r="E409" s="294" t="s">
        <v>734</v>
      </c>
      <c r="F409" s="294" t="s">
        <v>130</v>
      </c>
      <c r="G409" s="278">
        <v>42151.522372685184</v>
      </c>
      <c r="H409" s="294"/>
      <c r="I409" s="294"/>
      <c r="N409" s="275"/>
      <c r="O409" s="276"/>
      <c r="P409" s="275"/>
      <c r="Q409" s="276"/>
      <c r="S409" s="277"/>
    </row>
    <row r="410" spans="1:19" s="115" customFormat="1" x14ac:dyDescent="0.25">
      <c r="A410" s="294">
        <v>409</v>
      </c>
      <c r="B410" s="294" t="s">
        <v>195</v>
      </c>
      <c r="C410" s="294" t="s">
        <v>234</v>
      </c>
      <c r="D410" s="294" t="s">
        <v>237</v>
      </c>
      <c r="E410" s="294" t="s">
        <v>687</v>
      </c>
      <c r="F410" s="294" t="s">
        <v>130</v>
      </c>
      <c r="G410" s="278">
        <v>42139.428078703699</v>
      </c>
      <c r="H410" s="294"/>
      <c r="I410" s="294"/>
      <c r="N410" s="275"/>
      <c r="O410" s="276"/>
      <c r="P410" s="275"/>
      <c r="Q410" s="276"/>
      <c r="S410" s="277"/>
    </row>
    <row r="411" spans="1:19" s="115" customFormat="1" x14ac:dyDescent="0.25">
      <c r="A411" s="294">
        <v>410</v>
      </c>
      <c r="B411" s="294" t="s">
        <v>195</v>
      </c>
      <c r="C411" s="294" t="s">
        <v>234</v>
      </c>
      <c r="D411" s="294" t="s">
        <v>237</v>
      </c>
      <c r="E411" s="294" t="s">
        <v>681</v>
      </c>
      <c r="F411" s="294" t="s">
        <v>131</v>
      </c>
      <c r="G411" s="278">
        <v>42089.418738425928</v>
      </c>
      <c r="H411" s="294"/>
      <c r="I411" s="294"/>
      <c r="N411" s="275"/>
      <c r="O411" s="276"/>
      <c r="P411" s="275"/>
      <c r="Q411" s="276"/>
      <c r="S411" s="277"/>
    </row>
    <row r="412" spans="1:19" s="115" customFormat="1" x14ac:dyDescent="0.25">
      <c r="A412" s="294">
        <v>411</v>
      </c>
      <c r="B412" s="294" t="s">
        <v>195</v>
      </c>
      <c r="C412" s="294" t="s">
        <v>234</v>
      </c>
      <c r="D412" s="294" t="s">
        <v>237</v>
      </c>
      <c r="E412" s="294" t="s">
        <v>764</v>
      </c>
      <c r="F412" s="294" t="s">
        <v>130</v>
      </c>
      <c r="G412" s="278">
        <v>42135.687604166662</v>
      </c>
      <c r="H412" s="294"/>
      <c r="I412" s="294"/>
      <c r="N412" s="275"/>
      <c r="O412" s="276"/>
      <c r="P412" s="275"/>
      <c r="Q412" s="276"/>
      <c r="S412" s="277"/>
    </row>
    <row r="413" spans="1:19" s="115" customFormat="1" x14ac:dyDescent="0.25">
      <c r="A413" s="294">
        <v>412</v>
      </c>
      <c r="B413" s="294" t="s">
        <v>195</v>
      </c>
      <c r="C413" s="294" t="s">
        <v>234</v>
      </c>
      <c r="D413" s="294" t="s">
        <v>237</v>
      </c>
      <c r="E413" s="294" t="s">
        <v>674</v>
      </c>
      <c r="F413" s="294" t="s">
        <v>130</v>
      </c>
      <c r="G413" s="278">
        <v>42135.68237268518</v>
      </c>
      <c r="H413" s="294"/>
      <c r="I413" s="294"/>
      <c r="N413" s="275"/>
      <c r="O413" s="276"/>
      <c r="P413" s="275"/>
      <c r="Q413" s="276"/>
      <c r="S413" s="277"/>
    </row>
    <row r="414" spans="1:19" s="115" customFormat="1" x14ac:dyDescent="0.25">
      <c r="A414" s="294">
        <v>413</v>
      </c>
      <c r="B414" s="294" t="s">
        <v>195</v>
      </c>
      <c r="C414" s="294" t="s">
        <v>234</v>
      </c>
      <c r="D414" s="294" t="s">
        <v>237</v>
      </c>
      <c r="E414" s="294" t="s">
        <v>675</v>
      </c>
      <c r="F414" s="294" t="s">
        <v>130</v>
      </c>
      <c r="G414" s="278">
        <v>42135.682499999995</v>
      </c>
      <c r="H414" s="294"/>
      <c r="I414" s="294"/>
      <c r="N414" s="275"/>
      <c r="O414" s="276"/>
      <c r="P414" s="275"/>
      <c r="Q414" s="276"/>
      <c r="S414" s="277"/>
    </row>
    <row r="415" spans="1:19" s="115" customFormat="1" x14ac:dyDescent="0.25">
      <c r="A415" s="294">
        <v>414</v>
      </c>
      <c r="B415" s="294" t="s">
        <v>195</v>
      </c>
      <c r="C415" s="294" t="s">
        <v>234</v>
      </c>
      <c r="D415" s="294" t="s">
        <v>237</v>
      </c>
      <c r="E415" s="294" t="s">
        <v>765</v>
      </c>
      <c r="F415" s="294" t="s">
        <v>130</v>
      </c>
      <c r="G415" s="278">
        <v>42135.687719907408</v>
      </c>
      <c r="H415" s="294"/>
      <c r="I415" s="294"/>
      <c r="N415" s="275"/>
      <c r="O415" s="276"/>
      <c r="P415" s="275"/>
      <c r="Q415" s="276"/>
      <c r="S415" s="277"/>
    </row>
    <row r="416" spans="1:19" s="115" customFormat="1" x14ac:dyDescent="0.25">
      <c r="A416" s="294">
        <v>415</v>
      </c>
      <c r="B416" s="294" t="s">
        <v>195</v>
      </c>
      <c r="C416" s="294" t="s">
        <v>234</v>
      </c>
      <c r="D416" s="294" t="s">
        <v>237</v>
      </c>
      <c r="E416" s="294" t="s">
        <v>682</v>
      </c>
      <c r="F416" s="294" t="s">
        <v>131</v>
      </c>
      <c r="G416" s="278">
        <v>42089.404467592591</v>
      </c>
      <c r="H416" s="294"/>
      <c r="I416" s="294"/>
      <c r="N416" s="275"/>
      <c r="O416" s="276"/>
      <c r="P416" s="275"/>
      <c r="Q416" s="276"/>
      <c r="S416" s="277"/>
    </row>
    <row r="417" spans="1:19" s="115" customFormat="1" x14ac:dyDescent="0.25">
      <c r="A417" s="294">
        <v>416</v>
      </c>
      <c r="B417" s="294" t="s">
        <v>195</v>
      </c>
      <c r="C417" s="294" t="s">
        <v>234</v>
      </c>
      <c r="D417" s="294" t="s">
        <v>237</v>
      </c>
      <c r="E417" s="294" t="s">
        <v>766</v>
      </c>
      <c r="F417" s="294" t="s">
        <v>130</v>
      </c>
      <c r="G417" s="278">
        <v>42135.687835648147</v>
      </c>
      <c r="H417" s="294"/>
      <c r="I417" s="294"/>
      <c r="N417" s="275"/>
      <c r="O417" s="276"/>
      <c r="P417" s="275"/>
      <c r="Q417" s="276"/>
      <c r="S417" s="277"/>
    </row>
    <row r="418" spans="1:19" s="115" customFormat="1" x14ac:dyDescent="0.25">
      <c r="A418" s="294">
        <v>417</v>
      </c>
      <c r="B418" s="294" t="s">
        <v>195</v>
      </c>
      <c r="C418" s="294" t="s">
        <v>234</v>
      </c>
      <c r="D418" s="294" t="s">
        <v>237</v>
      </c>
      <c r="E418" s="294" t="s">
        <v>676</v>
      </c>
      <c r="F418" s="294" t="s">
        <v>131</v>
      </c>
      <c r="G418" s="278">
        <v>42123.576863425922</v>
      </c>
      <c r="H418" s="294"/>
      <c r="I418" s="294"/>
      <c r="N418" s="275"/>
      <c r="O418" s="276"/>
      <c r="P418" s="275"/>
      <c r="Q418" s="276"/>
      <c r="S418" s="277"/>
    </row>
    <row r="419" spans="1:19" s="115" customFormat="1" x14ac:dyDescent="0.25">
      <c r="A419" s="294">
        <v>418</v>
      </c>
      <c r="B419" s="294" t="s">
        <v>195</v>
      </c>
      <c r="C419" s="294" t="s">
        <v>234</v>
      </c>
      <c r="D419" s="294" t="s">
        <v>237</v>
      </c>
      <c r="E419" s="294" t="s">
        <v>677</v>
      </c>
      <c r="F419" s="294" t="s">
        <v>130</v>
      </c>
      <c r="G419" s="278">
        <v>42135.682615740741</v>
      </c>
      <c r="H419" s="294"/>
      <c r="I419" s="294"/>
      <c r="N419" s="275"/>
      <c r="O419" s="276"/>
      <c r="P419" s="275"/>
      <c r="Q419" s="276"/>
      <c r="S419" s="277"/>
    </row>
    <row r="420" spans="1:19" s="115" customFormat="1" x14ac:dyDescent="0.25">
      <c r="A420" s="294">
        <v>419</v>
      </c>
      <c r="B420" s="294" t="s">
        <v>195</v>
      </c>
      <c r="C420" s="294" t="s">
        <v>234</v>
      </c>
      <c r="D420" s="294" t="s">
        <v>237</v>
      </c>
      <c r="E420" s="294" t="s">
        <v>738</v>
      </c>
      <c r="F420" s="294" t="s">
        <v>130</v>
      </c>
      <c r="G420" s="278">
        <v>42135.686249999999</v>
      </c>
      <c r="H420" s="294"/>
      <c r="I420" s="294"/>
      <c r="N420" s="275"/>
      <c r="O420" s="276"/>
      <c r="P420" s="275"/>
      <c r="Q420" s="276"/>
      <c r="S420" s="277"/>
    </row>
    <row r="421" spans="1:19" s="115" customFormat="1" x14ac:dyDescent="0.25">
      <c r="A421" s="294">
        <v>420</v>
      </c>
      <c r="B421" s="294" t="s">
        <v>195</v>
      </c>
      <c r="C421" s="294" t="s">
        <v>234</v>
      </c>
      <c r="D421" s="294" t="s">
        <v>237</v>
      </c>
      <c r="E421" s="294" t="s">
        <v>767</v>
      </c>
      <c r="F421" s="294" t="s">
        <v>130</v>
      </c>
      <c r="G421" s="278">
        <v>42135.687951388885</v>
      </c>
      <c r="H421" s="294"/>
      <c r="I421" s="294"/>
      <c r="N421" s="275"/>
      <c r="O421" s="276"/>
      <c r="P421" s="275"/>
      <c r="Q421" s="276"/>
      <c r="S421" s="277"/>
    </row>
    <row r="422" spans="1:19" s="115" customFormat="1" x14ac:dyDescent="0.25">
      <c r="A422" s="294">
        <v>421</v>
      </c>
      <c r="B422" s="294" t="s">
        <v>195</v>
      </c>
      <c r="C422" s="294" t="s">
        <v>234</v>
      </c>
      <c r="D422" s="294" t="s">
        <v>237</v>
      </c>
      <c r="E422" s="294" t="s">
        <v>688</v>
      </c>
      <c r="F422" s="294" t="s">
        <v>131</v>
      </c>
      <c r="G422" s="278">
        <v>42104.477349537032</v>
      </c>
      <c r="H422" s="294"/>
      <c r="I422" s="294"/>
      <c r="N422" s="275"/>
      <c r="O422" s="276"/>
      <c r="P422" s="275"/>
      <c r="Q422" s="276"/>
      <c r="S422" s="277"/>
    </row>
    <row r="423" spans="1:19" s="115" customFormat="1" x14ac:dyDescent="0.25">
      <c r="A423" s="294">
        <v>422</v>
      </c>
      <c r="B423" s="294" t="s">
        <v>195</v>
      </c>
      <c r="C423" s="294" t="s">
        <v>234</v>
      </c>
      <c r="D423" s="294" t="s">
        <v>237</v>
      </c>
      <c r="E423" s="294" t="s">
        <v>683</v>
      </c>
      <c r="F423" s="294" t="s">
        <v>131</v>
      </c>
      <c r="G423" s="278">
        <v>42124.433773148143</v>
      </c>
      <c r="H423" s="294"/>
      <c r="I423" s="294"/>
      <c r="N423" s="275"/>
      <c r="O423" s="276"/>
      <c r="P423" s="275"/>
      <c r="Q423" s="276"/>
      <c r="S423" s="277"/>
    </row>
    <row r="424" spans="1:19" s="115" customFormat="1" x14ac:dyDescent="0.25">
      <c r="A424" s="294">
        <v>423</v>
      </c>
      <c r="B424" s="294" t="s">
        <v>195</v>
      </c>
      <c r="C424" s="294" t="s">
        <v>234</v>
      </c>
      <c r="D424" s="294" t="s">
        <v>237</v>
      </c>
      <c r="E424" s="294" t="s">
        <v>768</v>
      </c>
      <c r="F424" s="294" t="s">
        <v>130</v>
      </c>
      <c r="G424" s="278">
        <v>42135.688067129631</v>
      </c>
      <c r="H424" s="294"/>
      <c r="I424" s="294"/>
      <c r="N424" s="275"/>
      <c r="O424" s="276"/>
      <c r="P424" s="275"/>
      <c r="Q424" s="276"/>
      <c r="S424" s="277"/>
    </row>
    <row r="425" spans="1:19" s="115" customFormat="1" x14ac:dyDescent="0.25">
      <c r="A425" s="294">
        <v>424</v>
      </c>
      <c r="B425" s="294" t="s">
        <v>195</v>
      </c>
      <c r="C425" s="294" t="s">
        <v>234</v>
      </c>
      <c r="D425" s="294" t="s">
        <v>237</v>
      </c>
      <c r="E425" s="294" t="s">
        <v>739</v>
      </c>
      <c r="F425" s="294" t="s">
        <v>130</v>
      </c>
      <c r="G425" s="278">
        <v>42151.526145833333</v>
      </c>
      <c r="H425" s="294"/>
      <c r="I425" s="294"/>
      <c r="N425" s="275"/>
      <c r="O425" s="276"/>
      <c r="P425" s="275"/>
      <c r="Q425" s="276"/>
      <c r="S425" s="277"/>
    </row>
    <row r="426" spans="1:19" s="115" customFormat="1" x14ac:dyDescent="0.25">
      <c r="A426" s="294">
        <v>425</v>
      </c>
      <c r="B426" s="294" t="s">
        <v>195</v>
      </c>
      <c r="C426" s="294" t="s">
        <v>234</v>
      </c>
      <c r="D426" s="294" t="s">
        <v>237</v>
      </c>
      <c r="E426" s="294" t="s">
        <v>678</v>
      </c>
      <c r="F426" s="294" t="s">
        <v>130</v>
      </c>
      <c r="G426" s="278">
        <v>42135.682743055557</v>
      </c>
      <c r="H426" s="294"/>
      <c r="I426" s="294"/>
      <c r="N426" s="275"/>
      <c r="O426" s="276"/>
      <c r="P426" s="275"/>
      <c r="Q426" s="276"/>
      <c r="S426" s="277"/>
    </row>
    <row r="427" spans="1:19" s="115" customFormat="1" x14ac:dyDescent="0.25">
      <c r="A427" s="294">
        <v>426</v>
      </c>
      <c r="B427" s="294" t="s">
        <v>195</v>
      </c>
      <c r="C427" s="294" t="s">
        <v>234</v>
      </c>
      <c r="D427" s="294" t="s">
        <v>237</v>
      </c>
      <c r="E427" s="294" t="s">
        <v>733</v>
      </c>
      <c r="F427" s="294" t="s">
        <v>131</v>
      </c>
      <c r="G427" s="278">
        <v>42110.585300925923</v>
      </c>
      <c r="H427" s="294"/>
      <c r="I427" s="294"/>
      <c r="N427" s="275"/>
      <c r="O427" s="276"/>
      <c r="P427" s="275"/>
      <c r="Q427" s="276"/>
      <c r="S427" s="277"/>
    </row>
    <row r="428" spans="1:19" s="115" customFormat="1" x14ac:dyDescent="0.25">
      <c r="A428" s="294">
        <v>427</v>
      </c>
      <c r="B428" s="294" t="s">
        <v>195</v>
      </c>
      <c r="C428" s="294" t="s">
        <v>234</v>
      </c>
      <c r="D428" s="294" t="s">
        <v>237</v>
      </c>
      <c r="E428" s="294" t="s">
        <v>1686</v>
      </c>
      <c r="F428" s="294" t="s">
        <v>130</v>
      </c>
      <c r="G428" s="278">
        <v>42151.564004629625</v>
      </c>
      <c r="H428" s="294"/>
      <c r="I428" s="294"/>
      <c r="N428" s="275"/>
      <c r="O428" s="276"/>
      <c r="P428" s="275"/>
      <c r="Q428" s="276"/>
      <c r="S428" s="277"/>
    </row>
    <row r="429" spans="1:19" s="115" customFormat="1" x14ac:dyDescent="0.25">
      <c r="A429" s="294">
        <v>428</v>
      </c>
      <c r="B429" s="294" t="s">
        <v>195</v>
      </c>
      <c r="C429" s="294" t="s">
        <v>234</v>
      </c>
      <c r="D429" s="294" t="s">
        <v>237</v>
      </c>
      <c r="E429" s="294" t="s">
        <v>740</v>
      </c>
      <c r="F429" s="294" t="s">
        <v>130</v>
      </c>
      <c r="G429" s="278">
        <v>42151.526620370372</v>
      </c>
      <c r="H429" s="294"/>
      <c r="I429" s="294"/>
      <c r="N429" s="275"/>
      <c r="O429" s="276"/>
      <c r="P429" s="275"/>
      <c r="Q429" s="276"/>
      <c r="S429" s="277"/>
    </row>
    <row r="430" spans="1:19" s="115" customFormat="1" x14ac:dyDescent="0.25">
      <c r="A430" s="294">
        <v>429</v>
      </c>
      <c r="B430" s="294" t="s">
        <v>195</v>
      </c>
      <c r="C430" s="294" t="s">
        <v>234</v>
      </c>
      <c r="D430" s="294" t="s">
        <v>237</v>
      </c>
      <c r="E430" s="294" t="s">
        <v>769</v>
      </c>
      <c r="F430" s="294" t="s">
        <v>130</v>
      </c>
      <c r="G430" s="278">
        <v>42135.688194444439</v>
      </c>
      <c r="H430" s="294"/>
      <c r="I430" s="294"/>
      <c r="N430" s="275"/>
      <c r="O430" s="276"/>
      <c r="P430" s="275"/>
      <c r="Q430" s="276"/>
      <c r="S430" s="277"/>
    </row>
    <row r="431" spans="1:19" s="115" customFormat="1" x14ac:dyDescent="0.25">
      <c r="A431" s="294">
        <v>430</v>
      </c>
      <c r="B431" s="294" t="s">
        <v>195</v>
      </c>
      <c r="C431" s="294" t="s">
        <v>234</v>
      </c>
      <c r="D431" s="294" t="s">
        <v>237</v>
      </c>
      <c r="E431" s="294" t="s">
        <v>684</v>
      </c>
      <c r="F431" s="294" t="s">
        <v>131</v>
      </c>
      <c r="G431" s="278">
        <v>42124.48982638889</v>
      </c>
      <c r="H431" s="294"/>
      <c r="I431" s="294"/>
      <c r="N431" s="275"/>
      <c r="O431" s="276"/>
      <c r="P431" s="275"/>
      <c r="Q431" s="276"/>
      <c r="S431" s="277"/>
    </row>
    <row r="432" spans="1:19" s="115" customFormat="1" x14ac:dyDescent="0.25">
      <c r="A432" s="294">
        <v>431</v>
      </c>
      <c r="B432" s="294" t="s">
        <v>195</v>
      </c>
      <c r="C432" s="294" t="s">
        <v>234</v>
      </c>
      <c r="D432" s="294" t="s">
        <v>237</v>
      </c>
      <c r="E432" s="294" t="s">
        <v>689</v>
      </c>
      <c r="F432" s="294" t="s">
        <v>131</v>
      </c>
      <c r="G432" s="278">
        <v>42104.521793981483</v>
      </c>
      <c r="H432" s="294"/>
      <c r="I432" s="294"/>
      <c r="N432" s="275"/>
      <c r="O432" s="276"/>
      <c r="P432" s="275"/>
      <c r="Q432" s="276"/>
      <c r="S432" s="277"/>
    </row>
    <row r="433" spans="1:19" s="115" customFormat="1" x14ac:dyDescent="0.25">
      <c r="A433" s="294">
        <v>432</v>
      </c>
      <c r="B433" s="294" t="s">
        <v>195</v>
      </c>
      <c r="C433" s="294" t="s">
        <v>234</v>
      </c>
      <c r="D433" s="294" t="s">
        <v>237</v>
      </c>
      <c r="E433" s="294" t="s">
        <v>770</v>
      </c>
      <c r="F433" s="294" t="s">
        <v>130</v>
      </c>
      <c r="G433" s="278">
        <v>42135.688310185185</v>
      </c>
      <c r="H433" s="294"/>
      <c r="I433" s="294"/>
      <c r="N433" s="275"/>
      <c r="O433" s="276"/>
      <c r="P433" s="275"/>
      <c r="Q433" s="276"/>
      <c r="S433" s="277"/>
    </row>
    <row r="434" spans="1:19" s="115" customFormat="1" x14ac:dyDescent="0.25">
      <c r="A434" s="294">
        <v>433</v>
      </c>
      <c r="B434" s="294" t="s">
        <v>195</v>
      </c>
      <c r="C434" s="294" t="s">
        <v>234</v>
      </c>
      <c r="D434" s="294" t="s">
        <v>237</v>
      </c>
      <c r="E434" s="294" t="s">
        <v>741</v>
      </c>
      <c r="F434" s="294" t="s">
        <v>130</v>
      </c>
      <c r="G434" s="278">
        <v>42151.527129629627</v>
      </c>
      <c r="H434" s="294"/>
      <c r="I434" s="294"/>
      <c r="N434" s="275"/>
      <c r="O434" s="276"/>
      <c r="P434" s="275"/>
      <c r="Q434" s="276"/>
      <c r="S434" s="277"/>
    </row>
    <row r="435" spans="1:19" s="115" customFormat="1" x14ac:dyDescent="0.25">
      <c r="A435" s="294">
        <v>434</v>
      </c>
      <c r="B435" s="294" t="s">
        <v>195</v>
      </c>
      <c r="C435" s="294" t="s">
        <v>234</v>
      </c>
      <c r="D435" s="294" t="s">
        <v>237</v>
      </c>
      <c r="E435" s="294" t="s">
        <v>1687</v>
      </c>
      <c r="F435" s="294" t="s">
        <v>130</v>
      </c>
      <c r="G435" s="278">
        <v>42151.564687499995</v>
      </c>
      <c r="H435" s="294"/>
      <c r="I435" s="294"/>
      <c r="N435" s="275"/>
      <c r="O435" s="276"/>
      <c r="P435" s="275"/>
      <c r="Q435" s="276"/>
      <c r="S435" s="277"/>
    </row>
    <row r="436" spans="1:19" s="115" customFormat="1" x14ac:dyDescent="0.25">
      <c r="A436" s="294">
        <v>435</v>
      </c>
      <c r="B436" s="294" t="s">
        <v>195</v>
      </c>
      <c r="C436" s="294" t="s">
        <v>234</v>
      </c>
      <c r="D436" s="294" t="s">
        <v>237</v>
      </c>
      <c r="E436" s="294" t="s">
        <v>1688</v>
      </c>
      <c r="F436" s="294" t="s">
        <v>130</v>
      </c>
      <c r="G436" s="278">
        <v>42151.565312499995</v>
      </c>
      <c r="H436" s="294"/>
      <c r="I436" s="294"/>
      <c r="N436" s="275"/>
      <c r="O436" s="276"/>
      <c r="P436" s="275"/>
      <c r="Q436" s="276"/>
      <c r="S436" s="277"/>
    </row>
    <row r="437" spans="1:19" s="115" customFormat="1" x14ac:dyDescent="0.25">
      <c r="A437" s="294">
        <v>436</v>
      </c>
      <c r="B437" s="294" t="s">
        <v>195</v>
      </c>
      <c r="C437" s="294" t="s">
        <v>234</v>
      </c>
      <c r="D437" s="294" t="s">
        <v>237</v>
      </c>
      <c r="E437" s="294" t="s">
        <v>742</v>
      </c>
      <c r="F437" s="294" t="s">
        <v>130</v>
      </c>
      <c r="G437" s="278">
        <v>42151.527488425927</v>
      </c>
      <c r="H437" s="294"/>
      <c r="I437" s="294"/>
      <c r="N437" s="275"/>
      <c r="O437" s="276"/>
      <c r="P437" s="275"/>
      <c r="Q437" s="276"/>
      <c r="S437" s="277"/>
    </row>
    <row r="438" spans="1:19" s="115" customFormat="1" x14ac:dyDescent="0.25">
      <c r="A438" s="294">
        <v>437</v>
      </c>
      <c r="B438" s="294" t="s">
        <v>195</v>
      </c>
      <c r="C438" s="294" t="s">
        <v>234</v>
      </c>
      <c r="D438" s="294" t="s">
        <v>237</v>
      </c>
      <c r="E438" s="294" t="s">
        <v>771</v>
      </c>
      <c r="F438" s="294" t="s">
        <v>130</v>
      </c>
      <c r="G438" s="278">
        <v>42135.688437500001</v>
      </c>
      <c r="H438" s="294"/>
      <c r="I438" s="294"/>
      <c r="N438" s="275"/>
      <c r="O438" s="276"/>
      <c r="P438" s="275"/>
      <c r="Q438" s="276"/>
      <c r="S438" s="277"/>
    </row>
    <row r="439" spans="1:19" s="115" customFormat="1" x14ac:dyDescent="0.25">
      <c r="A439" s="294">
        <v>438</v>
      </c>
      <c r="B439" s="294" t="s">
        <v>195</v>
      </c>
      <c r="C439" s="294" t="s">
        <v>234</v>
      </c>
      <c r="D439" s="294" t="s">
        <v>237</v>
      </c>
      <c r="E439" s="294" t="s">
        <v>772</v>
      </c>
      <c r="F439" s="294" t="s">
        <v>130</v>
      </c>
      <c r="G439" s="278">
        <v>42135.688587962963</v>
      </c>
      <c r="H439" s="294"/>
      <c r="I439" s="294"/>
      <c r="N439" s="275"/>
      <c r="O439" s="276"/>
      <c r="P439" s="275"/>
      <c r="Q439" s="276"/>
      <c r="S439" s="277"/>
    </row>
    <row r="440" spans="1:19" s="115" customFormat="1" x14ac:dyDescent="0.25">
      <c r="A440" s="294">
        <v>439</v>
      </c>
      <c r="B440" s="294" t="s">
        <v>195</v>
      </c>
      <c r="C440" s="294" t="s">
        <v>234</v>
      </c>
      <c r="D440" s="294" t="s">
        <v>237</v>
      </c>
      <c r="E440" s="294" t="s">
        <v>690</v>
      </c>
      <c r="F440" s="294" t="s">
        <v>131</v>
      </c>
      <c r="G440" s="278">
        <v>42109.602314814816</v>
      </c>
      <c r="H440" s="294"/>
      <c r="I440" s="294"/>
      <c r="N440" s="275"/>
      <c r="O440" s="276"/>
      <c r="P440" s="275"/>
      <c r="Q440" s="276"/>
      <c r="S440" s="277"/>
    </row>
    <row r="441" spans="1:19" s="115" customFormat="1" x14ac:dyDescent="0.25">
      <c r="A441" s="294">
        <v>440</v>
      </c>
      <c r="B441" s="294" t="s">
        <v>195</v>
      </c>
      <c r="C441" s="294" t="s">
        <v>234</v>
      </c>
      <c r="D441" s="294" t="s">
        <v>237</v>
      </c>
      <c r="E441" s="294" t="s">
        <v>743</v>
      </c>
      <c r="F441" s="294" t="s">
        <v>130</v>
      </c>
      <c r="G441" s="278">
        <v>42151.527719907404</v>
      </c>
      <c r="H441" s="294"/>
      <c r="I441" s="294"/>
      <c r="N441" s="275"/>
      <c r="O441" s="276"/>
      <c r="P441" s="275"/>
      <c r="Q441" s="276"/>
      <c r="S441" s="277"/>
    </row>
    <row r="442" spans="1:19" s="115" customFormat="1" x14ac:dyDescent="0.25">
      <c r="A442" s="294">
        <v>441</v>
      </c>
      <c r="B442" s="294" t="s">
        <v>195</v>
      </c>
      <c r="C442" s="294" t="s">
        <v>234</v>
      </c>
      <c r="D442" s="294" t="s">
        <v>237</v>
      </c>
      <c r="E442" s="294" t="s">
        <v>744</v>
      </c>
      <c r="F442" s="294" t="s">
        <v>130</v>
      </c>
      <c r="G442" s="278">
        <v>42151.528067129628</v>
      </c>
      <c r="H442" s="294"/>
      <c r="I442" s="294"/>
      <c r="N442" s="275"/>
      <c r="O442" s="276"/>
      <c r="P442" s="275"/>
      <c r="Q442" s="276"/>
      <c r="S442" s="277"/>
    </row>
    <row r="443" spans="1:19" s="115" customFormat="1" x14ac:dyDescent="0.25">
      <c r="A443" s="294">
        <v>442</v>
      </c>
      <c r="B443" s="294" t="s">
        <v>195</v>
      </c>
      <c r="C443" s="294" t="s">
        <v>234</v>
      </c>
      <c r="D443" s="294" t="s">
        <v>237</v>
      </c>
      <c r="E443" s="294" t="s">
        <v>691</v>
      </c>
      <c r="F443" s="294" t="s">
        <v>131</v>
      </c>
      <c r="G443" s="278">
        <v>42109.60355324074</v>
      </c>
      <c r="H443" s="294"/>
      <c r="I443" s="294"/>
      <c r="N443" s="275"/>
      <c r="O443" s="276"/>
      <c r="P443" s="275"/>
      <c r="Q443" s="276"/>
      <c r="S443" s="277"/>
    </row>
    <row r="444" spans="1:19" s="115" customFormat="1" x14ac:dyDescent="0.25">
      <c r="A444" s="294">
        <v>443</v>
      </c>
      <c r="B444" s="294" t="s">
        <v>195</v>
      </c>
      <c r="C444" s="294" t="s">
        <v>234</v>
      </c>
      <c r="D444" s="294" t="s">
        <v>237</v>
      </c>
      <c r="E444" s="294" t="s">
        <v>773</v>
      </c>
      <c r="F444" s="294" t="s">
        <v>130</v>
      </c>
      <c r="G444" s="278">
        <v>42135.688715277778</v>
      </c>
      <c r="H444" s="294"/>
      <c r="I444" s="294"/>
      <c r="N444" s="275"/>
      <c r="O444" s="276"/>
      <c r="P444" s="275"/>
      <c r="Q444" s="276"/>
      <c r="S444" s="277"/>
    </row>
    <row r="445" spans="1:19" s="115" customFormat="1" x14ac:dyDescent="0.25">
      <c r="A445" s="294">
        <v>444</v>
      </c>
      <c r="B445" s="294" t="s">
        <v>195</v>
      </c>
      <c r="C445" s="294" t="s">
        <v>234</v>
      </c>
      <c r="D445" s="294" t="s">
        <v>237</v>
      </c>
      <c r="E445" s="294" t="s">
        <v>774</v>
      </c>
      <c r="F445" s="294" t="s">
        <v>130</v>
      </c>
      <c r="G445" s="278">
        <v>42135.688946759255</v>
      </c>
      <c r="H445" s="294"/>
      <c r="I445" s="294"/>
      <c r="N445" s="275"/>
      <c r="O445" s="276"/>
      <c r="P445" s="275"/>
      <c r="Q445" s="276"/>
      <c r="S445" s="277"/>
    </row>
    <row r="446" spans="1:19" s="115" customFormat="1" x14ac:dyDescent="0.25">
      <c r="A446" s="294">
        <v>445</v>
      </c>
      <c r="B446" s="294" t="s">
        <v>195</v>
      </c>
      <c r="C446" s="294" t="s">
        <v>234</v>
      </c>
      <c r="D446" s="294" t="s">
        <v>237</v>
      </c>
      <c r="E446" s="294" t="s">
        <v>692</v>
      </c>
      <c r="F446" s="294" t="s">
        <v>131</v>
      </c>
      <c r="G446" s="278">
        <v>42109.604432870372</v>
      </c>
      <c r="H446" s="294"/>
      <c r="I446" s="294"/>
      <c r="N446" s="275"/>
      <c r="O446" s="276"/>
      <c r="P446" s="275"/>
      <c r="Q446" s="276"/>
      <c r="S446" s="277"/>
    </row>
    <row r="447" spans="1:19" s="115" customFormat="1" x14ac:dyDescent="0.25">
      <c r="A447" s="294">
        <v>446</v>
      </c>
      <c r="B447" s="294" t="s">
        <v>195</v>
      </c>
      <c r="C447" s="294" t="s">
        <v>234</v>
      </c>
      <c r="D447" s="294" t="s">
        <v>237</v>
      </c>
      <c r="E447" s="294" t="s">
        <v>745</v>
      </c>
      <c r="F447" s="294" t="s">
        <v>130</v>
      </c>
      <c r="G447" s="278">
        <v>42151.528321759259</v>
      </c>
      <c r="H447" s="294"/>
      <c r="I447" s="294"/>
      <c r="N447" s="275"/>
      <c r="O447" s="276"/>
      <c r="P447" s="275"/>
      <c r="Q447" s="276"/>
      <c r="S447" s="277"/>
    </row>
    <row r="448" spans="1:19" s="115" customFormat="1" x14ac:dyDescent="0.25">
      <c r="A448" s="294">
        <v>447</v>
      </c>
      <c r="B448" s="294" t="s">
        <v>195</v>
      </c>
      <c r="C448" s="294" t="s">
        <v>234</v>
      </c>
      <c r="D448" s="294" t="s">
        <v>237</v>
      </c>
      <c r="E448" s="294" t="s">
        <v>746</v>
      </c>
      <c r="F448" s="294" t="s">
        <v>130</v>
      </c>
      <c r="G448" s="278">
        <v>42151.528634259259</v>
      </c>
      <c r="H448" s="294"/>
      <c r="I448" s="294"/>
      <c r="N448" s="275"/>
      <c r="O448" s="276"/>
      <c r="P448" s="275"/>
      <c r="Q448" s="276"/>
      <c r="S448" s="277"/>
    </row>
    <row r="449" spans="1:19" s="115" customFormat="1" x14ac:dyDescent="0.25">
      <c r="A449" s="294">
        <v>448</v>
      </c>
      <c r="B449" s="294" t="s">
        <v>195</v>
      </c>
      <c r="C449" s="294" t="s">
        <v>234</v>
      </c>
      <c r="D449" s="294" t="s">
        <v>237</v>
      </c>
      <c r="E449" s="294" t="s">
        <v>693</v>
      </c>
      <c r="F449" s="294" t="s">
        <v>131</v>
      </c>
      <c r="G449" s="278">
        <v>42122.245046296295</v>
      </c>
      <c r="H449" s="294"/>
      <c r="I449" s="294"/>
      <c r="N449" s="275"/>
      <c r="O449" s="276"/>
      <c r="P449" s="275"/>
      <c r="Q449" s="276"/>
      <c r="S449" s="277"/>
    </row>
    <row r="450" spans="1:19" s="115" customFormat="1" x14ac:dyDescent="0.25">
      <c r="A450" s="294">
        <v>449</v>
      </c>
      <c r="B450" s="294" t="s">
        <v>195</v>
      </c>
      <c r="C450" s="294" t="s">
        <v>234</v>
      </c>
      <c r="D450" s="294" t="s">
        <v>237</v>
      </c>
      <c r="E450" s="294" t="s">
        <v>775</v>
      </c>
      <c r="F450" s="294" t="s">
        <v>131</v>
      </c>
      <c r="G450" s="278">
        <v>42103.628009259257</v>
      </c>
      <c r="H450" s="294"/>
      <c r="I450" s="294"/>
      <c r="N450" s="275"/>
      <c r="O450" s="276"/>
      <c r="P450" s="275"/>
      <c r="Q450" s="276"/>
      <c r="S450" s="277"/>
    </row>
    <row r="451" spans="1:19" s="115" customFormat="1" x14ac:dyDescent="0.25">
      <c r="A451" s="294">
        <v>450</v>
      </c>
      <c r="B451" s="294" t="s">
        <v>195</v>
      </c>
      <c r="C451" s="294" t="s">
        <v>234</v>
      </c>
      <c r="D451" s="294" t="s">
        <v>237</v>
      </c>
      <c r="E451" s="294" t="s">
        <v>776</v>
      </c>
      <c r="F451" s="294" t="s">
        <v>131</v>
      </c>
      <c r="G451" s="278">
        <v>42103.628472222219</v>
      </c>
      <c r="H451" s="294"/>
      <c r="I451" s="294"/>
      <c r="N451" s="275"/>
      <c r="O451" s="276"/>
      <c r="P451" s="275"/>
      <c r="Q451" s="276"/>
      <c r="S451" s="277"/>
    </row>
    <row r="452" spans="1:19" s="115" customFormat="1" x14ac:dyDescent="0.25">
      <c r="A452" s="294">
        <v>451</v>
      </c>
      <c r="B452" s="294" t="s">
        <v>195</v>
      </c>
      <c r="C452" s="294" t="s">
        <v>234</v>
      </c>
      <c r="D452" s="294" t="s">
        <v>237</v>
      </c>
      <c r="E452" s="294" t="s">
        <v>747</v>
      </c>
      <c r="F452" s="294" t="s">
        <v>130</v>
      </c>
      <c r="G452" s="278">
        <v>42151.548101851848</v>
      </c>
      <c r="H452" s="294"/>
      <c r="I452" s="294"/>
      <c r="N452" s="275"/>
      <c r="O452" s="276"/>
      <c r="P452" s="275"/>
      <c r="Q452" s="276"/>
      <c r="S452" s="277"/>
    </row>
    <row r="453" spans="1:19" s="115" customFormat="1" x14ac:dyDescent="0.25">
      <c r="A453" s="294">
        <v>452</v>
      </c>
      <c r="B453" s="294" t="s">
        <v>195</v>
      </c>
      <c r="C453" s="294" t="s">
        <v>234</v>
      </c>
      <c r="D453" s="294" t="s">
        <v>237</v>
      </c>
      <c r="E453" s="294" t="s">
        <v>777</v>
      </c>
      <c r="F453" s="294" t="s">
        <v>131</v>
      </c>
      <c r="G453" s="278">
        <v>42103.628819444442</v>
      </c>
      <c r="H453" s="294"/>
      <c r="I453" s="294"/>
      <c r="N453" s="275"/>
      <c r="O453" s="276"/>
      <c r="P453" s="275"/>
      <c r="Q453" s="276"/>
      <c r="S453" s="277"/>
    </row>
    <row r="454" spans="1:19" s="115" customFormat="1" x14ac:dyDescent="0.25">
      <c r="A454" s="294">
        <v>453</v>
      </c>
      <c r="B454" s="294" t="s">
        <v>195</v>
      </c>
      <c r="C454" s="294" t="s">
        <v>234</v>
      </c>
      <c r="D454" s="294" t="s">
        <v>237</v>
      </c>
      <c r="E454" s="294" t="s">
        <v>694</v>
      </c>
      <c r="F454" s="294" t="s">
        <v>131</v>
      </c>
      <c r="G454" s="278">
        <v>42104.588344907403</v>
      </c>
      <c r="H454" s="294"/>
      <c r="I454" s="294"/>
      <c r="N454" s="275"/>
      <c r="O454" s="276"/>
      <c r="P454" s="275"/>
      <c r="Q454" s="276"/>
      <c r="S454" s="277"/>
    </row>
    <row r="455" spans="1:19" s="115" customFormat="1" x14ac:dyDescent="0.25">
      <c r="A455" s="294">
        <v>454</v>
      </c>
      <c r="B455" s="294" t="s">
        <v>195</v>
      </c>
      <c r="C455" s="294" t="s">
        <v>234</v>
      </c>
      <c r="D455" s="294" t="s">
        <v>237</v>
      </c>
      <c r="E455" s="294" t="s">
        <v>1689</v>
      </c>
      <c r="F455" s="294" t="s">
        <v>130</v>
      </c>
      <c r="G455" s="278">
        <v>42151.565983796296</v>
      </c>
      <c r="H455" s="294"/>
      <c r="I455" s="294"/>
      <c r="N455" s="275"/>
      <c r="O455" s="276"/>
      <c r="P455" s="275"/>
      <c r="Q455" s="276"/>
      <c r="S455" s="277"/>
    </row>
    <row r="456" spans="1:19" s="115" customFormat="1" x14ac:dyDescent="0.25">
      <c r="A456" s="294">
        <v>455</v>
      </c>
      <c r="B456" s="294" t="s">
        <v>195</v>
      </c>
      <c r="C456" s="294" t="s">
        <v>234</v>
      </c>
      <c r="D456" s="294" t="s">
        <v>237</v>
      </c>
      <c r="E456" s="294" t="s">
        <v>1690</v>
      </c>
      <c r="F456" s="294" t="s">
        <v>130</v>
      </c>
      <c r="G456" s="278">
        <v>42151.566689814812</v>
      </c>
      <c r="H456" s="294"/>
      <c r="I456" s="294"/>
      <c r="N456" s="275"/>
      <c r="O456" s="276"/>
      <c r="P456" s="275"/>
      <c r="Q456" s="276"/>
      <c r="S456" s="277"/>
    </row>
    <row r="457" spans="1:19" s="115" customFormat="1" x14ac:dyDescent="0.25">
      <c r="A457" s="294">
        <v>456</v>
      </c>
      <c r="B457" s="294" t="s">
        <v>195</v>
      </c>
      <c r="C457" s="294" t="s">
        <v>234</v>
      </c>
      <c r="D457" s="294" t="s">
        <v>237</v>
      </c>
      <c r="E457" s="294" t="s">
        <v>695</v>
      </c>
      <c r="F457" s="294" t="s">
        <v>131</v>
      </c>
      <c r="G457" s="278">
        <v>42104.59878472222</v>
      </c>
      <c r="H457" s="294"/>
      <c r="I457" s="294"/>
      <c r="N457" s="275"/>
      <c r="O457" s="276"/>
      <c r="P457" s="275"/>
      <c r="Q457" s="276"/>
      <c r="S457" s="277"/>
    </row>
    <row r="458" spans="1:19" s="115" customFormat="1" x14ac:dyDescent="0.25">
      <c r="A458" s="294">
        <v>457</v>
      </c>
      <c r="B458" s="294" t="s">
        <v>195</v>
      </c>
      <c r="C458" s="294" t="s">
        <v>234</v>
      </c>
      <c r="D458" s="294" t="s">
        <v>237</v>
      </c>
      <c r="E458" s="294" t="s">
        <v>778</v>
      </c>
      <c r="F458" s="294" t="s">
        <v>131</v>
      </c>
      <c r="G458" s="278">
        <v>42103.629166666666</v>
      </c>
      <c r="H458" s="294"/>
      <c r="I458" s="294"/>
      <c r="N458" s="275"/>
      <c r="O458" s="276"/>
      <c r="P458" s="275"/>
      <c r="Q458" s="276"/>
      <c r="S458" s="277"/>
    </row>
    <row r="459" spans="1:19" s="115" customFormat="1" x14ac:dyDescent="0.25">
      <c r="A459" s="294">
        <v>458</v>
      </c>
      <c r="B459" s="294" t="s">
        <v>195</v>
      </c>
      <c r="C459" s="294" t="s">
        <v>234</v>
      </c>
      <c r="D459" s="294" t="s">
        <v>237</v>
      </c>
      <c r="E459" s="294" t="s">
        <v>779</v>
      </c>
      <c r="F459" s="294" t="s">
        <v>130</v>
      </c>
      <c r="G459" s="278">
        <v>42139.427731481483</v>
      </c>
      <c r="H459" s="294"/>
      <c r="I459" s="294"/>
      <c r="N459" s="275"/>
      <c r="O459" s="276"/>
      <c r="P459" s="275"/>
      <c r="Q459" s="276"/>
      <c r="S459" s="277"/>
    </row>
    <row r="460" spans="1:19" s="115" customFormat="1" x14ac:dyDescent="0.25">
      <c r="A460" s="294">
        <v>459</v>
      </c>
      <c r="B460" s="294" t="s">
        <v>195</v>
      </c>
      <c r="C460" s="294" t="s">
        <v>234</v>
      </c>
      <c r="D460" s="294" t="s">
        <v>237</v>
      </c>
      <c r="E460" s="294" t="s">
        <v>748</v>
      </c>
      <c r="F460" s="294" t="s">
        <v>130</v>
      </c>
      <c r="G460" s="278">
        <v>42151.548483796294</v>
      </c>
      <c r="H460" s="294"/>
      <c r="I460" s="294"/>
      <c r="N460" s="275"/>
      <c r="O460" s="276"/>
      <c r="P460" s="275"/>
      <c r="Q460" s="276"/>
      <c r="S460" s="277"/>
    </row>
    <row r="461" spans="1:19" s="115" customFormat="1" x14ac:dyDescent="0.25">
      <c r="A461" s="294">
        <v>460</v>
      </c>
      <c r="B461" s="294" t="s">
        <v>195</v>
      </c>
      <c r="C461" s="294" t="s">
        <v>234</v>
      </c>
      <c r="D461" s="294" t="s">
        <v>237</v>
      </c>
      <c r="E461" s="294" t="s">
        <v>749</v>
      </c>
      <c r="F461" s="294" t="s">
        <v>130</v>
      </c>
      <c r="G461" s="278">
        <v>42151.548854166664</v>
      </c>
      <c r="H461" s="294"/>
      <c r="I461" s="294"/>
      <c r="N461" s="275"/>
      <c r="O461" s="276"/>
      <c r="P461" s="275"/>
      <c r="Q461" s="276"/>
      <c r="S461" s="277"/>
    </row>
    <row r="462" spans="1:19" s="115" customFormat="1" x14ac:dyDescent="0.25">
      <c r="A462" s="294">
        <v>461</v>
      </c>
      <c r="B462" s="294" t="s">
        <v>195</v>
      </c>
      <c r="C462" s="294" t="s">
        <v>234</v>
      </c>
      <c r="D462" s="294" t="s">
        <v>237</v>
      </c>
      <c r="E462" s="294" t="s">
        <v>1691</v>
      </c>
      <c r="F462" s="294" t="s">
        <v>130</v>
      </c>
      <c r="G462" s="278">
        <v>42151.566990740735</v>
      </c>
      <c r="H462" s="294"/>
      <c r="I462" s="294"/>
      <c r="N462" s="275"/>
      <c r="O462" s="276"/>
      <c r="P462" s="275"/>
      <c r="Q462" s="276"/>
      <c r="S462" s="277"/>
    </row>
    <row r="463" spans="1:19" s="115" customFormat="1" x14ac:dyDescent="0.25">
      <c r="A463" s="294">
        <v>462</v>
      </c>
      <c r="B463" s="294" t="s">
        <v>195</v>
      </c>
      <c r="C463" s="294" t="s">
        <v>234</v>
      </c>
      <c r="D463" s="294" t="s">
        <v>237</v>
      </c>
      <c r="E463" s="294" t="s">
        <v>1692</v>
      </c>
      <c r="F463" s="294" t="s">
        <v>131</v>
      </c>
      <c r="G463" s="278">
        <v>42124.552916666667</v>
      </c>
      <c r="H463" s="294"/>
      <c r="I463" s="294"/>
      <c r="N463" s="275"/>
      <c r="O463" s="276"/>
      <c r="P463" s="275"/>
      <c r="Q463" s="276"/>
      <c r="S463" s="277"/>
    </row>
    <row r="464" spans="1:19" s="115" customFormat="1" x14ac:dyDescent="0.25">
      <c r="A464" s="294">
        <v>463</v>
      </c>
      <c r="B464" s="294" t="s">
        <v>195</v>
      </c>
      <c r="C464" s="294" t="s">
        <v>234</v>
      </c>
      <c r="D464" s="294" t="s">
        <v>237</v>
      </c>
      <c r="E464" s="294" t="s">
        <v>750</v>
      </c>
      <c r="F464" s="294" t="s">
        <v>130</v>
      </c>
      <c r="G464" s="278">
        <v>42151.549282407403</v>
      </c>
      <c r="H464" s="294"/>
      <c r="I464" s="294"/>
      <c r="N464" s="275"/>
      <c r="O464" s="276"/>
      <c r="P464" s="275"/>
      <c r="Q464" s="276"/>
      <c r="S464" s="277"/>
    </row>
    <row r="465" spans="1:19" s="115" customFormat="1" x14ac:dyDescent="0.25">
      <c r="A465" s="294">
        <v>464</v>
      </c>
      <c r="B465" s="294" t="s">
        <v>195</v>
      </c>
      <c r="C465" s="294" t="s">
        <v>234</v>
      </c>
      <c r="D465" s="294" t="s">
        <v>237</v>
      </c>
      <c r="E465" s="294" t="s">
        <v>751</v>
      </c>
      <c r="F465" s="294" t="s">
        <v>130</v>
      </c>
      <c r="G465" s="278">
        <v>42151.549594907403</v>
      </c>
      <c r="H465" s="294"/>
      <c r="I465" s="294"/>
      <c r="N465" s="275"/>
      <c r="O465" s="276"/>
      <c r="P465" s="275"/>
      <c r="Q465" s="276"/>
      <c r="S465" s="277"/>
    </row>
    <row r="466" spans="1:19" s="115" customFormat="1" x14ac:dyDescent="0.25">
      <c r="A466" s="294">
        <v>465</v>
      </c>
      <c r="B466" s="294" t="s">
        <v>195</v>
      </c>
      <c r="C466" s="294" t="s">
        <v>234</v>
      </c>
      <c r="D466" s="294" t="s">
        <v>237</v>
      </c>
      <c r="E466" s="294" t="s">
        <v>1693</v>
      </c>
      <c r="F466" s="294" t="s">
        <v>130</v>
      </c>
      <c r="G466" s="278">
        <v>42151.567430555551</v>
      </c>
      <c r="H466" s="294"/>
      <c r="I466" s="294"/>
      <c r="N466" s="275"/>
      <c r="O466" s="276"/>
      <c r="P466" s="275"/>
      <c r="Q466" s="276"/>
      <c r="S466" s="277"/>
    </row>
    <row r="467" spans="1:19" s="115" customFormat="1" x14ac:dyDescent="0.25">
      <c r="A467" s="294">
        <v>466</v>
      </c>
      <c r="B467" s="294" t="s">
        <v>195</v>
      </c>
      <c r="C467" s="294" t="s">
        <v>234</v>
      </c>
      <c r="D467" s="294" t="s">
        <v>237</v>
      </c>
      <c r="E467" s="294" t="s">
        <v>1694</v>
      </c>
      <c r="F467" s="294" t="s">
        <v>130</v>
      </c>
      <c r="G467" s="278">
        <v>42151.567719907405</v>
      </c>
      <c r="H467" s="294"/>
      <c r="I467" s="294"/>
      <c r="N467" s="275"/>
      <c r="O467" s="276"/>
      <c r="P467" s="275"/>
      <c r="Q467" s="276"/>
      <c r="S467" s="277"/>
    </row>
    <row r="468" spans="1:19" s="115" customFormat="1" x14ac:dyDescent="0.25">
      <c r="A468" s="294">
        <v>467</v>
      </c>
      <c r="B468" s="294" t="s">
        <v>195</v>
      </c>
      <c r="C468" s="294" t="s">
        <v>234</v>
      </c>
      <c r="D468" s="294" t="s">
        <v>237</v>
      </c>
      <c r="E468" s="294" t="s">
        <v>752</v>
      </c>
      <c r="F468" s="294" t="s">
        <v>130</v>
      </c>
      <c r="G468" s="278">
        <v>42151.550104166665</v>
      </c>
      <c r="H468" s="294"/>
      <c r="I468" s="294"/>
      <c r="N468" s="275"/>
      <c r="O468" s="276"/>
      <c r="P468" s="275"/>
      <c r="Q468" s="276"/>
      <c r="S468" s="277"/>
    </row>
    <row r="469" spans="1:19" s="115" customFormat="1" x14ac:dyDescent="0.25">
      <c r="A469" s="294">
        <v>468</v>
      </c>
      <c r="B469" s="294" t="s">
        <v>195</v>
      </c>
      <c r="C469" s="294" t="s">
        <v>234</v>
      </c>
      <c r="D469" s="294" t="s">
        <v>237</v>
      </c>
      <c r="E469" s="294" t="s">
        <v>753</v>
      </c>
      <c r="F469" s="294" t="s">
        <v>130</v>
      </c>
      <c r="G469" s="278">
        <v>42151.555196759255</v>
      </c>
      <c r="H469" s="294"/>
      <c r="I469" s="294"/>
      <c r="N469" s="275"/>
      <c r="O469" s="276"/>
      <c r="P469" s="275"/>
      <c r="Q469" s="276"/>
      <c r="S469" s="277"/>
    </row>
    <row r="470" spans="1:19" s="115" customFormat="1" x14ac:dyDescent="0.25">
      <c r="A470" s="294">
        <v>469</v>
      </c>
      <c r="B470" s="294" t="s">
        <v>195</v>
      </c>
      <c r="C470" s="294" t="s">
        <v>234</v>
      </c>
      <c r="D470" s="294" t="s">
        <v>237</v>
      </c>
      <c r="E470" s="294" t="s">
        <v>1695</v>
      </c>
      <c r="F470" s="294" t="s">
        <v>130</v>
      </c>
      <c r="G470" s="278">
        <v>42151.568101851852</v>
      </c>
      <c r="H470" s="294"/>
      <c r="I470" s="294"/>
      <c r="N470" s="275"/>
      <c r="O470" s="276"/>
      <c r="P470" s="275"/>
      <c r="Q470" s="276"/>
      <c r="S470" s="277"/>
    </row>
    <row r="471" spans="1:19" s="115" customFormat="1" x14ac:dyDescent="0.25">
      <c r="A471" s="294">
        <v>470</v>
      </c>
      <c r="B471" s="294" t="s">
        <v>195</v>
      </c>
      <c r="C471" s="294" t="s">
        <v>234</v>
      </c>
      <c r="D471" s="294" t="s">
        <v>237</v>
      </c>
      <c r="E471" s="294" t="s">
        <v>1696</v>
      </c>
      <c r="F471" s="294" t="s">
        <v>130</v>
      </c>
      <c r="G471" s="278">
        <v>42151.568541666667</v>
      </c>
      <c r="H471" s="294"/>
      <c r="I471" s="294"/>
      <c r="N471" s="275"/>
      <c r="O471" s="276"/>
      <c r="P471" s="275"/>
      <c r="Q471" s="276"/>
      <c r="S471" s="277"/>
    </row>
    <row r="472" spans="1:19" s="115" customFormat="1" x14ac:dyDescent="0.25">
      <c r="A472" s="294">
        <v>471</v>
      </c>
      <c r="B472" s="294" t="s">
        <v>195</v>
      </c>
      <c r="C472" s="294" t="s">
        <v>234</v>
      </c>
      <c r="D472" s="294" t="s">
        <v>237</v>
      </c>
      <c r="E472" s="294" t="s">
        <v>754</v>
      </c>
      <c r="F472" s="294" t="s">
        <v>130</v>
      </c>
      <c r="G472" s="278">
        <v>42151.555717592593</v>
      </c>
      <c r="H472" s="294"/>
      <c r="I472" s="294"/>
      <c r="N472" s="275"/>
      <c r="O472" s="276"/>
      <c r="P472" s="275"/>
      <c r="Q472" s="276"/>
      <c r="S472" s="277"/>
    </row>
    <row r="473" spans="1:19" s="115" customFormat="1" x14ac:dyDescent="0.25">
      <c r="A473" s="294">
        <v>472</v>
      </c>
      <c r="B473" s="294" t="s">
        <v>195</v>
      </c>
      <c r="C473" s="294" t="s">
        <v>234</v>
      </c>
      <c r="D473" s="294" t="s">
        <v>237</v>
      </c>
      <c r="E473" s="294" t="s">
        <v>755</v>
      </c>
      <c r="F473" s="294" t="s">
        <v>130</v>
      </c>
      <c r="G473" s="278">
        <v>42151.556018518517</v>
      </c>
      <c r="H473" s="294"/>
      <c r="I473" s="294"/>
      <c r="N473" s="275"/>
      <c r="O473" s="276"/>
      <c r="P473" s="275"/>
      <c r="Q473" s="276"/>
      <c r="S473" s="277"/>
    </row>
    <row r="474" spans="1:19" s="115" customFormat="1" x14ac:dyDescent="0.25">
      <c r="A474" s="294">
        <v>473</v>
      </c>
      <c r="B474" s="294" t="s">
        <v>195</v>
      </c>
      <c r="C474" s="294" t="s">
        <v>234</v>
      </c>
      <c r="D474" s="294" t="s">
        <v>237</v>
      </c>
      <c r="E474" s="294" t="s">
        <v>756</v>
      </c>
      <c r="F474" s="294" t="s">
        <v>130</v>
      </c>
      <c r="G474" s="278">
        <v>42151.55673611111</v>
      </c>
      <c r="H474" s="294"/>
      <c r="I474" s="294"/>
      <c r="N474" s="275"/>
      <c r="O474" s="276"/>
      <c r="P474" s="275"/>
      <c r="Q474" s="276"/>
      <c r="S474" s="277"/>
    </row>
    <row r="475" spans="1:19" s="115" customFormat="1" x14ac:dyDescent="0.25">
      <c r="A475" s="294">
        <v>474</v>
      </c>
      <c r="B475" s="294" t="s">
        <v>195</v>
      </c>
      <c r="C475" s="294" t="s">
        <v>234</v>
      </c>
      <c r="D475" s="294" t="s">
        <v>237</v>
      </c>
      <c r="E475" s="294" t="s">
        <v>696</v>
      </c>
      <c r="F475" s="294" t="s">
        <v>131</v>
      </c>
      <c r="G475" s="278">
        <v>42109.672037037039</v>
      </c>
      <c r="H475" s="294"/>
      <c r="I475" s="294"/>
      <c r="N475" s="275"/>
      <c r="O475" s="276"/>
      <c r="P475" s="275"/>
      <c r="Q475" s="276"/>
      <c r="S475" s="277"/>
    </row>
    <row r="476" spans="1:19" s="115" customFormat="1" x14ac:dyDescent="0.25">
      <c r="A476" s="294">
        <v>475</v>
      </c>
      <c r="B476" s="294" t="s">
        <v>195</v>
      </c>
      <c r="C476" s="294" t="s">
        <v>234</v>
      </c>
      <c r="D476" s="294" t="s">
        <v>237</v>
      </c>
      <c r="E476" s="294" t="s">
        <v>1697</v>
      </c>
      <c r="F476" s="294" t="s">
        <v>133</v>
      </c>
      <c r="G476" s="278">
        <v>42136.666550925926</v>
      </c>
      <c r="H476" s="294"/>
      <c r="I476" s="294"/>
      <c r="N476" s="275"/>
      <c r="O476" s="276"/>
      <c r="P476" s="275"/>
      <c r="Q476" s="276"/>
      <c r="S476" s="277"/>
    </row>
    <row r="477" spans="1:19" s="115" customFormat="1" x14ac:dyDescent="0.25">
      <c r="A477" s="294">
        <v>476</v>
      </c>
      <c r="B477" s="294" t="s">
        <v>195</v>
      </c>
      <c r="C477" s="294" t="s">
        <v>234</v>
      </c>
      <c r="D477" s="294" t="s">
        <v>237</v>
      </c>
      <c r="E477" s="294" t="s">
        <v>697</v>
      </c>
      <c r="F477" s="294" t="s">
        <v>131</v>
      </c>
      <c r="G477" s="278">
        <v>42109.673750000002</v>
      </c>
      <c r="H477" s="294"/>
      <c r="I477" s="294"/>
      <c r="N477" s="275"/>
      <c r="O477" s="276"/>
      <c r="P477" s="275"/>
      <c r="Q477" s="276"/>
      <c r="S477" s="277"/>
    </row>
    <row r="478" spans="1:19" s="115" customFormat="1" x14ac:dyDescent="0.25">
      <c r="A478" s="294">
        <v>477</v>
      </c>
      <c r="B478" s="294" t="s">
        <v>195</v>
      </c>
      <c r="C478" s="294" t="s">
        <v>234</v>
      </c>
      <c r="D478" s="294" t="s">
        <v>237</v>
      </c>
      <c r="E478" s="294" t="s">
        <v>757</v>
      </c>
      <c r="F478" s="294" t="s">
        <v>131</v>
      </c>
      <c r="G478" s="278">
        <v>42111.578541666662</v>
      </c>
      <c r="H478" s="294"/>
      <c r="I478" s="294"/>
      <c r="N478" s="275"/>
      <c r="O478" s="276"/>
      <c r="P478" s="275"/>
      <c r="Q478" s="276"/>
      <c r="S478" s="277"/>
    </row>
    <row r="479" spans="1:19" s="115" customFormat="1" x14ac:dyDescent="0.25">
      <c r="A479" s="294">
        <v>478</v>
      </c>
      <c r="B479" s="294" t="s">
        <v>195</v>
      </c>
      <c r="C479" s="294" t="s">
        <v>234</v>
      </c>
      <c r="D479" s="294" t="s">
        <v>237</v>
      </c>
      <c r="E479" s="294" t="s">
        <v>698</v>
      </c>
      <c r="F479" s="294" t="s">
        <v>131</v>
      </c>
      <c r="G479" s="278">
        <v>42109.676168981481</v>
      </c>
      <c r="H479" s="294"/>
      <c r="I479" s="294"/>
      <c r="N479" s="275"/>
      <c r="O479" s="276"/>
      <c r="P479" s="275"/>
      <c r="Q479" s="276"/>
      <c r="S479" s="277"/>
    </row>
    <row r="480" spans="1:19" s="115" customFormat="1" x14ac:dyDescent="0.25">
      <c r="A480" s="294">
        <v>479</v>
      </c>
      <c r="B480" s="294" t="s">
        <v>195</v>
      </c>
      <c r="C480" s="294" t="s">
        <v>234</v>
      </c>
      <c r="D480" s="294" t="s">
        <v>237</v>
      </c>
      <c r="E480" s="294" t="s">
        <v>699</v>
      </c>
      <c r="F480" s="294" t="s">
        <v>131</v>
      </c>
      <c r="G480" s="278">
        <v>42123.548321759255</v>
      </c>
      <c r="H480" s="294"/>
      <c r="I480" s="294"/>
      <c r="N480" s="275"/>
      <c r="O480" s="276"/>
      <c r="P480" s="275"/>
      <c r="Q480" s="276"/>
      <c r="S480" s="277"/>
    </row>
    <row r="481" spans="1:19" s="115" customFormat="1" x14ac:dyDescent="0.25">
      <c r="A481" s="294">
        <v>480</v>
      </c>
      <c r="B481" s="294" t="s">
        <v>195</v>
      </c>
      <c r="C481" s="294" t="s">
        <v>234</v>
      </c>
      <c r="D481" s="294" t="s">
        <v>237</v>
      </c>
      <c r="E481" s="294" t="s">
        <v>758</v>
      </c>
      <c r="F481" s="294" t="s">
        <v>131</v>
      </c>
      <c r="G481" s="278">
        <v>42121.336585648147</v>
      </c>
      <c r="H481" s="294"/>
      <c r="I481" s="294"/>
      <c r="N481" s="275"/>
      <c r="O481" s="276"/>
      <c r="P481" s="275"/>
      <c r="Q481" s="276"/>
      <c r="S481" s="277"/>
    </row>
    <row r="482" spans="1:19" s="115" customFormat="1" x14ac:dyDescent="0.25">
      <c r="A482" s="294">
        <v>481</v>
      </c>
      <c r="B482" s="294" t="s">
        <v>195</v>
      </c>
      <c r="C482" s="294" t="s">
        <v>234</v>
      </c>
      <c r="D482" s="294" t="s">
        <v>237</v>
      </c>
      <c r="E482" s="294" t="s">
        <v>700</v>
      </c>
      <c r="F482" s="294" t="s">
        <v>131</v>
      </c>
      <c r="G482" s="278">
        <v>42109.677662037036</v>
      </c>
      <c r="H482" s="294"/>
      <c r="I482" s="294"/>
      <c r="N482" s="275"/>
      <c r="O482" s="276"/>
      <c r="P482" s="275"/>
      <c r="Q482" s="276"/>
      <c r="S482" s="277"/>
    </row>
    <row r="483" spans="1:19" s="115" customFormat="1" x14ac:dyDescent="0.25">
      <c r="A483" s="294">
        <v>482</v>
      </c>
      <c r="B483" s="294" t="s">
        <v>195</v>
      </c>
      <c r="C483" s="294" t="s">
        <v>234</v>
      </c>
      <c r="D483" s="294" t="s">
        <v>237</v>
      </c>
      <c r="E483" s="294" t="s">
        <v>701</v>
      </c>
      <c r="F483" s="294" t="s">
        <v>131</v>
      </c>
      <c r="G483" s="278">
        <v>42114.69332175926</v>
      </c>
      <c r="H483" s="294"/>
      <c r="I483" s="294"/>
      <c r="N483" s="275"/>
      <c r="O483" s="276"/>
      <c r="P483" s="275"/>
      <c r="Q483" s="276"/>
      <c r="S483" s="277"/>
    </row>
    <row r="484" spans="1:19" s="115" customFormat="1" x14ac:dyDescent="0.25">
      <c r="A484" s="294">
        <v>483</v>
      </c>
      <c r="B484" s="294" t="s">
        <v>195</v>
      </c>
      <c r="C484" s="294" t="s">
        <v>234</v>
      </c>
      <c r="D484" s="294" t="s">
        <v>237</v>
      </c>
      <c r="E484" s="294" t="s">
        <v>702</v>
      </c>
      <c r="F484" s="294" t="s">
        <v>130</v>
      </c>
      <c r="G484" s="278">
        <v>42152.253946759258</v>
      </c>
      <c r="H484" s="294"/>
      <c r="I484" s="294"/>
      <c r="N484" s="275"/>
      <c r="O484" s="276"/>
      <c r="P484" s="275"/>
      <c r="Q484" s="276"/>
      <c r="S484" s="277"/>
    </row>
    <row r="485" spans="1:19" s="115" customFormat="1" x14ac:dyDescent="0.25">
      <c r="A485" s="294">
        <v>484</v>
      </c>
      <c r="B485" s="294" t="s">
        <v>195</v>
      </c>
      <c r="C485" s="294" t="s">
        <v>234</v>
      </c>
      <c r="D485" s="294" t="s">
        <v>237</v>
      </c>
      <c r="E485" s="294" t="s">
        <v>1698</v>
      </c>
      <c r="F485" s="294" t="s">
        <v>130</v>
      </c>
      <c r="G485" s="278">
        <v>42151.568877314814</v>
      </c>
      <c r="H485" s="294"/>
      <c r="I485" s="294"/>
      <c r="N485" s="275"/>
      <c r="O485" s="276"/>
      <c r="P485" s="275"/>
      <c r="Q485" s="276"/>
      <c r="S485" s="277"/>
    </row>
    <row r="486" spans="1:19" s="115" customFormat="1" x14ac:dyDescent="0.25">
      <c r="A486" s="294">
        <v>485</v>
      </c>
      <c r="B486" s="294" t="s">
        <v>195</v>
      </c>
      <c r="C486" s="294" t="s">
        <v>234</v>
      </c>
      <c r="D486" s="294" t="s">
        <v>237</v>
      </c>
      <c r="E486" s="294" t="s">
        <v>1699</v>
      </c>
      <c r="F486" s="294" t="s">
        <v>130</v>
      </c>
      <c r="G486" s="278">
        <v>42151.569131944445</v>
      </c>
      <c r="H486" s="294"/>
      <c r="I486" s="294"/>
      <c r="N486" s="275"/>
      <c r="O486" s="276"/>
      <c r="P486" s="275"/>
      <c r="Q486" s="276"/>
      <c r="S486" s="277"/>
    </row>
    <row r="487" spans="1:19" s="115" customFormat="1" x14ac:dyDescent="0.25">
      <c r="A487" s="294">
        <v>486</v>
      </c>
      <c r="B487" s="294" t="s">
        <v>195</v>
      </c>
      <c r="C487" s="294" t="s">
        <v>234</v>
      </c>
      <c r="D487" s="294" t="s">
        <v>237</v>
      </c>
      <c r="E487" s="294" t="s">
        <v>703</v>
      </c>
      <c r="F487" s="294" t="s">
        <v>130</v>
      </c>
      <c r="G487" s="278">
        <v>42152.257847222223</v>
      </c>
      <c r="H487" s="294"/>
      <c r="I487" s="294"/>
      <c r="N487" s="275"/>
      <c r="O487" s="276"/>
      <c r="P487" s="275"/>
      <c r="Q487" s="276"/>
      <c r="S487" s="277"/>
    </row>
    <row r="488" spans="1:19" s="115" customFormat="1" x14ac:dyDescent="0.25">
      <c r="A488" s="294">
        <v>487</v>
      </c>
      <c r="B488" s="294" t="s">
        <v>195</v>
      </c>
      <c r="C488" s="294" t="s">
        <v>234</v>
      </c>
      <c r="D488" s="294" t="s">
        <v>237</v>
      </c>
      <c r="E488" s="294" t="s">
        <v>704</v>
      </c>
      <c r="F488" s="294" t="s">
        <v>130</v>
      </c>
      <c r="G488" s="278">
        <v>42135.683773148143</v>
      </c>
      <c r="H488" s="294"/>
      <c r="I488" s="294"/>
      <c r="N488" s="275"/>
      <c r="O488" s="276"/>
      <c r="P488" s="275"/>
      <c r="Q488" s="276"/>
      <c r="S488" s="277"/>
    </row>
    <row r="489" spans="1:19" s="115" customFormat="1" x14ac:dyDescent="0.25">
      <c r="A489" s="294">
        <v>488</v>
      </c>
      <c r="B489" s="294" t="s">
        <v>195</v>
      </c>
      <c r="C489" s="294" t="s">
        <v>234</v>
      </c>
      <c r="D489" s="294" t="s">
        <v>237</v>
      </c>
      <c r="E489" s="294" t="s">
        <v>1700</v>
      </c>
      <c r="F489" s="294" t="s">
        <v>130</v>
      </c>
      <c r="G489" s="278">
        <v>42151.569363425922</v>
      </c>
      <c r="H489" s="294"/>
      <c r="I489" s="294"/>
      <c r="N489" s="275"/>
      <c r="O489" s="276"/>
      <c r="P489" s="275"/>
      <c r="Q489" s="276"/>
      <c r="S489" s="277"/>
    </row>
    <row r="490" spans="1:19" s="115" customFormat="1" x14ac:dyDescent="0.25">
      <c r="A490" s="294">
        <v>489</v>
      </c>
      <c r="B490" s="294" t="s">
        <v>195</v>
      </c>
      <c r="C490" s="294" t="s">
        <v>234</v>
      </c>
      <c r="D490" s="294" t="s">
        <v>237</v>
      </c>
      <c r="E490" s="294" t="s">
        <v>1701</v>
      </c>
      <c r="F490" s="294" t="s">
        <v>131</v>
      </c>
      <c r="G490" s="278">
        <v>42123.619594907403</v>
      </c>
      <c r="H490" s="294"/>
      <c r="I490" s="294"/>
      <c r="N490" s="275"/>
      <c r="O490" s="276"/>
      <c r="P490" s="275"/>
      <c r="Q490" s="276"/>
      <c r="S490" s="277"/>
    </row>
    <row r="491" spans="1:19" s="115" customFormat="1" x14ac:dyDescent="0.25">
      <c r="A491" s="294">
        <v>490</v>
      </c>
      <c r="B491" s="294" t="s">
        <v>195</v>
      </c>
      <c r="C491" s="294" t="s">
        <v>234</v>
      </c>
      <c r="D491" s="294" t="s">
        <v>237</v>
      </c>
      <c r="E491" s="294" t="s">
        <v>705</v>
      </c>
      <c r="F491" s="294" t="s">
        <v>130</v>
      </c>
      <c r="G491" s="278">
        <v>42135.683888888889</v>
      </c>
      <c r="H491" s="294"/>
      <c r="I491" s="294"/>
      <c r="N491" s="275"/>
      <c r="O491" s="276"/>
      <c r="P491" s="275"/>
      <c r="Q491" s="276"/>
      <c r="S491" s="277"/>
    </row>
    <row r="492" spans="1:19" s="115" customFormat="1" x14ac:dyDescent="0.25">
      <c r="A492" s="294">
        <v>491</v>
      </c>
      <c r="B492" s="294" t="s">
        <v>195</v>
      </c>
      <c r="C492" s="294" t="s">
        <v>234</v>
      </c>
      <c r="D492" s="294" t="s">
        <v>237</v>
      </c>
      <c r="E492" s="294" t="s">
        <v>706</v>
      </c>
      <c r="F492" s="294" t="s">
        <v>131</v>
      </c>
      <c r="G492" s="278">
        <v>42110.377013888887</v>
      </c>
      <c r="H492" s="294"/>
      <c r="I492" s="294"/>
      <c r="N492" s="275"/>
      <c r="O492" s="276"/>
      <c r="P492" s="275"/>
      <c r="Q492" s="276"/>
      <c r="S492" s="277"/>
    </row>
    <row r="493" spans="1:19" s="115" customFormat="1" x14ac:dyDescent="0.25">
      <c r="A493" s="294">
        <v>492</v>
      </c>
      <c r="B493" s="294" t="s">
        <v>195</v>
      </c>
      <c r="C493" s="294" t="s">
        <v>234</v>
      </c>
      <c r="D493" s="294" t="s">
        <v>237</v>
      </c>
      <c r="E493" s="294" t="s">
        <v>1702</v>
      </c>
      <c r="F493" s="294" t="s">
        <v>130</v>
      </c>
      <c r="G493" s="278">
        <v>42151.569664351853</v>
      </c>
      <c r="H493" s="294"/>
      <c r="I493" s="294"/>
      <c r="N493" s="275"/>
      <c r="O493" s="276"/>
      <c r="P493" s="275"/>
      <c r="Q493" s="276"/>
      <c r="S493" s="277"/>
    </row>
    <row r="494" spans="1:19" s="115" customFormat="1" x14ac:dyDescent="0.25">
      <c r="A494" s="294">
        <v>493</v>
      </c>
      <c r="B494" s="294" t="s">
        <v>195</v>
      </c>
      <c r="C494" s="294" t="s">
        <v>234</v>
      </c>
      <c r="D494" s="294" t="s">
        <v>237</v>
      </c>
      <c r="E494" s="294" t="s">
        <v>1703</v>
      </c>
      <c r="F494" s="294" t="s">
        <v>130</v>
      </c>
      <c r="G494" s="278">
        <v>42151.569872685184</v>
      </c>
      <c r="H494" s="294"/>
      <c r="I494" s="294"/>
      <c r="N494" s="275"/>
      <c r="O494" s="276"/>
      <c r="P494" s="275"/>
      <c r="Q494" s="276"/>
      <c r="S494" s="277"/>
    </row>
    <row r="495" spans="1:19" s="115" customFormat="1" x14ac:dyDescent="0.25">
      <c r="A495" s="294">
        <v>494</v>
      </c>
      <c r="B495" s="294" t="s">
        <v>195</v>
      </c>
      <c r="C495" s="294" t="s">
        <v>234</v>
      </c>
      <c r="D495" s="294" t="s">
        <v>237</v>
      </c>
      <c r="E495" s="294" t="s">
        <v>707</v>
      </c>
      <c r="F495" s="294" t="s">
        <v>130</v>
      </c>
      <c r="G495" s="278">
        <v>42151.523240740738</v>
      </c>
      <c r="H495" s="294"/>
      <c r="I495" s="294"/>
      <c r="N495" s="275"/>
      <c r="O495" s="276"/>
      <c r="P495" s="275"/>
      <c r="Q495" s="276"/>
      <c r="S495" s="277"/>
    </row>
    <row r="496" spans="1:19" s="115" customFormat="1" x14ac:dyDescent="0.25">
      <c r="A496" s="294">
        <v>495</v>
      </c>
      <c r="B496" s="294" t="s">
        <v>195</v>
      </c>
      <c r="C496" s="294" t="s">
        <v>234</v>
      </c>
      <c r="D496" s="294" t="s">
        <v>237</v>
      </c>
      <c r="E496" s="294" t="s">
        <v>708</v>
      </c>
      <c r="F496" s="294" t="s">
        <v>130</v>
      </c>
      <c r="G496" s="278">
        <v>42151.523692129631</v>
      </c>
      <c r="H496" s="294"/>
      <c r="I496" s="294"/>
      <c r="N496" s="275"/>
      <c r="O496" s="276"/>
      <c r="P496" s="275"/>
      <c r="Q496" s="276"/>
      <c r="S496" s="277"/>
    </row>
    <row r="497" spans="1:19" s="115" customFormat="1" x14ac:dyDescent="0.25">
      <c r="A497" s="294">
        <v>496</v>
      </c>
      <c r="B497" s="294" t="s">
        <v>195</v>
      </c>
      <c r="C497" s="294" t="s">
        <v>234</v>
      </c>
      <c r="D497" s="294" t="s">
        <v>237</v>
      </c>
      <c r="E497" s="294" t="s">
        <v>1704</v>
      </c>
      <c r="F497" s="294" t="s">
        <v>130</v>
      </c>
      <c r="G497" s="278">
        <v>42151.570185185185</v>
      </c>
      <c r="H497" s="294"/>
      <c r="I497" s="294"/>
      <c r="N497" s="275"/>
      <c r="O497" s="276"/>
      <c r="P497" s="275"/>
      <c r="Q497" s="276"/>
      <c r="S497" s="277"/>
    </row>
    <row r="498" spans="1:19" s="115" customFormat="1" x14ac:dyDescent="0.25">
      <c r="A498" s="294">
        <v>497</v>
      </c>
      <c r="B498" s="294" t="s">
        <v>195</v>
      </c>
      <c r="C498" s="294" t="s">
        <v>234</v>
      </c>
      <c r="D498" s="294" t="s">
        <v>237</v>
      </c>
      <c r="E498" s="294" t="s">
        <v>1705</v>
      </c>
      <c r="F498" s="294" t="s">
        <v>130</v>
      </c>
      <c r="G498" s="278">
        <v>42151.570474537039</v>
      </c>
      <c r="H498" s="294"/>
      <c r="I498" s="294"/>
      <c r="N498" s="275"/>
      <c r="O498" s="276"/>
      <c r="P498" s="275"/>
      <c r="Q498" s="276"/>
      <c r="S498" s="277"/>
    </row>
    <row r="499" spans="1:19" s="115" customFormat="1" x14ac:dyDescent="0.25">
      <c r="A499" s="294">
        <v>498</v>
      </c>
      <c r="B499" s="294" t="s">
        <v>195</v>
      </c>
      <c r="C499" s="294" t="s">
        <v>234</v>
      </c>
      <c r="D499" s="294" t="s">
        <v>237</v>
      </c>
      <c r="E499" s="294" t="s">
        <v>709</v>
      </c>
      <c r="F499" s="294" t="s">
        <v>130</v>
      </c>
      <c r="G499" s="278">
        <v>42146.410949074074</v>
      </c>
      <c r="H499" s="294"/>
      <c r="I499" s="294"/>
      <c r="N499" s="275"/>
      <c r="O499" s="276"/>
      <c r="P499" s="275"/>
      <c r="Q499" s="276"/>
      <c r="S499" s="277"/>
    </row>
    <row r="500" spans="1:19" s="115" customFormat="1" x14ac:dyDescent="0.25">
      <c r="A500" s="294">
        <v>499</v>
      </c>
      <c r="B500" s="294" t="s">
        <v>195</v>
      </c>
      <c r="C500" s="294" t="s">
        <v>234</v>
      </c>
      <c r="D500" s="294" t="s">
        <v>237</v>
      </c>
      <c r="E500" s="294" t="s">
        <v>710</v>
      </c>
      <c r="F500" s="294" t="s">
        <v>130</v>
      </c>
      <c r="G500" s="278">
        <v>42146.411898148144</v>
      </c>
      <c r="H500" s="294"/>
      <c r="I500" s="294"/>
      <c r="N500" s="275"/>
      <c r="O500" s="276"/>
      <c r="P500" s="275"/>
      <c r="Q500" s="276"/>
      <c r="S500" s="277"/>
    </row>
    <row r="501" spans="1:19" s="115" customFormat="1" x14ac:dyDescent="0.25">
      <c r="A501" s="294">
        <v>500</v>
      </c>
      <c r="B501" s="294" t="s">
        <v>195</v>
      </c>
      <c r="C501" s="294" t="s">
        <v>234</v>
      </c>
      <c r="D501" s="294" t="s">
        <v>237</v>
      </c>
      <c r="E501" s="294" t="s">
        <v>1706</v>
      </c>
      <c r="F501" s="294" t="s">
        <v>130</v>
      </c>
      <c r="G501" s="278">
        <v>42151.570821759255</v>
      </c>
      <c r="H501" s="294"/>
      <c r="I501" s="294"/>
      <c r="N501" s="275"/>
      <c r="O501" s="276"/>
      <c r="P501" s="275"/>
      <c r="Q501" s="276"/>
      <c r="S501" s="277"/>
    </row>
    <row r="502" spans="1:19" s="115" customFormat="1" x14ac:dyDescent="0.25">
      <c r="A502" s="294">
        <v>501</v>
      </c>
      <c r="B502" s="294" t="s">
        <v>195</v>
      </c>
      <c r="C502" s="294" t="s">
        <v>234</v>
      </c>
      <c r="D502" s="294" t="s">
        <v>237</v>
      </c>
      <c r="E502" s="294" t="s">
        <v>711</v>
      </c>
      <c r="F502" s="294" t="s">
        <v>130</v>
      </c>
      <c r="G502" s="278">
        <v>42146.412430555552</v>
      </c>
      <c r="H502" s="294"/>
      <c r="I502" s="294"/>
      <c r="N502" s="275"/>
      <c r="O502" s="276"/>
      <c r="P502" s="275"/>
      <c r="Q502" s="276"/>
      <c r="S502" s="277"/>
    </row>
    <row r="503" spans="1:19" s="115" customFormat="1" x14ac:dyDescent="0.25">
      <c r="A503" s="294">
        <v>502</v>
      </c>
      <c r="B503" s="294" t="s">
        <v>195</v>
      </c>
      <c r="C503" s="294" t="s">
        <v>234</v>
      </c>
      <c r="D503" s="294" t="s">
        <v>237</v>
      </c>
      <c r="E503" s="294" t="s">
        <v>712</v>
      </c>
      <c r="F503" s="294" t="s">
        <v>130</v>
      </c>
      <c r="G503" s="278">
        <v>42151.524270833332</v>
      </c>
      <c r="H503" s="294"/>
      <c r="I503" s="294"/>
      <c r="N503" s="275"/>
      <c r="O503" s="276"/>
      <c r="P503" s="275"/>
      <c r="Q503" s="276"/>
      <c r="S503" s="277"/>
    </row>
    <row r="504" spans="1:19" s="115" customFormat="1" x14ac:dyDescent="0.25">
      <c r="A504" s="294">
        <v>503</v>
      </c>
      <c r="B504" s="294" t="s">
        <v>195</v>
      </c>
      <c r="C504" s="294" t="s">
        <v>234</v>
      </c>
      <c r="D504" s="294" t="s">
        <v>237</v>
      </c>
      <c r="E504" s="294" t="s">
        <v>1707</v>
      </c>
      <c r="F504" s="294" t="s">
        <v>130</v>
      </c>
      <c r="G504" s="278">
        <v>42151.571076388886</v>
      </c>
      <c r="H504" s="294"/>
      <c r="I504" s="294"/>
      <c r="N504" s="275"/>
      <c r="O504" s="276"/>
      <c r="P504" s="275"/>
      <c r="Q504" s="276"/>
      <c r="S504" s="277"/>
    </row>
    <row r="505" spans="1:19" s="115" customFormat="1" x14ac:dyDescent="0.25">
      <c r="A505" s="294">
        <v>504</v>
      </c>
      <c r="B505" s="294" t="s">
        <v>195</v>
      </c>
      <c r="C505" s="294" t="s">
        <v>234</v>
      </c>
      <c r="D505" s="294" t="s">
        <v>237</v>
      </c>
      <c r="E505" s="294" t="s">
        <v>1708</v>
      </c>
      <c r="F505" s="294" t="s">
        <v>130</v>
      </c>
      <c r="G505" s="278">
        <v>42151.571377314816</v>
      </c>
      <c r="H505" s="294"/>
      <c r="I505" s="294"/>
      <c r="N505" s="275"/>
      <c r="O505" s="276"/>
      <c r="P505" s="275"/>
      <c r="Q505" s="276"/>
      <c r="S505" s="277"/>
    </row>
    <row r="506" spans="1:19" s="115" customFormat="1" x14ac:dyDescent="0.25">
      <c r="A506" s="294">
        <v>505</v>
      </c>
      <c r="B506" s="294" t="s">
        <v>195</v>
      </c>
      <c r="C506" s="294" t="s">
        <v>234</v>
      </c>
      <c r="D506" s="294" t="s">
        <v>237</v>
      </c>
      <c r="E506" s="294" t="s">
        <v>713</v>
      </c>
      <c r="F506" s="294" t="s">
        <v>130</v>
      </c>
      <c r="G506" s="278">
        <v>42151.524733796294</v>
      </c>
      <c r="H506" s="294"/>
      <c r="I506" s="294"/>
      <c r="N506" s="275"/>
      <c r="O506" s="276"/>
      <c r="P506" s="275"/>
      <c r="Q506" s="276"/>
      <c r="S506" s="277"/>
    </row>
    <row r="507" spans="1:19" s="115" customFormat="1" x14ac:dyDescent="0.25">
      <c r="A507" s="294">
        <v>506</v>
      </c>
      <c r="B507" s="294" t="s">
        <v>195</v>
      </c>
      <c r="C507" s="294" t="s">
        <v>234</v>
      </c>
      <c r="D507" s="294" t="s">
        <v>237</v>
      </c>
      <c r="E507" s="294" t="s">
        <v>714</v>
      </c>
      <c r="F507" s="294" t="s">
        <v>130</v>
      </c>
      <c r="G507" s="278">
        <v>42151.52512731481</v>
      </c>
      <c r="H507" s="294"/>
      <c r="I507" s="294"/>
      <c r="N507" s="275"/>
      <c r="O507" s="276"/>
      <c r="P507" s="275"/>
      <c r="Q507" s="276"/>
      <c r="S507" s="277"/>
    </row>
    <row r="508" spans="1:19" s="115" customFormat="1" x14ac:dyDescent="0.25">
      <c r="A508" s="294">
        <v>507</v>
      </c>
      <c r="B508" s="294" t="s">
        <v>195</v>
      </c>
      <c r="C508" s="294" t="s">
        <v>234</v>
      </c>
      <c r="D508" s="294" t="s">
        <v>237</v>
      </c>
      <c r="E508" s="294" t="s">
        <v>1709</v>
      </c>
      <c r="F508" s="294" t="s">
        <v>130</v>
      </c>
      <c r="G508" s="278">
        <v>42151.571608796294</v>
      </c>
      <c r="H508" s="294"/>
      <c r="I508" s="294"/>
      <c r="N508" s="275"/>
      <c r="O508" s="276"/>
      <c r="P508" s="275"/>
      <c r="Q508" s="276"/>
      <c r="S508" s="277"/>
    </row>
    <row r="509" spans="1:19" s="115" customFormat="1" x14ac:dyDescent="0.25">
      <c r="A509" s="294">
        <v>508</v>
      </c>
      <c r="B509" s="294" t="s">
        <v>195</v>
      </c>
      <c r="C509" s="294" t="s">
        <v>234</v>
      </c>
      <c r="D509" s="294" t="s">
        <v>237</v>
      </c>
      <c r="E509" s="294" t="s">
        <v>1710</v>
      </c>
      <c r="F509" s="294" t="s">
        <v>130</v>
      </c>
      <c r="G509" s="278">
        <v>42151.571898148148</v>
      </c>
      <c r="H509" s="294"/>
      <c r="I509" s="294"/>
      <c r="N509" s="275"/>
      <c r="O509" s="276"/>
      <c r="P509" s="275"/>
      <c r="Q509" s="276"/>
      <c r="S509" s="277"/>
    </row>
    <row r="510" spans="1:19" s="115" customFormat="1" x14ac:dyDescent="0.25">
      <c r="A510" s="294">
        <v>509</v>
      </c>
      <c r="B510" s="294" t="s">
        <v>195</v>
      </c>
      <c r="C510" s="294" t="s">
        <v>234</v>
      </c>
      <c r="D510" s="294" t="s">
        <v>237</v>
      </c>
      <c r="E510" s="294" t="s">
        <v>715</v>
      </c>
      <c r="F510" s="294" t="s">
        <v>130</v>
      </c>
      <c r="G510" s="278">
        <v>42152.252939814811</v>
      </c>
      <c r="H510" s="294"/>
      <c r="I510" s="294"/>
      <c r="N510" s="275"/>
      <c r="O510" s="276"/>
      <c r="P510" s="275"/>
      <c r="Q510" s="276"/>
      <c r="S510" s="277"/>
    </row>
    <row r="511" spans="1:19" s="115" customFormat="1" x14ac:dyDescent="0.25">
      <c r="A511" s="294">
        <v>510</v>
      </c>
      <c r="B511" s="294" t="s">
        <v>195</v>
      </c>
      <c r="C511" s="294" t="s">
        <v>234</v>
      </c>
      <c r="D511" s="294" t="s">
        <v>237</v>
      </c>
      <c r="E511" s="294" t="s">
        <v>1711</v>
      </c>
      <c r="F511" s="294" t="s">
        <v>130</v>
      </c>
      <c r="G511" s="278">
        <v>42151.572233796294</v>
      </c>
      <c r="H511" s="294"/>
      <c r="I511" s="294"/>
      <c r="N511" s="275"/>
      <c r="O511" s="276"/>
      <c r="P511" s="275"/>
      <c r="Q511" s="276"/>
      <c r="S511" s="277"/>
    </row>
    <row r="512" spans="1:19" s="115" customFormat="1" x14ac:dyDescent="0.25">
      <c r="A512" s="294">
        <v>511</v>
      </c>
      <c r="B512" s="294" t="s">
        <v>195</v>
      </c>
      <c r="C512" s="294" t="s">
        <v>234</v>
      </c>
      <c r="D512" s="294" t="s">
        <v>237</v>
      </c>
      <c r="E512" s="294" t="s">
        <v>1712</v>
      </c>
      <c r="F512" s="294" t="s">
        <v>131</v>
      </c>
      <c r="G512" s="278">
        <v>42151.538738425923</v>
      </c>
      <c r="H512" s="294"/>
      <c r="I512" s="294"/>
      <c r="N512" s="275"/>
      <c r="O512" s="276"/>
      <c r="P512" s="275"/>
      <c r="Q512" s="276"/>
      <c r="S512" s="277"/>
    </row>
    <row r="513" spans="1:19" s="115" customFormat="1" x14ac:dyDescent="0.25">
      <c r="A513" s="294">
        <v>512</v>
      </c>
      <c r="B513" s="294" t="s">
        <v>195</v>
      </c>
      <c r="C513" s="294" t="s">
        <v>234</v>
      </c>
      <c r="D513" s="294" t="s">
        <v>237</v>
      </c>
      <c r="E513" s="294" t="s">
        <v>1713</v>
      </c>
      <c r="F513" s="294" t="s">
        <v>130</v>
      </c>
      <c r="G513" s="278">
        <v>42151.572499999995</v>
      </c>
      <c r="H513" s="294"/>
      <c r="I513" s="294"/>
      <c r="N513" s="275"/>
      <c r="O513" s="276"/>
      <c r="P513" s="275"/>
      <c r="Q513" s="276"/>
      <c r="S513" s="277"/>
    </row>
    <row r="514" spans="1:19" s="115" customFormat="1" x14ac:dyDescent="0.25">
      <c r="A514" s="294">
        <v>513</v>
      </c>
      <c r="B514" s="294" t="s">
        <v>195</v>
      </c>
      <c r="C514" s="294" t="s">
        <v>234</v>
      </c>
      <c r="D514" s="294" t="s">
        <v>237</v>
      </c>
      <c r="E514" s="294" t="s">
        <v>1714</v>
      </c>
      <c r="F514" s="294" t="s">
        <v>131</v>
      </c>
      <c r="G514" s="278">
        <v>42124.565486111111</v>
      </c>
      <c r="H514" s="294"/>
      <c r="I514" s="294"/>
      <c r="N514" s="275"/>
      <c r="O514" s="276"/>
      <c r="P514" s="275"/>
      <c r="Q514" s="276"/>
      <c r="S514" s="277"/>
    </row>
    <row r="515" spans="1:19" s="115" customFormat="1" x14ac:dyDescent="0.25">
      <c r="A515" s="294">
        <v>514</v>
      </c>
      <c r="B515" s="294" t="s">
        <v>195</v>
      </c>
      <c r="C515" s="294" t="s">
        <v>234</v>
      </c>
      <c r="D515" s="294" t="s">
        <v>237</v>
      </c>
      <c r="E515" s="294" t="s">
        <v>1715</v>
      </c>
      <c r="F515" s="294" t="s">
        <v>131</v>
      </c>
      <c r="G515" s="278">
        <v>42124.349282407406</v>
      </c>
      <c r="H515" s="294"/>
      <c r="I515" s="294"/>
      <c r="N515" s="275"/>
      <c r="O515" s="276"/>
      <c r="P515" s="275"/>
      <c r="Q515" s="276"/>
      <c r="S515" s="277"/>
    </row>
    <row r="516" spans="1:19" s="115" customFormat="1" x14ac:dyDescent="0.25">
      <c r="A516" s="294">
        <v>515</v>
      </c>
      <c r="B516" s="294" t="s">
        <v>195</v>
      </c>
      <c r="C516" s="294" t="s">
        <v>234</v>
      </c>
      <c r="D516" s="294" t="s">
        <v>237</v>
      </c>
      <c r="E516" s="294" t="s">
        <v>1716</v>
      </c>
      <c r="F516" s="294" t="s">
        <v>131</v>
      </c>
      <c r="G516" s="278">
        <v>42124.350185185183</v>
      </c>
      <c r="H516" s="294"/>
      <c r="I516" s="294"/>
      <c r="N516" s="275"/>
      <c r="O516" s="276"/>
      <c r="P516" s="275"/>
      <c r="Q516" s="276"/>
      <c r="S516" s="277"/>
    </row>
    <row r="517" spans="1:19" s="115" customFormat="1" x14ac:dyDescent="0.25">
      <c r="A517" s="294">
        <v>516</v>
      </c>
      <c r="B517" s="294" t="s">
        <v>195</v>
      </c>
      <c r="C517" s="294" t="s">
        <v>234</v>
      </c>
      <c r="D517" s="294" t="s">
        <v>237</v>
      </c>
      <c r="E517" s="294" t="s">
        <v>1717</v>
      </c>
      <c r="F517" s="294" t="s">
        <v>130</v>
      </c>
      <c r="G517" s="278">
        <v>42151.572777777779</v>
      </c>
      <c r="H517" s="294"/>
      <c r="I517" s="294"/>
      <c r="N517" s="275"/>
      <c r="O517" s="276"/>
      <c r="P517" s="275"/>
      <c r="Q517" s="276"/>
      <c r="S517" s="277"/>
    </row>
    <row r="518" spans="1:19" s="115" customFormat="1" x14ac:dyDescent="0.25">
      <c r="A518" s="294">
        <v>517</v>
      </c>
      <c r="B518" s="294" t="s">
        <v>195</v>
      </c>
      <c r="C518" s="294" t="s">
        <v>234</v>
      </c>
      <c r="D518" s="294" t="s">
        <v>237</v>
      </c>
      <c r="E518" s="294" t="s">
        <v>1718</v>
      </c>
      <c r="F518" s="294" t="s">
        <v>131</v>
      </c>
      <c r="G518" s="278">
        <v>42124.539247685185</v>
      </c>
      <c r="H518" s="294"/>
      <c r="I518" s="294"/>
      <c r="N518" s="275"/>
      <c r="O518" s="276"/>
      <c r="P518" s="275"/>
      <c r="Q518" s="276"/>
      <c r="S518" s="277"/>
    </row>
    <row r="519" spans="1:19" s="115" customFormat="1" x14ac:dyDescent="0.25">
      <c r="A519" s="294">
        <v>518</v>
      </c>
      <c r="B519" s="294" t="s">
        <v>195</v>
      </c>
      <c r="C519" s="294" t="s">
        <v>234</v>
      </c>
      <c r="D519" s="294" t="s">
        <v>237</v>
      </c>
      <c r="E519" s="294" t="s">
        <v>1719</v>
      </c>
      <c r="F519" s="294" t="s">
        <v>131</v>
      </c>
      <c r="G519" s="278">
        <v>42124.540104166663</v>
      </c>
      <c r="H519" s="294"/>
      <c r="I519" s="294"/>
      <c r="N519" s="275"/>
      <c r="O519" s="276"/>
      <c r="P519" s="275"/>
      <c r="Q519" s="276"/>
      <c r="S519" s="277"/>
    </row>
    <row r="520" spans="1:19" s="115" customFormat="1" x14ac:dyDescent="0.25">
      <c r="A520" s="294">
        <v>519</v>
      </c>
      <c r="B520" s="294" t="s">
        <v>195</v>
      </c>
      <c r="C520" s="294" t="s">
        <v>234</v>
      </c>
      <c r="D520" s="294" t="s">
        <v>237</v>
      </c>
      <c r="E520" s="294" t="s">
        <v>1720</v>
      </c>
      <c r="F520" s="294" t="s">
        <v>131</v>
      </c>
      <c r="G520" s="278">
        <v>42124.54111111111</v>
      </c>
      <c r="H520" s="294"/>
      <c r="I520" s="294"/>
      <c r="N520" s="275"/>
      <c r="O520" s="276"/>
      <c r="P520" s="275"/>
      <c r="Q520" s="276"/>
      <c r="S520" s="277"/>
    </row>
    <row r="521" spans="1:19" s="115" customFormat="1" x14ac:dyDescent="0.25">
      <c r="A521" s="294">
        <v>520</v>
      </c>
      <c r="B521" s="294" t="s">
        <v>195</v>
      </c>
      <c r="C521" s="294" t="s">
        <v>234</v>
      </c>
      <c r="D521" s="294" t="s">
        <v>237</v>
      </c>
      <c r="E521" s="294" t="s">
        <v>1721</v>
      </c>
      <c r="F521" s="294" t="s">
        <v>131</v>
      </c>
      <c r="G521" s="278">
        <v>42124.576435185183</v>
      </c>
      <c r="H521" s="294"/>
      <c r="I521" s="294"/>
      <c r="N521" s="275"/>
      <c r="O521" s="276"/>
      <c r="P521" s="275"/>
      <c r="Q521" s="276"/>
      <c r="S521" s="277"/>
    </row>
    <row r="522" spans="1:19" s="115" customFormat="1" x14ac:dyDescent="0.25">
      <c r="A522" s="294">
        <v>521</v>
      </c>
      <c r="B522" s="294" t="s">
        <v>195</v>
      </c>
      <c r="C522" s="294" t="s">
        <v>234</v>
      </c>
      <c r="D522" s="294" t="s">
        <v>237</v>
      </c>
      <c r="E522" s="294" t="s">
        <v>1722</v>
      </c>
      <c r="F522" s="294" t="s">
        <v>131</v>
      </c>
      <c r="G522" s="278">
        <v>42124.577233796292</v>
      </c>
      <c r="H522" s="294"/>
      <c r="I522" s="294"/>
      <c r="N522" s="275"/>
      <c r="O522" s="276"/>
      <c r="P522" s="275"/>
      <c r="Q522" s="276"/>
      <c r="S522" s="277"/>
    </row>
    <row r="523" spans="1:19" s="115" customFormat="1" x14ac:dyDescent="0.25">
      <c r="A523" s="294">
        <v>522</v>
      </c>
      <c r="B523" s="294" t="s">
        <v>195</v>
      </c>
      <c r="C523" s="294" t="s">
        <v>234</v>
      </c>
      <c r="D523" s="294" t="s">
        <v>237</v>
      </c>
      <c r="E523" s="294" t="s">
        <v>1723</v>
      </c>
      <c r="F523" s="294" t="s">
        <v>130</v>
      </c>
      <c r="G523" s="278">
        <v>42151.573113425926</v>
      </c>
      <c r="H523" s="294"/>
      <c r="I523" s="294"/>
      <c r="N523" s="275"/>
      <c r="O523" s="276"/>
      <c r="P523" s="275"/>
      <c r="Q523" s="276"/>
      <c r="S523" s="277"/>
    </row>
    <row r="524" spans="1:19" s="115" customFormat="1" x14ac:dyDescent="0.25">
      <c r="A524" s="294">
        <v>523</v>
      </c>
      <c r="B524" s="294" t="s">
        <v>195</v>
      </c>
      <c r="C524" s="294" t="s">
        <v>234</v>
      </c>
      <c r="D524" s="294" t="s">
        <v>237</v>
      </c>
      <c r="E524" s="294" t="s">
        <v>1724</v>
      </c>
      <c r="F524" s="294" t="s">
        <v>130</v>
      </c>
      <c r="G524" s="278">
        <v>42151.573460648149</v>
      </c>
      <c r="H524" s="294"/>
      <c r="I524" s="294"/>
      <c r="N524" s="275"/>
      <c r="O524" s="276"/>
      <c r="P524" s="275"/>
      <c r="Q524" s="276"/>
      <c r="S524" s="277"/>
    </row>
    <row r="525" spans="1:19" s="115" customFormat="1" x14ac:dyDescent="0.25">
      <c r="A525" s="294">
        <v>524</v>
      </c>
      <c r="B525" s="294" t="s">
        <v>195</v>
      </c>
      <c r="C525" s="294" t="s">
        <v>234</v>
      </c>
      <c r="D525" s="294" t="s">
        <v>237</v>
      </c>
      <c r="E525" s="294" t="s">
        <v>1725</v>
      </c>
      <c r="F525" s="294" t="s">
        <v>130</v>
      </c>
      <c r="G525" s="278">
        <v>42151.573645833334</v>
      </c>
      <c r="H525" s="294"/>
      <c r="I525" s="294"/>
      <c r="N525" s="275"/>
      <c r="O525" s="276"/>
      <c r="P525" s="275"/>
      <c r="Q525" s="276"/>
      <c r="S525" s="277"/>
    </row>
    <row r="526" spans="1:19" s="115" customFormat="1" x14ac:dyDescent="0.25">
      <c r="A526" s="294">
        <v>525</v>
      </c>
      <c r="B526" s="294" t="s">
        <v>195</v>
      </c>
      <c r="C526" s="294" t="s">
        <v>234</v>
      </c>
      <c r="D526" s="294" t="s">
        <v>237</v>
      </c>
      <c r="E526" s="294" t="s">
        <v>1726</v>
      </c>
      <c r="F526" s="294" t="s">
        <v>131</v>
      </c>
      <c r="G526" s="278">
        <v>42123.61546296296</v>
      </c>
      <c r="H526" s="294"/>
      <c r="I526" s="294"/>
      <c r="N526" s="275"/>
      <c r="O526" s="276"/>
      <c r="P526" s="275"/>
      <c r="Q526" s="276"/>
      <c r="S526" s="277"/>
    </row>
    <row r="527" spans="1:19" s="115" customFormat="1" x14ac:dyDescent="0.25">
      <c r="A527" s="294">
        <v>526</v>
      </c>
      <c r="B527" s="294" t="s">
        <v>195</v>
      </c>
      <c r="C527" s="294" t="s">
        <v>234</v>
      </c>
      <c r="D527" s="294" t="s">
        <v>237</v>
      </c>
      <c r="E527" s="294" t="s">
        <v>1727</v>
      </c>
      <c r="F527" s="294" t="s">
        <v>130</v>
      </c>
      <c r="G527" s="278">
        <v>42151.573877314811</v>
      </c>
      <c r="H527" s="294"/>
      <c r="I527" s="294"/>
      <c r="N527" s="275"/>
      <c r="O527" s="276"/>
      <c r="P527" s="275"/>
      <c r="Q527" s="276"/>
      <c r="S527" s="277"/>
    </row>
    <row r="528" spans="1:19" s="115" customFormat="1" x14ac:dyDescent="0.25">
      <c r="A528" s="294">
        <v>527</v>
      </c>
      <c r="B528" s="294" t="s">
        <v>195</v>
      </c>
      <c r="C528" s="294" t="s">
        <v>234</v>
      </c>
      <c r="D528" s="294" t="s">
        <v>237</v>
      </c>
      <c r="E528" s="294" t="s">
        <v>1728</v>
      </c>
      <c r="F528" s="294" t="s">
        <v>130</v>
      </c>
      <c r="G528" s="278">
        <v>42151.574270833335</v>
      </c>
      <c r="H528" s="294"/>
      <c r="I528" s="294"/>
      <c r="N528" s="275"/>
      <c r="O528" s="276"/>
      <c r="P528" s="275"/>
      <c r="Q528" s="276"/>
      <c r="S528" s="277"/>
    </row>
    <row r="529" spans="1:19" s="115" customFormat="1" x14ac:dyDescent="0.25">
      <c r="A529" s="294">
        <v>528</v>
      </c>
      <c r="B529" s="294" t="s">
        <v>195</v>
      </c>
      <c r="C529" s="294" t="s">
        <v>234</v>
      </c>
      <c r="D529" s="294" t="s">
        <v>237</v>
      </c>
      <c r="E529" s="294" t="s">
        <v>1729</v>
      </c>
      <c r="F529" s="294" t="s">
        <v>130</v>
      </c>
      <c r="G529" s="278">
        <v>42151.574560185181</v>
      </c>
      <c r="H529" s="294"/>
      <c r="I529" s="294"/>
      <c r="N529" s="275"/>
      <c r="O529" s="276"/>
      <c r="P529" s="275"/>
      <c r="Q529" s="276"/>
      <c r="S529" s="277"/>
    </row>
    <row r="530" spans="1:19" s="115" customFormat="1" x14ac:dyDescent="0.25">
      <c r="A530" s="294">
        <v>529</v>
      </c>
      <c r="B530" s="294" t="s">
        <v>195</v>
      </c>
      <c r="C530" s="294" t="s">
        <v>234</v>
      </c>
      <c r="D530" s="294" t="s">
        <v>237</v>
      </c>
      <c r="E530" s="294" t="s">
        <v>1730</v>
      </c>
      <c r="F530" s="294" t="s">
        <v>131</v>
      </c>
      <c r="G530" s="278">
        <v>42123.582638888889</v>
      </c>
      <c r="H530" s="294"/>
      <c r="I530" s="294"/>
      <c r="N530" s="275"/>
      <c r="O530" s="276"/>
      <c r="P530" s="275"/>
      <c r="Q530" s="276"/>
      <c r="S530" s="277"/>
    </row>
    <row r="531" spans="1:19" s="115" customFormat="1" x14ac:dyDescent="0.25">
      <c r="A531" s="294">
        <v>530</v>
      </c>
      <c r="B531" s="294" t="s">
        <v>195</v>
      </c>
      <c r="C531" s="294" t="s">
        <v>234</v>
      </c>
      <c r="D531" s="294" t="s">
        <v>237</v>
      </c>
      <c r="E531" s="294" t="s">
        <v>1731</v>
      </c>
      <c r="F531" s="294" t="s">
        <v>131</v>
      </c>
      <c r="G531" s="278">
        <v>42124.590902777774</v>
      </c>
      <c r="H531" s="294"/>
      <c r="I531" s="294"/>
      <c r="N531" s="275"/>
      <c r="O531" s="276"/>
      <c r="P531" s="275"/>
      <c r="Q531" s="276"/>
      <c r="S531" s="277"/>
    </row>
    <row r="532" spans="1:19" s="115" customFormat="1" x14ac:dyDescent="0.25">
      <c r="A532" s="294">
        <v>531</v>
      </c>
      <c r="B532" s="294" t="s">
        <v>195</v>
      </c>
      <c r="C532" s="294" t="s">
        <v>234</v>
      </c>
      <c r="D532" s="294" t="s">
        <v>237</v>
      </c>
      <c r="E532" s="294" t="s">
        <v>1732</v>
      </c>
      <c r="F532" s="294" t="s">
        <v>131</v>
      </c>
      <c r="G532" s="278">
        <v>42124.591319444444</v>
      </c>
      <c r="H532" s="294"/>
      <c r="I532" s="294"/>
      <c r="N532" s="275"/>
      <c r="O532" s="276"/>
      <c r="P532" s="275"/>
      <c r="Q532" s="276"/>
      <c r="S532" s="277"/>
    </row>
    <row r="533" spans="1:19" s="115" customFormat="1" x14ac:dyDescent="0.25">
      <c r="A533" s="294">
        <v>532</v>
      </c>
      <c r="B533" s="294" t="s">
        <v>195</v>
      </c>
      <c r="C533" s="294" t="s">
        <v>234</v>
      </c>
      <c r="D533" s="294" t="s">
        <v>237</v>
      </c>
      <c r="E533" s="294" t="s">
        <v>1733</v>
      </c>
      <c r="F533" s="294" t="s">
        <v>131</v>
      </c>
      <c r="G533" s="278">
        <v>42124.592546296291</v>
      </c>
      <c r="H533" s="294"/>
      <c r="I533" s="294"/>
      <c r="N533" s="275"/>
      <c r="O533" s="276"/>
      <c r="P533" s="275"/>
      <c r="Q533" s="276"/>
      <c r="S533" s="277"/>
    </row>
    <row r="534" spans="1:19" s="115" customFormat="1" x14ac:dyDescent="0.25">
      <c r="A534" s="294">
        <v>533</v>
      </c>
      <c r="B534" s="294" t="s">
        <v>195</v>
      </c>
      <c r="C534" s="294" t="s">
        <v>234</v>
      </c>
      <c r="D534" s="294" t="s">
        <v>237</v>
      </c>
      <c r="E534" s="294" t="s">
        <v>1734</v>
      </c>
      <c r="F534" s="294" t="s">
        <v>130</v>
      </c>
      <c r="G534" s="278">
        <v>42151.574803240735</v>
      </c>
      <c r="H534" s="294"/>
      <c r="I534" s="294"/>
      <c r="N534" s="275"/>
      <c r="O534" s="276"/>
      <c r="P534" s="275"/>
      <c r="Q534" s="276"/>
      <c r="S534" s="277"/>
    </row>
    <row r="535" spans="1:19" s="115" customFormat="1" x14ac:dyDescent="0.25">
      <c r="A535" s="294">
        <v>534</v>
      </c>
      <c r="B535" s="294" t="s">
        <v>195</v>
      </c>
      <c r="C535" s="294" t="s">
        <v>234</v>
      </c>
      <c r="D535" s="294" t="s">
        <v>237</v>
      </c>
      <c r="E535" s="294" t="s">
        <v>1735</v>
      </c>
      <c r="F535" s="294" t="s">
        <v>130</v>
      </c>
      <c r="G535" s="278">
        <v>42151.575127314813</v>
      </c>
      <c r="H535" s="294"/>
      <c r="I535" s="294"/>
      <c r="N535" s="275"/>
      <c r="O535" s="276"/>
      <c r="P535" s="275"/>
      <c r="Q535" s="276"/>
      <c r="S535" s="277"/>
    </row>
    <row r="536" spans="1:19" s="115" customFormat="1" x14ac:dyDescent="0.25">
      <c r="A536" s="294">
        <v>535</v>
      </c>
      <c r="B536" s="294" t="s">
        <v>195</v>
      </c>
      <c r="C536" s="294" t="s">
        <v>234</v>
      </c>
      <c r="D536" s="294" t="s">
        <v>237</v>
      </c>
      <c r="E536" s="294" t="s">
        <v>1736</v>
      </c>
      <c r="F536" s="294" t="s">
        <v>131</v>
      </c>
      <c r="G536" s="278">
        <v>42123.553368055553</v>
      </c>
      <c r="H536" s="294"/>
      <c r="I536" s="294"/>
      <c r="N536" s="275"/>
      <c r="O536" s="276"/>
      <c r="P536" s="275"/>
      <c r="Q536" s="276"/>
      <c r="S536" s="277"/>
    </row>
    <row r="537" spans="1:19" s="115" customFormat="1" x14ac:dyDescent="0.25">
      <c r="A537" s="294">
        <v>536</v>
      </c>
      <c r="B537" s="294" t="s">
        <v>195</v>
      </c>
      <c r="C537" s="294" t="s">
        <v>234</v>
      </c>
      <c r="D537" s="294" t="s">
        <v>237</v>
      </c>
      <c r="E537" s="294" t="s">
        <v>1737</v>
      </c>
      <c r="F537" s="294" t="s">
        <v>130</v>
      </c>
      <c r="G537" s="278">
        <v>42151.575335648144</v>
      </c>
      <c r="H537" s="294"/>
      <c r="I537" s="294"/>
      <c r="N537" s="275"/>
      <c r="O537" s="276"/>
      <c r="P537" s="275"/>
      <c r="Q537" s="276"/>
      <c r="S537" s="277"/>
    </row>
    <row r="538" spans="1:19" s="115" customFormat="1" x14ac:dyDescent="0.25">
      <c r="A538" s="294">
        <v>537</v>
      </c>
      <c r="B538" s="294" t="s">
        <v>195</v>
      </c>
      <c r="C538" s="294" t="s">
        <v>234</v>
      </c>
      <c r="D538" s="294" t="s">
        <v>237</v>
      </c>
      <c r="E538" s="294" t="s">
        <v>1738</v>
      </c>
      <c r="F538" s="294" t="s">
        <v>130</v>
      </c>
      <c r="G538" s="278">
        <v>42151.575706018513</v>
      </c>
      <c r="H538" s="294"/>
      <c r="I538" s="294"/>
      <c r="N538" s="275"/>
      <c r="O538" s="276"/>
      <c r="P538" s="275"/>
      <c r="Q538" s="276"/>
      <c r="S538" s="277"/>
    </row>
    <row r="539" spans="1:19" s="115" customFormat="1" x14ac:dyDescent="0.25">
      <c r="A539" s="294">
        <v>538</v>
      </c>
      <c r="B539" s="294" t="s">
        <v>195</v>
      </c>
      <c r="C539" s="294" t="s">
        <v>234</v>
      </c>
      <c r="D539" s="294" t="s">
        <v>237</v>
      </c>
      <c r="E539" s="294" t="s">
        <v>1739</v>
      </c>
      <c r="F539" s="294" t="s">
        <v>130</v>
      </c>
      <c r="G539" s="278">
        <v>42151.575937499998</v>
      </c>
      <c r="H539" s="294"/>
      <c r="I539" s="294"/>
      <c r="N539" s="275"/>
      <c r="O539" s="276"/>
      <c r="P539" s="275"/>
      <c r="Q539" s="276"/>
      <c r="S539" s="277"/>
    </row>
    <row r="540" spans="1:19" s="115" customFormat="1" x14ac:dyDescent="0.25">
      <c r="A540" s="294">
        <v>539</v>
      </c>
      <c r="B540" s="294" t="s">
        <v>195</v>
      </c>
      <c r="C540" s="294" t="s">
        <v>234</v>
      </c>
      <c r="D540" s="294" t="s">
        <v>237</v>
      </c>
      <c r="E540" s="294" t="s">
        <v>1740</v>
      </c>
      <c r="F540" s="294" t="s">
        <v>131</v>
      </c>
      <c r="G540" s="278">
        <v>42124.452141203699</v>
      </c>
      <c r="H540" s="294"/>
      <c r="I540" s="294"/>
      <c r="N540" s="275"/>
      <c r="O540" s="276"/>
      <c r="P540" s="275"/>
      <c r="Q540" s="276"/>
      <c r="S540" s="277"/>
    </row>
    <row r="541" spans="1:19" s="115" customFormat="1" x14ac:dyDescent="0.25">
      <c r="A541" s="294">
        <v>540</v>
      </c>
      <c r="B541" s="294" t="s">
        <v>195</v>
      </c>
      <c r="C541" s="294" t="s">
        <v>234</v>
      </c>
      <c r="D541" s="294" t="s">
        <v>237</v>
      </c>
      <c r="E541" s="294" t="s">
        <v>1741</v>
      </c>
      <c r="F541" s="294" t="s">
        <v>131</v>
      </c>
      <c r="G541" s="278">
        <v>42124.453043981477</v>
      </c>
      <c r="H541" s="294"/>
      <c r="I541" s="294"/>
      <c r="N541" s="275"/>
      <c r="O541" s="276"/>
      <c r="P541" s="275"/>
      <c r="Q541" s="276"/>
      <c r="S541" s="277"/>
    </row>
    <row r="542" spans="1:19" s="115" customFormat="1" x14ac:dyDescent="0.25">
      <c r="A542" s="294">
        <v>541</v>
      </c>
      <c r="B542" s="294" t="s">
        <v>195</v>
      </c>
      <c r="C542" s="294" t="s">
        <v>234</v>
      </c>
      <c r="D542" s="294" t="s">
        <v>237</v>
      </c>
      <c r="E542" s="294" t="s">
        <v>1742</v>
      </c>
      <c r="F542" s="294" t="s">
        <v>130</v>
      </c>
      <c r="G542" s="278">
        <v>42151.576226851852</v>
      </c>
      <c r="H542" s="294"/>
      <c r="I542" s="294"/>
      <c r="N542" s="275"/>
      <c r="O542" s="276"/>
      <c r="P542" s="275"/>
      <c r="Q542" s="276"/>
      <c r="S542" s="277"/>
    </row>
    <row r="543" spans="1:19" s="115" customFormat="1" x14ac:dyDescent="0.25">
      <c r="A543" s="294">
        <v>542</v>
      </c>
      <c r="B543" s="294" t="s">
        <v>195</v>
      </c>
      <c r="C543" s="294" t="s">
        <v>234</v>
      </c>
      <c r="D543" s="294" t="s">
        <v>237</v>
      </c>
      <c r="E543" s="294" t="s">
        <v>1743</v>
      </c>
      <c r="F543" s="294" t="s">
        <v>130</v>
      </c>
      <c r="G543" s="278">
        <v>42151.576550925922</v>
      </c>
      <c r="H543" s="294"/>
      <c r="I543" s="294"/>
      <c r="N543" s="275"/>
      <c r="O543" s="276"/>
      <c r="P543" s="275"/>
      <c r="Q543" s="276"/>
      <c r="S543" s="277"/>
    </row>
    <row r="544" spans="1:19" s="115" customFormat="1" x14ac:dyDescent="0.25">
      <c r="A544" s="294">
        <v>543</v>
      </c>
      <c r="B544" s="294" t="s">
        <v>195</v>
      </c>
      <c r="C544" s="294" t="s">
        <v>234</v>
      </c>
      <c r="D544" s="294" t="s">
        <v>237</v>
      </c>
      <c r="E544" s="294" t="s">
        <v>1744</v>
      </c>
      <c r="F544" s="294" t="s">
        <v>131</v>
      </c>
      <c r="G544" s="278">
        <v>42124.327164351853</v>
      </c>
      <c r="H544" s="294"/>
      <c r="I544" s="294"/>
      <c r="N544" s="275"/>
      <c r="O544" s="276"/>
      <c r="P544" s="275"/>
      <c r="Q544" s="276"/>
      <c r="S544" s="277"/>
    </row>
    <row r="545" spans="1:19" s="115" customFormat="1" x14ac:dyDescent="0.25">
      <c r="A545" s="294">
        <v>544</v>
      </c>
      <c r="B545" s="294" t="s">
        <v>195</v>
      </c>
      <c r="C545" s="294" t="s">
        <v>234</v>
      </c>
      <c r="D545" s="294" t="s">
        <v>226</v>
      </c>
      <c r="E545" s="294">
        <v>38</v>
      </c>
      <c r="F545" s="269" t="s">
        <v>796</v>
      </c>
      <c r="G545" s="278">
        <v>42137</v>
      </c>
      <c r="H545" s="294" t="s">
        <v>255</v>
      </c>
      <c r="I545" s="294"/>
      <c r="N545" s="275"/>
      <c r="O545" s="276"/>
      <c r="P545" s="275"/>
      <c r="Q545" s="276"/>
      <c r="S545" s="277"/>
    </row>
    <row r="546" spans="1:19" s="115" customFormat="1" x14ac:dyDescent="0.25">
      <c r="A546" s="294">
        <v>545</v>
      </c>
      <c r="B546" s="294" t="s">
        <v>195</v>
      </c>
      <c r="C546" s="294" t="s">
        <v>234</v>
      </c>
      <c r="D546" s="294" t="s">
        <v>226</v>
      </c>
      <c r="E546" s="294">
        <v>204</v>
      </c>
      <c r="F546" s="269" t="s">
        <v>200</v>
      </c>
      <c r="G546" s="278">
        <v>42137</v>
      </c>
      <c r="H546" s="294" t="s">
        <v>255</v>
      </c>
      <c r="I546" s="294"/>
      <c r="N546" s="275"/>
      <c r="O546" s="276"/>
      <c r="P546" s="275"/>
      <c r="Q546" s="276"/>
      <c r="S546" s="277"/>
    </row>
    <row r="547" spans="1:19" s="115" customFormat="1" x14ac:dyDescent="0.25">
      <c r="A547" s="294">
        <v>546</v>
      </c>
      <c r="B547" s="294" t="s">
        <v>195</v>
      </c>
      <c r="C547" s="294" t="s">
        <v>234</v>
      </c>
      <c r="D547" s="294" t="s">
        <v>226</v>
      </c>
      <c r="E547" s="294">
        <v>257</v>
      </c>
      <c r="F547" s="269" t="s">
        <v>796</v>
      </c>
      <c r="G547" s="278">
        <v>42137</v>
      </c>
      <c r="H547" s="294" t="s">
        <v>255</v>
      </c>
      <c r="I547" s="294"/>
      <c r="N547" s="275"/>
      <c r="O547" s="276"/>
      <c r="P547" s="275"/>
      <c r="Q547" s="276"/>
      <c r="S547" s="277"/>
    </row>
    <row r="548" spans="1:19" s="115" customFormat="1" x14ac:dyDescent="0.25">
      <c r="A548" s="294">
        <v>547</v>
      </c>
      <c r="B548" s="294" t="s">
        <v>195</v>
      </c>
      <c r="C548" s="294" t="s">
        <v>234</v>
      </c>
      <c r="D548" s="294" t="s">
        <v>226</v>
      </c>
      <c r="E548" s="294">
        <v>515</v>
      </c>
      <c r="F548" s="269" t="s">
        <v>796</v>
      </c>
      <c r="G548" s="278">
        <v>42137</v>
      </c>
      <c r="H548" s="294" t="s">
        <v>255</v>
      </c>
      <c r="I548" s="294"/>
      <c r="N548" s="275"/>
      <c r="O548" s="276"/>
      <c r="P548" s="275"/>
      <c r="Q548" s="276"/>
      <c r="S548" s="277"/>
    </row>
    <row r="549" spans="1:19" s="115" customFormat="1" x14ac:dyDescent="0.25">
      <c r="A549" s="294">
        <v>548</v>
      </c>
      <c r="B549" s="294" t="s">
        <v>195</v>
      </c>
      <c r="C549" s="294" t="s">
        <v>234</v>
      </c>
      <c r="D549" s="294" t="s">
        <v>226</v>
      </c>
      <c r="E549" s="294">
        <v>566</v>
      </c>
      <c r="F549" s="269" t="s">
        <v>796</v>
      </c>
      <c r="G549" s="278">
        <v>42137</v>
      </c>
      <c r="H549" s="294" t="s">
        <v>255</v>
      </c>
      <c r="I549" s="294"/>
      <c r="N549" s="275"/>
      <c r="O549" s="276"/>
      <c r="P549" s="275"/>
      <c r="Q549" s="276"/>
      <c r="S549" s="277"/>
    </row>
    <row r="550" spans="1:19" s="115" customFormat="1" x14ac:dyDescent="0.25">
      <c r="A550" s="294">
        <v>549</v>
      </c>
      <c r="B550" s="294" t="s">
        <v>195</v>
      </c>
      <c r="C550" s="294" t="s">
        <v>234</v>
      </c>
      <c r="D550" s="294" t="s">
        <v>226</v>
      </c>
      <c r="E550" s="294">
        <v>628</v>
      </c>
      <c r="F550" s="269" t="s">
        <v>796</v>
      </c>
      <c r="G550" s="278">
        <v>42137</v>
      </c>
      <c r="H550" s="294" t="s">
        <v>255</v>
      </c>
      <c r="I550" s="294"/>
      <c r="N550" s="275"/>
      <c r="O550" s="276"/>
      <c r="P550" s="275"/>
      <c r="Q550" s="276"/>
      <c r="S550" s="277"/>
    </row>
    <row r="551" spans="1:19" s="115" customFormat="1" x14ac:dyDescent="0.25">
      <c r="A551" s="294">
        <v>550</v>
      </c>
      <c r="B551" s="294" t="s">
        <v>195</v>
      </c>
      <c r="C551" s="294" t="s">
        <v>234</v>
      </c>
      <c r="D551" s="294" t="s">
        <v>226</v>
      </c>
      <c r="E551" s="294">
        <v>634</v>
      </c>
      <c r="F551" s="269" t="s">
        <v>796</v>
      </c>
      <c r="G551" s="278">
        <v>42137</v>
      </c>
      <c r="H551" s="294" t="s">
        <v>255</v>
      </c>
      <c r="I551" s="294"/>
      <c r="N551" s="275"/>
      <c r="O551" s="276"/>
      <c r="P551" s="275"/>
      <c r="Q551" s="276"/>
      <c r="S551" s="277"/>
    </row>
    <row r="552" spans="1:19" s="115" customFormat="1" x14ac:dyDescent="0.25">
      <c r="A552" s="294">
        <v>551</v>
      </c>
      <c r="B552" s="294" t="s">
        <v>195</v>
      </c>
      <c r="C552" s="294" t="s">
        <v>234</v>
      </c>
      <c r="D552" s="294" t="s">
        <v>226</v>
      </c>
      <c r="E552" s="294">
        <v>643</v>
      </c>
      <c r="F552" s="269" t="s">
        <v>796</v>
      </c>
      <c r="G552" s="278">
        <v>42137</v>
      </c>
      <c r="H552" s="294" t="s">
        <v>255</v>
      </c>
      <c r="I552" s="294"/>
      <c r="N552" s="275"/>
      <c r="O552" s="276"/>
      <c r="P552" s="275"/>
      <c r="Q552" s="276"/>
      <c r="S552" s="277"/>
    </row>
    <row r="553" spans="1:19" s="115" customFormat="1" x14ac:dyDescent="0.25">
      <c r="A553" s="294">
        <v>552</v>
      </c>
      <c r="B553" s="294" t="s">
        <v>195</v>
      </c>
      <c r="C553" s="294" t="s">
        <v>234</v>
      </c>
      <c r="D553" s="294" t="s">
        <v>226</v>
      </c>
      <c r="E553" s="294">
        <v>682</v>
      </c>
      <c r="F553" s="269" t="s">
        <v>796</v>
      </c>
      <c r="G553" s="278">
        <v>42137</v>
      </c>
      <c r="H553" s="294" t="s">
        <v>255</v>
      </c>
      <c r="I553" s="294"/>
      <c r="N553" s="275"/>
      <c r="O553" s="276"/>
      <c r="P553" s="275"/>
      <c r="Q553" s="276"/>
      <c r="S553" s="277"/>
    </row>
    <row r="554" spans="1:19" s="115" customFormat="1" x14ac:dyDescent="0.25">
      <c r="A554" s="294">
        <v>553</v>
      </c>
      <c r="B554" s="294" t="s">
        <v>195</v>
      </c>
      <c r="C554" s="294" t="s">
        <v>234</v>
      </c>
      <c r="D554" s="294" t="s">
        <v>226</v>
      </c>
      <c r="E554" s="294">
        <v>685</v>
      </c>
      <c r="F554" s="269" t="s">
        <v>796</v>
      </c>
      <c r="G554" s="278">
        <v>42137</v>
      </c>
      <c r="H554" s="294" t="s">
        <v>255</v>
      </c>
      <c r="I554" s="294"/>
      <c r="N554" s="275"/>
      <c r="O554" s="276"/>
      <c r="P554" s="275"/>
      <c r="Q554" s="276"/>
      <c r="S554" s="277"/>
    </row>
    <row r="555" spans="1:19" s="115" customFormat="1" x14ac:dyDescent="0.25">
      <c r="A555" s="294">
        <v>554</v>
      </c>
      <c r="B555" s="294" t="s">
        <v>195</v>
      </c>
      <c r="C555" s="294" t="s">
        <v>234</v>
      </c>
      <c r="D555" s="294" t="s">
        <v>226</v>
      </c>
      <c r="E555" s="294">
        <v>726</v>
      </c>
      <c r="F555" s="269" t="s">
        <v>796</v>
      </c>
      <c r="G555" s="278">
        <v>42137</v>
      </c>
      <c r="H555" s="294" t="s">
        <v>255</v>
      </c>
      <c r="I555" s="294"/>
      <c r="N555" s="275"/>
      <c r="O555" s="276"/>
      <c r="P555" s="275"/>
      <c r="Q555" s="276"/>
      <c r="S555" s="277"/>
    </row>
    <row r="556" spans="1:19" s="115" customFormat="1" x14ac:dyDescent="0.25">
      <c r="A556" s="294">
        <v>555</v>
      </c>
      <c r="B556" s="294" t="s">
        <v>195</v>
      </c>
      <c r="C556" s="294" t="s">
        <v>234</v>
      </c>
      <c r="D556" s="294" t="s">
        <v>226</v>
      </c>
      <c r="E556" s="294">
        <v>747</v>
      </c>
      <c r="F556" s="269" t="s">
        <v>796</v>
      </c>
      <c r="G556" s="278">
        <v>42137</v>
      </c>
      <c r="H556" s="294" t="s">
        <v>255</v>
      </c>
      <c r="I556" s="294"/>
      <c r="N556" s="275"/>
      <c r="O556" s="276"/>
      <c r="P556" s="275"/>
      <c r="Q556" s="276"/>
      <c r="S556" s="277"/>
    </row>
    <row r="557" spans="1:19" s="115" customFormat="1" x14ac:dyDescent="0.25">
      <c r="A557" s="294">
        <v>556</v>
      </c>
      <c r="B557" s="294" t="s">
        <v>195</v>
      </c>
      <c r="C557" s="294" t="s">
        <v>234</v>
      </c>
      <c r="D557" s="294" t="s">
        <v>226</v>
      </c>
      <c r="E557" s="294">
        <v>391</v>
      </c>
      <c r="F557" s="269" t="s">
        <v>796</v>
      </c>
      <c r="G557" s="278">
        <v>42137</v>
      </c>
      <c r="H557" s="294" t="s">
        <v>255</v>
      </c>
      <c r="I557" s="294"/>
      <c r="N557" s="275"/>
      <c r="O557" s="276"/>
      <c r="P557" s="275"/>
      <c r="Q557" s="276"/>
      <c r="S557" s="277"/>
    </row>
    <row r="558" spans="1:19" s="115" customFormat="1" x14ac:dyDescent="0.25">
      <c r="A558" s="294">
        <v>557</v>
      </c>
      <c r="B558" s="294" t="s">
        <v>195</v>
      </c>
      <c r="C558" s="294" t="s">
        <v>234</v>
      </c>
      <c r="D558" s="294" t="s">
        <v>226</v>
      </c>
      <c r="E558" s="293">
        <v>743</v>
      </c>
      <c r="F558" s="293" t="s">
        <v>216</v>
      </c>
      <c r="G558" s="278">
        <v>42143</v>
      </c>
      <c r="H558" s="294" t="s">
        <v>255</v>
      </c>
      <c r="I558" s="294"/>
      <c r="N558" s="275"/>
      <c r="O558" s="276"/>
      <c r="P558" s="275"/>
      <c r="Q558" s="276"/>
      <c r="S558" s="277"/>
    </row>
    <row r="559" spans="1:19" s="115" customFormat="1" x14ac:dyDescent="0.25">
      <c r="A559" s="294">
        <v>558</v>
      </c>
      <c r="B559" s="294" t="s">
        <v>195</v>
      </c>
      <c r="C559" s="294" t="s">
        <v>234</v>
      </c>
      <c r="D559" s="294" t="s">
        <v>226</v>
      </c>
      <c r="E559" s="293">
        <v>579</v>
      </c>
      <c r="F559" s="293" t="s">
        <v>216</v>
      </c>
      <c r="G559" s="278">
        <v>42143</v>
      </c>
      <c r="H559" s="294" t="s">
        <v>255</v>
      </c>
      <c r="I559" s="294"/>
      <c r="N559" s="275"/>
      <c r="O559" s="276"/>
      <c r="P559" s="275"/>
      <c r="Q559" s="276"/>
      <c r="S559" s="277"/>
    </row>
    <row r="560" spans="1:19" s="115" customFormat="1" x14ac:dyDescent="0.25">
      <c r="A560" s="294">
        <v>559</v>
      </c>
      <c r="B560" s="294" t="s">
        <v>195</v>
      </c>
      <c r="C560" s="294" t="s">
        <v>234</v>
      </c>
      <c r="D560" s="294" t="s">
        <v>226</v>
      </c>
      <c r="E560" s="293">
        <v>721</v>
      </c>
      <c r="F560" s="293" t="s">
        <v>216</v>
      </c>
      <c r="G560" s="278">
        <v>42143</v>
      </c>
      <c r="H560" s="294" t="s">
        <v>255</v>
      </c>
      <c r="I560" s="294"/>
      <c r="N560" s="275"/>
      <c r="O560" s="276"/>
      <c r="P560" s="275"/>
      <c r="Q560" s="276"/>
      <c r="S560" s="277"/>
    </row>
    <row r="561" spans="1:19" s="115" customFormat="1" x14ac:dyDescent="0.25">
      <c r="A561" s="294">
        <v>560</v>
      </c>
      <c r="B561" s="294" t="s">
        <v>195</v>
      </c>
      <c r="C561" s="294" t="s">
        <v>234</v>
      </c>
      <c r="D561" s="294" t="s">
        <v>226</v>
      </c>
      <c r="E561" s="293">
        <v>780</v>
      </c>
      <c r="F561" s="293" t="s">
        <v>216</v>
      </c>
      <c r="G561" s="278">
        <v>42143</v>
      </c>
      <c r="H561" s="294" t="s">
        <v>255</v>
      </c>
      <c r="I561" s="294"/>
      <c r="N561" s="275"/>
      <c r="O561" s="276"/>
      <c r="P561" s="275"/>
      <c r="Q561" s="276"/>
      <c r="S561" s="277"/>
    </row>
    <row r="562" spans="1:19" s="115" customFormat="1" x14ac:dyDescent="0.25">
      <c r="A562" s="294">
        <v>561</v>
      </c>
      <c r="B562" s="294" t="s">
        <v>195</v>
      </c>
      <c r="C562" s="294" t="s">
        <v>234</v>
      </c>
      <c r="D562" s="294" t="s">
        <v>226</v>
      </c>
      <c r="E562" s="293">
        <v>525</v>
      </c>
      <c r="F562" s="293" t="s">
        <v>216</v>
      </c>
      <c r="G562" s="278">
        <v>42143</v>
      </c>
      <c r="H562" s="294" t="s">
        <v>255</v>
      </c>
      <c r="I562" s="294"/>
      <c r="N562" s="275"/>
      <c r="O562" s="276"/>
      <c r="P562" s="275"/>
      <c r="Q562" s="276"/>
      <c r="S562" s="277"/>
    </row>
    <row r="563" spans="1:19" s="115" customFormat="1" x14ac:dyDescent="0.25">
      <c r="A563" s="294">
        <v>562</v>
      </c>
      <c r="B563" s="294" t="s">
        <v>195</v>
      </c>
      <c r="C563" s="294" t="s">
        <v>234</v>
      </c>
      <c r="D563" s="294" t="s">
        <v>226</v>
      </c>
      <c r="E563" s="293">
        <v>527</v>
      </c>
      <c r="F563" s="293" t="s">
        <v>216</v>
      </c>
      <c r="G563" s="278">
        <v>42143</v>
      </c>
      <c r="H563" s="294" t="s">
        <v>255</v>
      </c>
      <c r="I563" s="294"/>
      <c r="N563" s="275"/>
      <c r="O563" s="276"/>
      <c r="P563" s="275"/>
      <c r="Q563" s="276"/>
      <c r="S563" s="277"/>
    </row>
    <row r="564" spans="1:19" s="115" customFormat="1" x14ac:dyDescent="0.25">
      <c r="A564" s="294">
        <v>563</v>
      </c>
      <c r="B564" s="294" t="s">
        <v>195</v>
      </c>
      <c r="C564" s="294" t="s">
        <v>234</v>
      </c>
      <c r="D564" s="294" t="s">
        <v>226</v>
      </c>
      <c r="E564" s="293">
        <v>533</v>
      </c>
      <c r="F564" s="293" t="s">
        <v>216</v>
      </c>
      <c r="G564" s="278">
        <v>42143</v>
      </c>
      <c r="H564" s="294" t="s">
        <v>255</v>
      </c>
      <c r="I564" s="294"/>
      <c r="N564" s="275"/>
      <c r="O564" s="276"/>
      <c r="P564" s="275"/>
      <c r="Q564" s="276"/>
      <c r="S564" s="277"/>
    </row>
    <row r="565" spans="1:19" s="115" customFormat="1" x14ac:dyDescent="0.25">
      <c r="A565" s="294">
        <v>564</v>
      </c>
      <c r="B565" s="294" t="s">
        <v>195</v>
      </c>
      <c r="C565" s="294" t="s">
        <v>234</v>
      </c>
      <c r="D565" s="294" t="s">
        <v>226</v>
      </c>
      <c r="E565" s="293">
        <v>692</v>
      </c>
      <c r="F565" s="293" t="s">
        <v>1597</v>
      </c>
      <c r="G565" s="278">
        <v>42143</v>
      </c>
      <c r="H565" s="294" t="s">
        <v>255</v>
      </c>
      <c r="I565" s="294"/>
      <c r="N565" s="275"/>
      <c r="O565" s="276"/>
      <c r="P565" s="275"/>
      <c r="Q565" s="276"/>
      <c r="S565" s="277"/>
    </row>
    <row r="566" spans="1:19" s="115" customFormat="1" x14ac:dyDescent="0.25">
      <c r="A566" s="294">
        <v>565</v>
      </c>
      <c r="B566" s="294" t="s">
        <v>195</v>
      </c>
      <c r="C566" s="294" t="s">
        <v>234</v>
      </c>
      <c r="D566" s="294" t="s">
        <v>226</v>
      </c>
      <c r="E566" s="293">
        <v>575</v>
      </c>
      <c r="F566" s="293" t="s">
        <v>10</v>
      </c>
      <c r="G566" s="278">
        <v>42143</v>
      </c>
      <c r="H566" s="294" t="s">
        <v>255</v>
      </c>
      <c r="I566" s="294"/>
      <c r="N566" s="275"/>
      <c r="O566" s="276"/>
      <c r="P566" s="275"/>
      <c r="Q566" s="276"/>
      <c r="S566" s="277"/>
    </row>
    <row r="567" spans="1:19" s="115" customFormat="1" x14ac:dyDescent="0.25">
      <c r="A567" s="294">
        <v>566</v>
      </c>
      <c r="B567" s="294" t="s">
        <v>195</v>
      </c>
      <c r="C567" s="294" t="s">
        <v>234</v>
      </c>
      <c r="D567" s="294" t="s">
        <v>226</v>
      </c>
      <c r="E567" s="293">
        <v>582</v>
      </c>
      <c r="F567" s="293" t="s">
        <v>10</v>
      </c>
      <c r="G567" s="278">
        <v>42143</v>
      </c>
      <c r="H567" s="294" t="s">
        <v>255</v>
      </c>
      <c r="I567" s="294"/>
      <c r="N567" s="275"/>
      <c r="O567" s="276"/>
      <c r="P567" s="275"/>
      <c r="Q567" s="276"/>
      <c r="S567" s="277"/>
    </row>
    <row r="568" spans="1:19" s="115" customFormat="1" x14ac:dyDescent="0.25">
      <c r="A568" s="294">
        <v>567</v>
      </c>
      <c r="B568" s="294" t="s">
        <v>195</v>
      </c>
      <c r="C568" s="294" t="s">
        <v>234</v>
      </c>
      <c r="D568" s="294" t="s">
        <v>226</v>
      </c>
      <c r="E568" s="293">
        <v>597</v>
      </c>
      <c r="F568" s="293" t="s">
        <v>10</v>
      </c>
      <c r="G568" s="278">
        <v>42143</v>
      </c>
      <c r="H568" s="294" t="s">
        <v>255</v>
      </c>
      <c r="I568" s="294"/>
      <c r="N568" s="275"/>
      <c r="O568" s="276"/>
      <c r="P568" s="275"/>
      <c r="Q568" s="276"/>
      <c r="S568" s="277"/>
    </row>
    <row r="569" spans="1:19" s="115" customFormat="1" x14ac:dyDescent="0.25">
      <c r="A569" s="294">
        <v>568</v>
      </c>
      <c r="B569" s="294" t="s">
        <v>195</v>
      </c>
      <c r="C569" s="294" t="s">
        <v>234</v>
      </c>
      <c r="D569" s="294" t="s">
        <v>226</v>
      </c>
      <c r="E569" s="293">
        <v>615</v>
      </c>
      <c r="F569" s="293" t="s">
        <v>10</v>
      </c>
      <c r="G569" s="278">
        <v>42143</v>
      </c>
      <c r="H569" s="294" t="s">
        <v>255</v>
      </c>
      <c r="I569" s="294"/>
      <c r="N569" s="275"/>
      <c r="O569" s="276"/>
      <c r="P569" s="275"/>
      <c r="Q569" s="276"/>
      <c r="S569" s="277"/>
    </row>
    <row r="570" spans="1:19" s="115" customFormat="1" x14ac:dyDescent="0.25">
      <c r="A570" s="294">
        <v>569</v>
      </c>
      <c r="B570" s="294" t="s">
        <v>195</v>
      </c>
      <c r="C570" s="294" t="s">
        <v>234</v>
      </c>
      <c r="D570" s="294" t="s">
        <v>226</v>
      </c>
      <c r="E570" s="293">
        <v>620</v>
      </c>
      <c r="F570" s="293" t="s">
        <v>10</v>
      </c>
      <c r="G570" s="278">
        <v>42143</v>
      </c>
      <c r="H570" s="294" t="s">
        <v>255</v>
      </c>
      <c r="I570" s="294"/>
      <c r="N570" s="275"/>
      <c r="O570" s="276"/>
      <c r="P570" s="275"/>
      <c r="Q570" s="276"/>
      <c r="S570" s="277"/>
    </row>
    <row r="571" spans="1:19" s="115" customFormat="1" x14ac:dyDescent="0.25">
      <c r="A571" s="294">
        <v>570</v>
      </c>
      <c r="B571" s="294" t="s">
        <v>195</v>
      </c>
      <c r="C571" s="294" t="s">
        <v>234</v>
      </c>
      <c r="D571" s="294" t="s">
        <v>226</v>
      </c>
      <c r="E571" s="293">
        <v>652</v>
      </c>
      <c r="F571" s="293" t="s">
        <v>10</v>
      </c>
      <c r="G571" s="278">
        <v>42143</v>
      </c>
      <c r="H571" s="294" t="s">
        <v>255</v>
      </c>
      <c r="I571" s="294"/>
      <c r="N571" s="275"/>
      <c r="O571" s="276"/>
      <c r="P571" s="275"/>
      <c r="Q571" s="276"/>
      <c r="S571" s="277"/>
    </row>
    <row r="572" spans="1:19" s="115" customFormat="1" x14ac:dyDescent="0.25">
      <c r="A572" s="294">
        <v>571</v>
      </c>
      <c r="B572" s="294" t="s">
        <v>195</v>
      </c>
      <c r="C572" s="294" t="s">
        <v>234</v>
      </c>
      <c r="D572" s="294" t="s">
        <v>226</v>
      </c>
      <c r="E572" s="293">
        <v>663</v>
      </c>
      <c r="F572" s="293" t="s">
        <v>10</v>
      </c>
      <c r="G572" s="278">
        <v>42143</v>
      </c>
      <c r="H572" s="294" t="s">
        <v>255</v>
      </c>
      <c r="I572" s="294"/>
      <c r="N572" s="275"/>
      <c r="O572" s="276"/>
      <c r="P572" s="275"/>
      <c r="Q572" s="276"/>
      <c r="S572" s="277"/>
    </row>
    <row r="573" spans="1:19" s="115" customFormat="1" x14ac:dyDescent="0.25">
      <c r="A573" s="294">
        <v>572</v>
      </c>
      <c r="B573" s="294" t="s">
        <v>195</v>
      </c>
      <c r="C573" s="294" t="s">
        <v>234</v>
      </c>
      <c r="D573" s="294" t="s">
        <v>226</v>
      </c>
      <c r="E573" s="293">
        <v>693</v>
      </c>
      <c r="F573" s="293" t="s">
        <v>10</v>
      </c>
      <c r="G573" s="278">
        <v>42143</v>
      </c>
      <c r="H573" s="294" t="s">
        <v>255</v>
      </c>
      <c r="I573" s="294"/>
      <c r="N573" s="275"/>
      <c r="O573" s="276"/>
      <c r="P573" s="275"/>
      <c r="Q573" s="276"/>
      <c r="S573" s="277"/>
    </row>
    <row r="574" spans="1:19" s="115" customFormat="1" x14ac:dyDescent="0.25">
      <c r="A574" s="294">
        <v>573</v>
      </c>
      <c r="B574" s="294" t="s">
        <v>195</v>
      </c>
      <c r="C574" s="294" t="s">
        <v>234</v>
      </c>
      <c r="D574" s="294" t="s">
        <v>226</v>
      </c>
      <c r="E574" s="293">
        <v>723</v>
      </c>
      <c r="F574" s="293" t="s">
        <v>10</v>
      </c>
      <c r="G574" s="278">
        <v>42143</v>
      </c>
      <c r="H574" s="294" t="s">
        <v>255</v>
      </c>
      <c r="I574" s="294"/>
      <c r="N574" s="275"/>
      <c r="O574" s="276"/>
      <c r="P574" s="275"/>
      <c r="Q574" s="276"/>
      <c r="S574" s="277"/>
    </row>
    <row r="575" spans="1:19" s="115" customFormat="1" x14ac:dyDescent="0.25">
      <c r="A575" s="294">
        <v>574</v>
      </c>
      <c r="B575" s="294" t="s">
        <v>195</v>
      </c>
      <c r="C575" s="294" t="s">
        <v>234</v>
      </c>
      <c r="D575" s="294" t="s">
        <v>226</v>
      </c>
      <c r="E575" s="293">
        <v>777</v>
      </c>
      <c r="F575" s="293" t="s">
        <v>10</v>
      </c>
      <c r="G575" s="278">
        <v>42143</v>
      </c>
      <c r="H575" s="294" t="s">
        <v>255</v>
      </c>
      <c r="I575" s="294"/>
      <c r="N575" s="275"/>
      <c r="O575" s="276"/>
      <c r="P575" s="275"/>
      <c r="Q575" s="276"/>
      <c r="S575" s="277"/>
    </row>
    <row r="576" spans="1:19" s="115" customFormat="1" x14ac:dyDescent="0.25">
      <c r="A576" s="294">
        <v>575</v>
      </c>
      <c r="B576" s="294" t="s">
        <v>195</v>
      </c>
      <c r="C576" s="294" t="s">
        <v>234</v>
      </c>
      <c r="D576" s="294" t="s">
        <v>226</v>
      </c>
      <c r="E576" s="293">
        <v>785</v>
      </c>
      <c r="F576" s="293" t="s">
        <v>10</v>
      </c>
      <c r="G576" s="278">
        <v>42143</v>
      </c>
      <c r="H576" s="294" t="s">
        <v>255</v>
      </c>
      <c r="I576" s="294"/>
      <c r="N576" s="275"/>
      <c r="O576" s="276"/>
      <c r="P576" s="275"/>
      <c r="Q576" s="276"/>
      <c r="S576" s="277"/>
    </row>
    <row r="577" spans="1:19" s="115" customFormat="1" x14ac:dyDescent="0.25">
      <c r="A577" s="294">
        <v>576</v>
      </c>
      <c r="B577" s="294" t="s">
        <v>195</v>
      </c>
      <c r="C577" s="294" t="s">
        <v>234</v>
      </c>
      <c r="D577" s="294" t="s">
        <v>226</v>
      </c>
      <c r="E577" s="293">
        <v>803</v>
      </c>
      <c r="F577" s="293" t="s">
        <v>10</v>
      </c>
      <c r="G577" s="278">
        <v>42143</v>
      </c>
      <c r="H577" s="294" t="s">
        <v>255</v>
      </c>
      <c r="I577" s="294"/>
      <c r="N577" s="275"/>
      <c r="O577" s="276"/>
      <c r="P577" s="275"/>
      <c r="Q577" s="276"/>
      <c r="S577" s="277"/>
    </row>
    <row r="578" spans="1:19" s="115" customFormat="1" x14ac:dyDescent="0.25">
      <c r="A578" s="294">
        <v>577</v>
      </c>
      <c r="B578" s="294" t="s">
        <v>195</v>
      </c>
      <c r="C578" s="294" t="s">
        <v>234</v>
      </c>
      <c r="D578" s="294" t="s">
        <v>226</v>
      </c>
      <c r="E578" s="293">
        <v>197</v>
      </c>
      <c r="F578" s="293" t="s">
        <v>10</v>
      </c>
      <c r="G578" s="278">
        <v>42143</v>
      </c>
      <c r="H578" s="294" t="s">
        <v>255</v>
      </c>
      <c r="I578" s="294"/>
      <c r="N578" s="275"/>
      <c r="O578" s="276"/>
      <c r="P578" s="275"/>
      <c r="Q578" s="276"/>
      <c r="S578" s="277"/>
    </row>
    <row r="579" spans="1:19" s="115" customFormat="1" x14ac:dyDescent="0.25">
      <c r="A579" s="294">
        <v>578</v>
      </c>
      <c r="B579" s="294" t="s">
        <v>195</v>
      </c>
      <c r="C579" s="294" t="s">
        <v>234</v>
      </c>
      <c r="D579" s="294" t="s">
        <v>226</v>
      </c>
      <c r="E579" s="293">
        <v>290</v>
      </c>
      <c r="F579" s="293" t="s">
        <v>10</v>
      </c>
      <c r="G579" s="278">
        <v>42143</v>
      </c>
      <c r="H579" s="294" t="s">
        <v>255</v>
      </c>
      <c r="I579" s="294"/>
      <c r="N579" s="275"/>
      <c r="O579" s="276"/>
      <c r="P579" s="275"/>
      <c r="Q579" s="276"/>
      <c r="S579" s="277"/>
    </row>
    <row r="580" spans="1:19" s="115" customFormat="1" x14ac:dyDescent="0.25">
      <c r="A580" s="294">
        <v>579</v>
      </c>
      <c r="B580" s="294" t="s">
        <v>195</v>
      </c>
      <c r="C580" s="294" t="s">
        <v>234</v>
      </c>
      <c r="D580" s="294" t="s">
        <v>226</v>
      </c>
      <c r="E580" s="293">
        <v>370</v>
      </c>
      <c r="F580" s="293" t="s">
        <v>10</v>
      </c>
      <c r="G580" s="278">
        <v>42143</v>
      </c>
      <c r="H580" s="294" t="s">
        <v>255</v>
      </c>
      <c r="I580" s="294"/>
      <c r="N580" s="275"/>
      <c r="O580" s="276"/>
      <c r="P580" s="275"/>
      <c r="Q580" s="276"/>
      <c r="S580" s="277"/>
    </row>
    <row r="581" spans="1:19" s="115" customFormat="1" x14ac:dyDescent="0.25">
      <c r="A581" s="294">
        <v>580</v>
      </c>
      <c r="B581" s="294" t="s">
        <v>195</v>
      </c>
      <c r="C581" s="294" t="s">
        <v>234</v>
      </c>
      <c r="D581" s="294" t="s">
        <v>226</v>
      </c>
      <c r="E581" s="293">
        <v>425</v>
      </c>
      <c r="F581" s="293" t="s">
        <v>10</v>
      </c>
      <c r="G581" s="278">
        <v>42143</v>
      </c>
      <c r="H581" s="294" t="s">
        <v>255</v>
      </c>
      <c r="I581" s="294"/>
      <c r="N581" s="275"/>
      <c r="O581" s="276"/>
      <c r="P581" s="275"/>
      <c r="Q581" s="276"/>
      <c r="S581" s="277"/>
    </row>
    <row r="582" spans="1:19" s="115" customFormat="1" x14ac:dyDescent="0.25">
      <c r="A582" s="294">
        <v>581</v>
      </c>
      <c r="B582" s="294" t="s">
        <v>195</v>
      </c>
      <c r="C582" s="294" t="s">
        <v>234</v>
      </c>
      <c r="D582" s="294" t="s">
        <v>226</v>
      </c>
      <c r="E582" s="293">
        <v>496</v>
      </c>
      <c r="F582" s="293" t="s">
        <v>10</v>
      </c>
      <c r="G582" s="278">
        <v>42143</v>
      </c>
      <c r="H582" s="294" t="s">
        <v>255</v>
      </c>
      <c r="I582" s="294"/>
      <c r="N582" s="275"/>
      <c r="O582" s="276"/>
      <c r="P582" s="275"/>
      <c r="Q582" s="276"/>
      <c r="S582" s="277"/>
    </row>
    <row r="583" spans="1:19" x14ac:dyDescent="0.25"/>
    <row r="584" spans="1:19" hidden="1" x14ac:dyDescent="0.25"/>
    <row r="585" spans="1:19" hidden="1" x14ac:dyDescent="0.25"/>
    <row r="586" spans="1:19" hidden="1" x14ac:dyDescent="0.25"/>
    <row r="587" spans="1:19" hidden="1" x14ac:dyDescent="0.25"/>
    <row r="588" spans="1:19" hidden="1" x14ac:dyDescent="0.25"/>
    <row r="589" spans="1:19" hidden="1" x14ac:dyDescent="0.25"/>
    <row r="590" spans="1:19" hidden="1" x14ac:dyDescent="0.25"/>
    <row r="591" spans="1:19" hidden="1" x14ac:dyDescent="0.25"/>
    <row r="592" spans="1:19" hidden="1" x14ac:dyDescent="0.25"/>
    <row r="593" s="179" customFormat="1" hidden="1" x14ac:dyDescent="0.25"/>
    <row r="594" s="179" customFormat="1" hidden="1" x14ac:dyDescent="0.25"/>
    <row r="595" s="179" customFormat="1" hidden="1" x14ac:dyDescent="0.25"/>
    <row r="596" s="179" customFormat="1" hidden="1" x14ac:dyDescent="0.25"/>
    <row r="597" s="179" customFormat="1" hidden="1" x14ac:dyDescent="0.25"/>
    <row r="598" s="179" customFormat="1" hidden="1" x14ac:dyDescent="0.25"/>
    <row r="599" s="179" customFormat="1" hidden="1" x14ac:dyDescent="0.25"/>
    <row r="600" s="179" customFormat="1" hidden="1" x14ac:dyDescent="0.25"/>
    <row r="601" s="179" customFormat="1" hidden="1" x14ac:dyDescent="0.25"/>
    <row r="602" s="179" customFormat="1" hidden="1" x14ac:dyDescent="0.25"/>
    <row r="603" s="179" customFormat="1" hidden="1" x14ac:dyDescent="0.25"/>
    <row r="604" s="179" customFormat="1" hidden="1" x14ac:dyDescent="0.25"/>
    <row r="605" s="179" customFormat="1" hidden="1" x14ac:dyDescent="0.25"/>
    <row r="606" s="179" customFormat="1" hidden="1" x14ac:dyDescent="0.25"/>
    <row r="607" s="179" customFormat="1" hidden="1" x14ac:dyDescent="0.25"/>
    <row r="608" s="179" customFormat="1" hidden="1" x14ac:dyDescent="0.25"/>
    <row r="609" s="179" customFormat="1" hidden="1" x14ac:dyDescent="0.25"/>
    <row r="610" s="179" customFormat="1" hidden="1" x14ac:dyDescent="0.25"/>
    <row r="611" s="179" customFormat="1" hidden="1" x14ac:dyDescent="0.25"/>
    <row r="612" s="179" customFormat="1" hidden="1" x14ac:dyDescent="0.25"/>
    <row r="613" s="179" customFormat="1" hidden="1" x14ac:dyDescent="0.25"/>
    <row r="614" s="179" customFormat="1" hidden="1" x14ac:dyDescent="0.25"/>
    <row r="615" s="179" customFormat="1" hidden="1" x14ac:dyDescent="0.25"/>
    <row r="616" s="179" customFormat="1" hidden="1" x14ac:dyDescent="0.25"/>
    <row r="617" s="179" customFormat="1" hidden="1" x14ac:dyDescent="0.25"/>
    <row r="618" s="179" customFormat="1" hidden="1" x14ac:dyDescent="0.25"/>
    <row r="619" s="179" customFormat="1" hidden="1" x14ac:dyDescent="0.25"/>
    <row r="620" s="179" customFormat="1" hidden="1" x14ac:dyDescent="0.25"/>
    <row r="621" s="179" customFormat="1" hidden="1" x14ac:dyDescent="0.25"/>
    <row r="622" s="179" customFormat="1" hidden="1" x14ac:dyDescent="0.25"/>
    <row r="623" s="179" customFormat="1" hidden="1" x14ac:dyDescent="0.25"/>
    <row r="624" s="179" customFormat="1" hidden="1" x14ac:dyDescent="0.25"/>
    <row r="625" s="179" customFormat="1" hidden="1" x14ac:dyDescent="0.25"/>
    <row r="626" s="179" customFormat="1" hidden="1" x14ac:dyDescent="0.25"/>
    <row r="627" s="179" customFormat="1" hidden="1" x14ac:dyDescent="0.25"/>
    <row r="628" s="179" customFormat="1" hidden="1" x14ac:dyDescent="0.25"/>
    <row r="629" s="179" customFormat="1" hidden="1" x14ac:dyDescent="0.25"/>
    <row r="630" s="179" customFormat="1" hidden="1" x14ac:dyDescent="0.25"/>
    <row r="631" s="179" customFormat="1" hidden="1" x14ac:dyDescent="0.25"/>
    <row r="632" s="179" customFormat="1" hidden="1" x14ac:dyDescent="0.25"/>
    <row r="633" s="179" customFormat="1" hidden="1" x14ac:dyDescent="0.25"/>
    <row r="634" s="179" customFormat="1" hidden="1" x14ac:dyDescent="0.25"/>
    <row r="635" s="179" customFormat="1" hidden="1" x14ac:dyDescent="0.25"/>
    <row r="636" s="179" customFormat="1" hidden="1" x14ac:dyDescent="0.25"/>
    <row r="637" s="179" customFormat="1" hidden="1" x14ac:dyDescent="0.25"/>
    <row r="638" s="179" customFormat="1" hidden="1" x14ac:dyDescent="0.25"/>
    <row r="639" s="179" customFormat="1" hidden="1" x14ac:dyDescent="0.25"/>
    <row r="640" s="179" customFormat="1" hidden="1" x14ac:dyDescent="0.25"/>
    <row r="641" s="179" customFormat="1" hidden="1" x14ac:dyDescent="0.25"/>
    <row r="642" s="179" customFormat="1" hidden="1" x14ac:dyDescent="0.25"/>
    <row r="643" s="179" customFormat="1" hidden="1" x14ac:dyDescent="0.25"/>
    <row r="644" s="179" customFormat="1" hidden="1" x14ac:dyDescent="0.25"/>
    <row r="645" s="179" customFormat="1" hidden="1" x14ac:dyDescent="0.25"/>
    <row r="646" s="179" customFormat="1" hidden="1" x14ac:dyDescent="0.25"/>
    <row r="647" s="179" customFormat="1" hidden="1" x14ac:dyDescent="0.25"/>
    <row r="648" s="179" customFormat="1" hidden="1" x14ac:dyDescent="0.25"/>
    <row r="649" s="179" customFormat="1" hidden="1" x14ac:dyDescent="0.25"/>
    <row r="650" s="179" customFormat="1" hidden="1" x14ac:dyDescent="0.25"/>
    <row r="651" s="179" customFormat="1" hidden="1" x14ac:dyDescent="0.25"/>
    <row r="652" s="179" customFormat="1" hidden="1" x14ac:dyDescent="0.25"/>
    <row r="653" s="179" customFormat="1" hidden="1" x14ac:dyDescent="0.25"/>
    <row r="654" s="179" customFormat="1" hidden="1" x14ac:dyDescent="0.25"/>
    <row r="655" s="179" customFormat="1" hidden="1" x14ac:dyDescent="0.25"/>
    <row r="656" s="179" customFormat="1" hidden="1" x14ac:dyDescent="0.25"/>
    <row r="657" s="179" customFormat="1" hidden="1" x14ac:dyDescent="0.25"/>
    <row r="658" s="179" customFormat="1" hidden="1" x14ac:dyDescent="0.25"/>
    <row r="659" s="179" customFormat="1" hidden="1" x14ac:dyDescent="0.25"/>
    <row r="660" s="179" customFormat="1" hidden="1" x14ac:dyDescent="0.25"/>
    <row r="661" s="179" customFormat="1" hidden="1" x14ac:dyDescent="0.25"/>
    <row r="662" s="179" customFormat="1" hidden="1" x14ac:dyDescent="0.25"/>
    <row r="663" s="179" customFormat="1" hidden="1" x14ac:dyDescent="0.25"/>
    <row r="664" s="179" customFormat="1" hidden="1" x14ac:dyDescent="0.25"/>
    <row r="665" s="179" customFormat="1" hidden="1" x14ac:dyDescent="0.25"/>
    <row r="666" s="179" customFormat="1" hidden="1" x14ac:dyDescent="0.25"/>
    <row r="667" s="179" customFormat="1" hidden="1" x14ac:dyDescent="0.25"/>
  </sheetData>
  <dataConsolid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92D050"/>
  </sheetPr>
  <dimension ref="B2:AJ144"/>
  <sheetViews>
    <sheetView zoomScaleNormal="100" workbookViewId="0">
      <pane xSplit="3" topLeftCell="D1" activePane="topRight" state="frozen"/>
      <selection activeCell="C13" sqref="C13:M18"/>
      <selection pane="topRight" activeCell="B3" sqref="B3:C3"/>
    </sheetView>
  </sheetViews>
  <sheetFormatPr defaultRowHeight="12.75" outlineLevelRow="2" x14ac:dyDescent="0.2"/>
  <cols>
    <col min="1" max="1" width="9.140625" style="1"/>
    <col min="2" max="2" width="25" style="1" customWidth="1"/>
    <col min="3" max="3" width="26.5703125" style="1" customWidth="1"/>
    <col min="4" max="138" width="13.7109375" style="1" customWidth="1"/>
    <col min="139" max="16384" width="9.140625" style="1"/>
  </cols>
  <sheetData>
    <row r="2" spans="2:19" ht="13.5" thickBot="1" x14ac:dyDescent="0.25"/>
    <row r="3" spans="2:19" ht="13.5" thickBot="1" x14ac:dyDescent="0.25">
      <c r="B3" s="410" t="s">
        <v>102</v>
      </c>
      <c r="C3" s="411"/>
    </row>
    <row r="4" spans="2:19" ht="13.5" thickBot="1" x14ac:dyDescent="0.25">
      <c r="J4" s="105"/>
      <c r="K4" s="105"/>
    </row>
    <row r="5" spans="2:19" ht="13.5" outlineLevel="1" thickBot="1" x14ac:dyDescent="0.25">
      <c r="B5" s="393" t="s">
        <v>50</v>
      </c>
      <c r="C5" s="394"/>
      <c r="D5" s="389" t="s">
        <v>21</v>
      </c>
      <c r="E5" s="390"/>
      <c r="F5" s="390"/>
      <c r="G5" s="390"/>
      <c r="H5" s="390"/>
      <c r="I5" s="390"/>
      <c r="J5" s="390"/>
      <c r="K5" s="390"/>
      <c r="L5" s="390"/>
      <c r="M5" s="390"/>
      <c r="N5" s="390"/>
      <c r="O5" s="390"/>
      <c r="P5" s="402"/>
      <c r="Q5" s="403"/>
    </row>
    <row r="6" spans="2:19" ht="13.5" outlineLevel="1" thickBot="1" x14ac:dyDescent="0.25">
      <c r="B6" s="8" t="s">
        <v>1</v>
      </c>
      <c r="C6" s="27" t="s">
        <v>2</v>
      </c>
      <c r="D6" s="8" t="s">
        <v>35</v>
      </c>
      <c r="E6" s="9" t="s">
        <v>8</v>
      </c>
      <c r="F6" s="9" t="s">
        <v>44</v>
      </c>
      <c r="G6" s="9" t="s">
        <v>9</v>
      </c>
      <c r="H6" s="9" t="s">
        <v>45</v>
      </c>
      <c r="I6" s="9" t="s">
        <v>46</v>
      </c>
      <c r="J6" s="9" t="s">
        <v>37</v>
      </c>
      <c r="K6" s="9" t="s">
        <v>47</v>
      </c>
      <c r="L6" s="9" t="s">
        <v>36</v>
      </c>
      <c r="M6" s="9" t="s">
        <v>33</v>
      </c>
      <c r="N6" s="9" t="s">
        <v>34</v>
      </c>
      <c r="O6" s="9" t="s">
        <v>200</v>
      </c>
      <c r="P6" s="176" t="s">
        <v>199</v>
      </c>
      <c r="Q6" s="27" t="s">
        <v>10</v>
      </c>
      <c r="R6" s="68" t="s">
        <v>18</v>
      </c>
      <c r="S6" s="68" t="s">
        <v>99</v>
      </c>
    </row>
    <row r="7" spans="2:19" outlineLevel="2" x14ac:dyDescent="0.2">
      <c r="B7" s="395" t="s">
        <v>195</v>
      </c>
      <c r="C7" s="28" t="s">
        <v>6</v>
      </c>
      <c r="D7" s="10">
        <f>COUNTIFS('Defect Entry'!$B:$B,$D$6,'Defect Entry'!$M:$M,C7,'Defect Entry'!$N:$N,$B$7)</f>
        <v>0</v>
      </c>
      <c r="E7" s="7">
        <f>COUNTIFS('Defect Entry'!$B:$B,$E$6,'Defect Entry'!$M:$M,C7,'Defect Entry'!$N:$N,$B$7)</f>
        <v>0</v>
      </c>
      <c r="F7" s="7">
        <f>COUNTIFS('Defect Entry'!$B:$B,$F$6,'Defect Entry'!$M:$M,C7,'Defect Entry'!$N:$N,$B$7)</f>
        <v>0</v>
      </c>
      <c r="G7" s="7">
        <f>COUNTIFS('Defect Entry'!$B:$B,$G$6,'Defect Entry'!$M:$M,C7,'Defect Entry'!$N:$N,$B$7)</f>
        <v>0</v>
      </c>
      <c r="H7" s="7">
        <f>COUNTIFS('Defect Entry'!$B:$B,$H$6,'Defect Entry'!$M:$M,C7,'Defect Entry'!$N:$N,$B$7)</f>
        <v>0</v>
      </c>
      <c r="I7" s="7">
        <f>COUNTIFS('Defect Entry'!$B:$B,$I$6,'Defect Entry'!$M:$M,C7,'Defect Entry'!$N:$N,$B$7)</f>
        <v>0</v>
      </c>
      <c r="J7" s="7">
        <f>COUNTIFS('Defect Entry'!$B:$B,$J$6,'Defect Entry'!$M:$M,C7,'Defect Entry'!$N:$N,$B$7)</f>
        <v>0</v>
      </c>
      <c r="K7" s="7">
        <f>COUNTIFS('Defect Entry'!$B:$B,$K$6,'Defect Entry'!$M:$M,C7,'Defect Entry'!$N:$N,$B$7)</f>
        <v>0</v>
      </c>
      <c r="L7" s="7">
        <f>COUNTIFS('Defect Entry'!$B:$B,$L$6,'Defect Entry'!$M:$M,C7,'Defect Entry'!$N:$N,$B$7)</f>
        <v>0</v>
      </c>
      <c r="M7" s="7">
        <f>COUNTIFS('Defect Entry'!$B:$B,$M$6,'Defect Entry'!$M:$M,C7,'Defect Entry'!$N:$N,$B$7)</f>
        <v>3</v>
      </c>
      <c r="N7" s="7">
        <f>COUNTIFS('Defect Entry'!$B:$B,$N$6,'Defect Entry'!$M:$M,C7,'Defect Entry'!$N:$N,$B$7)</f>
        <v>0</v>
      </c>
      <c r="O7" s="7">
        <f>COUNTIFS('Defect Entry'!$B:$B,$O$6,'Defect Entry'!$M:$M,C7,'Defect Entry'!$N:$N,$B$7)</f>
        <v>0</v>
      </c>
      <c r="P7" s="7">
        <f>COUNTIFS('Defect Entry'!$B:$B,$P$6,'Defect Entry'!$M:$M,C7,'Defect Entry'!$N:$N,$B$7)</f>
        <v>0</v>
      </c>
      <c r="Q7" s="41">
        <f>COUNTIFS('Defect Entry'!$B:$B,$Q$6,'Defect Entry'!$M:$M,C7,'Defect Entry'!$N:$N,$B$7)</f>
        <v>111</v>
      </c>
      <c r="R7" s="67">
        <f t="shared" ref="R7:R17" si="0">SUM(D7:Q7)</f>
        <v>114</v>
      </c>
      <c r="S7" s="70">
        <f t="shared" ref="S7:S18" si="1">R7/$R$18</f>
        <v>0.12459016393442623</v>
      </c>
    </row>
    <row r="8" spans="2:19" outlineLevel="2" x14ac:dyDescent="0.2">
      <c r="B8" s="396"/>
      <c r="C8" s="29" t="s">
        <v>11</v>
      </c>
      <c r="D8" s="16">
        <f>COUNTIFS('Defect Entry'!$B:$B,$D$6,'Defect Entry'!$M:$M,C8,'Defect Entry'!$N:$N,$B$7)</f>
        <v>0</v>
      </c>
      <c r="E8" s="3">
        <f>COUNTIFS('Defect Entry'!$B:$B,$E$6,'Defect Entry'!$M:$M,C8,'Defect Entry'!$N:$N,$B$7)</f>
        <v>0</v>
      </c>
      <c r="F8" s="3">
        <f>COUNTIFS('Defect Entry'!$B:$B,$F$6,'Defect Entry'!$M:$M,C8,'Defect Entry'!$N:$N,$B$7)</f>
        <v>0</v>
      </c>
      <c r="G8" s="3">
        <f>COUNTIFS('Defect Entry'!$B:$B,$G$6,'Defect Entry'!$M:$M,C8,'Defect Entry'!$N:$N,$B$7)</f>
        <v>0</v>
      </c>
      <c r="H8" s="3">
        <f>COUNTIFS('Defect Entry'!$B:$B,$H$6,'Defect Entry'!$M:$M,C8,'Defect Entry'!$N:$N,$B$7)</f>
        <v>0</v>
      </c>
      <c r="I8" s="3">
        <f>COUNTIFS('Defect Entry'!$B:$B,$I$6,'Defect Entry'!$M:$M,C8,'Defect Entry'!$N:$N,$B$7)</f>
        <v>0</v>
      </c>
      <c r="J8" s="3">
        <f>COUNTIFS('Defect Entry'!$B:$B,$J$6,'Defect Entry'!$M:$M,C8,'Defect Entry'!$N:$N,$B$7)</f>
        <v>0</v>
      </c>
      <c r="K8" s="3">
        <f>COUNTIFS('Defect Entry'!$B:$B,$K$6,'Defect Entry'!$M:$M,C8,'Defect Entry'!$N:$N,$B$7)</f>
        <v>0</v>
      </c>
      <c r="L8" s="7">
        <f>COUNTIFS('Defect Entry'!$B:$B,$L$6,'Defect Entry'!$M:$M,C8,'Defect Entry'!$N:$N,$B$7)</f>
        <v>0</v>
      </c>
      <c r="M8" s="3">
        <f>COUNTIFS('Defect Entry'!$B:$B,$M$6,'Defect Entry'!$M:$M,C8,'Defect Entry'!$N:$N,$B$7)</f>
        <v>0</v>
      </c>
      <c r="N8" s="3">
        <f>COUNTIFS('Defect Entry'!$B:$B,$N$6,'Defect Entry'!$M:$M,C8,'Defect Entry'!$N:$N,$B$7)</f>
        <v>0</v>
      </c>
      <c r="O8" s="7">
        <f>COUNTIFS('Defect Entry'!$B:$B,$O$6,'Defect Entry'!$M:$M,C8,'Defect Entry'!$N:$N,$B$7)</f>
        <v>0</v>
      </c>
      <c r="P8" s="7">
        <f>COUNTIFS('Defect Entry'!$B:$B,$P$6,'Defect Entry'!$M:$M,C8,'Defect Entry'!$N:$N,$B$7)</f>
        <v>0</v>
      </c>
      <c r="Q8" s="42">
        <f>COUNTIFS('Defect Entry'!$B:$B,$Q$6,'Defect Entry'!$M:$M,C8,'Defect Entry'!$N:$N,$B$7)</f>
        <v>4</v>
      </c>
      <c r="R8" s="52">
        <f t="shared" si="0"/>
        <v>4</v>
      </c>
      <c r="S8" s="69">
        <f t="shared" si="1"/>
        <v>4.3715846994535519E-3</v>
      </c>
    </row>
    <row r="9" spans="2:19" outlineLevel="2" x14ac:dyDescent="0.2">
      <c r="B9" s="396"/>
      <c r="C9" s="29" t="s">
        <v>282</v>
      </c>
      <c r="D9" s="16">
        <f>COUNTIFS('Defect Entry'!$B:$B,$D$6,'Defect Entry'!$M:$M,C9,'Defect Entry'!$N:$N,$B$7)</f>
        <v>0</v>
      </c>
      <c r="E9" s="3">
        <f>COUNTIFS('Defect Entry'!$B:$B,$E$6,'Defect Entry'!$M:$M,C9,'Defect Entry'!$N:$N,$B$7)</f>
        <v>5</v>
      </c>
      <c r="F9" s="3">
        <f>COUNTIFS('Defect Entry'!$B:$B,$F$6,'Defect Entry'!$M:$M,C9,'Defect Entry'!$N:$N,$B$7)</f>
        <v>0</v>
      </c>
      <c r="G9" s="3">
        <f>COUNTIFS('Defect Entry'!$B:$B,$G$6,'Defect Entry'!$M:$M,C9,'Defect Entry'!$N:$N,$B$7)</f>
        <v>0</v>
      </c>
      <c r="H9" s="3">
        <f>COUNTIFS('Defect Entry'!$B:$B,$H$6,'Defect Entry'!$M:$M,C9,'Defect Entry'!$N:$N,$B$7)</f>
        <v>0</v>
      </c>
      <c r="I9" s="3">
        <f>COUNTIFS('Defect Entry'!$B:$B,$I$6,'Defect Entry'!$M:$M,C9,'Defect Entry'!$N:$N,$B$7)</f>
        <v>0</v>
      </c>
      <c r="J9" s="3">
        <f>COUNTIFS('Defect Entry'!$B:$B,$J$6,'Defect Entry'!$M:$M,C9,'Defect Entry'!$N:$N,$B$7)</f>
        <v>0</v>
      </c>
      <c r="K9" s="3">
        <f>COUNTIFS('Defect Entry'!$B:$B,$K$6,'Defect Entry'!$M:$M,C9,'Defect Entry'!$N:$N,$B$7)</f>
        <v>0</v>
      </c>
      <c r="L9" s="7">
        <f>COUNTIFS('Defect Entry'!$B:$B,$L$6,'Defect Entry'!$M:$M,C9,'Defect Entry'!$N:$N,$B$7)</f>
        <v>0</v>
      </c>
      <c r="M9" s="3">
        <f>COUNTIFS('Defect Entry'!$B:$B,$M$6,'Defect Entry'!$M:$M,C9,'Defect Entry'!$N:$N,$B$7)</f>
        <v>0</v>
      </c>
      <c r="N9" s="3">
        <f>COUNTIFS('Defect Entry'!$B:$B,$N$6,'Defect Entry'!$M:$M,C9,'Defect Entry'!$N:$N,$B$7)</f>
        <v>0</v>
      </c>
      <c r="O9" s="7">
        <f>COUNTIFS('Defect Entry'!$B:$B,$O$6,'Defect Entry'!$M:$M,C9,'Defect Entry'!$N:$N,$B$7)</f>
        <v>5</v>
      </c>
      <c r="P9" s="7">
        <f>COUNTIFS('Defect Entry'!$B:$B,$P$6,'Defect Entry'!$M:$M,C9,'Defect Entry'!$N:$N,$B$7)</f>
        <v>0</v>
      </c>
      <c r="Q9" s="42">
        <f>COUNTIFS('Defect Entry'!$B:$B,$Q$6,'Defect Entry'!$M:$M,C9,'Defect Entry'!$N:$N,$B$7)</f>
        <v>127</v>
      </c>
      <c r="R9" s="52">
        <f t="shared" si="0"/>
        <v>137</v>
      </c>
      <c r="S9" s="69">
        <f t="shared" si="1"/>
        <v>0.14972677595628414</v>
      </c>
    </row>
    <row r="10" spans="2:19" outlineLevel="2" x14ac:dyDescent="0.2">
      <c r="B10" s="396"/>
      <c r="C10" s="29" t="s">
        <v>12</v>
      </c>
      <c r="D10" s="16">
        <f>COUNTIFS('Defect Entry'!$B:$B,$D$6,'Defect Entry'!$M:$M,C10,'Defect Entry'!$N:$N,$B$7)</f>
        <v>0</v>
      </c>
      <c r="E10" s="3">
        <f>COUNTIFS('Defect Entry'!$B:$B,$E$6,'Defect Entry'!$M:$M,C10,'Defect Entry'!$N:$N,$B$7)</f>
        <v>0</v>
      </c>
      <c r="F10" s="3">
        <f>COUNTIFS('Defect Entry'!$B:$B,$F$6,'Defect Entry'!$M:$M,C10,'Defect Entry'!$N:$N,$B$7)</f>
        <v>0</v>
      </c>
      <c r="G10" s="3">
        <f>COUNTIFS('Defect Entry'!$B:$B,$G$6,'Defect Entry'!$M:$M,C10,'Defect Entry'!$N:$N,$B$7)</f>
        <v>0</v>
      </c>
      <c r="H10" s="3">
        <f>COUNTIFS('Defect Entry'!$B:$B,$H$6,'Defect Entry'!$M:$M,C10,'Defect Entry'!$N:$N,$B$7)</f>
        <v>0</v>
      </c>
      <c r="I10" s="3">
        <f>COUNTIFS('Defect Entry'!$B:$B,$I$6,'Defect Entry'!$M:$M,C10,'Defect Entry'!$N:$N,$B$7)</f>
        <v>0</v>
      </c>
      <c r="J10" s="3">
        <f>COUNTIFS('Defect Entry'!$B:$B,$J$6,'Defect Entry'!$M:$M,C10,'Defect Entry'!$N:$N,$B$7)</f>
        <v>0</v>
      </c>
      <c r="K10" s="3">
        <f>COUNTIFS('Defect Entry'!$B:$B,$K$6,'Defect Entry'!$M:$M,C10,'Defect Entry'!$N:$N,$B$7)</f>
        <v>0</v>
      </c>
      <c r="L10" s="7">
        <f>COUNTIFS('Defect Entry'!$B:$B,$L$6,'Defect Entry'!$M:$M,C10,'Defect Entry'!$N:$N,$B$7)</f>
        <v>0</v>
      </c>
      <c r="M10" s="3">
        <f>COUNTIFS('Defect Entry'!$B:$B,$M$6,'Defect Entry'!$M:$M,C10,'Defect Entry'!$N:$N,$B$7)</f>
        <v>0</v>
      </c>
      <c r="N10" s="3">
        <f>COUNTIFS('Defect Entry'!$B:$B,$N$6,'Defect Entry'!$M:$M,C10,'Defect Entry'!$N:$N,$B$7)</f>
        <v>0</v>
      </c>
      <c r="O10" s="7">
        <f>COUNTIFS('Defect Entry'!$B:$B,$O$6,'Defect Entry'!$M:$M,C10,'Defect Entry'!$N:$N,$B$7)</f>
        <v>0</v>
      </c>
      <c r="P10" s="7">
        <f>COUNTIFS('Defect Entry'!$B:$B,$P$6,'Defect Entry'!$M:$M,C10,'Defect Entry'!$N:$N,$B$7)</f>
        <v>0</v>
      </c>
      <c r="Q10" s="42">
        <f>COUNTIFS('Defect Entry'!$B:$B,$Q$6,'Defect Entry'!$M:$M,C10,'Defect Entry'!$N:$N,$B$7)</f>
        <v>20</v>
      </c>
      <c r="R10" s="52">
        <f t="shared" si="0"/>
        <v>20</v>
      </c>
      <c r="S10" s="69">
        <f t="shared" si="1"/>
        <v>2.185792349726776E-2</v>
      </c>
    </row>
    <row r="11" spans="2:19" outlineLevel="2" x14ac:dyDescent="0.2">
      <c r="B11" s="396"/>
      <c r="C11" s="29" t="s">
        <v>283</v>
      </c>
      <c r="D11" s="16">
        <f>COUNTIFS('Defect Entry'!$B:$B,$D$6,'Defect Entry'!$M:$M,C11,'Defect Entry'!$N:$N,$B$7)</f>
        <v>9</v>
      </c>
      <c r="E11" s="3">
        <f>COUNTIFS('Defect Entry'!$B:$B,$E$6,'Defect Entry'!$M:$M,C11,'Defect Entry'!$N:$N,$B$7)</f>
        <v>17</v>
      </c>
      <c r="F11" s="3">
        <f>COUNTIFS('Defect Entry'!$B:$B,$F$6,'Defect Entry'!$M:$M,C11,'Defect Entry'!$N:$N,$B$7)</f>
        <v>0</v>
      </c>
      <c r="G11" s="3">
        <f>COUNTIFS('Defect Entry'!$B:$B,$G$6,'Defect Entry'!$M:$M,C11,'Defect Entry'!$N:$N,$B$7)</f>
        <v>1</v>
      </c>
      <c r="H11" s="3">
        <f>COUNTIFS('Defect Entry'!$B:$B,$H$6,'Defect Entry'!$M:$M,C11,'Defect Entry'!$N:$N,$B$7)</f>
        <v>4</v>
      </c>
      <c r="I11" s="3">
        <f>COUNTIFS('Defect Entry'!$B:$B,$I$6,'Defect Entry'!$M:$M,C11,'Defect Entry'!$N:$N,$B$7)</f>
        <v>0</v>
      </c>
      <c r="J11" s="3">
        <f>COUNTIFS('Defect Entry'!$B:$B,$J$6,'Defect Entry'!$M:$M,C11,'Defect Entry'!$N:$N,$B$7)</f>
        <v>1</v>
      </c>
      <c r="K11" s="3">
        <f>COUNTIFS('Defect Entry'!$B:$B,$K$6,'Defect Entry'!$M:$M,C11,'Defect Entry'!$N:$N,$B$7)</f>
        <v>0</v>
      </c>
      <c r="L11" s="7">
        <f>COUNTIFS('Defect Entry'!$B:$B,$L$6,'Defect Entry'!$M:$M,C11,'Defect Entry'!$N:$N,$B$7)</f>
        <v>0</v>
      </c>
      <c r="M11" s="3">
        <f>COUNTIFS('Defect Entry'!$B:$B,$M$6,'Defect Entry'!$M:$M,C11,'Defect Entry'!$N:$N,$B$7)</f>
        <v>2</v>
      </c>
      <c r="N11" s="3">
        <f>COUNTIFS('Defect Entry'!$B:$B,$N$6,'Defect Entry'!$M:$M,C11,'Defect Entry'!$N:$N,$B$7)</f>
        <v>0</v>
      </c>
      <c r="O11" s="7">
        <f>COUNTIFS('Defect Entry'!$B:$B,$O$6,'Defect Entry'!$M:$M,C11,'Defect Entry'!$N:$N,$B$7)</f>
        <v>10</v>
      </c>
      <c r="P11" s="7">
        <f>COUNTIFS('Defect Entry'!$B:$B,$P$6,'Defect Entry'!$M:$M,C11,'Defect Entry'!$N:$N,$B$7)</f>
        <v>3</v>
      </c>
      <c r="Q11" s="42">
        <f>COUNTIFS('Defect Entry'!$B:$B,$Q$6,'Defect Entry'!$M:$M,C11,'Defect Entry'!$N:$N,$B$7)</f>
        <v>213</v>
      </c>
      <c r="R11" s="52">
        <f t="shared" si="0"/>
        <v>260</v>
      </c>
      <c r="S11" s="69">
        <f t="shared" si="1"/>
        <v>0.28415300546448086</v>
      </c>
    </row>
    <row r="12" spans="2:19" outlineLevel="2" x14ac:dyDescent="0.2">
      <c r="B12" s="396"/>
      <c r="C12" s="29" t="s">
        <v>15</v>
      </c>
      <c r="D12" s="16">
        <f>COUNTIFS('Defect Entry'!$B:$B,$D$6,'Defect Entry'!$M:$M,C12,'Defect Entry'!$N:$N,$B$7)</f>
        <v>19</v>
      </c>
      <c r="E12" s="3">
        <f>COUNTIFS('Defect Entry'!$B:$B,$E$6,'Defect Entry'!$M:$M,C12,'Defect Entry'!$N:$N,$B$7)</f>
        <v>18</v>
      </c>
      <c r="F12" s="3">
        <f>COUNTIFS('Defect Entry'!$B:$B,$F$6,'Defect Entry'!$M:$M,C12,'Defect Entry'!$N:$N,$B$7)</f>
        <v>0</v>
      </c>
      <c r="G12" s="3">
        <f>COUNTIFS('Defect Entry'!$B:$B,$G$6,'Defect Entry'!$M:$M,C12,'Defect Entry'!$N:$N,$B$7)</f>
        <v>4</v>
      </c>
      <c r="H12" s="3">
        <f>COUNTIFS('Defect Entry'!$B:$B,$H$6,'Defect Entry'!$M:$M,C12,'Defect Entry'!$N:$N,$B$7)</f>
        <v>3</v>
      </c>
      <c r="I12" s="3">
        <f>COUNTIFS('Defect Entry'!$B:$B,$I$6,'Defect Entry'!$M:$M,C12,'Defect Entry'!$N:$N,$B$7)</f>
        <v>1</v>
      </c>
      <c r="J12" s="3">
        <f>COUNTIFS('Defect Entry'!$B:$B,$J$6,'Defect Entry'!$M:$M,C12,'Defect Entry'!$N:$N,$B$7)</f>
        <v>0</v>
      </c>
      <c r="K12" s="3">
        <f>COUNTIFS('Defect Entry'!$B:$B,$K$6,'Defect Entry'!$M:$M,C12,'Defect Entry'!$N:$N,$B$7)</f>
        <v>0</v>
      </c>
      <c r="L12" s="7">
        <f>COUNTIFS('Defect Entry'!$B:$B,$L$6,'Defect Entry'!$M:$M,C12,'Defect Entry'!$N:$N,$B$7)</f>
        <v>0</v>
      </c>
      <c r="M12" s="3">
        <f>COUNTIFS('Defect Entry'!$B:$B,$M$6,'Defect Entry'!$M:$M,C12,'Defect Entry'!$N:$N,$B$7)</f>
        <v>1</v>
      </c>
      <c r="N12" s="3">
        <f>COUNTIFS('Defect Entry'!$B:$B,$N$6,'Defect Entry'!$M:$M,C12,'Defect Entry'!$N:$N,$B$7)</f>
        <v>0</v>
      </c>
      <c r="O12" s="7">
        <f>COUNTIFS('Defect Entry'!$B:$B,$O$6,'Defect Entry'!$M:$M,C12,'Defect Entry'!$N:$N,$B$7)</f>
        <v>1</v>
      </c>
      <c r="P12" s="7">
        <f>COUNTIFS('Defect Entry'!$B:$B,$P$6,'Defect Entry'!$M:$M,C12,'Defect Entry'!$N:$N,$B$7)</f>
        <v>0</v>
      </c>
      <c r="Q12" s="42">
        <f>COUNTIFS('Defect Entry'!$B:$B,$Q$6,'Defect Entry'!$M:$M,C12,'Defect Entry'!$N:$N,$B$7)</f>
        <v>83</v>
      </c>
      <c r="R12" s="52">
        <f t="shared" si="0"/>
        <v>130</v>
      </c>
      <c r="S12" s="69">
        <f t="shared" si="1"/>
        <v>0.14207650273224043</v>
      </c>
    </row>
    <row r="13" spans="2:19" outlineLevel="2" x14ac:dyDescent="0.2">
      <c r="B13" s="396"/>
      <c r="C13" s="29" t="s">
        <v>284</v>
      </c>
      <c r="D13" s="16">
        <f>COUNTIFS('Defect Entry'!$B:$B,$D$6,'Defect Entry'!$M:$M,C13,'Defect Entry'!$N:$N,$B$7)</f>
        <v>77</v>
      </c>
      <c r="E13" s="3">
        <f>COUNTIFS('Defect Entry'!$B:$B,$E$6,'Defect Entry'!$M:$M,C13,'Defect Entry'!$N:$N,$B$7)</f>
        <v>61</v>
      </c>
      <c r="F13" s="3">
        <f>COUNTIFS('Defect Entry'!$B:$B,$F$6,'Defect Entry'!$M:$M,C13,'Defect Entry'!$N:$N,$B$7)</f>
        <v>0</v>
      </c>
      <c r="G13" s="3">
        <f>COUNTIFS('Defect Entry'!$B:$B,$G$6,'Defect Entry'!$M:$M,C13,'Defect Entry'!$N:$N,$B$7)</f>
        <v>5</v>
      </c>
      <c r="H13" s="3">
        <f>COUNTIFS('Defect Entry'!$B:$B,$H$6,'Defect Entry'!$M:$M,C13,'Defect Entry'!$N:$N,$B$7)</f>
        <v>11</v>
      </c>
      <c r="I13" s="3">
        <f>COUNTIFS('Defect Entry'!$B:$B,$I$6,'Defect Entry'!$M:$M,C13,'Defect Entry'!$N:$N,$B$7)</f>
        <v>2</v>
      </c>
      <c r="J13" s="3">
        <f>COUNTIFS('Defect Entry'!$B:$B,$J$6,'Defect Entry'!$M:$M,C13,'Defect Entry'!$N:$N,$B$7)</f>
        <v>0</v>
      </c>
      <c r="K13" s="3">
        <f>COUNTIFS('Defect Entry'!$B:$B,$K$6,'Defect Entry'!$M:$M,C13,'Defect Entry'!$N:$N,$B$7)</f>
        <v>0</v>
      </c>
      <c r="L13" s="7">
        <f>COUNTIFS('Defect Entry'!$B:$B,$L$6,'Defect Entry'!$M:$M,C13,'Defect Entry'!$N:$N,$B$7)</f>
        <v>0</v>
      </c>
      <c r="M13" s="3">
        <f>COUNTIFS('Defect Entry'!$B:$B,$M$6,'Defect Entry'!$M:$M,C13,'Defect Entry'!$N:$N,$B$7)</f>
        <v>1</v>
      </c>
      <c r="N13" s="3">
        <f>COUNTIFS('Defect Entry'!$B:$B,$N$6,'Defect Entry'!$M:$M,C13,'Defect Entry'!$N:$N,$B$7)</f>
        <v>0</v>
      </c>
      <c r="O13" s="7">
        <f>COUNTIFS('Defect Entry'!$B:$B,$O$6,'Defect Entry'!$M:$M,C13,'Defect Entry'!$N:$N,$B$7)</f>
        <v>3</v>
      </c>
      <c r="P13" s="7">
        <f>COUNTIFS('Defect Entry'!$B:$B,$P$6,'Defect Entry'!$M:$M,C13,'Defect Entry'!$N:$N,$B$7)</f>
        <v>2</v>
      </c>
      <c r="Q13" s="42">
        <f>COUNTIFS('Defect Entry'!$B:$B,$Q$6,'Defect Entry'!$M:$M,C13,'Defect Entry'!$N:$N,$B$7)</f>
        <v>88</v>
      </c>
      <c r="R13" s="52">
        <f t="shared" si="0"/>
        <v>250</v>
      </c>
      <c r="S13" s="69">
        <f t="shared" si="1"/>
        <v>0.27322404371584702</v>
      </c>
    </row>
    <row r="14" spans="2:19" outlineLevel="2" x14ac:dyDescent="0.2">
      <c r="B14" s="396"/>
      <c r="C14" s="29" t="s">
        <v>290</v>
      </c>
      <c r="D14" s="16">
        <f>COUNTIFS('Defect Entry'!$B:$B,$D$6,'Defect Entry'!$M:$M,C14,'Defect Entry'!$N:$N,$B$7)</f>
        <v>0</v>
      </c>
      <c r="E14" s="3">
        <f>COUNTIFS('Defect Entry'!$B:$B,$E$6,'Defect Entry'!$M:$M,C14,'Defect Entry'!$N:$N,$B$7)</f>
        <v>0</v>
      </c>
      <c r="F14" s="3">
        <f>COUNTIFS('Defect Entry'!$B:$B,$F$6,'Defect Entry'!$M:$M,C14,'Defect Entry'!$N:$N,$B$7)</f>
        <v>0</v>
      </c>
      <c r="G14" s="3">
        <f>COUNTIFS('Defect Entry'!$B:$B,$G$6,'Defect Entry'!$M:$M,C14,'Defect Entry'!$N:$N,$B$7)</f>
        <v>0</v>
      </c>
      <c r="H14" s="3">
        <f>COUNTIFS('Defect Entry'!$B:$B,$H$6,'Defect Entry'!$M:$M,C14,'Defect Entry'!$N:$N,$B$7)</f>
        <v>0</v>
      </c>
      <c r="I14" s="3">
        <f>COUNTIFS('Defect Entry'!$B:$B,$I$6,'Defect Entry'!$M:$M,C14,'Defect Entry'!$N:$N,$B$7)</f>
        <v>0</v>
      </c>
      <c r="J14" s="3">
        <f>COUNTIFS('Defect Entry'!$B:$B,$J$6,'Defect Entry'!$M:$M,C14,'Defect Entry'!$N:$N,$B$7)</f>
        <v>0</v>
      </c>
      <c r="K14" s="3">
        <f>COUNTIFS('Defect Entry'!$B:$B,$K$6,'Defect Entry'!$M:$M,C14,'Defect Entry'!$N:$N,$B$7)</f>
        <v>0</v>
      </c>
      <c r="L14" s="7">
        <f>COUNTIFS('Defect Entry'!$B:$B,$L$6,'Defect Entry'!$M:$M,C14,'Defect Entry'!$N:$N,$B$7)</f>
        <v>0</v>
      </c>
      <c r="M14" s="3">
        <f>COUNTIFS('Defect Entry'!$B:$B,$M$6,'Defect Entry'!$M:$M,C14,'Defect Entry'!$N:$N,$B$7)</f>
        <v>0</v>
      </c>
      <c r="N14" s="3">
        <f>COUNTIFS('Defect Entry'!$B:$B,$N$6,'Defect Entry'!$M:$M,C14,'Defect Entry'!$N:$N,$B$7)</f>
        <v>0</v>
      </c>
      <c r="O14" s="7">
        <f>COUNTIFS('Defect Entry'!$B:$B,$O$6,'Defect Entry'!$M:$M,C14,'Defect Entry'!$N:$N,$B$7)</f>
        <v>0</v>
      </c>
      <c r="P14" s="7">
        <f>COUNTIFS('Defect Entry'!$B:$B,$P$6,'Defect Entry'!$M:$M,C14,'Defect Entry'!$N:$N,$B$7)</f>
        <v>0</v>
      </c>
      <c r="Q14" s="42">
        <f>COUNTIFS('Defect Entry'!$B:$B,$Q$6,'Defect Entry'!$M:$M,C14,'Defect Entry'!$N:$N,$B$7)</f>
        <v>0</v>
      </c>
      <c r="R14" s="52">
        <f t="shared" si="0"/>
        <v>0</v>
      </c>
      <c r="S14" s="69">
        <f t="shared" si="1"/>
        <v>0</v>
      </c>
    </row>
    <row r="15" spans="2:19" outlineLevel="2" x14ac:dyDescent="0.2">
      <c r="B15" s="396"/>
      <c r="C15" s="29" t="s">
        <v>16</v>
      </c>
      <c r="D15" s="16">
        <f>COUNTIFS('Defect Entry'!$B:$B,$D$6,'Defect Entry'!$M:$M,C15,'Defect Entry'!$N:$N,$B$7)</f>
        <v>0</v>
      </c>
      <c r="E15" s="3">
        <f>COUNTIFS('Defect Entry'!$B:$B,$E$6,'Defect Entry'!$M:$M,C15,'Defect Entry'!$N:$N,$B$7)</f>
        <v>0</v>
      </c>
      <c r="F15" s="3">
        <f>COUNTIFS('Defect Entry'!$B:$B,$F$6,'Defect Entry'!$M:$M,C15,'Defect Entry'!$N:$N,$B$7)</f>
        <v>0</v>
      </c>
      <c r="G15" s="3">
        <f>COUNTIFS('Defect Entry'!$B:$B,$G$6,'Defect Entry'!$M:$M,C15,'Defect Entry'!$N:$N,$B$7)</f>
        <v>0</v>
      </c>
      <c r="H15" s="3">
        <f>COUNTIFS('Defect Entry'!$B:$B,$H$6,'Defect Entry'!$M:$M,C15,'Defect Entry'!$N:$N,$B$7)</f>
        <v>0</v>
      </c>
      <c r="I15" s="3">
        <f>COUNTIFS('Defect Entry'!$B:$B,$I$6,'Defect Entry'!$M:$M,C15,'Defect Entry'!$N:$N,$B$7)</f>
        <v>0</v>
      </c>
      <c r="J15" s="3">
        <f>COUNTIFS('Defect Entry'!$B:$B,$J$6,'Defect Entry'!$M:$M,C15,'Defect Entry'!$N:$N,$B$7)</f>
        <v>0</v>
      </c>
      <c r="K15" s="3">
        <f>COUNTIFS('Defect Entry'!$B:$B,$K$6,'Defect Entry'!$M:$M,C15,'Defect Entry'!$N:$N,$B$7)</f>
        <v>0</v>
      </c>
      <c r="L15" s="7">
        <f>COUNTIFS('Defect Entry'!$B:$B,$L$6,'Defect Entry'!$M:$M,C15,'Defect Entry'!$N:$N,$B$7)</f>
        <v>0</v>
      </c>
      <c r="M15" s="3">
        <f>COUNTIFS('Defect Entry'!$B:$B,$M$6,'Defect Entry'!$M:$M,C15,'Defect Entry'!$N:$N,$B$7)</f>
        <v>0</v>
      </c>
      <c r="N15" s="3">
        <f>COUNTIFS('Defect Entry'!$B:$B,$N$6,'Defect Entry'!$M:$M,C15,'Defect Entry'!$N:$N,$B$7)</f>
        <v>0</v>
      </c>
      <c r="O15" s="7">
        <f>COUNTIFS('Defect Entry'!$B:$B,$O$6,'Defect Entry'!$M:$M,C15,'Defect Entry'!$N:$N,$B$7)</f>
        <v>0</v>
      </c>
      <c r="P15" s="7">
        <f>COUNTIFS('Defect Entry'!$B:$B,$P$6,'Defect Entry'!$M:$M,C15,'Defect Entry'!$N:$N,$B$7)</f>
        <v>0</v>
      </c>
      <c r="Q15" s="42">
        <f>COUNTIFS('Defect Entry'!$B:$B,$Q$6,'Defect Entry'!$M:$M,C15,'Defect Entry'!$N:$N,$B$7)</f>
        <v>0</v>
      </c>
      <c r="R15" s="52">
        <f t="shared" si="0"/>
        <v>0</v>
      </c>
      <c r="S15" s="69">
        <f t="shared" si="1"/>
        <v>0</v>
      </c>
    </row>
    <row r="16" spans="2:19" outlineLevel="2" x14ac:dyDescent="0.2">
      <c r="B16" s="396"/>
      <c r="C16" s="29" t="s">
        <v>17</v>
      </c>
      <c r="D16" s="16">
        <f>COUNTIFS('Defect Entry'!$B:$B,$D$6,'Defect Entry'!$M:$M,C16,'Defect Entry'!$N:$N,$B$7)</f>
        <v>0</v>
      </c>
      <c r="E16" s="3">
        <f>COUNTIFS('Defect Entry'!$B:$B,$E$6,'Defect Entry'!$M:$M,C16,'Defect Entry'!$N:$N,$B$7)</f>
        <v>0</v>
      </c>
      <c r="F16" s="3">
        <f>COUNTIFS('Defect Entry'!$B:$B,$F$6,'Defect Entry'!$M:$M,C16,'Defect Entry'!$N:$N,$B$7)</f>
        <v>0</v>
      </c>
      <c r="G16" s="3">
        <f>COUNTIFS('Defect Entry'!$B:$B,$G$6,'Defect Entry'!$M:$M,C16,'Defect Entry'!$N:$N,$B$7)</f>
        <v>0</v>
      </c>
      <c r="H16" s="3">
        <f>COUNTIFS('Defect Entry'!$B:$B,$H$6,'Defect Entry'!$M:$M,C16,'Defect Entry'!$N:$N,$B$7)</f>
        <v>0</v>
      </c>
      <c r="I16" s="3">
        <f>COUNTIFS('Defect Entry'!$B:$B,$I$6,'Defect Entry'!$M:$M,C16,'Defect Entry'!$N:$N,$B$7)</f>
        <v>0</v>
      </c>
      <c r="J16" s="3">
        <f>COUNTIFS('Defect Entry'!$B:$B,$J$6,'Defect Entry'!$M:$M,C16,'Defect Entry'!$N:$N,$B$7)</f>
        <v>0</v>
      </c>
      <c r="K16" s="3">
        <f>COUNTIFS('Defect Entry'!$B:$B,$K$6,'Defect Entry'!$M:$M,C16,'Defect Entry'!$N:$N,$B$7)</f>
        <v>0</v>
      </c>
      <c r="L16" s="7">
        <f>COUNTIFS('Defect Entry'!$B:$B,$L$6,'Defect Entry'!$M:$M,C16,'Defect Entry'!$N:$N,$B$7)</f>
        <v>0</v>
      </c>
      <c r="M16" s="3">
        <f>COUNTIFS('Defect Entry'!$B:$B,$M$6,'Defect Entry'!$M:$M,C16,'Defect Entry'!$N:$N,$B$7)</f>
        <v>0</v>
      </c>
      <c r="N16" s="3">
        <f>COUNTIFS('Defect Entry'!$B:$B,$N$6,'Defect Entry'!$M:$M,C16,'Defect Entry'!$N:$N,$B$7)</f>
        <v>0</v>
      </c>
      <c r="O16" s="7">
        <f>COUNTIFS('Defect Entry'!$B:$B,$O$6,'Defect Entry'!$M:$M,C16,'Defect Entry'!$N:$N,$B$7)</f>
        <v>0</v>
      </c>
      <c r="P16" s="7">
        <f>COUNTIFS('Defect Entry'!$B:$B,$P$6,'Defect Entry'!$M:$M,C16,'Defect Entry'!$N:$N,$B$7)</f>
        <v>0</v>
      </c>
      <c r="Q16" s="42">
        <f>COUNTIFS('Defect Entry'!$B:$B,$Q$6,'Defect Entry'!$M:$M,C16,'Defect Entry'!$N:$N,$B$7)</f>
        <v>0</v>
      </c>
      <c r="R16" s="52">
        <f t="shared" si="0"/>
        <v>0</v>
      </c>
      <c r="S16" s="69">
        <f t="shared" si="1"/>
        <v>0</v>
      </c>
    </row>
    <row r="17" spans="2:19" ht="13.5" outlineLevel="2" thickBot="1" x14ac:dyDescent="0.25">
      <c r="B17" s="397"/>
      <c r="C17" s="30" t="s">
        <v>155</v>
      </c>
      <c r="D17" s="31">
        <f>COUNTIFS('Defect Entry'!$B:$B,$D$6,'Defect Entry'!$M:$M,C17,'Defect Entry'!$N:$N,$B$7)</f>
        <v>0</v>
      </c>
      <c r="E17" s="12">
        <f>COUNTIFS('Defect Entry'!$B:$B,$E$6,'Defect Entry'!$M:$M,C17,'Defect Entry'!$N:$N,$B$7)</f>
        <v>0</v>
      </c>
      <c r="F17" s="12">
        <f>COUNTIFS('Defect Entry'!$B:$B,$F$6,'Defect Entry'!$M:$M,C17,'Defect Entry'!$N:$N,$B$7)</f>
        <v>0</v>
      </c>
      <c r="G17" s="12">
        <f>COUNTIFS('Defect Entry'!$B:$B,$G$6,'Defect Entry'!$M:$M,C17,'Defect Entry'!$N:$N,$B$7)</f>
        <v>0</v>
      </c>
      <c r="H17" s="12">
        <f>COUNTIFS('Defect Entry'!$B:$B,$H$6,'Defect Entry'!$M:$M,C17,'Defect Entry'!$N:$N,$B$7)</f>
        <v>0</v>
      </c>
      <c r="I17" s="12">
        <f>COUNTIFS('Defect Entry'!$B:$B,$I$6,'Defect Entry'!$M:$M,C17,'Defect Entry'!$N:$N,$B$7)</f>
        <v>0</v>
      </c>
      <c r="J17" s="12">
        <f>COUNTIFS('Defect Entry'!$B:$B,$J$6,'Defect Entry'!$M:$M,C17,'Defect Entry'!$N:$N,$B$7)</f>
        <v>0</v>
      </c>
      <c r="K17" s="12">
        <f>COUNTIFS('Defect Entry'!$B:$B,$K$6,'Defect Entry'!$M:$M,C17,'Defect Entry'!$N:$N,$B$7)</f>
        <v>0</v>
      </c>
      <c r="L17" s="7">
        <f>COUNTIFS('Defect Entry'!$B:$B,$L$6,'Defect Entry'!$M:$M,C17,'Defect Entry'!$N:$N,$B$7)</f>
        <v>0</v>
      </c>
      <c r="M17" s="12">
        <f>COUNTIFS('Defect Entry'!$B:$B,$M$6,'Defect Entry'!$M:$M,C17,'Defect Entry'!$N:$N,$B$7)</f>
        <v>0</v>
      </c>
      <c r="N17" s="12">
        <f>COUNTIFS('Defect Entry'!$B:$B,$N$6,'Defect Entry'!$M:$M,C17,'Defect Entry'!$N:$N,$B$7)</f>
        <v>0</v>
      </c>
      <c r="O17" s="7">
        <f>COUNTIFS('Defect Entry'!$B:$B,$O$6,'Defect Entry'!$M:$M,C17,'Defect Entry'!$N:$N,$B$7)</f>
        <v>0</v>
      </c>
      <c r="P17" s="7">
        <f>COUNTIFS('Defect Entry'!$B:$B,$P$6,'Defect Entry'!$M:$M,C17,'Defect Entry'!$N:$N,$B$7)</f>
        <v>0</v>
      </c>
      <c r="Q17" s="43">
        <f>COUNTIFS('Defect Entry'!$B:$B,$Q$6,'Defect Entry'!$M:$M,C17,'Defect Entry'!$N:$N,$B$7)</f>
        <v>0</v>
      </c>
      <c r="R17" s="78">
        <f t="shared" si="0"/>
        <v>0</v>
      </c>
      <c r="S17" s="266">
        <f t="shared" si="1"/>
        <v>0</v>
      </c>
    </row>
    <row r="18" spans="2:19" outlineLevel="1" x14ac:dyDescent="0.2">
      <c r="B18" s="387" t="s">
        <v>19</v>
      </c>
      <c r="C18" s="407"/>
      <c r="D18" s="76">
        <f>SUM(D7:D17)</f>
        <v>105</v>
      </c>
      <c r="E18" s="72">
        <f t="shared" ref="E18:N18" si="2">SUM(E7:E17)</f>
        <v>101</v>
      </c>
      <c r="F18" s="72">
        <f t="shared" si="2"/>
        <v>0</v>
      </c>
      <c r="G18" s="72">
        <f t="shared" si="2"/>
        <v>10</v>
      </c>
      <c r="H18" s="72">
        <f t="shared" si="2"/>
        <v>18</v>
      </c>
      <c r="I18" s="72">
        <f t="shared" si="2"/>
        <v>3</v>
      </c>
      <c r="J18" s="72">
        <f t="shared" si="2"/>
        <v>1</v>
      </c>
      <c r="K18" s="72">
        <f t="shared" si="2"/>
        <v>0</v>
      </c>
      <c r="L18" s="72">
        <f t="shared" si="2"/>
        <v>0</v>
      </c>
      <c r="M18" s="72">
        <f t="shared" si="2"/>
        <v>7</v>
      </c>
      <c r="N18" s="72">
        <f t="shared" si="2"/>
        <v>0</v>
      </c>
      <c r="O18" s="72">
        <f>SUM(O7:O17)</f>
        <v>19</v>
      </c>
      <c r="P18" s="90">
        <f>SUM(P7:P17)</f>
        <v>5</v>
      </c>
      <c r="Q18" s="90">
        <f>SUM(Q7:Q17)</f>
        <v>646</v>
      </c>
      <c r="R18" s="87">
        <f>SUM(R7:R17)</f>
        <v>915</v>
      </c>
      <c r="S18" s="79">
        <f t="shared" si="1"/>
        <v>1</v>
      </c>
    </row>
    <row r="19" spans="2:19" ht="13.5" outlineLevel="1" thickBot="1" x14ac:dyDescent="0.25">
      <c r="B19" s="404" t="s">
        <v>98</v>
      </c>
      <c r="C19" s="405"/>
      <c r="D19" s="77">
        <f t="shared" ref="D19:R19" si="3">D18/$R$18</f>
        <v>0.11475409836065574</v>
      </c>
      <c r="E19" s="74">
        <f t="shared" si="3"/>
        <v>0.11038251366120219</v>
      </c>
      <c r="F19" s="74">
        <f t="shared" si="3"/>
        <v>0</v>
      </c>
      <c r="G19" s="74">
        <f t="shared" si="3"/>
        <v>1.092896174863388E-2</v>
      </c>
      <c r="H19" s="74">
        <f t="shared" si="3"/>
        <v>1.9672131147540985E-2</v>
      </c>
      <c r="I19" s="74">
        <f t="shared" si="3"/>
        <v>3.2786885245901639E-3</v>
      </c>
      <c r="J19" s="74">
        <f t="shared" si="3"/>
        <v>1.092896174863388E-3</v>
      </c>
      <c r="K19" s="74">
        <f t="shared" si="3"/>
        <v>0</v>
      </c>
      <c r="L19" s="74">
        <f t="shared" si="3"/>
        <v>0</v>
      </c>
      <c r="M19" s="74">
        <f t="shared" si="3"/>
        <v>7.6502732240437158E-3</v>
      </c>
      <c r="N19" s="74">
        <f t="shared" si="3"/>
        <v>0</v>
      </c>
      <c r="O19" s="74">
        <f t="shared" si="3"/>
        <v>2.0765027322404372E-2</v>
      </c>
      <c r="P19" s="93">
        <f t="shared" si="3"/>
        <v>5.4644808743169399E-3</v>
      </c>
      <c r="Q19" s="93">
        <f t="shared" si="3"/>
        <v>0.70601092896174866</v>
      </c>
      <c r="R19" s="94">
        <f t="shared" si="3"/>
        <v>1</v>
      </c>
      <c r="S19" s="80"/>
    </row>
    <row r="20" spans="2:19" outlineLevel="1" x14ac:dyDescent="0.2">
      <c r="B20" s="71"/>
      <c r="C20" s="71"/>
      <c r="D20" s="66"/>
      <c r="E20" s="66"/>
      <c r="F20" s="66"/>
      <c r="G20" s="66"/>
      <c r="H20" s="66"/>
      <c r="I20" s="66"/>
      <c r="J20" s="66"/>
      <c r="K20" s="66"/>
      <c r="L20" s="66"/>
      <c r="M20" s="66"/>
      <c r="N20" s="66"/>
      <c r="O20" s="66"/>
      <c r="P20" s="66"/>
    </row>
    <row r="21" spans="2:19" ht="13.5" outlineLevel="1" thickBot="1" x14ac:dyDescent="0.25"/>
    <row r="22" spans="2:19" outlineLevel="1" x14ac:dyDescent="0.2">
      <c r="B22" s="393" t="s">
        <v>48</v>
      </c>
      <c r="C22" s="394"/>
      <c r="D22" s="400" t="s">
        <v>49</v>
      </c>
      <c r="E22" s="401"/>
      <c r="F22" s="401"/>
      <c r="G22" s="406"/>
      <c r="H22" s="401" t="s">
        <v>51</v>
      </c>
      <c r="I22" s="401"/>
      <c r="J22" s="401"/>
      <c r="K22" s="406"/>
    </row>
    <row r="23" spans="2:19" ht="13.5" outlineLevel="1" thickBot="1" x14ac:dyDescent="0.25">
      <c r="B23" s="8" t="s">
        <v>1</v>
      </c>
      <c r="C23" s="27" t="s">
        <v>2</v>
      </c>
      <c r="D23" s="8" t="s">
        <v>196</v>
      </c>
      <c r="E23" s="9" t="s">
        <v>41</v>
      </c>
      <c r="F23" s="9" t="s">
        <v>40</v>
      </c>
      <c r="G23" s="24" t="s">
        <v>42</v>
      </c>
      <c r="H23" s="81" t="s">
        <v>43</v>
      </c>
      <c r="I23" s="9" t="s">
        <v>41</v>
      </c>
      <c r="J23" s="9" t="s">
        <v>40</v>
      </c>
      <c r="K23" s="24" t="s">
        <v>42</v>
      </c>
    </row>
    <row r="24" spans="2:19" outlineLevel="2" x14ac:dyDescent="0.2">
      <c r="B24" s="395" t="s">
        <v>195</v>
      </c>
      <c r="C24" s="28" t="s">
        <v>6</v>
      </c>
      <c r="D24" s="10">
        <f>COUNTIFS('Defect Entry'!$G:$G,$D$23,'Defect Entry'!$M:$M,C24,'Defect Entry'!$N:$N,$B$24)</f>
        <v>8</v>
      </c>
      <c r="E24" s="7">
        <f>COUNTIFS('Defect Entry'!$G:$G,$E$23,'Defect Entry'!$M:$M,C24,'Defect Entry'!$N:$N,$B$24)</f>
        <v>47</v>
      </c>
      <c r="F24" s="7">
        <f>COUNTIFS('Defect Entry'!$G:$G,$F$23,'Defect Entry'!$M:$M,C24,'Defect Entry'!$N:$N,$B$24)</f>
        <v>49</v>
      </c>
      <c r="G24" s="11">
        <f>COUNTIFS('Defect Entry'!$G:$G,$G$23,'Defect Entry'!$M:$M,C24,'Defect Entry'!$N:$N,$B$24)</f>
        <v>10</v>
      </c>
      <c r="H24" s="44">
        <f>COUNTIFS('Defect Entry'!$H:$H,$H$23,'Defect Entry'!$M:$M,C24,'Defect Entry'!$N:$N,$B$24)</f>
        <v>0</v>
      </c>
      <c r="I24" s="7">
        <f>COUNTIFS('Defect Entry'!$H:$H,$I$23,'Defect Entry'!$M:$M,C24,'Defect Entry'!$N:$N,$B$24)</f>
        <v>57</v>
      </c>
      <c r="J24" s="7">
        <f>COUNTIFS('Defect Entry'!$H:$H,$J$23,'Defect Entry'!$M:$M,C24,'Defect Entry'!$N:$N,$B$24)</f>
        <v>36</v>
      </c>
      <c r="K24" s="11">
        <f>COUNTIFS('Defect Entry'!$H:$H,$K$23,'Defect Entry'!$M:$M,C24,'Defect Entry'!$N:$N,$B$24)</f>
        <v>11</v>
      </c>
    </row>
    <row r="25" spans="2:19" outlineLevel="2" x14ac:dyDescent="0.2">
      <c r="B25" s="396"/>
      <c r="C25" s="29" t="s">
        <v>11</v>
      </c>
      <c r="D25" s="16">
        <f>COUNTIFS('Defect Entry'!$G:$G,$D$23,'Defect Entry'!$M:$M,C25,'Defect Entry'!$N:$N,$B$24)</f>
        <v>1</v>
      </c>
      <c r="E25" s="3">
        <f>COUNTIFS('Defect Entry'!$G:$G,$E$23,'Defect Entry'!$M:$M,C25,'Defect Entry'!$N:$N,$B$24)</f>
        <v>0</v>
      </c>
      <c r="F25" s="3">
        <f>COUNTIFS('Defect Entry'!$G:$G,$F$23,'Defect Entry'!$M:$M,C25,'Defect Entry'!$N:$N,$B$24)</f>
        <v>2</v>
      </c>
      <c r="G25" s="17">
        <f>COUNTIFS('Defect Entry'!$G:$G,$G$23,'Defect Entry'!$M:$M,C25,'Defect Entry'!$N:$N,$B$24)</f>
        <v>1</v>
      </c>
      <c r="H25" s="37">
        <f>COUNTIFS('Defect Entry'!$H:$H,$H$23,'Defect Entry'!$M:$M,C25,'Defect Entry'!$N:$N,$B$24)</f>
        <v>0</v>
      </c>
      <c r="I25" s="3">
        <f>COUNTIFS('Defect Entry'!$H:$H,$I$23,'Defect Entry'!$M:$M,C25,'Defect Entry'!$N:$N,$B$24)</f>
        <v>0</v>
      </c>
      <c r="J25" s="3">
        <f>COUNTIFS('Defect Entry'!$H:$H,$J$23,'Defect Entry'!$M:$M,C25,'Defect Entry'!$N:$N,$B$24)</f>
        <v>2</v>
      </c>
      <c r="K25" s="17">
        <f>COUNTIFS('Defect Entry'!$H:$H,$K$23,'Defect Entry'!$M:$M,C25,'Defect Entry'!$N:$N,$B$24)</f>
        <v>1</v>
      </c>
    </row>
    <row r="26" spans="2:19" outlineLevel="2" x14ac:dyDescent="0.2">
      <c r="B26" s="396"/>
      <c r="C26" s="29" t="s">
        <v>282</v>
      </c>
      <c r="D26" s="16">
        <f>COUNTIFS('Defect Entry'!$G:$G,$D$23,'Defect Entry'!$M:$M,C26,'Defect Entry'!$N:$N,$B$24)</f>
        <v>8</v>
      </c>
      <c r="E26" s="3">
        <f>COUNTIFS('Defect Entry'!$G:$G,$E$23,'Defect Entry'!$M:$M,C26,'Defect Entry'!$N:$N,$B$24)</f>
        <v>82</v>
      </c>
      <c r="F26" s="3">
        <f>COUNTIFS('Defect Entry'!$G:$G,$F$23,'Defect Entry'!$M:$M,C26,'Defect Entry'!$N:$N,$B$24)</f>
        <v>33</v>
      </c>
      <c r="G26" s="17">
        <f>COUNTIFS('Defect Entry'!$G:$G,$G$23,'Defect Entry'!$M:$M,C26,'Defect Entry'!$N:$N,$B$24)</f>
        <v>14</v>
      </c>
      <c r="H26" s="37">
        <f>COUNTIFS('Defect Entry'!$H:$H,$H$23,'Defect Entry'!$M:$M,C26,'Defect Entry'!$N:$N,$B$24)</f>
        <v>0</v>
      </c>
      <c r="I26" s="3">
        <f>COUNTIFS('Defect Entry'!$H:$H,$I$23,'Defect Entry'!$M:$M,C26,'Defect Entry'!$N:$N,$B$24)</f>
        <v>87</v>
      </c>
      <c r="J26" s="3">
        <f>COUNTIFS('Defect Entry'!$H:$H,$J$23,'Defect Entry'!$M:$M,C26,'Defect Entry'!$N:$N,$B$24)</f>
        <v>24</v>
      </c>
      <c r="K26" s="17">
        <f>COUNTIFS('Defect Entry'!$H:$H,$K$23,'Defect Entry'!$M:$M,C26,'Defect Entry'!$N:$N,$B$24)</f>
        <v>16</v>
      </c>
    </row>
    <row r="27" spans="2:19" outlineLevel="2" x14ac:dyDescent="0.2">
      <c r="B27" s="396"/>
      <c r="C27" s="29" t="s">
        <v>12</v>
      </c>
      <c r="D27" s="16">
        <f>COUNTIFS('Defect Entry'!$G:$G,$D$23,'Defect Entry'!$M:$M,C27,'Defect Entry'!$N:$N,$B$24)</f>
        <v>0</v>
      </c>
      <c r="E27" s="3">
        <f>COUNTIFS('Defect Entry'!$G:$G,$E$23,'Defect Entry'!$M:$M,C27,'Defect Entry'!$N:$N,$B$24)</f>
        <v>14</v>
      </c>
      <c r="F27" s="3">
        <f>COUNTIFS('Defect Entry'!$G:$G,$F$23,'Defect Entry'!$M:$M,C27,'Defect Entry'!$N:$N,$B$24)</f>
        <v>5</v>
      </c>
      <c r="G27" s="17">
        <f>COUNTIFS('Defect Entry'!$G:$G,$G$23,'Defect Entry'!$M:$M,C27,'Defect Entry'!$N:$N,$B$24)</f>
        <v>1</v>
      </c>
      <c r="H27" s="37">
        <f>COUNTIFS('Defect Entry'!$H:$H,$H$23,'Defect Entry'!$M:$M,C27,'Defect Entry'!$N:$N,$B$24)</f>
        <v>0</v>
      </c>
      <c r="I27" s="3">
        <f>COUNTIFS('Defect Entry'!$H:$H,$I$23,'Defect Entry'!$M:$M,C27,'Defect Entry'!$N:$N,$B$24)</f>
        <v>14</v>
      </c>
      <c r="J27" s="3">
        <f>COUNTIFS('Defect Entry'!$H:$H,$J$23,'Defect Entry'!$M:$M,C27,'Defect Entry'!$N:$N,$B$24)</f>
        <v>5</v>
      </c>
      <c r="K27" s="17">
        <f>COUNTIFS('Defect Entry'!$H:$H,$K$23,'Defect Entry'!$M:$M,C27,'Defect Entry'!$N:$N,$B$24)</f>
        <v>1</v>
      </c>
    </row>
    <row r="28" spans="2:19" outlineLevel="2" x14ac:dyDescent="0.2">
      <c r="B28" s="396"/>
      <c r="C28" s="29" t="s">
        <v>283</v>
      </c>
      <c r="D28" s="16">
        <f>COUNTIFS('Defect Entry'!$G:$G,$D$23,'Defect Entry'!$M:$M,C28,'Defect Entry'!$N:$N,$B$24)</f>
        <v>9</v>
      </c>
      <c r="E28" s="3">
        <f>COUNTIFS('Defect Entry'!$G:$G,$E$23,'Defect Entry'!$M:$M,C28,'Defect Entry'!$N:$N,$B$24)</f>
        <v>117</v>
      </c>
      <c r="F28" s="3">
        <f>COUNTIFS('Defect Entry'!$G:$G,$F$23,'Defect Entry'!$M:$M,C28,'Defect Entry'!$N:$N,$B$24)</f>
        <v>107</v>
      </c>
      <c r="G28" s="17">
        <f>COUNTIFS('Defect Entry'!$G:$G,$G$23,'Defect Entry'!$M:$M,C28,'Defect Entry'!$N:$N,$B$24)</f>
        <v>27</v>
      </c>
      <c r="H28" s="37">
        <f>COUNTIFS('Defect Entry'!$H:$H,$H$23,'Defect Entry'!$M:$M,C28,'Defect Entry'!$N:$N,$B$24)</f>
        <v>0</v>
      </c>
      <c r="I28" s="3">
        <f>COUNTIFS('Defect Entry'!$H:$H,$I$23,'Defect Entry'!$M:$M,C28,'Defect Entry'!$N:$N,$B$24)</f>
        <v>136</v>
      </c>
      <c r="J28" s="3">
        <f>COUNTIFS('Defect Entry'!$H:$H,$J$23,'Defect Entry'!$M:$M,C28,'Defect Entry'!$N:$N,$B$24)</f>
        <v>87</v>
      </c>
      <c r="K28" s="17">
        <f>COUNTIFS('Defect Entry'!$H:$H,$K$23,'Defect Entry'!$M:$M,C28,'Defect Entry'!$N:$N,$B$24)</f>
        <v>27</v>
      </c>
    </row>
    <row r="29" spans="2:19" outlineLevel="2" x14ac:dyDescent="0.2">
      <c r="B29" s="396"/>
      <c r="C29" s="29" t="s">
        <v>15</v>
      </c>
      <c r="D29" s="16">
        <f>COUNTIFS('Defect Entry'!$G:$G,$D$23,'Defect Entry'!$M:$M,C29,'Defect Entry'!$N:$N,$B$24)</f>
        <v>3</v>
      </c>
      <c r="E29" s="3">
        <f>COUNTIFS('Defect Entry'!$G:$G,$E$23,'Defect Entry'!$M:$M,C29,'Defect Entry'!$N:$N,$B$24)</f>
        <v>38</v>
      </c>
      <c r="F29" s="3">
        <f>COUNTIFS('Defect Entry'!$G:$G,$F$23,'Defect Entry'!$M:$M,C29,'Defect Entry'!$N:$N,$B$24)</f>
        <v>63</v>
      </c>
      <c r="G29" s="17">
        <f>COUNTIFS('Defect Entry'!$G:$G,$G$23,'Defect Entry'!$M:$M,C29,'Defect Entry'!$N:$N,$B$24)</f>
        <v>26</v>
      </c>
      <c r="H29" s="37">
        <f>COUNTIFS('Defect Entry'!$H:$H,$H$23,'Defect Entry'!$M:$M,C29,'Defect Entry'!$N:$N,$B$24)</f>
        <v>0</v>
      </c>
      <c r="I29" s="3">
        <f>COUNTIFS('Defect Entry'!$H:$H,$I$23,'Defect Entry'!$M:$M,C29,'Defect Entry'!$N:$N,$B$24)</f>
        <v>53</v>
      </c>
      <c r="J29" s="3">
        <f>COUNTIFS('Defect Entry'!$H:$H,$J$23,'Defect Entry'!$M:$M,C29,'Defect Entry'!$N:$N,$B$24)</f>
        <v>49</v>
      </c>
      <c r="K29" s="17">
        <f>COUNTIFS('Defect Entry'!$H:$H,$K$23,'Defect Entry'!$M:$M,C29,'Defect Entry'!$N:$N,$B$24)</f>
        <v>26</v>
      </c>
    </row>
    <row r="30" spans="2:19" outlineLevel="2" x14ac:dyDescent="0.2">
      <c r="B30" s="396"/>
      <c r="C30" s="29" t="s">
        <v>284</v>
      </c>
      <c r="D30" s="16">
        <f>COUNTIFS('Defect Entry'!$G:$G,$D$23,'Defect Entry'!$M:$M,C30,'Defect Entry'!$N:$N,$B$24)</f>
        <v>8</v>
      </c>
      <c r="E30" s="3">
        <f>COUNTIFS('Defect Entry'!$G:$G,$E$23,'Defect Entry'!$M:$M,C30,'Defect Entry'!$N:$N,$B$24)</f>
        <v>40</v>
      </c>
      <c r="F30" s="3">
        <f>COUNTIFS('Defect Entry'!$G:$G,$F$23,'Defect Entry'!$M:$M,C30,'Defect Entry'!$N:$N,$B$24)</f>
        <v>153</v>
      </c>
      <c r="G30" s="17">
        <f>COUNTIFS('Defect Entry'!$G:$G,$G$23,'Defect Entry'!$M:$M,C30,'Defect Entry'!$N:$N,$B$24)</f>
        <v>49</v>
      </c>
      <c r="H30" s="37">
        <f>COUNTIFS('Defect Entry'!$H:$H,$H$23,'Defect Entry'!$M:$M,C30,'Defect Entry'!$N:$N,$B$24)</f>
        <v>0</v>
      </c>
      <c r="I30" s="3">
        <f>COUNTIFS('Defect Entry'!$H:$H,$I$23,'Defect Entry'!$M:$M,C30,'Defect Entry'!$N:$N,$B$24)</f>
        <v>44</v>
      </c>
      <c r="J30" s="3">
        <f>COUNTIFS('Defect Entry'!$H:$H,$J$23,'Defect Entry'!$M:$M,C30,'Defect Entry'!$N:$N,$B$24)</f>
        <v>144</v>
      </c>
      <c r="K30" s="17">
        <f>COUNTIFS('Defect Entry'!$H:$H,$K$23,'Defect Entry'!$M:$M,C30,'Defect Entry'!$N:$N,$B$24)</f>
        <v>48</v>
      </c>
    </row>
    <row r="31" spans="2:19" outlineLevel="2" x14ac:dyDescent="0.2">
      <c r="B31" s="396"/>
      <c r="C31" s="29" t="s">
        <v>290</v>
      </c>
      <c r="D31" s="16">
        <f>COUNTIFS('Defect Entry'!$G:$G,$D$23,'Defect Entry'!$M:$M,C31,'Defect Entry'!$N:$N,$B$24)</f>
        <v>0</v>
      </c>
      <c r="E31" s="3">
        <f>COUNTIFS('Defect Entry'!$G:$G,$E$23,'Defect Entry'!$M:$M,C31,'Defect Entry'!$N:$N,$B$24)</f>
        <v>0</v>
      </c>
      <c r="F31" s="3">
        <f>COUNTIFS('Defect Entry'!$G:$G,$F$23,'Defect Entry'!$M:$M,C31,'Defect Entry'!$N:$N,$B$24)</f>
        <v>0</v>
      </c>
      <c r="G31" s="17">
        <f>COUNTIFS('Defect Entry'!$G:$G,$G$23,'Defect Entry'!$M:$M,C31,'Defect Entry'!$N:$N,$B$24)</f>
        <v>0</v>
      </c>
      <c r="H31" s="37">
        <f>COUNTIFS('Defect Entry'!$H:$H,$H$23,'Defect Entry'!$M:$M,C31,'Defect Entry'!$N:$N,$B$24)</f>
        <v>0</v>
      </c>
      <c r="I31" s="3">
        <f>COUNTIFS('Defect Entry'!$H:$H,$I$23,'Defect Entry'!$M:$M,C31,'Defect Entry'!$N:$N,$B$24)</f>
        <v>0</v>
      </c>
      <c r="J31" s="3">
        <f>COUNTIFS('Defect Entry'!$H:$H,$J$23,'Defect Entry'!$M:$M,C31,'Defect Entry'!$N:$N,$B$24)</f>
        <v>0</v>
      </c>
      <c r="K31" s="17">
        <f>COUNTIFS('Defect Entry'!$H:$H,$K$23,'Defect Entry'!$M:$M,C31,'Defect Entry'!$N:$N,$B$24)</f>
        <v>0</v>
      </c>
    </row>
    <row r="32" spans="2:19" outlineLevel="2" x14ac:dyDescent="0.2">
      <c r="B32" s="396"/>
      <c r="C32" s="29" t="s">
        <v>16</v>
      </c>
      <c r="D32" s="16">
        <f>COUNTIFS('Defect Entry'!$G:$G,$D$23,'Defect Entry'!$M:$M,C32,'Defect Entry'!$N:$N,$B$24)</f>
        <v>0</v>
      </c>
      <c r="E32" s="3">
        <f>COUNTIFS('Defect Entry'!$G:$G,$E$23,'Defect Entry'!$M:$M,C32,'Defect Entry'!$N:$N,$B$24)</f>
        <v>0</v>
      </c>
      <c r="F32" s="3">
        <f>COUNTIFS('Defect Entry'!$G:$G,$F$23,'Defect Entry'!$M:$M,C32,'Defect Entry'!$N:$N,$B$24)</f>
        <v>0</v>
      </c>
      <c r="G32" s="17">
        <f>COUNTIFS('Defect Entry'!$G:$G,$G$23,'Defect Entry'!$M:$M,C32,'Defect Entry'!$N:$N,$B$24)</f>
        <v>0</v>
      </c>
      <c r="H32" s="37">
        <f>COUNTIFS('Defect Entry'!$H:$H,$H$23,'Defect Entry'!$M:$M,C32,'Defect Entry'!$N:$N,$B$24)</f>
        <v>0</v>
      </c>
      <c r="I32" s="3">
        <f>COUNTIFS('Defect Entry'!$H:$H,$I$23,'Defect Entry'!$M:$M,C32,'Defect Entry'!$N:$N,$B$24)</f>
        <v>0</v>
      </c>
      <c r="J32" s="3">
        <f>COUNTIFS('Defect Entry'!$H:$H,$J$23,'Defect Entry'!$M:$M,C32,'Defect Entry'!$N:$N,$B$24)</f>
        <v>0</v>
      </c>
      <c r="K32" s="17">
        <f>COUNTIFS('Defect Entry'!$H:$H,$K$23,'Defect Entry'!$M:$M,C32,'Defect Entry'!$N:$N,$B$24)</f>
        <v>0</v>
      </c>
    </row>
    <row r="33" spans="2:11" outlineLevel="2" x14ac:dyDescent="0.2">
      <c r="B33" s="396"/>
      <c r="C33" s="29" t="s">
        <v>17</v>
      </c>
      <c r="D33" s="16">
        <f>COUNTIFS('Defect Entry'!$G:$G,$D$23,'Defect Entry'!$M:$M,C33,'Defect Entry'!$N:$N,$B$24)</f>
        <v>0</v>
      </c>
      <c r="E33" s="3">
        <f>COUNTIFS('Defect Entry'!$G:$G,$E$23,'Defect Entry'!$M:$M,C33,'Defect Entry'!$N:$N,$B$24)</f>
        <v>0</v>
      </c>
      <c r="F33" s="3">
        <f>COUNTIFS('Defect Entry'!$G:$G,$F$23,'Defect Entry'!$M:$M,C33,'Defect Entry'!$N:$N,$B$24)</f>
        <v>0</v>
      </c>
      <c r="G33" s="17">
        <f>COUNTIFS('Defect Entry'!$G:$G,$G$23,'Defect Entry'!$M:$M,C33,'Defect Entry'!$N:$N,$B$24)</f>
        <v>0</v>
      </c>
      <c r="H33" s="37">
        <f>COUNTIFS('Defect Entry'!$H:$H,$H$23,'Defect Entry'!$M:$M,C33,'Defect Entry'!$N:$N,$B$24)</f>
        <v>0</v>
      </c>
      <c r="I33" s="3">
        <f>COUNTIFS('Defect Entry'!$H:$H,$I$23,'Defect Entry'!$M:$M,C33,'Defect Entry'!$N:$N,$B$24)</f>
        <v>0</v>
      </c>
      <c r="J33" s="3">
        <f>COUNTIFS('Defect Entry'!$H:$H,$J$23,'Defect Entry'!$M:$M,C33,'Defect Entry'!$N:$N,$B$24)</f>
        <v>0</v>
      </c>
      <c r="K33" s="17">
        <f>COUNTIFS('Defect Entry'!$H:$H,$K$23,'Defect Entry'!$M:$M,C33,'Defect Entry'!$N:$N,$B$24)</f>
        <v>0</v>
      </c>
    </row>
    <row r="34" spans="2:11" ht="13.5" outlineLevel="2" thickBot="1" x14ac:dyDescent="0.25">
      <c r="B34" s="397"/>
      <c r="C34" s="30" t="s">
        <v>155</v>
      </c>
      <c r="D34" s="31">
        <f>COUNTIFS('Defect Entry'!$G:$G,$D$23,'Defect Entry'!$M:$M,C34,'Defect Entry'!$N:$N,$B$24)</f>
        <v>0</v>
      </c>
      <c r="E34" s="12">
        <f>COUNTIFS('Defect Entry'!$G:$G,$E$23,'Defect Entry'!$M:$M,C34,'Defect Entry'!$N:$N,$B$24)</f>
        <v>0</v>
      </c>
      <c r="F34" s="12">
        <f>COUNTIFS('Defect Entry'!$G:$G,$F$23,'Defect Entry'!$M:$M,C34,'Defect Entry'!$N:$N,$B$24)</f>
        <v>0</v>
      </c>
      <c r="G34" s="65">
        <f>COUNTIFS('Defect Entry'!$G:$G,$G$23,'Defect Entry'!$M:$M,C34,'Defect Entry'!$N:$N,$B$24)</f>
        <v>0</v>
      </c>
      <c r="H34" s="45">
        <f>COUNTIFS('Defect Entry'!$H:$H,$H$23,'Defect Entry'!$M:$M,C34,'Defect Entry'!$N:$N,$B$24)</f>
        <v>0</v>
      </c>
      <c r="I34" s="12">
        <f>COUNTIFS('Defect Entry'!$H:$H,$I$23,'Defect Entry'!$M:$M,C34,'Defect Entry'!$N:$N,$B$24)</f>
        <v>0</v>
      </c>
      <c r="J34" s="12">
        <f>COUNTIFS('Defect Entry'!$H:$H,$J$23,'Defect Entry'!$M:$M,C34,'Defect Entry'!$N:$N,$B$24)</f>
        <v>0</v>
      </c>
      <c r="K34" s="65">
        <f>COUNTIFS('Defect Entry'!$H:$H,$K$23,'Defect Entry'!$M:$M,C34,'Defect Entry'!$N:$N,$B$24)</f>
        <v>0</v>
      </c>
    </row>
    <row r="35" spans="2:11" outlineLevel="1" x14ac:dyDescent="0.2">
      <c r="B35" s="387" t="s">
        <v>19</v>
      </c>
      <c r="C35" s="407"/>
      <c r="D35" s="76">
        <f>SUM(D24:D34)</f>
        <v>37</v>
      </c>
      <c r="E35" s="72">
        <f t="shared" ref="E35" si="4">SUM(E24:E34)</f>
        <v>338</v>
      </c>
      <c r="F35" s="72">
        <f t="shared" ref="F35" si="5">SUM(F24:F34)</f>
        <v>412</v>
      </c>
      <c r="G35" s="72">
        <f t="shared" ref="G35" si="6">SUM(G24:G34)</f>
        <v>128</v>
      </c>
      <c r="H35" s="72">
        <f>SUM(H24:H34)</f>
        <v>0</v>
      </c>
      <c r="I35" s="72">
        <f t="shared" ref="I35" si="7">SUM(I24:I34)</f>
        <v>391</v>
      </c>
      <c r="J35" s="72">
        <f t="shared" ref="J35" si="8">SUM(J24:J34)</f>
        <v>347</v>
      </c>
      <c r="K35" s="73">
        <f t="shared" ref="K35" si="9">SUM(K24:K34)</f>
        <v>130</v>
      </c>
    </row>
    <row r="36" spans="2:11" ht="13.5" outlineLevel="1" thickBot="1" x14ac:dyDescent="0.25">
      <c r="B36" s="404" t="s">
        <v>98</v>
      </c>
      <c r="C36" s="405"/>
      <c r="D36" s="77">
        <f t="shared" ref="D36:K36" si="10">D35/$R$18</f>
        <v>4.0437158469945354E-2</v>
      </c>
      <c r="E36" s="74">
        <f t="shared" si="10"/>
        <v>0.36939890710382511</v>
      </c>
      <c r="F36" s="74">
        <f t="shared" si="10"/>
        <v>0.45027322404371584</v>
      </c>
      <c r="G36" s="74">
        <f t="shared" si="10"/>
        <v>0.13989071038251366</v>
      </c>
      <c r="H36" s="74">
        <f t="shared" si="10"/>
        <v>0</v>
      </c>
      <c r="I36" s="74">
        <f t="shared" si="10"/>
        <v>0.4273224043715847</v>
      </c>
      <c r="J36" s="74">
        <f t="shared" si="10"/>
        <v>0.37923497267759565</v>
      </c>
      <c r="K36" s="75">
        <f t="shared" si="10"/>
        <v>0.14207650273224043</v>
      </c>
    </row>
    <row r="37" spans="2:11" outlineLevel="1" x14ac:dyDescent="0.2"/>
    <row r="38" spans="2:11" ht="13.5" outlineLevel="1" thickBot="1" x14ac:dyDescent="0.25"/>
    <row r="39" spans="2:11" outlineLevel="1" x14ac:dyDescent="0.2">
      <c r="B39" s="393" t="s">
        <v>55</v>
      </c>
      <c r="C39" s="394"/>
      <c r="D39" s="400" t="s">
        <v>56</v>
      </c>
      <c r="E39" s="401"/>
      <c r="F39" s="401"/>
      <c r="G39" s="401"/>
      <c r="H39" s="401"/>
      <c r="I39" s="401"/>
      <c r="J39" s="406"/>
    </row>
    <row r="40" spans="2:11" ht="13.5" outlineLevel="1" thickBot="1" x14ac:dyDescent="0.25">
      <c r="B40" s="8" t="s">
        <v>1</v>
      </c>
      <c r="C40" s="27" t="s">
        <v>2</v>
      </c>
      <c r="D40" s="8" t="s">
        <v>38</v>
      </c>
      <c r="E40" s="9" t="s">
        <v>52</v>
      </c>
      <c r="F40" s="9" t="s">
        <v>39</v>
      </c>
      <c r="G40" s="9" t="s">
        <v>3</v>
      </c>
      <c r="H40" s="9" t="s">
        <v>53</v>
      </c>
      <c r="I40" s="9" t="s">
        <v>54</v>
      </c>
      <c r="J40" s="24" t="s">
        <v>18</v>
      </c>
    </row>
    <row r="41" spans="2:11" outlineLevel="2" x14ac:dyDescent="0.2">
      <c r="B41" s="395" t="s">
        <v>195</v>
      </c>
      <c r="C41" s="28" t="s">
        <v>6</v>
      </c>
      <c r="D41" s="10">
        <f>COUNTIFS('Defect Entry'!$E:$E,$D$40,'Defect Entry'!$M:$M,C41,'Defect Entry'!$N:$N,$B$41)</f>
        <v>56</v>
      </c>
      <c r="E41" s="7">
        <f>COUNTIFS('Defect Entry'!$E:$E,$E$40,'Defect Entry'!$M:$M,C41,'Defect Entry'!$N:$N,$B$41)</f>
        <v>10</v>
      </c>
      <c r="F41" s="7">
        <f>COUNTIFS('Defect Entry'!$E:$E,$F$40,'Defect Entry'!$M:$M,C41,'Defect Entry'!$N:$N,$B$41)</f>
        <v>1</v>
      </c>
      <c r="G41" s="7">
        <f>COUNTIFS('Defect Entry'!$E:$E,$G$40,'Defect Entry'!$M:$M,C41,'Defect Entry'!$N:$N,$B$41)</f>
        <v>22</v>
      </c>
      <c r="H41" s="7">
        <f>COUNTIFS('Defect Entry'!$E:$E,$H$40,'Defect Entry'!$M:$M,C41,'Defect Entry'!$N:$N,$B$41)</f>
        <v>7</v>
      </c>
      <c r="I41" s="7">
        <f>COUNTIFS('Defect Entry'!$E:$E,$I$40,'Defect Entry'!$M:$M,C41,'Defect Entry'!$N:$N,$B$41)</f>
        <v>2</v>
      </c>
      <c r="J41" s="38">
        <f>SUM(D41:I41)</f>
        <v>98</v>
      </c>
    </row>
    <row r="42" spans="2:11" outlineLevel="2" x14ac:dyDescent="0.2">
      <c r="B42" s="396"/>
      <c r="C42" s="29" t="s">
        <v>11</v>
      </c>
      <c r="D42" s="16">
        <f>COUNTIFS('Defect Entry'!$E:$E,$D$40,'Defect Entry'!$M:$M,C42,'Defect Entry'!$N:$N,$B$41)</f>
        <v>2</v>
      </c>
      <c r="E42" s="3">
        <f>COUNTIFS('Defect Entry'!$E:$E,$E$40,'Defect Entry'!$M:$M,C42,'Defect Entry'!$N:$N,$B$41)</f>
        <v>0</v>
      </c>
      <c r="F42" s="3">
        <f>COUNTIFS('Defect Entry'!$E:$E,$F$40,'Defect Entry'!$M:$M,C42,'Defect Entry'!$N:$N,$B$41)</f>
        <v>0</v>
      </c>
      <c r="G42" s="3">
        <f>COUNTIFS('Defect Entry'!$E:$E,$G$40,'Defect Entry'!$M:$M,C42,'Defect Entry'!$N:$N,$B$41)</f>
        <v>1</v>
      </c>
      <c r="H42" s="3">
        <f>COUNTIFS('Defect Entry'!$E:$E,$H$40,'Defect Entry'!$M:$M,C42,'Defect Entry'!$N:$N,$B$41)</f>
        <v>0</v>
      </c>
      <c r="I42" s="3">
        <f>COUNTIFS('Defect Entry'!$E:$E,$I$40,'Defect Entry'!$M:$M,C42,'Defect Entry'!$N:$N,$B$41)</f>
        <v>1</v>
      </c>
      <c r="J42" s="39">
        <f t="shared" ref="J42:J51" si="11">SUM(D42:I42)</f>
        <v>4</v>
      </c>
    </row>
    <row r="43" spans="2:11" outlineLevel="2" x14ac:dyDescent="0.2">
      <c r="B43" s="396"/>
      <c r="C43" s="29" t="s">
        <v>282</v>
      </c>
      <c r="D43" s="16">
        <f>COUNTIFS('Defect Entry'!$E:$E,$D$40,'Defect Entry'!$M:$M,C43,'Defect Entry'!$N:$N,$B$41)</f>
        <v>99</v>
      </c>
      <c r="E43" s="3">
        <f>COUNTIFS('Defect Entry'!$E:$E,$E$40,'Defect Entry'!$M:$M,C43,'Defect Entry'!$N:$N,$B$41)</f>
        <v>7</v>
      </c>
      <c r="F43" s="3">
        <f>COUNTIFS('Defect Entry'!$E:$E,$F$40,'Defect Entry'!$M:$M,C43,'Defect Entry'!$N:$N,$B$41)</f>
        <v>1</v>
      </c>
      <c r="G43" s="3">
        <f>COUNTIFS('Defect Entry'!$E:$E,$G$40,'Defect Entry'!$M:$M,C43,'Defect Entry'!$N:$N,$B$41)</f>
        <v>4</v>
      </c>
      <c r="H43" s="3">
        <f>COUNTIFS('Defect Entry'!$E:$E,$H$40,'Defect Entry'!$M:$M,C43,'Defect Entry'!$N:$N,$B$41)</f>
        <v>3</v>
      </c>
      <c r="I43" s="3">
        <f>COUNTIFS('Defect Entry'!$E:$E,$I$40,'Defect Entry'!$M:$M,C43,'Defect Entry'!$N:$N,$B$41)</f>
        <v>5</v>
      </c>
      <c r="J43" s="39">
        <f t="shared" si="11"/>
        <v>119</v>
      </c>
    </row>
    <row r="44" spans="2:11" outlineLevel="2" x14ac:dyDescent="0.2">
      <c r="B44" s="396"/>
      <c r="C44" s="29" t="s">
        <v>12</v>
      </c>
      <c r="D44" s="16">
        <f>COUNTIFS('Defect Entry'!$E:$E,$D$40,'Defect Entry'!$M:$M,C44,'Defect Entry'!$N:$N,$B$41)</f>
        <v>11</v>
      </c>
      <c r="E44" s="3">
        <f>COUNTIFS('Defect Entry'!$E:$E,$E$40,'Defect Entry'!$M:$M,C44,'Defect Entry'!$N:$N,$B$41)</f>
        <v>0</v>
      </c>
      <c r="F44" s="3">
        <f>COUNTIFS('Defect Entry'!$E:$E,$F$40,'Defect Entry'!$M:$M,C44,'Defect Entry'!$N:$N,$B$41)</f>
        <v>1</v>
      </c>
      <c r="G44" s="3">
        <f>COUNTIFS('Defect Entry'!$E:$E,$G$40,'Defect Entry'!$M:$M,C44,'Defect Entry'!$N:$N,$B$41)</f>
        <v>0</v>
      </c>
      <c r="H44" s="3">
        <f>COUNTIFS('Defect Entry'!$E:$E,$H$40,'Defect Entry'!$M:$M,C44,'Defect Entry'!$N:$N,$B$41)</f>
        <v>3</v>
      </c>
      <c r="I44" s="3">
        <f>COUNTIFS('Defect Entry'!$E:$E,$I$40,'Defect Entry'!$M:$M,C44,'Defect Entry'!$N:$N,$B$41)</f>
        <v>0</v>
      </c>
      <c r="J44" s="39">
        <f t="shared" si="11"/>
        <v>15</v>
      </c>
    </row>
    <row r="45" spans="2:11" outlineLevel="2" x14ac:dyDescent="0.2">
      <c r="B45" s="396"/>
      <c r="C45" s="29" t="s">
        <v>283</v>
      </c>
      <c r="D45" s="16">
        <f>COUNTIFS('Defect Entry'!$E:$E,$D$40,'Defect Entry'!$M:$M,C45,'Defect Entry'!$N:$N,$B$41)</f>
        <v>155</v>
      </c>
      <c r="E45" s="3">
        <f>COUNTIFS('Defect Entry'!$E:$E,$E$40,'Defect Entry'!$M:$M,C45,'Defect Entry'!$N:$N,$B$41)</f>
        <v>5</v>
      </c>
      <c r="F45" s="3">
        <f>COUNTIFS('Defect Entry'!$E:$E,$F$40,'Defect Entry'!$M:$M,C45,'Defect Entry'!$N:$N,$B$41)</f>
        <v>4</v>
      </c>
      <c r="G45" s="3">
        <f>COUNTIFS('Defect Entry'!$E:$E,$G$40,'Defect Entry'!$M:$M,C45,'Defect Entry'!$N:$N,$B$41)</f>
        <v>5</v>
      </c>
      <c r="H45" s="3">
        <f>COUNTIFS('Defect Entry'!$E:$E,$H$40,'Defect Entry'!$M:$M,C45,'Defect Entry'!$N:$N,$B$41)</f>
        <v>12</v>
      </c>
      <c r="I45" s="3">
        <f>COUNTIFS('Defect Entry'!$E:$E,$I$40,'Defect Entry'!$M:$M,C45,'Defect Entry'!$N:$N,$B$41)</f>
        <v>14</v>
      </c>
      <c r="J45" s="39">
        <f t="shared" si="11"/>
        <v>195</v>
      </c>
    </row>
    <row r="46" spans="2:11" outlineLevel="2" x14ac:dyDescent="0.2">
      <c r="B46" s="396"/>
      <c r="C46" s="29" t="s">
        <v>15</v>
      </c>
      <c r="D46" s="16">
        <f>COUNTIFS('Defect Entry'!$E:$E,$D$40,'Defect Entry'!$M:$M,C46,'Defect Entry'!$N:$N,$B$41)</f>
        <v>65</v>
      </c>
      <c r="E46" s="3">
        <f>COUNTIFS('Defect Entry'!$E:$E,$E$40,'Defect Entry'!$M:$M,C46,'Defect Entry'!$N:$N,$B$41)</f>
        <v>2</v>
      </c>
      <c r="F46" s="3">
        <f>COUNTIFS('Defect Entry'!$E:$E,$F$40,'Defect Entry'!$M:$M,C46,'Defect Entry'!$N:$N,$B$41)</f>
        <v>0</v>
      </c>
      <c r="G46" s="3">
        <f>COUNTIFS('Defect Entry'!$E:$E,$G$40,'Defect Entry'!$M:$M,C46,'Defect Entry'!$N:$N,$B$41)</f>
        <v>1</v>
      </c>
      <c r="H46" s="3">
        <f>COUNTIFS('Defect Entry'!$E:$E,$H$40,'Defect Entry'!$M:$M,C46,'Defect Entry'!$N:$N,$B$41)</f>
        <v>3</v>
      </c>
      <c r="I46" s="3">
        <f>COUNTIFS('Defect Entry'!$E:$E,$I$40,'Defect Entry'!$M:$M,C46,'Defect Entry'!$N:$N,$B$41)</f>
        <v>5</v>
      </c>
      <c r="J46" s="39">
        <f t="shared" si="11"/>
        <v>76</v>
      </c>
    </row>
    <row r="47" spans="2:11" outlineLevel="2" x14ac:dyDescent="0.2">
      <c r="B47" s="396"/>
      <c r="C47" s="29" t="s">
        <v>284</v>
      </c>
      <c r="D47" s="16">
        <f>COUNTIFS('Defect Entry'!$E:$E,$D$40,'Defect Entry'!$M:$M,C47,'Defect Entry'!$N:$N,$B$41)</f>
        <v>57</v>
      </c>
      <c r="E47" s="3">
        <f>COUNTIFS('Defect Entry'!$E:$E,$E$40,'Defect Entry'!$M:$M,C47,'Defect Entry'!$N:$N,$B$41)</f>
        <v>4</v>
      </c>
      <c r="F47" s="3">
        <f>COUNTIFS('Defect Entry'!$E:$E,$F$40,'Defect Entry'!$M:$M,C47,'Defect Entry'!$N:$N,$B$41)</f>
        <v>0</v>
      </c>
      <c r="G47" s="3">
        <f>COUNTIFS('Defect Entry'!$E:$E,$G$40,'Defect Entry'!$M:$M,C47,'Defect Entry'!$N:$N,$B$41)</f>
        <v>3</v>
      </c>
      <c r="H47" s="3">
        <f>COUNTIFS('Defect Entry'!$E:$E,$H$40,'Defect Entry'!$M:$M,C47,'Defect Entry'!$N:$N,$B$41)</f>
        <v>5</v>
      </c>
      <c r="I47" s="3">
        <f>COUNTIFS('Defect Entry'!$E:$E,$I$40,'Defect Entry'!$M:$M,C47,'Defect Entry'!$N:$N,$B$41)</f>
        <v>10</v>
      </c>
      <c r="J47" s="39">
        <f t="shared" si="11"/>
        <v>79</v>
      </c>
    </row>
    <row r="48" spans="2:11" outlineLevel="2" x14ac:dyDescent="0.2">
      <c r="B48" s="396"/>
      <c r="C48" s="29" t="s">
        <v>290</v>
      </c>
      <c r="D48" s="16">
        <f>COUNTIFS('Defect Entry'!$E:$E,$D$40,'Defect Entry'!$M:$M,C48,'Defect Entry'!$N:$N,$B$41)</f>
        <v>0</v>
      </c>
      <c r="E48" s="3">
        <f>COUNTIFS('Defect Entry'!$E:$E,$E$40,'Defect Entry'!$M:$M,C48,'Defect Entry'!$N:$N,$B$41)</f>
        <v>0</v>
      </c>
      <c r="F48" s="3">
        <f>COUNTIFS('Defect Entry'!$E:$E,$F$40,'Defect Entry'!$M:$M,C48,'Defect Entry'!$N:$N,$B$41)</f>
        <v>0</v>
      </c>
      <c r="G48" s="3">
        <f>COUNTIFS('Defect Entry'!$E:$E,$G$40,'Defect Entry'!$M:$M,C48,'Defect Entry'!$N:$N,$B$41)</f>
        <v>0</v>
      </c>
      <c r="H48" s="3">
        <f>COUNTIFS('Defect Entry'!$E:$E,$H$40,'Defect Entry'!$M:$M,C48,'Defect Entry'!$N:$N,$B$41)</f>
        <v>0</v>
      </c>
      <c r="I48" s="3">
        <f>COUNTIFS('Defect Entry'!$E:$E,$I$40,'Defect Entry'!$M:$M,C48,'Defect Entry'!$N:$N,$B$41)</f>
        <v>0</v>
      </c>
      <c r="J48" s="39">
        <f t="shared" si="11"/>
        <v>0</v>
      </c>
    </row>
    <row r="49" spans="2:36" outlineLevel="2" x14ac:dyDescent="0.2">
      <c r="B49" s="396"/>
      <c r="C49" s="29" t="s">
        <v>16</v>
      </c>
      <c r="D49" s="16">
        <f>COUNTIFS('Defect Entry'!$E:$E,$D$40,'Defect Entry'!$M:$M,C49,'Defect Entry'!$N:$N,$B$41)</f>
        <v>0</v>
      </c>
      <c r="E49" s="3">
        <f>COUNTIFS('Defect Entry'!$E:$E,$E$40,'Defect Entry'!$M:$M,C49,'Defect Entry'!$N:$N,$B$41)</f>
        <v>0</v>
      </c>
      <c r="F49" s="3">
        <f>COUNTIFS('Defect Entry'!$E:$E,$F$40,'Defect Entry'!$M:$M,C49,'Defect Entry'!$N:$N,$B$41)</f>
        <v>0</v>
      </c>
      <c r="G49" s="3">
        <f>COUNTIFS('Defect Entry'!$E:$E,$G$40,'Defect Entry'!$M:$M,C49,'Defect Entry'!$N:$N,$B$41)</f>
        <v>0</v>
      </c>
      <c r="H49" s="3">
        <f>COUNTIFS('Defect Entry'!$E:$E,$H$40,'Defect Entry'!$M:$M,C49,'Defect Entry'!$N:$N,$B$41)</f>
        <v>0</v>
      </c>
      <c r="I49" s="3">
        <f>COUNTIFS('Defect Entry'!$E:$E,$I$40,'Defect Entry'!$M:$M,C49,'Defect Entry'!$N:$N,$B$41)</f>
        <v>0</v>
      </c>
      <c r="J49" s="39">
        <f t="shared" si="11"/>
        <v>0</v>
      </c>
    </row>
    <row r="50" spans="2:36" outlineLevel="2" x14ac:dyDescent="0.2">
      <c r="B50" s="396"/>
      <c r="C50" s="29" t="s">
        <v>17</v>
      </c>
      <c r="D50" s="16">
        <f>COUNTIFS('Defect Entry'!$E:$E,$D$40,'Defect Entry'!$M:$M,C50,'Defect Entry'!$N:$N,$B$41)</f>
        <v>0</v>
      </c>
      <c r="E50" s="3">
        <f>COUNTIFS('Defect Entry'!$E:$E,$E$40,'Defect Entry'!$M:$M,C50,'Defect Entry'!$N:$N,$B$41)</f>
        <v>0</v>
      </c>
      <c r="F50" s="3">
        <f>COUNTIFS('Defect Entry'!$E:$E,$F$40,'Defect Entry'!$M:$M,C50,'Defect Entry'!$N:$N,$B$41)</f>
        <v>0</v>
      </c>
      <c r="G50" s="3">
        <f>COUNTIFS('Defect Entry'!$E:$E,$G$40,'Defect Entry'!$M:$M,C50,'Defect Entry'!$N:$N,$B$41)</f>
        <v>0</v>
      </c>
      <c r="H50" s="3">
        <f>COUNTIFS('Defect Entry'!$E:$E,$H$40,'Defect Entry'!$M:$M,C50,'Defect Entry'!$N:$N,$B$41)</f>
        <v>0</v>
      </c>
      <c r="I50" s="3">
        <f>COUNTIFS('Defect Entry'!$E:$E,$I$40,'Defect Entry'!$M:$M,C50,'Defect Entry'!$N:$N,$B$41)</f>
        <v>0</v>
      </c>
      <c r="J50" s="39">
        <f t="shared" si="11"/>
        <v>0</v>
      </c>
    </row>
    <row r="51" spans="2:36" ht="13.5" outlineLevel="2" thickBot="1" x14ac:dyDescent="0.25">
      <c r="B51" s="397"/>
      <c r="C51" s="30" t="s">
        <v>155</v>
      </c>
      <c r="D51" s="31">
        <f>COUNTIFS('Defect Entry'!$E:$E,$D$40,'Defect Entry'!$M:$M,C51,'Defect Entry'!$N:$N,$B$41)</f>
        <v>0</v>
      </c>
      <c r="E51" s="12">
        <f>COUNTIFS('Defect Entry'!$E:$E,$E$40,'Defect Entry'!$M:$M,C51,'Defect Entry'!$N:$N,$B$41)</f>
        <v>0</v>
      </c>
      <c r="F51" s="12">
        <f>COUNTIFS('Defect Entry'!$E:$E,$F$40,'Defect Entry'!$M:$M,C51,'Defect Entry'!$N:$N,$B$41)</f>
        <v>0</v>
      </c>
      <c r="G51" s="12">
        <f>COUNTIFS('Defect Entry'!$E:$E,$G$40,'Defect Entry'!$M:$M,C51,'Defect Entry'!$N:$N,$B$41)</f>
        <v>0</v>
      </c>
      <c r="H51" s="12">
        <f>COUNTIFS('Defect Entry'!$E:$E,$H$40,'Defect Entry'!$M:$M,C51,'Defect Entry'!$N:$N,$B$41)</f>
        <v>0</v>
      </c>
      <c r="I51" s="12">
        <f>COUNTIFS('Defect Entry'!$E:$E,$I$40,'Defect Entry'!$M:$M,C51,'Defect Entry'!$N:$N,$B$41)</f>
        <v>0</v>
      </c>
      <c r="J51" s="40">
        <f t="shared" si="11"/>
        <v>0</v>
      </c>
    </row>
    <row r="52" spans="2:36" ht="13.5" outlineLevel="1" thickBot="1" x14ac:dyDescent="0.25">
      <c r="B52" s="398" t="s">
        <v>19</v>
      </c>
      <c r="C52" s="399"/>
      <c r="D52" s="32">
        <f>SUM(D41:D51)</f>
        <v>445</v>
      </c>
      <c r="E52" s="25">
        <f t="shared" ref="E52" si="12">SUM(E41:E51)</f>
        <v>28</v>
      </c>
      <c r="F52" s="25">
        <f t="shared" ref="F52" si="13">SUM(F41:F51)</f>
        <v>7</v>
      </c>
      <c r="G52" s="25">
        <f t="shared" ref="G52" si="14">SUM(G41:G51)</f>
        <v>36</v>
      </c>
      <c r="H52" s="25">
        <f>SUM(H41:H51)</f>
        <v>33</v>
      </c>
      <c r="I52" s="25">
        <f t="shared" ref="I52" si="15">SUM(I41:I51)</f>
        <v>37</v>
      </c>
      <c r="J52" s="26">
        <f>SUM(J41:J51)</f>
        <v>586</v>
      </c>
    </row>
    <row r="53" spans="2:36" outlineLevel="1" x14ac:dyDescent="0.2"/>
    <row r="54" spans="2:36" ht="13.5" outlineLevel="1" thickBot="1" x14ac:dyDescent="0.25"/>
    <row r="55" spans="2:36" outlineLevel="1" x14ac:dyDescent="0.2">
      <c r="B55" s="393" t="s">
        <v>57</v>
      </c>
      <c r="C55" s="394"/>
      <c r="D55" s="400" t="s">
        <v>58</v>
      </c>
      <c r="E55" s="401"/>
      <c r="F55" s="401"/>
      <c r="G55" s="401"/>
      <c r="H55" s="401"/>
      <c r="I55" s="406"/>
      <c r="J55" s="400" t="s">
        <v>64</v>
      </c>
      <c r="K55" s="401"/>
      <c r="L55" s="401"/>
      <c r="M55" s="401"/>
      <c r="N55" s="401"/>
      <c r="O55" s="389" t="s">
        <v>69</v>
      </c>
      <c r="P55" s="390"/>
      <c r="Q55" s="390"/>
      <c r="R55" s="390"/>
      <c r="S55" s="390"/>
      <c r="T55" s="391"/>
      <c r="U55" s="389" t="s">
        <v>75</v>
      </c>
      <c r="V55" s="390"/>
      <c r="W55" s="390"/>
      <c r="X55" s="390"/>
      <c r="Y55" s="390"/>
      <c r="Z55" s="391"/>
      <c r="AA55" s="389" t="s">
        <v>83</v>
      </c>
      <c r="AB55" s="390"/>
      <c r="AC55" s="391"/>
      <c r="AD55" s="389" t="s">
        <v>84</v>
      </c>
      <c r="AE55" s="390"/>
      <c r="AF55" s="390"/>
      <c r="AG55" s="390"/>
      <c r="AH55" s="390"/>
      <c r="AI55" s="392"/>
      <c r="AJ55" s="391"/>
    </row>
    <row r="56" spans="2:36" ht="13.5" outlineLevel="1" thickBot="1" x14ac:dyDescent="0.25">
      <c r="B56" s="8" t="s">
        <v>1</v>
      </c>
      <c r="C56" s="27" t="s">
        <v>2</v>
      </c>
      <c r="D56" s="33" t="s">
        <v>59</v>
      </c>
      <c r="E56" s="20" t="s">
        <v>60</v>
      </c>
      <c r="F56" s="20" t="s">
        <v>61</v>
      </c>
      <c r="G56" s="20" t="s">
        <v>62</v>
      </c>
      <c r="H56" s="20" t="s">
        <v>63</v>
      </c>
      <c r="I56" s="34" t="s">
        <v>18</v>
      </c>
      <c r="J56" s="33" t="s">
        <v>65</v>
      </c>
      <c r="K56" s="20" t="s">
        <v>66</v>
      </c>
      <c r="L56" s="20" t="s">
        <v>67</v>
      </c>
      <c r="M56" s="20" t="s">
        <v>68</v>
      </c>
      <c r="N56" s="36" t="s">
        <v>18</v>
      </c>
      <c r="O56" s="33" t="s">
        <v>70</v>
      </c>
      <c r="P56" s="20" t="s">
        <v>71</v>
      </c>
      <c r="Q56" s="20" t="s">
        <v>72</v>
      </c>
      <c r="R56" s="20" t="s">
        <v>73</v>
      </c>
      <c r="S56" s="20" t="s">
        <v>74</v>
      </c>
      <c r="T56" s="34" t="s">
        <v>18</v>
      </c>
      <c r="U56" s="33" t="s">
        <v>76</v>
      </c>
      <c r="V56" s="20" t="s">
        <v>77</v>
      </c>
      <c r="W56" s="20" t="s">
        <v>78</v>
      </c>
      <c r="X56" s="20" t="s">
        <v>79</v>
      </c>
      <c r="Y56" s="20" t="s">
        <v>80</v>
      </c>
      <c r="Z56" s="34" t="s">
        <v>18</v>
      </c>
      <c r="AA56" s="33" t="s">
        <v>81</v>
      </c>
      <c r="AB56" s="20" t="s">
        <v>82</v>
      </c>
      <c r="AC56" s="34" t="s">
        <v>18</v>
      </c>
      <c r="AD56" s="33" t="s">
        <v>85</v>
      </c>
      <c r="AE56" s="20" t="s">
        <v>86</v>
      </c>
      <c r="AF56" s="20" t="s">
        <v>87</v>
      </c>
      <c r="AG56" s="20" t="s">
        <v>88</v>
      </c>
      <c r="AH56" s="20" t="s">
        <v>89</v>
      </c>
      <c r="AI56" s="36" t="s">
        <v>90</v>
      </c>
      <c r="AJ56" s="34" t="s">
        <v>18</v>
      </c>
    </row>
    <row r="57" spans="2:36" outlineLevel="2" x14ac:dyDescent="0.2">
      <c r="B57" s="395" t="s">
        <v>195</v>
      </c>
      <c r="C57" s="28" t="s">
        <v>6</v>
      </c>
      <c r="D57" s="13">
        <f>COUNTIFS('Defect Entry'!$F:$F,$D$56,'Defect Entry'!$E:$E,$D$40,'Defect Entry'!$M:$M,C57,'Defect Entry'!$N:$N,$B$57)</f>
        <v>0</v>
      </c>
      <c r="E57" s="14">
        <f>COUNTIFS('Defect Entry'!$F:$F,$E$56,'Defect Entry'!$E:$E,$D$40,'Defect Entry'!$M:$M,C57,'Defect Entry'!$N:$N,$B$57)</f>
        <v>55</v>
      </c>
      <c r="F57" s="14">
        <f>COUNTIFS('Defect Entry'!$F:$F,$F$56,'Defect Entry'!$E:$E,$D$40,'Defect Entry'!$M:$M,C57,'Defect Entry'!$N:$N,$B$57)</f>
        <v>0</v>
      </c>
      <c r="G57" s="14">
        <f>COUNTIFS('Defect Entry'!$F:$F,$G$56,'Defect Entry'!$E:$E,$D$40,'Defect Entry'!$M:$M,C57,'Defect Entry'!$N:$N,$B$57)</f>
        <v>0</v>
      </c>
      <c r="H57" s="15">
        <f>COUNTIFS('Defect Entry'!$F:$F,$H$56,'Defect Entry'!$E:$E,$D$40,'Defect Entry'!$M:$M,C57,'Defect Entry'!$N:$N,$B$57)</f>
        <v>1</v>
      </c>
      <c r="I57" s="59">
        <f>SUM(D57:H57)</f>
        <v>56</v>
      </c>
      <c r="J57" s="13">
        <f>COUNTIFS('Defect Entry'!$F:$F,$J$56,'Defect Entry'!$E:$E,$E$40,'Defect Entry'!$M:$M,C57,'Defect Entry'!$N:$N,$B$57)</f>
        <v>0</v>
      </c>
      <c r="K57" s="14">
        <f>COUNTIFS('Defect Entry'!$F:$F,$K$56,'Defect Entry'!$E:$E,$E$40,'Defect Entry'!$M:$M,C57,'Defect Entry'!$N:$N,$B$57)</f>
        <v>1</v>
      </c>
      <c r="L57" s="14">
        <f>COUNTIFS('Defect Entry'!$F:$F,$L$56,'Defect Entry'!$E:$E,$E$40,'Defect Entry'!$M:$M,C57,'Defect Entry'!$N:$N,$B$57)</f>
        <v>0</v>
      </c>
      <c r="M57" s="48">
        <f>COUNTIFS('Defect Entry'!$F:$F,$M$56,'Defect Entry'!$E:$E,$E$40,'Defect Entry'!$M:$M,C57,'Defect Entry'!$N:$N,$B$57)</f>
        <v>9</v>
      </c>
      <c r="N57" s="54">
        <f>SUM(J57:M57)</f>
        <v>10</v>
      </c>
      <c r="O57" s="13">
        <f>COUNTIFS('Defect Entry'!$F:$F,$O$56,'Defect Entry'!$E:$E,$F$40,'Defect Entry'!$M:$M,C57,'Defect Entry'!$N:$N,$B$57)</f>
        <v>0</v>
      </c>
      <c r="P57" s="14">
        <f>COUNTIFS('Defect Entry'!$F:$F,$P$56,'Defect Entry'!$E:$E,$F$40,'Defect Entry'!$M:$M,C57,'Defect Entry'!$N:$N,$B$57)</f>
        <v>0</v>
      </c>
      <c r="Q57" s="14">
        <f>COUNTIFS('Defect Entry'!$F:$F,$Q$56,'Defect Entry'!$E:$E,$F$40,'Defect Entry'!$M:$M,C57,'Defect Entry'!$N:$N,$B$57)</f>
        <v>1</v>
      </c>
      <c r="R57" s="14">
        <f>COUNTIFS('Defect Entry'!$F:$F,$R$56,'Defect Entry'!$E:$E,$F$40,'Defect Entry'!$M:$M,C57,'Defect Entry'!$N:$N,$B$57)</f>
        <v>0</v>
      </c>
      <c r="S57" s="62">
        <f>COUNTIFS('Defect Entry'!$F:$F,$S$56,'Defect Entry'!$E:$E,$F$40,'Defect Entry'!$M:$M,C57,'Defect Entry'!$N:$N,$B$57)</f>
        <v>0</v>
      </c>
      <c r="T57" s="59">
        <f>SUM(O57:S57)</f>
        <v>1</v>
      </c>
      <c r="U57" s="13">
        <f>COUNTIFS('Defect Entry'!$F:$F,$U$56,'Defect Entry'!$E:$E,$G$40,'Defect Entry'!$M:$M,C57,'Defect Entry'!$N:$N,$B$57)</f>
        <v>3</v>
      </c>
      <c r="V57" s="14">
        <f>COUNTIFS('Defect Entry'!$F:$F,$V$56,'Defect Entry'!$E:$E,$G$40,'Defect Entry'!$M:$M,C57,'Defect Entry'!$N:$N,$B$57)</f>
        <v>17</v>
      </c>
      <c r="W57" s="14">
        <f>COUNTIFS('Defect Entry'!$F:$F,$W$56,'Defect Entry'!$E:$E,$G$40,'Defect Entry'!$M:$M,C57,'Defect Entry'!$N:$N,$B$57)</f>
        <v>0</v>
      </c>
      <c r="X57" s="14">
        <f>COUNTIFS('Defect Entry'!$F:$F,$X$56,'Defect Entry'!$E:$E,$G$40,'Defect Entry'!$M:$M,C57,'Defect Entry'!$N:$N,$B$57)</f>
        <v>0</v>
      </c>
      <c r="Y57" s="62">
        <f>COUNTIFS('Defect Entry'!$F:$F,$Y$56,'Defect Entry'!$E:$E,$G$40,'Defect Entry'!$M:$M,C57,'Defect Entry'!$N:$N,$B$57)</f>
        <v>0</v>
      </c>
      <c r="Z57" s="59">
        <f>SUM(U57:Y57)</f>
        <v>20</v>
      </c>
      <c r="AA57" s="13">
        <f>COUNTIFS('Defect Entry'!$F:$F,$AA$56,'Defect Entry'!$E:$E,$H$40,'Defect Entry'!$M:$M,C57,'Defect Entry'!$N:$N,$B$57)</f>
        <v>7</v>
      </c>
      <c r="AB57" s="15">
        <f>COUNTIFS('Defect Entry'!$F:$F,$AB$56,'Defect Entry'!$E:$E,$H$40,'Defect Entry'!$M:$M,C57,'Defect Entry'!$N:$N,$B$57)</f>
        <v>0</v>
      </c>
      <c r="AC57" s="59">
        <f>SUM(AA57:AB57)</f>
        <v>7</v>
      </c>
      <c r="AD57" s="13">
        <f>COUNTIFS('Defect Entry'!$F:$F,$AD$56,'Defect Entry'!$E:$E,$I$40,'Defect Entry'!$M:$M,C57,'Defect Entry'!$N:$N,$B$57)</f>
        <v>0</v>
      </c>
      <c r="AE57" s="14">
        <f>COUNTIFS('Defect Entry'!$F:$F,$AE$56,'Defect Entry'!$E:$E,$I$40,'Defect Entry'!$M:$M,C57,'Defect Entry'!$N:$N,$B$57)</f>
        <v>0</v>
      </c>
      <c r="AF57" s="14">
        <f>COUNTIFS('Defect Entry'!$F:$F,$AF$56,'Defect Entry'!$E:$E,$I$40,'Defect Entry'!$M:$M,C57,'Defect Entry'!$N:$N,$B$57)</f>
        <v>0</v>
      </c>
      <c r="AG57" s="14">
        <f>COUNTIFS('Defect Entry'!$F:$F,$AG$56,'Defect Entry'!$E:$E,$I$40,'Defect Entry'!$M:$M,C57,'Defect Entry'!$N:$N,$B$57)</f>
        <v>0</v>
      </c>
      <c r="AH57" s="57">
        <f>COUNTIFS('Defect Entry'!$F:$F,$AH$56,'Defect Entry'!$E:$E,$I$40,'Defect Entry'!$M:$M,C57,'Defect Entry'!$N:$N,$B$57)</f>
        <v>0</v>
      </c>
      <c r="AI57" s="48">
        <f>COUNTIFS('Defect Entry'!$F:$F,$AI$56,'Defect Entry'!$E:$E,$I$40,'Defect Entry'!$M:$M,C57,'Defect Entry'!$N:$N,$B$57)</f>
        <v>0</v>
      </c>
      <c r="AJ57" s="51">
        <f>SUM(AD57:AI57)</f>
        <v>0</v>
      </c>
    </row>
    <row r="58" spans="2:36" outlineLevel="2" x14ac:dyDescent="0.2">
      <c r="B58" s="396"/>
      <c r="C58" s="29" t="s">
        <v>11</v>
      </c>
      <c r="D58" s="16">
        <f>COUNTIFS('Defect Entry'!$F:$F,$D$56,'Defect Entry'!$E:$E,$D$40,'Defect Entry'!$M:$M,C58,'Defect Entry'!$N:$N,$B$57)</f>
        <v>0</v>
      </c>
      <c r="E58" s="3">
        <f>COUNTIFS('Defect Entry'!$F:$F,$E$56,'Defect Entry'!$E:$E,$D$40,'Defect Entry'!$M:$M,C58,'Defect Entry'!$N:$N,$B$57)</f>
        <v>2</v>
      </c>
      <c r="F58" s="3">
        <f>COUNTIFS('Defect Entry'!$F:$F,$F$56,'Defect Entry'!$E:$E,$D$40,'Defect Entry'!$M:$M,C58,'Defect Entry'!$N:$N,$B$57)</f>
        <v>0</v>
      </c>
      <c r="G58" s="3">
        <f>COUNTIFS('Defect Entry'!$F:$F,$G$56,'Defect Entry'!$E:$E,$D$40,'Defect Entry'!$M:$M,C58,'Defect Entry'!$N:$N,$B$57)</f>
        <v>0</v>
      </c>
      <c r="H58" s="17">
        <f>COUNTIFS('Defect Entry'!$F:$F,$H$56,'Defect Entry'!$E:$E,$D$40,'Defect Entry'!$M:$M,C58,'Defect Entry'!$N:$N,$B$57)</f>
        <v>0</v>
      </c>
      <c r="I58" s="60">
        <f t="shared" ref="I58:I67" si="16">SUM(D58:H58)</f>
        <v>2</v>
      </c>
      <c r="J58" s="16">
        <f>COUNTIFS('Defect Entry'!$F:$F,$J$56,'Defect Entry'!$E:$E,$E$40,'Defect Entry'!$M:$M,C58,'Defect Entry'!$N:$N,$B$57)</f>
        <v>0</v>
      </c>
      <c r="K58" s="3">
        <f>COUNTIFS('Defect Entry'!$F:$F,$K$56,'Defect Entry'!$E:$E,$E$40,'Defect Entry'!$M:$M,C58,'Defect Entry'!$N:$N,$B$57)</f>
        <v>0</v>
      </c>
      <c r="L58" s="3">
        <f>COUNTIFS('Defect Entry'!$F:$F,$L$56,'Defect Entry'!$E:$E,$E$40,'Defect Entry'!$M:$M,C58,'Defect Entry'!$N:$N,$B$57)</f>
        <v>0</v>
      </c>
      <c r="M58" s="42">
        <f>COUNTIFS('Defect Entry'!$F:$F,$M$56,'Defect Entry'!$E:$E,$E$40,'Defect Entry'!$M:$M,C58,'Defect Entry'!$N:$N,$B$57)</f>
        <v>0</v>
      </c>
      <c r="N58" s="55">
        <f t="shared" ref="N58:N67" si="17">SUM(J58:M58)</f>
        <v>0</v>
      </c>
      <c r="O58" s="16">
        <f>COUNTIFS('Defect Entry'!$F:$F,$O$56,'Defect Entry'!$E:$E,$F$40,'Defect Entry'!$M:$M,C58,'Defect Entry'!$N:$N,$B$57)</f>
        <v>0</v>
      </c>
      <c r="P58" s="3">
        <f>COUNTIFS('Defect Entry'!$F:$F,$P$56,'Defect Entry'!$E:$E,$F$40,'Defect Entry'!$M:$M,C58,'Defect Entry'!$N:$N,$B$57)</f>
        <v>0</v>
      </c>
      <c r="Q58" s="3">
        <f>COUNTIFS('Defect Entry'!$F:$F,$Q$56,'Defect Entry'!$E:$E,$F$40,'Defect Entry'!$M:$M,C58,'Defect Entry'!$N:$N,$B$57)</f>
        <v>0</v>
      </c>
      <c r="R58" s="3">
        <f>COUNTIFS('Defect Entry'!$F:$F,$R$56,'Defect Entry'!$E:$E,$F$40,'Defect Entry'!$M:$M,C58,'Defect Entry'!$N:$N,$B$57)</f>
        <v>0</v>
      </c>
      <c r="S58" s="63">
        <f>COUNTIFS('Defect Entry'!$F:$F,$S$56,'Defect Entry'!$E:$E,$F$40,'Defect Entry'!$M:$M,C58,'Defect Entry'!$N:$N,$B$57)</f>
        <v>0</v>
      </c>
      <c r="T58" s="60">
        <f t="shared" ref="T58:T67" si="18">SUM(O58:S58)</f>
        <v>0</v>
      </c>
      <c r="U58" s="16">
        <f>COUNTIFS('Defect Entry'!$F:$F,$U$56,'Defect Entry'!$E:$E,$G$40,'Defect Entry'!$M:$M,C58,'Defect Entry'!$N:$N,$B$57)</f>
        <v>0</v>
      </c>
      <c r="V58" s="3">
        <f>COUNTIFS('Defect Entry'!$F:$F,$V$56,'Defect Entry'!$E:$E,$G$40,'Defect Entry'!$M:$M,C58,'Defect Entry'!$N:$N,$B$57)</f>
        <v>1</v>
      </c>
      <c r="W58" s="3">
        <f>COUNTIFS('Defect Entry'!$F:$F,$W$56,'Defect Entry'!$E:$E,$G$40,'Defect Entry'!$M:$M,C58,'Defect Entry'!$N:$N,$B$57)</f>
        <v>0</v>
      </c>
      <c r="X58" s="3">
        <f>COUNTIFS('Defect Entry'!$F:$F,$X$56,'Defect Entry'!$E:$E,$G$40,'Defect Entry'!$M:$M,C58,'Defect Entry'!$N:$N,$B$57)</f>
        <v>0</v>
      </c>
      <c r="Y58" s="63">
        <f>COUNTIFS('Defect Entry'!$F:$F,$Y$56,'Defect Entry'!$E:$E,$G$40,'Defect Entry'!$M:$M,C58,'Defect Entry'!$N:$N,$B$57)</f>
        <v>0</v>
      </c>
      <c r="Z58" s="60">
        <f t="shared" ref="Z58:Z67" si="19">SUM(U58:Y58)</f>
        <v>1</v>
      </c>
      <c r="AA58" s="16">
        <f>COUNTIFS('Defect Entry'!$F:$F,$AA$56,'Defect Entry'!$E:$E,$H$40,'Defect Entry'!$M:$M,C58,'Defect Entry'!$N:$N,$B$57)</f>
        <v>0</v>
      </c>
      <c r="AB58" s="17">
        <f>COUNTIFS('Defect Entry'!$F:$F,$AB$56,'Defect Entry'!$E:$E,$H$40,'Defect Entry'!$M:$M,C58,'Defect Entry'!$N:$N,$B$57)</f>
        <v>0</v>
      </c>
      <c r="AC58" s="60">
        <f t="shared" ref="AC58:AC67" si="20">SUM(AA58:AB58)</f>
        <v>0</v>
      </c>
      <c r="AD58" s="16">
        <f>COUNTIFS('Defect Entry'!$F:$F,$AD$56,'Defect Entry'!$E:$E,$I$40,'Defect Entry'!$M:$M,C58,'Defect Entry'!$N:$N,$B$57)</f>
        <v>0</v>
      </c>
      <c r="AE58" s="3">
        <f>COUNTIFS('Defect Entry'!$F:$F,$AE$56,'Defect Entry'!$E:$E,$I$40,'Defect Entry'!$M:$M,C58,'Defect Entry'!$N:$N,$B$57)</f>
        <v>0</v>
      </c>
      <c r="AF58" s="3">
        <f>COUNTIFS('Defect Entry'!$F:$F,$AF$56,'Defect Entry'!$E:$E,$I$40,'Defect Entry'!$M:$M,C58,'Defect Entry'!$N:$N,$B$57)</f>
        <v>0</v>
      </c>
      <c r="AG58" s="3">
        <f>COUNTIFS('Defect Entry'!$F:$F,$AG$56,'Defect Entry'!$E:$E,$I$40,'Defect Entry'!$M:$M,C58,'Defect Entry'!$N:$N,$B$57)</f>
        <v>0</v>
      </c>
      <c r="AH58" s="2">
        <f>COUNTIFS('Defect Entry'!$F:$F,$AH$56,'Defect Entry'!$E:$E,$I$40,'Defect Entry'!$M:$M,C58,'Defect Entry'!$N:$N,$B$57)</f>
        <v>0</v>
      </c>
      <c r="AI58" s="42">
        <f>COUNTIFS('Defect Entry'!$F:$F,$AI$56,'Defect Entry'!$E:$E,$I$40,'Defect Entry'!$M:$M,C58,'Defect Entry'!$N:$N,$B$57)</f>
        <v>1</v>
      </c>
      <c r="AJ58" s="52">
        <f t="shared" ref="AJ58:AJ67" si="21">SUM(AD58:AI58)</f>
        <v>1</v>
      </c>
    </row>
    <row r="59" spans="2:36" outlineLevel="2" x14ac:dyDescent="0.2">
      <c r="B59" s="396"/>
      <c r="C59" s="29" t="s">
        <v>282</v>
      </c>
      <c r="D59" s="16">
        <f>COUNTIFS('Defect Entry'!$F:$F,$D$56,'Defect Entry'!$E:$E,$D$40,'Defect Entry'!$M:$M,C59,'Defect Entry'!$N:$N,$B$57)</f>
        <v>0</v>
      </c>
      <c r="E59" s="3">
        <f>COUNTIFS('Defect Entry'!$F:$F,$E$56,'Defect Entry'!$E:$E,$D$40,'Defect Entry'!$M:$M,C59,'Defect Entry'!$N:$N,$B$57)</f>
        <v>98</v>
      </c>
      <c r="F59" s="3">
        <f>COUNTIFS('Defect Entry'!$F:$F,$F$56,'Defect Entry'!$E:$E,$D$40,'Defect Entry'!$M:$M,C59,'Defect Entry'!$N:$N,$B$57)</f>
        <v>0</v>
      </c>
      <c r="G59" s="3">
        <f>COUNTIFS('Defect Entry'!$F:$F,$G$56,'Defect Entry'!$E:$E,$D$40,'Defect Entry'!$M:$M,C59,'Defect Entry'!$N:$N,$B$57)</f>
        <v>0</v>
      </c>
      <c r="H59" s="17">
        <f>COUNTIFS('Defect Entry'!$F:$F,$H$56,'Defect Entry'!$E:$E,$D$40,'Defect Entry'!$M:$M,C59,'Defect Entry'!$N:$N,$B$57)</f>
        <v>1</v>
      </c>
      <c r="I59" s="60">
        <f t="shared" si="16"/>
        <v>99</v>
      </c>
      <c r="J59" s="16">
        <f>COUNTIFS('Defect Entry'!$F:$F,$J$56,'Defect Entry'!$E:$E,$E$40,'Defect Entry'!$M:$M,C59,'Defect Entry'!$N:$N,$B$57)</f>
        <v>0</v>
      </c>
      <c r="K59" s="3">
        <f>COUNTIFS('Defect Entry'!$F:$F,$K$56,'Defect Entry'!$E:$E,$E$40,'Defect Entry'!$M:$M,C59,'Defect Entry'!$N:$N,$B$57)</f>
        <v>2</v>
      </c>
      <c r="L59" s="3">
        <f>COUNTIFS('Defect Entry'!$F:$F,$L$56,'Defect Entry'!$E:$E,$E$40,'Defect Entry'!$M:$M,C59,'Defect Entry'!$N:$N,$B$57)</f>
        <v>1</v>
      </c>
      <c r="M59" s="42">
        <f>COUNTIFS('Defect Entry'!$F:$F,$M$56,'Defect Entry'!$E:$E,$E$40,'Defect Entry'!$M:$M,C59,'Defect Entry'!$N:$N,$B$57)</f>
        <v>4</v>
      </c>
      <c r="N59" s="55">
        <f t="shared" si="17"/>
        <v>7</v>
      </c>
      <c r="O59" s="16">
        <f>COUNTIFS('Defect Entry'!$F:$F,$O$56,'Defect Entry'!$E:$E,$F$40,'Defect Entry'!$M:$M,C59,'Defect Entry'!$N:$N,$B$57)</f>
        <v>0</v>
      </c>
      <c r="P59" s="3">
        <f>COUNTIFS('Defect Entry'!$F:$F,$P$56,'Defect Entry'!$E:$E,$F$40,'Defect Entry'!$M:$M,C59,'Defect Entry'!$N:$N,$B$57)</f>
        <v>0</v>
      </c>
      <c r="Q59" s="3">
        <f>COUNTIFS('Defect Entry'!$F:$F,$Q$56,'Defect Entry'!$E:$E,$F$40,'Defect Entry'!$M:$M,C59,'Defect Entry'!$N:$N,$B$57)</f>
        <v>0</v>
      </c>
      <c r="R59" s="3">
        <f>COUNTIFS('Defect Entry'!$F:$F,$R$56,'Defect Entry'!$E:$E,$F$40,'Defect Entry'!$M:$M,C59,'Defect Entry'!$N:$N,$B$57)</f>
        <v>0</v>
      </c>
      <c r="S59" s="63">
        <f>COUNTIFS('Defect Entry'!$F:$F,$S$56,'Defect Entry'!$E:$E,$F$40,'Defect Entry'!$M:$M,C59,'Defect Entry'!$N:$N,$B$57)</f>
        <v>0</v>
      </c>
      <c r="T59" s="60">
        <f t="shared" si="18"/>
        <v>0</v>
      </c>
      <c r="U59" s="16">
        <f>COUNTIFS('Defect Entry'!$F:$F,$U$56,'Defect Entry'!$E:$E,$G$40,'Defect Entry'!$M:$M,C59,'Defect Entry'!$N:$N,$B$57)</f>
        <v>0</v>
      </c>
      <c r="V59" s="3">
        <f>COUNTIFS('Defect Entry'!$F:$F,$V$56,'Defect Entry'!$E:$E,$G$40,'Defect Entry'!$M:$M,C59,'Defect Entry'!$N:$N,$B$57)</f>
        <v>4</v>
      </c>
      <c r="W59" s="3">
        <f>COUNTIFS('Defect Entry'!$F:$F,$W$56,'Defect Entry'!$E:$E,$G$40,'Defect Entry'!$M:$M,C59,'Defect Entry'!$N:$N,$B$57)</f>
        <v>0</v>
      </c>
      <c r="X59" s="3">
        <f>COUNTIFS('Defect Entry'!$F:$F,$X$56,'Defect Entry'!$E:$E,$G$40,'Defect Entry'!$M:$M,C59,'Defect Entry'!$N:$N,$B$57)</f>
        <v>0</v>
      </c>
      <c r="Y59" s="63">
        <f>COUNTIFS('Defect Entry'!$F:$F,$Y$56,'Defect Entry'!$E:$E,$G$40,'Defect Entry'!$M:$M,C59,'Defect Entry'!$N:$N,$B$57)</f>
        <v>0</v>
      </c>
      <c r="Z59" s="60">
        <f t="shared" si="19"/>
        <v>4</v>
      </c>
      <c r="AA59" s="16">
        <f>COUNTIFS('Defect Entry'!$F:$F,$AA$56,'Defect Entry'!$E:$E,$H$40,'Defect Entry'!$M:$M,C59,'Defect Entry'!$N:$N,$B$57)</f>
        <v>2</v>
      </c>
      <c r="AB59" s="17">
        <f>COUNTIFS('Defect Entry'!$F:$F,$AB$56,'Defect Entry'!$E:$E,$H$40,'Defect Entry'!$M:$M,C59,'Defect Entry'!$N:$N,$B$57)</f>
        <v>1</v>
      </c>
      <c r="AC59" s="60">
        <f t="shared" si="20"/>
        <v>3</v>
      </c>
      <c r="AD59" s="16">
        <f>COUNTIFS('Defect Entry'!$F:$F,$AD$56,'Defect Entry'!$E:$E,$I$40,'Defect Entry'!$M:$M,C59,'Defect Entry'!$N:$N,$B$57)</f>
        <v>0</v>
      </c>
      <c r="AE59" s="3">
        <f>COUNTIFS('Defect Entry'!$F:$F,$AE$56,'Defect Entry'!$E:$E,$I$40,'Defect Entry'!$M:$M,C59,'Defect Entry'!$N:$N,$B$57)</f>
        <v>2</v>
      </c>
      <c r="AF59" s="3">
        <f>COUNTIFS('Defect Entry'!$F:$F,$AF$56,'Defect Entry'!$E:$E,$I$40,'Defect Entry'!$M:$M,C59,'Defect Entry'!$N:$N,$B$57)</f>
        <v>0</v>
      </c>
      <c r="AG59" s="3">
        <f>COUNTIFS('Defect Entry'!$F:$F,$AG$56,'Defect Entry'!$E:$E,$I$40,'Defect Entry'!$M:$M,C59,'Defect Entry'!$N:$N,$B$57)</f>
        <v>0</v>
      </c>
      <c r="AH59" s="2">
        <f>COUNTIFS('Defect Entry'!$F:$F,$AH$56,'Defect Entry'!$E:$E,$I$40,'Defect Entry'!$M:$M,C59,'Defect Entry'!$N:$N,$B$57)</f>
        <v>2</v>
      </c>
      <c r="AI59" s="42">
        <f>COUNTIFS('Defect Entry'!$F:$F,$AI$56,'Defect Entry'!$E:$E,$I$40,'Defect Entry'!$M:$M,C59,'Defect Entry'!$N:$N,$B$57)</f>
        <v>1</v>
      </c>
      <c r="AJ59" s="52">
        <f t="shared" si="21"/>
        <v>5</v>
      </c>
    </row>
    <row r="60" spans="2:36" outlineLevel="2" x14ac:dyDescent="0.2">
      <c r="B60" s="396"/>
      <c r="C60" s="29" t="s">
        <v>12</v>
      </c>
      <c r="D60" s="16">
        <f>COUNTIFS('Defect Entry'!$F:$F,$D$56,'Defect Entry'!$E:$E,$D$40,'Defect Entry'!$M:$M,C60,'Defect Entry'!$N:$N,$B$57)</f>
        <v>0</v>
      </c>
      <c r="E60" s="3">
        <f>COUNTIFS('Defect Entry'!$F:$F,$E$56,'Defect Entry'!$E:$E,$D$40,'Defect Entry'!$M:$M,C60,'Defect Entry'!$N:$N,$B$57)</f>
        <v>11</v>
      </c>
      <c r="F60" s="3">
        <f>COUNTIFS('Defect Entry'!$F:$F,$F$56,'Defect Entry'!$E:$E,$D$40,'Defect Entry'!$M:$M,C60,'Defect Entry'!$N:$N,$B$57)</f>
        <v>0</v>
      </c>
      <c r="G60" s="3">
        <f>COUNTIFS('Defect Entry'!$F:$F,$G$56,'Defect Entry'!$E:$E,$D$40,'Defect Entry'!$M:$M,C60,'Defect Entry'!$N:$N,$B$57)</f>
        <v>0</v>
      </c>
      <c r="H60" s="17">
        <f>COUNTIFS('Defect Entry'!$F:$F,$H$56,'Defect Entry'!$E:$E,$D$40,'Defect Entry'!$M:$M,C60,'Defect Entry'!$N:$N,$B$57)</f>
        <v>0</v>
      </c>
      <c r="I60" s="60">
        <f t="shared" si="16"/>
        <v>11</v>
      </c>
      <c r="J60" s="16">
        <f>COUNTIFS('Defect Entry'!$F:$F,$J$56,'Defect Entry'!$E:$E,$E$40,'Defect Entry'!$M:$M,C60,'Defect Entry'!$N:$N,$B$57)</f>
        <v>0</v>
      </c>
      <c r="K60" s="3">
        <f>COUNTIFS('Defect Entry'!$F:$F,$K$56,'Defect Entry'!$E:$E,$E$40,'Defect Entry'!$M:$M,C60,'Defect Entry'!$N:$N,$B$57)</f>
        <v>0</v>
      </c>
      <c r="L60" s="3">
        <f>COUNTIFS('Defect Entry'!$F:$F,$L$56,'Defect Entry'!$E:$E,$E$40,'Defect Entry'!$M:$M,C60,'Defect Entry'!$N:$N,$B$57)</f>
        <v>0</v>
      </c>
      <c r="M60" s="42">
        <f>COUNTIFS('Defect Entry'!$F:$F,$M$56,'Defect Entry'!$E:$E,$E$40,'Defect Entry'!$M:$M,C60,'Defect Entry'!$N:$N,$B$57)</f>
        <v>0</v>
      </c>
      <c r="N60" s="55">
        <f t="shared" si="17"/>
        <v>0</v>
      </c>
      <c r="O60" s="16">
        <f>COUNTIFS('Defect Entry'!$F:$F,$O$56,'Defect Entry'!$E:$E,$F$40,'Defect Entry'!$M:$M,C60,'Defect Entry'!$N:$N,$B$57)</f>
        <v>0</v>
      </c>
      <c r="P60" s="3">
        <f>COUNTIFS('Defect Entry'!$F:$F,$P$56,'Defect Entry'!$E:$E,$F$40,'Defect Entry'!$M:$M,C60,'Defect Entry'!$N:$N,$B$57)</f>
        <v>0</v>
      </c>
      <c r="Q60" s="3">
        <f>COUNTIFS('Defect Entry'!$F:$F,$Q$56,'Defect Entry'!$E:$E,$F$40,'Defect Entry'!$M:$M,C60,'Defect Entry'!$N:$N,$B$57)</f>
        <v>1</v>
      </c>
      <c r="R60" s="3">
        <f>COUNTIFS('Defect Entry'!$F:$F,$R$56,'Defect Entry'!$E:$E,$F$40,'Defect Entry'!$M:$M,C60,'Defect Entry'!$N:$N,$B$57)</f>
        <v>0</v>
      </c>
      <c r="S60" s="63">
        <f>COUNTIFS('Defect Entry'!$F:$F,$S$56,'Defect Entry'!$E:$E,$F$40,'Defect Entry'!$M:$M,C60,'Defect Entry'!$N:$N,$B$57)</f>
        <v>0</v>
      </c>
      <c r="T60" s="60">
        <f t="shared" si="18"/>
        <v>1</v>
      </c>
      <c r="U60" s="16">
        <f>COUNTIFS('Defect Entry'!$F:$F,$U$56,'Defect Entry'!$E:$E,$G$40,'Defect Entry'!$M:$M,C60,'Defect Entry'!$N:$N,$B$57)</f>
        <v>0</v>
      </c>
      <c r="V60" s="3">
        <f>COUNTIFS('Defect Entry'!$F:$F,$V$56,'Defect Entry'!$E:$E,$G$40,'Defect Entry'!$M:$M,C60,'Defect Entry'!$N:$N,$B$57)</f>
        <v>0</v>
      </c>
      <c r="W60" s="3">
        <f>COUNTIFS('Defect Entry'!$F:$F,$W$56,'Defect Entry'!$E:$E,$G$40,'Defect Entry'!$M:$M,C60,'Defect Entry'!$N:$N,$B$57)</f>
        <v>0</v>
      </c>
      <c r="X60" s="3">
        <f>COUNTIFS('Defect Entry'!$F:$F,$X$56,'Defect Entry'!$E:$E,$G$40,'Defect Entry'!$M:$M,C60,'Defect Entry'!$N:$N,$B$57)</f>
        <v>0</v>
      </c>
      <c r="Y60" s="63">
        <f>COUNTIFS('Defect Entry'!$F:$F,$Y$56,'Defect Entry'!$E:$E,$G$40,'Defect Entry'!$M:$M,C60,'Defect Entry'!$N:$N,$B$57)</f>
        <v>0</v>
      </c>
      <c r="Z60" s="60">
        <f t="shared" si="19"/>
        <v>0</v>
      </c>
      <c r="AA60" s="16">
        <f>COUNTIFS('Defect Entry'!$F:$F,$AA$56,'Defect Entry'!$E:$E,$H$40,'Defect Entry'!$M:$M,C60,'Defect Entry'!$N:$N,$B$57)</f>
        <v>3</v>
      </c>
      <c r="AB60" s="17">
        <f>COUNTIFS('Defect Entry'!$F:$F,$AB$56,'Defect Entry'!$E:$E,$H$40,'Defect Entry'!$M:$M,C60,'Defect Entry'!$N:$N,$B$57)</f>
        <v>0</v>
      </c>
      <c r="AC60" s="60">
        <f t="shared" si="20"/>
        <v>3</v>
      </c>
      <c r="AD60" s="16">
        <f>COUNTIFS('Defect Entry'!$F:$F,$AD$56,'Defect Entry'!$E:$E,$I$40,'Defect Entry'!$M:$M,C60,'Defect Entry'!$N:$N,$B$57)</f>
        <v>0</v>
      </c>
      <c r="AE60" s="3">
        <f>COUNTIFS('Defect Entry'!$F:$F,$AE$56,'Defect Entry'!$E:$E,$I$40,'Defect Entry'!$M:$M,C60,'Defect Entry'!$N:$N,$B$57)</f>
        <v>0</v>
      </c>
      <c r="AF60" s="3">
        <f>COUNTIFS('Defect Entry'!$F:$F,$AF$56,'Defect Entry'!$E:$E,$I$40,'Defect Entry'!$M:$M,C60,'Defect Entry'!$N:$N,$B$57)</f>
        <v>0</v>
      </c>
      <c r="AG60" s="3">
        <f>COUNTIFS('Defect Entry'!$F:$F,$AG$56,'Defect Entry'!$E:$E,$I$40,'Defect Entry'!$M:$M,C60,'Defect Entry'!$N:$N,$B$57)</f>
        <v>0</v>
      </c>
      <c r="AH60" s="2">
        <f>COUNTIFS('Defect Entry'!$F:$F,$AH$56,'Defect Entry'!$E:$E,$I$40,'Defect Entry'!$M:$M,C60,'Defect Entry'!$N:$N,$B$57)</f>
        <v>0</v>
      </c>
      <c r="AI60" s="42">
        <f>COUNTIFS('Defect Entry'!$F:$F,$AI$56,'Defect Entry'!$E:$E,$I$40,'Defect Entry'!$M:$M,C60,'Defect Entry'!$N:$N,$B$57)</f>
        <v>0</v>
      </c>
      <c r="AJ60" s="52">
        <f t="shared" si="21"/>
        <v>0</v>
      </c>
    </row>
    <row r="61" spans="2:36" outlineLevel="2" x14ac:dyDescent="0.2">
      <c r="B61" s="396"/>
      <c r="C61" s="29" t="s">
        <v>283</v>
      </c>
      <c r="D61" s="16">
        <f>COUNTIFS('Defect Entry'!$F:$F,$D$56,'Defect Entry'!$E:$E,$D$40,'Defect Entry'!$M:$M,C61,'Defect Entry'!$N:$N,$B$57)</f>
        <v>0</v>
      </c>
      <c r="E61" s="3">
        <f>COUNTIFS('Defect Entry'!$F:$F,$E$56,'Defect Entry'!$E:$E,$D$40,'Defect Entry'!$M:$M,C61,'Defect Entry'!$N:$N,$B$57)</f>
        <v>155</v>
      </c>
      <c r="F61" s="3">
        <f>COUNTIFS('Defect Entry'!$F:$F,$F$56,'Defect Entry'!$E:$E,$D$40,'Defect Entry'!$M:$M,C61,'Defect Entry'!$N:$N,$B$57)</f>
        <v>0</v>
      </c>
      <c r="G61" s="3">
        <f>COUNTIFS('Defect Entry'!$F:$F,$G$56,'Defect Entry'!$E:$E,$D$40,'Defect Entry'!$M:$M,C61,'Defect Entry'!$N:$N,$B$57)</f>
        <v>0</v>
      </c>
      <c r="H61" s="17">
        <f>COUNTIFS('Defect Entry'!$F:$F,$H$56,'Defect Entry'!$E:$E,$D$40,'Defect Entry'!$M:$M,C61,'Defect Entry'!$N:$N,$B$57)</f>
        <v>0</v>
      </c>
      <c r="I61" s="60">
        <f t="shared" si="16"/>
        <v>155</v>
      </c>
      <c r="J61" s="16">
        <f>COUNTIFS('Defect Entry'!$F:$F,$J$56,'Defect Entry'!$E:$E,$E$40,'Defect Entry'!$M:$M,C61,'Defect Entry'!$N:$N,$B$57)</f>
        <v>0</v>
      </c>
      <c r="K61" s="3">
        <f>COUNTIFS('Defect Entry'!$F:$F,$K$56,'Defect Entry'!$E:$E,$E$40,'Defect Entry'!$M:$M,C61,'Defect Entry'!$N:$N,$B$57)</f>
        <v>1</v>
      </c>
      <c r="L61" s="3">
        <f>COUNTIFS('Defect Entry'!$F:$F,$L$56,'Defect Entry'!$E:$E,$E$40,'Defect Entry'!$M:$M,C61,'Defect Entry'!$N:$N,$B$57)</f>
        <v>0</v>
      </c>
      <c r="M61" s="42">
        <f>COUNTIFS('Defect Entry'!$F:$F,$M$56,'Defect Entry'!$E:$E,$E$40,'Defect Entry'!$M:$M,C61,'Defect Entry'!$N:$N,$B$57)</f>
        <v>3</v>
      </c>
      <c r="N61" s="55">
        <f t="shared" si="17"/>
        <v>4</v>
      </c>
      <c r="O61" s="16">
        <f>COUNTIFS('Defect Entry'!$F:$F,$O$56,'Defect Entry'!$E:$E,$F$40,'Defect Entry'!$M:$M,C61,'Defect Entry'!$N:$N,$B$57)</f>
        <v>2</v>
      </c>
      <c r="P61" s="3">
        <f>COUNTIFS('Defect Entry'!$F:$F,$P$56,'Defect Entry'!$E:$E,$F$40,'Defect Entry'!$M:$M,C61,'Defect Entry'!$N:$N,$B$57)</f>
        <v>0</v>
      </c>
      <c r="Q61" s="3">
        <f>COUNTIFS('Defect Entry'!$F:$F,$Q$56,'Defect Entry'!$E:$E,$F$40,'Defect Entry'!$M:$M,C61,'Defect Entry'!$N:$N,$B$57)</f>
        <v>2</v>
      </c>
      <c r="R61" s="3">
        <f>COUNTIFS('Defect Entry'!$F:$F,$R$56,'Defect Entry'!$E:$E,$F$40,'Defect Entry'!$M:$M,C61,'Defect Entry'!$N:$N,$B$57)</f>
        <v>0</v>
      </c>
      <c r="S61" s="63">
        <f>COUNTIFS('Defect Entry'!$F:$F,$S$56,'Defect Entry'!$E:$E,$F$40,'Defect Entry'!$M:$M,C61,'Defect Entry'!$N:$N,$B$57)</f>
        <v>0</v>
      </c>
      <c r="T61" s="60">
        <f t="shared" si="18"/>
        <v>4</v>
      </c>
      <c r="U61" s="16">
        <f>COUNTIFS('Defect Entry'!$F:$F,$U$56,'Defect Entry'!$E:$E,$G$40,'Defect Entry'!$M:$M,C61,'Defect Entry'!$N:$N,$B$57)</f>
        <v>0</v>
      </c>
      <c r="V61" s="3">
        <f>COUNTIFS('Defect Entry'!$F:$F,$V$56,'Defect Entry'!$E:$E,$G$40,'Defect Entry'!$M:$M,C61,'Defect Entry'!$N:$N,$B$57)</f>
        <v>3</v>
      </c>
      <c r="W61" s="3">
        <f>COUNTIFS('Defect Entry'!$F:$F,$W$56,'Defect Entry'!$E:$E,$G$40,'Defect Entry'!$M:$M,C61,'Defect Entry'!$N:$N,$B$57)</f>
        <v>0</v>
      </c>
      <c r="X61" s="3">
        <f>COUNTIFS('Defect Entry'!$F:$F,$X$56,'Defect Entry'!$E:$E,$G$40,'Defect Entry'!$M:$M,C61,'Defect Entry'!$N:$N,$B$57)</f>
        <v>0</v>
      </c>
      <c r="Y61" s="63">
        <f>COUNTIFS('Defect Entry'!$F:$F,$Y$56,'Defect Entry'!$E:$E,$G$40,'Defect Entry'!$M:$M,C61,'Defect Entry'!$N:$N,$B$57)</f>
        <v>0</v>
      </c>
      <c r="Z61" s="60">
        <f t="shared" si="19"/>
        <v>3</v>
      </c>
      <c r="AA61" s="16">
        <f>COUNTIFS('Defect Entry'!$F:$F,$AA$56,'Defect Entry'!$E:$E,$H$40,'Defect Entry'!$M:$M,C61,'Defect Entry'!$N:$N,$B$57)</f>
        <v>11</v>
      </c>
      <c r="AB61" s="17">
        <f>COUNTIFS('Defect Entry'!$F:$F,$AB$56,'Defect Entry'!$E:$E,$H$40,'Defect Entry'!$M:$M,C61,'Defect Entry'!$N:$N,$B$57)</f>
        <v>1</v>
      </c>
      <c r="AC61" s="60">
        <f t="shared" si="20"/>
        <v>12</v>
      </c>
      <c r="AD61" s="16">
        <f>COUNTIFS('Defect Entry'!$F:$F,$AD$56,'Defect Entry'!$E:$E,$I$40,'Defect Entry'!$M:$M,C61,'Defect Entry'!$N:$N,$B$57)</f>
        <v>4</v>
      </c>
      <c r="AE61" s="3">
        <f>COUNTIFS('Defect Entry'!$F:$F,$AE$56,'Defect Entry'!$E:$E,$I$40,'Defect Entry'!$M:$M,C61,'Defect Entry'!$N:$N,$B$57)</f>
        <v>0</v>
      </c>
      <c r="AF61" s="3">
        <f>COUNTIFS('Defect Entry'!$F:$F,$AF$56,'Defect Entry'!$E:$E,$I$40,'Defect Entry'!$M:$M,C61,'Defect Entry'!$N:$N,$B$57)</f>
        <v>1</v>
      </c>
      <c r="AG61" s="3">
        <f>COUNTIFS('Defect Entry'!$F:$F,$AG$56,'Defect Entry'!$E:$E,$I$40,'Defect Entry'!$M:$M,C61,'Defect Entry'!$N:$N,$B$57)</f>
        <v>0</v>
      </c>
      <c r="AH61" s="2">
        <f>COUNTIFS('Defect Entry'!$F:$F,$AH$56,'Defect Entry'!$E:$E,$I$40,'Defect Entry'!$M:$M,C61,'Defect Entry'!$N:$N,$B$57)</f>
        <v>3</v>
      </c>
      <c r="AI61" s="42">
        <f>COUNTIFS('Defect Entry'!$F:$F,$AI$56,'Defect Entry'!$E:$E,$I$40,'Defect Entry'!$M:$M,C61,'Defect Entry'!$N:$N,$B$57)</f>
        <v>3</v>
      </c>
      <c r="AJ61" s="52">
        <f t="shared" si="21"/>
        <v>11</v>
      </c>
    </row>
    <row r="62" spans="2:36" outlineLevel="2" x14ac:dyDescent="0.2">
      <c r="B62" s="396"/>
      <c r="C62" s="29" t="s">
        <v>15</v>
      </c>
      <c r="D62" s="16">
        <f>COUNTIFS('Defect Entry'!$F:$F,$D$56,'Defect Entry'!$E:$E,$D$40,'Defect Entry'!$M:$M,C62,'Defect Entry'!$N:$N,$B$57)</f>
        <v>0</v>
      </c>
      <c r="E62" s="3">
        <f>COUNTIFS('Defect Entry'!$F:$F,$E$56,'Defect Entry'!$E:$E,$D$40,'Defect Entry'!$M:$M,C62,'Defect Entry'!$N:$N,$B$57)</f>
        <v>65</v>
      </c>
      <c r="F62" s="3">
        <f>COUNTIFS('Defect Entry'!$F:$F,$F$56,'Defect Entry'!$E:$E,$D$40,'Defect Entry'!$M:$M,C62,'Defect Entry'!$N:$N,$B$57)</f>
        <v>0</v>
      </c>
      <c r="G62" s="3">
        <f>COUNTIFS('Defect Entry'!$F:$F,$G$56,'Defect Entry'!$E:$E,$D$40,'Defect Entry'!$M:$M,C62,'Defect Entry'!$N:$N,$B$57)</f>
        <v>0</v>
      </c>
      <c r="H62" s="17">
        <f>COUNTIFS('Defect Entry'!$F:$F,$H$56,'Defect Entry'!$E:$E,$D$40,'Defect Entry'!$M:$M,C62,'Defect Entry'!$N:$N,$B$57)</f>
        <v>0</v>
      </c>
      <c r="I62" s="60">
        <f t="shared" si="16"/>
        <v>65</v>
      </c>
      <c r="J62" s="16">
        <f>COUNTIFS('Defect Entry'!$F:$F,$J$56,'Defect Entry'!$E:$E,$E$40,'Defect Entry'!$M:$M,C62,'Defect Entry'!$N:$N,$B$57)</f>
        <v>0</v>
      </c>
      <c r="K62" s="3">
        <f>COUNTIFS('Defect Entry'!$F:$F,$K$56,'Defect Entry'!$E:$E,$E$40,'Defect Entry'!$M:$M,C62,'Defect Entry'!$N:$N,$B$57)</f>
        <v>0</v>
      </c>
      <c r="L62" s="3">
        <f>COUNTIFS('Defect Entry'!$F:$F,$L$56,'Defect Entry'!$E:$E,$E$40,'Defect Entry'!$M:$M,C62,'Defect Entry'!$N:$N,$B$57)</f>
        <v>0</v>
      </c>
      <c r="M62" s="42">
        <f>COUNTIFS('Defect Entry'!$F:$F,$M$56,'Defect Entry'!$E:$E,$E$40,'Defect Entry'!$M:$M,C62,'Defect Entry'!$N:$N,$B$57)</f>
        <v>2</v>
      </c>
      <c r="N62" s="55">
        <f t="shared" si="17"/>
        <v>2</v>
      </c>
      <c r="O62" s="16">
        <f>COUNTIFS('Defect Entry'!$F:$F,$O$56,'Defect Entry'!$E:$E,$F$40,'Defect Entry'!$M:$M,C62,'Defect Entry'!$N:$N,$B$57)</f>
        <v>0</v>
      </c>
      <c r="P62" s="3">
        <f>COUNTIFS('Defect Entry'!$F:$F,$P$56,'Defect Entry'!$E:$E,$F$40,'Defect Entry'!$M:$M,C62,'Defect Entry'!$N:$N,$B$57)</f>
        <v>0</v>
      </c>
      <c r="Q62" s="3">
        <f>COUNTIFS('Defect Entry'!$F:$F,$Q$56,'Defect Entry'!$E:$E,$F$40,'Defect Entry'!$M:$M,C62,'Defect Entry'!$N:$N,$B$57)</f>
        <v>0</v>
      </c>
      <c r="R62" s="3">
        <f>COUNTIFS('Defect Entry'!$F:$F,$R$56,'Defect Entry'!$E:$E,$F$40,'Defect Entry'!$M:$M,C62,'Defect Entry'!$N:$N,$B$57)</f>
        <v>0</v>
      </c>
      <c r="S62" s="63">
        <f>COUNTIFS('Defect Entry'!$F:$F,$S$56,'Defect Entry'!$E:$E,$F$40,'Defect Entry'!$M:$M,C62,'Defect Entry'!$N:$N,$B$57)</f>
        <v>0</v>
      </c>
      <c r="T62" s="60">
        <f t="shared" si="18"/>
        <v>0</v>
      </c>
      <c r="U62" s="16">
        <f>COUNTIFS('Defect Entry'!$F:$F,$U$56,'Defect Entry'!$E:$E,$G$40,'Defect Entry'!$M:$M,C62,'Defect Entry'!$N:$N,$B$57)</f>
        <v>0</v>
      </c>
      <c r="V62" s="3">
        <f>COUNTIFS('Defect Entry'!$F:$F,$V$56,'Defect Entry'!$E:$E,$G$40,'Defect Entry'!$M:$M,C62,'Defect Entry'!$N:$N,$B$57)</f>
        <v>1</v>
      </c>
      <c r="W62" s="3">
        <f>COUNTIFS('Defect Entry'!$F:$F,$W$56,'Defect Entry'!$E:$E,$G$40,'Defect Entry'!$M:$M,C62,'Defect Entry'!$N:$N,$B$57)</f>
        <v>0</v>
      </c>
      <c r="X62" s="3">
        <f>COUNTIFS('Defect Entry'!$F:$F,$X$56,'Defect Entry'!$E:$E,$G$40,'Defect Entry'!$M:$M,C62,'Defect Entry'!$N:$N,$B$57)</f>
        <v>0</v>
      </c>
      <c r="Y62" s="63">
        <f>COUNTIFS('Defect Entry'!$F:$F,$Y$56,'Defect Entry'!$E:$E,$G$40,'Defect Entry'!$M:$M,C62,'Defect Entry'!$N:$N,$B$57)</f>
        <v>0</v>
      </c>
      <c r="Z62" s="60">
        <f t="shared" si="19"/>
        <v>1</v>
      </c>
      <c r="AA62" s="16">
        <f>COUNTIFS('Defect Entry'!$F:$F,$AA$56,'Defect Entry'!$E:$E,$H$40,'Defect Entry'!$M:$M,C62,'Defect Entry'!$N:$N,$B$57)</f>
        <v>1</v>
      </c>
      <c r="AB62" s="17">
        <f>COUNTIFS('Defect Entry'!$F:$F,$AB$56,'Defect Entry'!$E:$E,$H$40,'Defect Entry'!$M:$M,C62,'Defect Entry'!$N:$N,$B$57)</f>
        <v>2</v>
      </c>
      <c r="AC62" s="60">
        <f t="shared" si="20"/>
        <v>3</v>
      </c>
      <c r="AD62" s="16">
        <f>COUNTIFS('Defect Entry'!$F:$F,$AD$56,'Defect Entry'!$E:$E,$I$40,'Defect Entry'!$M:$M,C62,'Defect Entry'!$N:$N,$B$57)</f>
        <v>1</v>
      </c>
      <c r="AE62" s="3">
        <f>COUNTIFS('Defect Entry'!$F:$F,$AE$56,'Defect Entry'!$E:$E,$I$40,'Defect Entry'!$M:$M,C62,'Defect Entry'!$N:$N,$B$57)</f>
        <v>0</v>
      </c>
      <c r="AF62" s="3">
        <f>COUNTIFS('Defect Entry'!$F:$F,$AF$56,'Defect Entry'!$E:$E,$I$40,'Defect Entry'!$M:$M,C62,'Defect Entry'!$N:$N,$B$57)</f>
        <v>0</v>
      </c>
      <c r="AG62" s="3">
        <f>COUNTIFS('Defect Entry'!$F:$F,$AG$56,'Defect Entry'!$E:$E,$I$40,'Defect Entry'!$M:$M,C62,'Defect Entry'!$N:$N,$B$57)</f>
        <v>0</v>
      </c>
      <c r="AH62" s="2">
        <f>COUNTIFS('Defect Entry'!$F:$F,$AH$56,'Defect Entry'!$E:$E,$I$40,'Defect Entry'!$M:$M,C62,'Defect Entry'!$N:$N,$B$57)</f>
        <v>3</v>
      </c>
      <c r="AI62" s="42">
        <f>COUNTIFS('Defect Entry'!$F:$F,$AI$56,'Defect Entry'!$E:$E,$I$40,'Defect Entry'!$M:$M,C62,'Defect Entry'!$N:$N,$B$57)</f>
        <v>0</v>
      </c>
      <c r="AJ62" s="52">
        <f t="shared" si="21"/>
        <v>4</v>
      </c>
    </row>
    <row r="63" spans="2:36" outlineLevel="2" x14ac:dyDescent="0.2">
      <c r="B63" s="396"/>
      <c r="C63" s="29" t="s">
        <v>284</v>
      </c>
      <c r="D63" s="16">
        <f>COUNTIFS('Defect Entry'!$F:$F,$D$56,'Defect Entry'!$E:$E,$D$40,'Defect Entry'!$M:$M,C63,'Defect Entry'!$N:$N,$B$57)</f>
        <v>0</v>
      </c>
      <c r="E63" s="3">
        <f>COUNTIFS('Defect Entry'!$F:$F,$E$56,'Defect Entry'!$E:$E,$D$40,'Defect Entry'!$M:$M,C63,'Defect Entry'!$N:$N,$B$57)</f>
        <v>57</v>
      </c>
      <c r="F63" s="3">
        <f>COUNTIFS('Defect Entry'!$F:$F,$F$56,'Defect Entry'!$E:$E,$D$40,'Defect Entry'!$M:$M,C63,'Defect Entry'!$N:$N,$B$57)</f>
        <v>0</v>
      </c>
      <c r="G63" s="3">
        <f>COUNTIFS('Defect Entry'!$F:$F,$G$56,'Defect Entry'!$E:$E,$D$40,'Defect Entry'!$M:$M,C63,'Defect Entry'!$N:$N,$B$57)</f>
        <v>0</v>
      </c>
      <c r="H63" s="17">
        <f>COUNTIFS('Defect Entry'!$F:$F,$H$56,'Defect Entry'!$E:$E,$D$40,'Defect Entry'!$M:$M,C63,'Defect Entry'!$N:$N,$B$57)</f>
        <v>0</v>
      </c>
      <c r="I63" s="60">
        <f t="shared" si="16"/>
        <v>57</v>
      </c>
      <c r="J63" s="16">
        <f>COUNTIFS('Defect Entry'!$F:$F,$J$56,'Defect Entry'!$E:$E,$E$40,'Defect Entry'!$M:$M,C63,'Defect Entry'!$N:$N,$B$57)</f>
        <v>0</v>
      </c>
      <c r="K63" s="3">
        <f>COUNTIFS('Defect Entry'!$F:$F,$K$56,'Defect Entry'!$E:$E,$E$40,'Defect Entry'!$M:$M,C63,'Defect Entry'!$N:$N,$B$57)</f>
        <v>3</v>
      </c>
      <c r="L63" s="3">
        <f>COUNTIFS('Defect Entry'!$F:$F,$L$56,'Defect Entry'!$E:$E,$E$40,'Defect Entry'!$M:$M,C63,'Defect Entry'!$N:$N,$B$57)</f>
        <v>0</v>
      </c>
      <c r="M63" s="42">
        <f>COUNTIFS('Defect Entry'!$F:$F,$M$56,'Defect Entry'!$E:$E,$E$40,'Defect Entry'!$M:$M,C63,'Defect Entry'!$N:$N,$B$57)</f>
        <v>0</v>
      </c>
      <c r="N63" s="55">
        <f t="shared" si="17"/>
        <v>3</v>
      </c>
      <c r="O63" s="16">
        <f>COUNTIFS('Defect Entry'!$F:$F,$O$56,'Defect Entry'!$E:$E,$F$40,'Defect Entry'!$M:$M,C63,'Defect Entry'!$N:$N,$B$57)</f>
        <v>0</v>
      </c>
      <c r="P63" s="3">
        <f>COUNTIFS('Defect Entry'!$F:$F,$P$56,'Defect Entry'!$E:$E,$F$40,'Defect Entry'!$M:$M,C63,'Defect Entry'!$N:$N,$B$57)</f>
        <v>0</v>
      </c>
      <c r="Q63" s="3">
        <f>COUNTIFS('Defect Entry'!$F:$F,$Q$56,'Defect Entry'!$E:$E,$F$40,'Defect Entry'!$M:$M,C63,'Defect Entry'!$N:$N,$B$57)</f>
        <v>0</v>
      </c>
      <c r="R63" s="3">
        <f>COUNTIFS('Defect Entry'!$F:$F,$R$56,'Defect Entry'!$E:$E,$F$40,'Defect Entry'!$M:$M,C63,'Defect Entry'!$N:$N,$B$57)</f>
        <v>0</v>
      </c>
      <c r="S63" s="63">
        <f>COUNTIFS('Defect Entry'!$F:$F,$S$56,'Defect Entry'!$E:$E,$F$40,'Defect Entry'!$M:$M,C63,'Defect Entry'!$N:$N,$B$57)</f>
        <v>0</v>
      </c>
      <c r="T63" s="60">
        <f t="shared" si="18"/>
        <v>0</v>
      </c>
      <c r="U63" s="16">
        <f>COUNTIFS('Defect Entry'!$F:$F,$U$56,'Defect Entry'!$E:$E,$G$40,'Defect Entry'!$M:$M,C63,'Defect Entry'!$N:$N,$B$57)</f>
        <v>1</v>
      </c>
      <c r="V63" s="3">
        <f>COUNTIFS('Defect Entry'!$F:$F,$V$56,'Defect Entry'!$E:$E,$G$40,'Defect Entry'!$M:$M,C63,'Defect Entry'!$N:$N,$B$57)</f>
        <v>1</v>
      </c>
      <c r="W63" s="3">
        <f>COUNTIFS('Defect Entry'!$F:$F,$W$56,'Defect Entry'!$E:$E,$G$40,'Defect Entry'!$M:$M,C63,'Defect Entry'!$N:$N,$B$57)</f>
        <v>0</v>
      </c>
      <c r="X63" s="3">
        <f>COUNTIFS('Defect Entry'!$F:$F,$X$56,'Defect Entry'!$E:$E,$G$40,'Defect Entry'!$M:$M,C63,'Defect Entry'!$N:$N,$B$57)</f>
        <v>0</v>
      </c>
      <c r="Y63" s="63">
        <f>COUNTIFS('Defect Entry'!$F:$F,$Y$56,'Defect Entry'!$E:$E,$G$40,'Defect Entry'!$M:$M,C63,'Defect Entry'!$N:$N,$B$57)</f>
        <v>0</v>
      </c>
      <c r="Z63" s="60">
        <f t="shared" si="19"/>
        <v>2</v>
      </c>
      <c r="AA63" s="16">
        <f>COUNTIFS('Defect Entry'!$F:$F,$AA$56,'Defect Entry'!$E:$E,$H$40,'Defect Entry'!$M:$M,C63,'Defect Entry'!$N:$N,$B$57)</f>
        <v>3</v>
      </c>
      <c r="AB63" s="17">
        <f>COUNTIFS('Defect Entry'!$F:$F,$AB$56,'Defect Entry'!$E:$E,$H$40,'Defect Entry'!$M:$M,C63,'Defect Entry'!$N:$N,$B$57)</f>
        <v>2</v>
      </c>
      <c r="AC63" s="60">
        <f t="shared" si="20"/>
        <v>5</v>
      </c>
      <c r="AD63" s="16">
        <f>COUNTIFS('Defect Entry'!$F:$F,$AD$56,'Defect Entry'!$E:$E,$I$40,'Defect Entry'!$M:$M,C63,'Defect Entry'!$N:$N,$B$57)</f>
        <v>1</v>
      </c>
      <c r="AE63" s="3">
        <f>COUNTIFS('Defect Entry'!$F:$F,$AE$56,'Defect Entry'!$E:$E,$I$40,'Defect Entry'!$M:$M,C63,'Defect Entry'!$N:$N,$B$57)</f>
        <v>0</v>
      </c>
      <c r="AF63" s="3">
        <f>COUNTIFS('Defect Entry'!$F:$F,$AF$56,'Defect Entry'!$E:$E,$I$40,'Defect Entry'!$M:$M,C63,'Defect Entry'!$N:$N,$B$57)</f>
        <v>2</v>
      </c>
      <c r="AG63" s="3">
        <f>COUNTIFS('Defect Entry'!$F:$F,$AG$56,'Defect Entry'!$E:$E,$I$40,'Defect Entry'!$M:$M,C63,'Defect Entry'!$N:$N,$B$57)</f>
        <v>0</v>
      </c>
      <c r="AH63" s="2">
        <f>COUNTIFS('Defect Entry'!$F:$F,$AH$56,'Defect Entry'!$E:$E,$I$40,'Defect Entry'!$M:$M,C63,'Defect Entry'!$N:$N,$B$57)</f>
        <v>0</v>
      </c>
      <c r="AI63" s="42">
        <f>COUNTIFS('Defect Entry'!$F:$F,$AI$56,'Defect Entry'!$E:$E,$I$40,'Defect Entry'!$M:$M,C63,'Defect Entry'!$N:$N,$B$57)</f>
        <v>0</v>
      </c>
      <c r="AJ63" s="52">
        <f t="shared" si="21"/>
        <v>3</v>
      </c>
    </row>
    <row r="64" spans="2:36" outlineLevel="2" x14ac:dyDescent="0.2">
      <c r="B64" s="396"/>
      <c r="C64" s="29" t="s">
        <v>290</v>
      </c>
      <c r="D64" s="16">
        <f>COUNTIFS('Defect Entry'!$F:$F,$D$56,'Defect Entry'!$E:$E,$D$40,'Defect Entry'!$M:$M,C64,'Defect Entry'!$N:$N,$B$57)</f>
        <v>0</v>
      </c>
      <c r="E64" s="3">
        <f>COUNTIFS('Defect Entry'!$F:$F,$E$56,'Defect Entry'!$E:$E,$D$40,'Defect Entry'!$M:$M,C64,'Defect Entry'!$N:$N,$B$57)</f>
        <v>0</v>
      </c>
      <c r="F64" s="3">
        <f>COUNTIFS('Defect Entry'!$F:$F,$F$56,'Defect Entry'!$E:$E,$D$40,'Defect Entry'!$M:$M,C64,'Defect Entry'!$N:$N,$B$57)</f>
        <v>0</v>
      </c>
      <c r="G64" s="3">
        <f>COUNTIFS('Defect Entry'!$F:$F,$G$56,'Defect Entry'!$E:$E,$D$40,'Defect Entry'!$M:$M,C64,'Defect Entry'!$N:$N,$B$57)</f>
        <v>0</v>
      </c>
      <c r="H64" s="17">
        <f>COUNTIFS('Defect Entry'!$F:$F,$H$56,'Defect Entry'!$E:$E,$D$40,'Defect Entry'!$M:$M,C64,'Defect Entry'!$N:$N,$B$57)</f>
        <v>0</v>
      </c>
      <c r="I64" s="60">
        <f t="shared" si="16"/>
        <v>0</v>
      </c>
      <c r="J64" s="16">
        <f>COUNTIFS('Defect Entry'!$F:$F,$J$56,'Defect Entry'!$E:$E,$E$40,'Defect Entry'!$M:$M,C64,'Defect Entry'!$N:$N,$B$57)</f>
        <v>0</v>
      </c>
      <c r="K64" s="3">
        <f>COUNTIFS('Defect Entry'!$F:$F,$K$56,'Defect Entry'!$E:$E,$E$40,'Defect Entry'!$M:$M,C64,'Defect Entry'!$N:$N,$B$57)</f>
        <v>0</v>
      </c>
      <c r="L64" s="3">
        <f>COUNTIFS('Defect Entry'!$F:$F,$L$56,'Defect Entry'!$E:$E,$E$40,'Defect Entry'!$M:$M,C64,'Defect Entry'!$N:$N,$B$57)</f>
        <v>0</v>
      </c>
      <c r="M64" s="42">
        <f>COUNTIFS('Defect Entry'!$F:$F,$M$56,'Defect Entry'!$E:$E,$E$40,'Defect Entry'!$M:$M,C64,'Defect Entry'!$N:$N,$B$57)</f>
        <v>0</v>
      </c>
      <c r="N64" s="55">
        <f t="shared" si="17"/>
        <v>0</v>
      </c>
      <c r="O64" s="16">
        <f>COUNTIFS('Defect Entry'!$F:$F,$O$56,'Defect Entry'!$E:$E,$F$40,'Defect Entry'!$M:$M,C64,'Defect Entry'!$N:$N,$B$57)</f>
        <v>0</v>
      </c>
      <c r="P64" s="3">
        <f>COUNTIFS('Defect Entry'!$F:$F,$P$56,'Defect Entry'!$E:$E,$F$40,'Defect Entry'!$M:$M,C64,'Defect Entry'!$N:$N,$B$57)</f>
        <v>0</v>
      </c>
      <c r="Q64" s="3">
        <f>COUNTIFS('Defect Entry'!$F:$F,$Q$56,'Defect Entry'!$E:$E,$F$40,'Defect Entry'!$M:$M,C64,'Defect Entry'!$N:$N,$B$57)</f>
        <v>0</v>
      </c>
      <c r="R64" s="3">
        <f>COUNTIFS('Defect Entry'!$F:$F,$R$56,'Defect Entry'!$E:$E,$F$40,'Defect Entry'!$M:$M,C64,'Defect Entry'!$N:$N,$B$57)</f>
        <v>0</v>
      </c>
      <c r="S64" s="63">
        <f>COUNTIFS('Defect Entry'!$F:$F,$S$56,'Defect Entry'!$E:$E,$F$40,'Defect Entry'!$M:$M,C64,'Defect Entry'!$N:$N,$B$57)</f>
        <v>0</v>
      </c>
      <c r="T64" s="60">
        <f t="shared" si="18"/>
        <v>0</v>
      </c>
      <c r="U64" s="16">
        <f>COUNTIFS('Defect Entry'!$F:$F,$U$56,'Defect Entry'!$E:$E,$G$40,'Defect Entry'!$M:$M,C64,'Defect Entry'!$N:$N,$B$57)</f>
        <v>0</v>
      </c>
      <c r="V64" s="3">
        <f>COUNTIFS('Defect Entry'!$F:$F,$V$56,'Defect Entry'!$E:$E,$G$40,'Defect Entry'!$M:$M,C64,'Defect Entry'!$N:$N,$B$57)</f>
        <v>0</v>
      </c>
      <c r="W64" s="3">
        <f>COUNTIFS('Defect Entry'!$F:$F,$W$56,'Defect Entry'!$E:$E,$G$40,'Defect Entry'!$M:$M,C64,'Defect Entry'!$N:$N,$B$57)</f>
        <v>0</v>
      </c>
      <c r="X64" s="3">
        <f>COUNTIFS('Defect Entry'!$F:$F,$X$56,'Defect Entry'!$E:$E,$G$40,'Defect Entry'!$M:$M,C64,'Defect Entry'!$N:$N,$B$57)</f>
        <v>0</v>
      </c>
      <c r="Y64" s="63">
        <f>COUNTIFS('Defect Entry'!$F:$F,$Y$56,'Defect Entry'!$E:$E,$G$40,'Defect Entry'!$M:$M,C64,'Defect Entry'!$N:$N,$B$57)</f>
        <v>0</v>
      </c>
      <c r="Z64" s="60">
        <f t="shared" si="19"/>
        <v>0</v>
      </c>
      <c r="AA64" s="16">
        <f>COUNTIFS('Defect Entry'!$F:$F,$AA$56,'Defect Entry'!$E:$E,$H$40,'Defect Entry'!$M:$M,C64,'Defect Entry'!$N:$N,$B$57)</f>
        <v>0</v>
      </c>
      <c r="AB64" s="17">
        <f>COUNTIFS('Defect Entry'!$F:$F,$AB$56,'Defect Entry'!$E:$E,$H$40,'Defect Entry'!$M:$M,C64,'Defect Entry'!$N:$N,$B$57)</f>
        <v>0</v>
      </c>
      <c r="AC64" s="60">
        <f t="shared" si="20"/>
        <v>0</v>
      </c>
      <c r="AD64" s="16">
        <f>COUNTIFS('Defect Entry'!$F:$F,$AD$56,'Defect Entry'!$E:$E,$I$40,'Defect Entry'!$M:$M,C64,'Defect Entry'!$N:$N,$B$57)</f>
        <v>0</v>
      </c>
      <c r="AE64" s="3">
        <f>COUNTIFS('Defect Entry'!$F:$F,$AE$56,'Defect Entry'!$E:$E,$I$40,'Defect Entry'!$M:$M,C64,'Defect Entry'!$N:$N,$B$57)</f>
        <v>0</v>
      </c>
      <c r="AF64" s="3">
        <f>COUNTIFS('Defect Entry'!$F:$F,$AF$56,'Defect Entry'!$E:$E,$I$40,'Defect Entry'!$M:$M,C64,'Defect Entry'!$N:$N,$B$57)</f>
        <v>0</v>
      </c>
      <c r="AG64" s="3">
        <f>COUNTIFS('Defect Entry'!$F:$F,$AG$56,'Defect Entry'!$E:$E,$I$40,'Defect Entry'!$M:$M,C64,'Defect Entry'!$N:$N,$B$57)</f>
        <v>0</v>
      </c>
      <c r="AH64" s="2">
        <f>COUNTIFS('Defect Entry'!$F:$F,$AH$56,'Defect Entry'!$E:$E,$I$40,'Defect Entry'!$M:$M,C64,'Defect Entry'!$N:$N,$B$57)</f>
        <v>0</v>
      </c>
      <c r="AI64" s="42">
        <f>COUNTIFS('Defect Entry'!$F:$F,$AI$56,'Defect Entry'!$E:$E,$I$40,'Defect Entry'!$M:$M,C64,'Defect Entry'!$N:$N,$B$57)</f>
        <v>0</v>
      </c>
      <c r="AJ64" s="52">
        <f t="shared" si="21"/>
        <v>0</v>
      </c>
    </row>
    <row r="65" spans="2:36" outlineLevel="2" x14ac:dyDescent="0.2">
      <c r="B65" s="396"/>
      <c r="C65" s="29" t="s">
        <v>16</v>
      </c>
      <c r="D65" s="16">
        <f>COUNTIFS('Defect Entry'!$F:$F,$D$56,'Defect Entry'!$E:$E,$D$40,'Defect Entry'!$M:$M,C65,'Defect Entry'!$N:$N,$B$57)</f>
        <v>0</v>
      </c>
      <c r="E65" s="3">
        <f>COUNTIFS('Defect Entry'!$F:$F,$E$56,'Defect Entry'!$E:$E,$D$40,'Defect Entry'!$M:$M,C65,'Defect Entry'!$N:$N,$B$57)</f>
        <v>0</v>
      </c>
      <c r="F65" s="3">
        <f>COUNTIFS('Defect Entry'!$F:$F,$F$56,'Defect Entry'!$E:$E,$D$40,'Defect Entry'!$M:$M,C65,'Defect Entry'!$N:$N,$B$57)</f>
        <v>0</v>
      </c>
      <c r="G65" s="3">
        <f>COUNTIFS('Defect Entry'!$F:$F,$G$56,'Defect Entry'!$E:$E,$D$40,'Defect Entry'!$M:$M,C65,'Defect Entry'!$N:$N,$B$57)</f>
        <v>0</v>
      </c>
      <c r="H65" s="17">
        <f>COUNTIFS('Defect Entry'!$F:$F,$H$56,'Defect Entry'!$E:$E,$D$40,'Defect Entry'!$M:$M,C65,'Defect Entry'!$N:$N,$B$57)</f>
        <v>0</v>
      </c>
      <c r="I65" s="60">
        <f t="shared" si="16"/>
        <v>0</v>
      </c>
      <c r="J65" s="16">
        <f>COUNTIFS('Defect Entry'!$F:$F,$J$56,'Defect Entry'!$E:$E,$E$40,'Defect Entry'!$M:$M,C65,'Defect Entry'!$N:$N,$B$57)</f>
        <v>0</v>
      </c>
      <c r="K65" s="3">
        <f>COUNTIFS('Defect Entry'!$F:$F,$K$56,'Defect Entry'!$E:$E,$E$40,'Defect Entry'!$M:$M,C65,'Defect Entry'!$N:$N,$B$57)</f>
        <v>0</v>
      </c>
      <c r="L65" s="3">
        <f>COUNTIFS('Defect Entry'!$F:$F,$L$56,'Defect Entry'!$E:$E,$E$40,'Defect Entry'!$M:$M,C65,'Defect Entry'!$N:$N,$B$57)</f>
        <v>0</v>
      </c>
      <c r="M65" s="42">
        <f>COUNTIFS('Defect Entry'!$F:$F,$M$56,'Defect Entry'!$E:$E,$E$40,'Defect Entry'!$M:$M,C65,'Defect Entry'!$N:$N,$B$57)</f>
        <v>0</v>
      </c>
      <c r="N65" s="55">
        <f t="shared" si="17"/>
        <v>0</v>
      </c>
      <c r="O65" s="16">
        <f>COUNTIFS('Defect Entry'!$F:$F,$O$56,'Defect Entry'!$E:$E,$F$40,'Defect Entry'!$M:$M,C65,'Defect Entry'!$N:$N,$B$57)</f>
        <v>0</v>
      </c>
      <c r="P65" s="3">
        <f>COUNTIFS('Defect Entry'!$F:$F,$P$56,'Defect Entry'!$E:$E,$F$40,'Defect Entry'!$M:$M,C65,'Defect Entry'!$N:$N,$B$57)</f>
        <v>0</v>
      </c>
      <c r="Q65" s="3">
        <f>COUNTIFS('Defect Entry'!$F:$F,$Q$56,'Defect Entry'!$E:$E,$F$40,'Defect Entry'!$M:$M,C65,'Defect Entry'!$N:$N,$B$57)</f>
        <v>0</v>
      </c>
      <c r="R65" s="3">
        <f>COUNTIFS('Defect Entry'!$F:$F,$R$56,'Defect Entry'!$E:$E,$F$40,'Defect Entry'!$M:$M,C65,'Defect Entry'!$N:$N,$B$57)</f>
        <v>0</v>
      </c>
      <c r="S65" s="63">
        <f>COUNTIFS('Defect Entry'!$F:$F,$S$56,'Defect Entry'!$E:$E,$F$40,'Defect Entry'!$M:$M,C65,'Defect Entry'!$N:$N,$B$57)</f>
        <v>0</v>
      </c>
      <c r="T65" s="60">
        <f t="shared" si="18"/>
        <v>0</v>
      </c>
      <c r="U65" s="16">
        <f>COUNTIFS('Defect Entry'!$F:$F,$U$56,'Defect Entry'!$E:$E,$G$40,'Defect Entry'!$M:$M,C65,'Defect Entry'!$N:$N,$B$57)</f>
        <v>0</v>
      </c>
      <c r="V65" s="3">
        <f>COUNTIFS('Defect Entry'!$F:$F,$V$56,'Defect Entry'!$E:$E,$G$40,'Defect Entry'!$M:$M,C65,'Defect Entry'!$N:$N,$B$57)</f>
        <v>0</v>
      </c>
      <c r="W65" s="3">
        <f>COUNTIFS('Defect Entry'!$F:$F,$W$56,'Defect Entry'!$E:$E,$G$40,'Defect Entry'!$M:$M,C65,'Defect Entry'!$N:$N,$B$57)</f>
        <v>0</v>
      </c>
      <c r="X65" s="3">
        <f>COUNTIFS('Defect Entry'!$F:$F,$X$56,'Defect Entry'!$E:$E,$G$40,'Defect Entry'!$M:$M,C65,'Defect Entry'!$N:$N,$B$57)</f>
        <v>0</v>
      </c>
      <c r="Y65" s="63">
        <f>COUNTIFS('Defect Entry'!$F:$F,$Y$56,'Defect Entry'!$E:$E,$G$40,'Defect Entry'!$M:$M,C65,'Defect Entry'!$N:$N,$B$57)</f>
        <v>0</v>
      </c>
      <c r="Z65" s="60">
        <f t="shared" si="19"/>
        <v>0</v>
      </c>
      <c r="AA65" s="16">
        <f>COUNTIFS('Defect Entry'!$F:$F,$AA$56,'Defect Entry'!$E:$E,$H$40,'Defect Entry'!$M:$M,C65,'Defect Entry'!$N:$N,$B$57)</f>
        <v>0</v>
      </c>
      <c r="AB65" s="17">
        <f>COUNTIFS('Defect Entry'!$F:$F,$AB$56,'Defect Entry'!$E:$E,$H$40,'Defect Entry'!$M:$M,C65,'Defect Entry'!$N:$N,$B$57)</f>
        <v>0</v>
      </c>
      <c r="AC65" s="60">
        <f t="shared" si="20"/>
        <v>0</v>
      </c>
      <c r="AD65" s="16">
        <f>COUNTIFS('Defect Entry'!$F:$F,$AD$56,'Defect Entry'!$E:$E,$I$40,'Defect Entry'!$M:$M,C65,'Defect Entry'!$N:$N,$B$57)</f>
        <v>0</v>
      </c>
      <c r="AE65" s="3">
        <f>COUNTIFS('Defect Entry'!$F:$F,$AE$56,'Defect Entry'!$E:$E,$I$40,'Defect Entry'!$M:$M,C65,'Defect Entry'!$N:$N,$B$57)</f>
        <v>0</v>
      </c>
      <c r="AF65" s="3">
        <f>COUNTIFS('Defect Entry'!$F:$F,$AF$56,'Defect Entry'!$E:$E,$I$40,'Defect Entry'!$M:$M,C65,'Defect Entry'!$N:$N,$B$57)</f>
        <v>0</v>
      </c>
      <c r="AG65" s="3">
        <f>COUNTIFS('Defect Entry'!$F:$F,$AG$56,'Defect Entry'!$E:$E,$I$40,'Defect Entry'!$M:$M,C65,'Defect Entry'!$N:$N,$B$57)</f>
        <v>0</v>
      </c>
      <c r="AH65" s="2">
        <f>COUNTIFS('Defect Entry'!$F:$F,$AH$56,'Defect Entry'!$E:$E,$I$40,'Defect Entry'!$M:$M,C65,'Defect Entry'!$N:$N,$B$57)</f>
        <v>0</v>
      </c>
      <c r="AI65" s="42">
        <f>COUNTIFS('Defect Entry'!$F:$F,$AI$56,'Defect Entry'!$E:$E,$I$40,'Defect Entry'!$M:$M,C65,'Defect Entry'!$N:$N,$B$57)</f>
        <v>0</v>
      </c>
      <c r="AJ65" s="52">
        <f t="shared" si="21"/>
        <v>0</v>
      </c>
    </row>
    <row r="66" spans="2:36" outlineLevel="2" x14ac:dyDescent="0.2">
      <c r="B66" s="396"/>
      <c r="C66" s="29" t="s">
        <v>17</v>
      </c>
      <c r="D66" s="16">
        <f>COUNTIFS('Defect Entry'!$F:$F,$D$56,'Defect Entry'!$E:$E,$D$40,'Defect Entry'!$M:$M,C66,'Defect Entry'!$N:$N,$B$57)</f>
        <v>0</v>
      </c>
      <c r="E66" s="3">
        <f>COUNTIFS('Defect Entry'!$F:$F,$E$56,'Defect Entry'!$E:$E,$D$40,'Defect Entry'!$M:$M,C66,'Defect Entry'!$N:$N,$B$57)</f>
        <v>0</v>
      </c>
      <c r="F66" s="3">
        <f>COUNTIFS('Defect Entry'!$F:$F,$F$56,'Defect Entry'!$E:$E,$D$40,'Defect Entry'!$M:$M,C66,'Defect Entry'!$N:$N,$B$57)</f>
        <v>0</v>
      </c>
      <c r="G66" s="3">
        <f>COUNTIFS('Defect Entry'!$F:$F,$G$56,'Defect Entry'!$E:$E,$D$40,'Defect Entry'!$M:$M,C66,'Defect Entry'!$N:$N,$B$57)</f>
        <v>0</v>
      </c>
      <c r="H66" s="17">
        <f>COUNTIFS('Defect Entry'!$F:$F,$H$56,'Defect Entry'!$E:$E,$D$40,'Defect Entry'!$M:$M,C66,'Defect Entry'!$N:$N,$B$57)</f>
        <v>0</v>
      </c>
      <c r="I66" s="60">
        <f t="shared" si="16"/>
        <v>0</v>
      </c>
      <c r="J66" s="16">
        <f>COUNTIFS('Defect Entry'!$F:$F,$J$56,'Defect Entry'!$E:$E,$E$40,'Defect Entry'!$M:$M,C66,'Defect Entry'!$N:$N,$B$57)</f>
        <v>0</v>
      </c>
      <c r="K66" s="3">
        <f>COUNTIFS('Defect Entry'!$F:$F,$K$56,'Defect Entry'!$E:$E,$E$40,'Defect Entry'!$M:$M,C66,'Defect Entry'!$N:$N,$B$57)</f>
        <v>0</v>
      </c>
      <c r="L66" s="3">
        <f>COUNTIFS('Defect Entry'!$F:$F,$L$56,'Defect Entry'!$E:$E,$E$40,'Defect Entry'!$M:$M,C66,'Defect Entry'!$N:$N,$B$57)</f>
        <v>0</v>
      </c>
      <c r="M66" s="42">
        <f>COUNTIFS('Defect Entry'!$F:$F,$M$56,'Defect Entry'!$E:$E,$E$40,'Defect Entry'!$M:$M,C66,'Defect Entry'!$N:$N,$B$57)</f>
        <v>0</v>
      </c>
      <c r="N66" s="55">
        <f t="shared" si="17"/>
        <v>0</v>
      </c>
      <c r="O66" s="16">
        <f>COUNTIFS('Defect Entry'!$F:$F,$O$56,'Defect Entry'!$E:$E,$F$40,'Defect Entry'!$M:$M,C66,'Defect Entry'!$N:$N,$B$57)</f>
        <v>0</v>
      </c>
      <c r="P66" s="3">
        <f>COUNTIFS('Defect Entry'!$F:$F,$P$56,'Defect Entry'!$E:$E,$F$40,'Defect Entry'!$M:$M,C66,'Defect Entry'!$N:$N,$B$57)</f>
        <v>0</v>
      </c>
      <c r="Q66" s="3">
        <f>COUNTIFS('Defect Entry'!$F:$F,$Q$56,'Defect Entry'!$E:$E,$F$40,'Defect Entry'!$M:$M,C66,'Defect Entry'!$N:$N,$B$57)</f>
        <v>0</v>
      </c>
      <c r="R66" s="3">
        <f>COUNTIFS('Defect Entry'!$F:$F,$R$56,'Defect Entry'!$E:$E,$F$40,'Defect Entry'!$M:$M,C66,'Defect Entry'!$N:$N,$B$57)</f>
        <v>0</v>
      </c>
      <c r="S66" s="63">
        <f>COUNTIFS('Defect Entry'!$F:$F,$S$56,'Defect Entry'!$E:$E,$F$40,'Defect Entry'!$M:$M,C66,'Defect Entry'!$N:$N,$B$57)</f>
        <v>0</v>
      </c>
      <c r="T66" s="60">
        <f t="shared" si="18"/>
        <v>0</v>
      </c>
      <c r="U66" s="16">
        <f>COUNTIFS('Defect Entry'!$F:$F,$U$56,'Defect Entry'!$E:$E,$G$40,'Defect Entry'!$M:$M,C66,'Defect Entry'!$N:$N,$B$57)</f>
        <v>0</v>
      </c>
      <c r="V66" s="3">
        <f>COUNTIFS('Defect Entry'!$F:$F,$V$56,'Defect Entry'!$E:$E,$G$40,'Defect Entry'!$M:$M,C66,'Defect Entry'!$N:$N,$B$57)</f>
        <v>0</v>
      </c>
      <c r="W66" s="3">
        <f>COUNTIFS('Defect Entry'!$F:$F,$W$56,'Defect Entry'!$E:$E,$G$40,'Defect Entry'!$M:$M,C66,'Defect Entry'!$N:$N,$B$57)</f>
        <v>0</v>
      </c>
      <c r="X66" s="3">
        <f>COUNTIFS('Defect Entry'!$F:$F,$X$56,'Defect Entry'!$E:$E,$G$40,'Defect Entry'!$M:$M,C66,'Defect Entry'!$N:$N,$B$57)</f>
        <v>0</v>
      </c>
      <c r="Y66" s="63">
        <f>COUNTIFS('Defect Entry'!$F:$F,$Y$56,'Defect Entry'!$E:$E,$G$40,'Defect Entry'!$M:$M,C66,'Defect Entry'!$N:$N,$B$57)</f>
        <v>0</v>
      </c>
      <c r="Z66" s="60">
        <f t="shared" si="19"/>
        <v>0</v>
      </c>
      <c r="AA66" s="16">
        <f>COUNTIFS('Defect Entry'!$F:$F,$AA$56,'Defect Entry'!$E:$E,$H$40,'Defect Entry'!$M:$M,C66,'Defect Entry'!$N:$N,$B$57)</f>
        <v>0</v>
      </c>
      <c r="AB66" s="17">
        <f>COUNTIFS('Defect Entry'!$F:$F,$AB$56,'Defect Entry'!$E:$E,$H$40,'Defect Entry'!$M:$M,C66,'Defect Entry'!$N:$N,$B$57)</f>
        <v>0</v>
      </c>
      <c r="AC66" s="60">
        <f t="shared" si="20"/>
        <v>0</v>
      </c>
      <c r="AD66" s="16">
        <f>COUNTIFS('Defect Entry'!$F:$F,$AD$56,'Defect Entry'!$E:$E,$I$40,'Defect Entry'!$M:$M,C66,'Defect Entry'!$N:$N,$B$57)</f>
        <v>0</v>
      </c>
      <c r="AE66" s="3">
        <f>COUNTIFS('Defect Entry'!$F:$F,$AE$56,'Defect Entry'!$E:$E,$I$40,'Defect Entry'!$M:$M,C66,'Defect Entry'!$N:$N,$B$57)</f>
        <v>0</v>
      </c>
      <c r="AF66" s="3">
        <f>COUNTIFS('Defect Entry'!$F:$F,$AF$56,'Defect Entry'!$E:$E,$I$40,'Defect Entry'!$M:$M,C66,'Defect Entry'!$N:$N,$B$57)</f>
        <v>0</v>
      </c>
      <c r="AG66" s="3">
        <f>COUNTIFS('Defect Entry'!$F:$F,$AG$56,'Defect Entry'!$E:$E,$I$40,'Defect Entry'!$M:$M,C66,'Defect Entry'!$N:$N,$B$57)</f>
        <v>0</v>
      </c>
      <c r="AH66" s="2">
        <f>COUNTIFS('Defect Entry'!$F:$F,$AH$56,'Defect Entry'!$E:$E,$I$40,'Defect Entry'!$M:$M,C66,'Defect Entry'!$N:$N,$B$57)</f>
        <v>0</v>
      </c>
      <c r="AI66" s="42">
        <f>COUNTIFS('Defect Entry'!$F:$F,$AI$56,'Defect Entry'!$E:$E,$I$40,'Defect Entry'!$M:$M,C66,'Defect Entry'!$N:$N,$B$57)</f>
        <v>0</v>
      </c>
      <c r="AJ66" s="52">
        <f t="shared" si="21"/>
        <v>0</v>
      </c>
    </row>
    <row r="67" spans="2:36" ht="13.5" outlineLevel="2" thickBot="1" x14ac:dyDescent="0.25">
      <c r="B67" s="397"/>
      <c r="C67" s="30" t="s">
        <v>155</v>
      </c>
      <c r="D67" s="18">
        <f>COUNTIFS('Defect Entry'!$F:$F,$D$56,'Defect Entry'!$E:$E,$D$40,'Defect Entry'!$M:$M,C67,'Defect Entry'!$N:$N,$B$57)</f>
        <v>0</v>
      </c>
      <c r="E67" s="6">
        <f>COUNTIFS('Defect Entry'!$F:$F,$E$56,'Defect Entry'!$E:$E,$D$40,'Defect Entry'!$M:$M,C67,'Defect Entry'!$N:$N,$B$57)</f>
        <v>0</v>
      </c>
      <c r="F67" s="6">
        <f>COUNTIFS('Defect Entry'!$F:$F,$F$56,'Defect Entry'!$E:$E,$D$40,'Defect Entry'!$M:$M,C67,'Defect Entry'!$N:$N,$B$57)</f>
        <v>0</v>
      </c>
      <c r="G67" s="6">
        <f>COUNTIFS('Defect Entry'!$F:$F,$G$56,'Defect Entry'!$E:$E,$D$40,'Defect Entry'!$M:$M,C67,'Defect Entry'!$N:$N,$B$57)</f>
        <v>0</v>
      </c>
      <c r="H67" s="19">
        <f>COUNTIFS('Defect Entry'!$F:$F,$H$56,'Defect Entry'!$E:$E,$D$40,'Defect Entry'!$M:$M,C67,'Defect Entry'!$N:$N,$B$57)</f>
        <v>0</v>
      </c>
      <c r="I67" s="61">
        <f t="shared" si="16"/>
        <v>0</v>
      </c>
      <c r="J67" s="18">
        <f>COUNTIFS('Defect Entry'!$F:$F,$J$56,'Defect Entry'!$E:$E,$E$40,'Defect Entry'!$M:$M,C67,'Defect Entry'!$N:$N,$B$57)</f>
        <v>0</v>
      </c>
      <c r="K67" s="6">
        <f>COUNTIFS('Defect Entry'!$F:$F,$K$56,'Defect Entry'!$E:$E,$E$40,'Defect Entry'!$M:$M,C67,'Defect Entry'!$N:$N,$B$57)</f>
        <v>0</v>
      </c>
      <c r="L67" s="6">
        <f>COUNTIFS('Defect Entry'!$F:$F,$L$56,'Defect Entry'!$E:$E,$E$40,'Defect Entry'!$M:$M,C67,'Defect Entry'!$N:$N,$B$57)</f>
        <v>0</v>
      </c>
      <c r="M67" s="49">
        <f>COUNTIFS('Defect Entry'!$F:$F,$M$56,'Defect Entry'!$E:$E,$E$40,'Defect Entry'!$M:$M,C67,'Defect Entry'!$N:$N,$B$57)</f>
        <v>0</v>
      </c>
      <c r="N67" s="56">
        <f t="shared" si="17"/>
        <v>0</v>
      </c>
      <c r="O67" s="18">
        <f>COUNTIFS('Defect Entry'!$F:$F,$O$56,'Defect Entry'!$E:$E,$F$40,'Defect Entry'!$M:$M,C67,'Defect Entry'!$N:$N,$B$57)</f>
        <v>0</v>
      </c>
      <c r="P67" s="6">
        <f>COUNTIFS('Defect Entry'!$F:$F,$P$56,'Defect Entry'!$E:$E,$F$40,'Defect Entry'!$M:$M,C67,'Defect Entry'!$N:$N,$B$57)</f>
        <v>0</v>
      </c>
      <c r="Q67" s="6">
        <f>COUNTIFS('Defect Entry'!$F:$F,$Q$56,'Defect Entry'!$E:$E,$F$40,'Defect Entry'!$M:$M,C67,'Defect Entry'!$N:$N,$B$57)</f>
        <v>0</v>
      </c>
      <c r="R67" s="6">
        <f>COUNTIFS('Defect Entry'!$F:$F,$R$56,'Defect Entry'!$E:$E,$F$40,'Defect Entry'!$M:$M,C67,'Defect Entry'!$N:$N,$B$57)</f>
        <v>0</v>
      </c>
      <c r="S67" s="64">
        <f>COUNTIFS('Defect Entry'!$F:$F,$S$56,'Defect Entry'!$E:$E,$F$40,'Defect Entry'!$M:$M,C67,'Defect Entry'!$N:$N,$B$57)</f>
        <v>0</v>
      </c>
      <c r="T67" s="61">
        <f t="shared" si="18"/>
        <v>0</v>
      </c>
      <c r="U67" s="18">
        <f>COUNTIFS('Defect Entry'!$F:$F,$U$56,'Defect Entry'!$E:$E,$G$40,'Defect Entry'!$M:$M,C67,'Defect Entry'!$N:$N,$B$57)</f>
        <v>0</v>
      </c>
      <c r="V67" s="6">
        <f>COUNTIFS('Defect Entry'!$F:$F,$V$56,'Defect Entry'!$E:$E,$G$40,'Defect Entry'!$M:$M,C67,'Defect Entry'!$N:$N,$B$57)</f>
        <v>0</v>
      </c>
      <c r="W67" s="6">
        <f>COUNTIFS('Defect Entry'!$F:$F,$W$56,'Defect Entry'!$E:$E,$G$40,'Defect Entry'!$M:$M,C67,'Defect Entry'!$N:$N,$B$57)</f>
        <v>0</v>
      </c>
      <c r="X67" s="6">
        <f>COUNTIFS('Defect Entry'!$F:$F,$X$56,'Defect Entry'!$E:$E,$G$40,'Defect Entry'!$M:$M,C67,'Defect Entry'!$N:$N,$B$57)</f>
        <v>0</v>
      </c>
      <c r="Y67" s="64">
        <f>COUNTIFS('Defect Entry'!$F:$F,$Y$56,'Defect Entry'!$E:$E,$G$40,'Defect Entry'!$M:$M,C67,'Defect Entry'!$N:$N,$B$57)</f>
        <v>0</v>
      </c>
      <c r="Z67" s="61">
        <f t="shared" si="19"/>
        <v>0</v>
      </c>
      <c r="AA67" s="18">
        <f>COUNTIFS('Defect Entry'!$F:$F,$AA$56,'Defect Entry'!$E:$E,$H$40,'Defect Entry'!$M:$M,C67,'Defect Entry'!$N:$N,$B$57)</f>
        <v>0</v>
      </c>
      <c r="AB67" s="19">
        <f>COUNTIFS('Defect Entry'!$F:$F,$AB$56,'Defect Entry'!$E:$E,$H$40,'Defect Entry'!$M:$M,C67,'Defect Entry'!$N:$N,$B$57)</f>
        <v>0</v>
      </c>
      <c r="AC67" s="61">
        <f t="shared" si="20"/>
        <v>0</v>
      </c>
      <c r="AD67" s="18">
        <f>COUNTIFS('Defect Entry'!$F:$F,$AD$56,'Defect Entry'!$E:$E,$I$40,'Defect Entry'!$M:$M,C67,'Defect Entry'!$N:$N,$B$57)</f>
        <v>0</v>
      </c>
      <c r="AE67" s="6">
        <f>COUNTIFS('Defect Entry'!$F:$F,$AE$56,'Defect Entry'!$E:$E,$I$40,'Defect Entry'!$M:$M,C67,'Defect Entry'!$N:$N,$B$57)</f>
        <v>0</v>
      </c>
      <c r="AF67" s="6">
        <f>COUNTIFS('Defect Entry'!$F:$F,$AF$56,'Defect Entry'!$E:$E,$I$40,'Defect Entry'!$M:$M,C67,'Defect Entry'!$N:$N,$B$57)</f>
        <v>0</v>
      </c>
      <c r="AG67" s="6">
        <f>COUNTIFS('Defect Entry'!$F:$F,$AG$56,'Defect Entry'!$E:$E,$I$40,'Defect Entry'!$M:$M,C67,'Defect Entry'!$N:$N,$B$57)</f>
        <v>0</v>
      </c>
      <c r="AH67" s="58">
        <f>COUNTIFS('Defect Entry'!$F:$F,$AH$56,'Defect Entry'!$E:$E,$I$40,'Defect Entry'!$M:$M,C67,'Defect Entry'!$N:$N,$B$57)</f>
        <v>0</v>
      </c>
      <c r="AI67" s="49">
        <f>COUNTIFS('Defect Entry'!$F:$F,$AI$56,'Defect Entry'!$E:$E,$I$40,'Defect Entry'!$M:$M,C67,'Defect Entry'!$N:$N,$B$57)</f>
        <v>0</v>
      </c>
      <c r="AJ67" s="53">
        <f t="shared" si="21"/>
        <v>0</v>
      </c>
    </row>
    <row r="68" spans="2:36" ht="13.5" outlineLevel="1" thickBot="1" x14ac:dyDescent="0.25">
      <c r="B68" s="398" t="s">
        <v>19</v>
      </c>
      <c r="C68" s="399"/>
      <c r="D68" s="22">
        <f>SUM(D57:D67)</f>
        <v>0</v>
      </c>
      <c r="E68" s="21">
        <f t="shared" ref="E68" si="22">SUM(E57:E67)</f>
        <v>443</v>
      </c>
      <c r="F68" s="21">
        <f t="shared" ref="F68" si="23">SUM(F57:F67)</f>
        <v>0</v>
      </c>
      <c r="G68" s="21">
        <f t="shared" ref="G68" si="24">SUM(G57:G67)</f>
        <v>0</v>
      </c>
      <c r="H68" s="46">
        <f>SUM(H57:H67)</f>
        <v>2</v>
      </c>
      <c r="I68" s="47">
        <f t="shared" ref="I68" si="25">SUM(I57:I67)</f>
        <v>445</v>
      </c>
      <c r="J68" s="22">
        <f>SUM(J57:J67)</f>
        <v>0</v>
      </c>
      <c r="K68" s="21">
        <f t="shared" ref="K68" si="26">SUM(K57:K67)</f>
        <v>7</v>
      </c>
      <c r="L68" s="21">
        <f t="shared" ref="L68" si="27">SUM(L57:L67)</f>
        <v>1</v>
      </c>
      <c r="M68" s="46">
        <f t="shared" ref="M68" si="28">SUM(M57:M67)</f>
        <v>18</v>
      </c>
      <c r="N68" s="47">
        <f t="shared" ref="N68" si="29">SUM(N57:N67)</f>
        <v>26</v>
      </c>
      <c r="O68" s="22">
        <f>SUM(O57:O67)</f>
        <v>2</v>
      </c>
      <c r="P68" s="21">
        <f t="shared" ref="P68" si="30">SUM(P57:P67)</f>
        <v>0</v>
      </c>
      <c r="Q68" s="21">
        <f t="shared" ref="Q68" si="31">SUM(Q57:Q67)</f>
        <v>4</v>
      </c>
      <c r="R68" s="21">
        <f t="shared" ref="R68:S68" si="32">SUM(R57:R67)</f>
        <v>0</v>
      </c>
      <c r="S68" s="46">
        <f t="shared" si="32"/>
        <v>0</v>
      </c>
      <c r="T68" s="47">
        <f t="shared" ref="T68" si="33">SUM(T57:T67)</f>
        <v>6</v>
      </c>
      <c r="U68" s="22">
        <f>SUM(U57:U67)</f>
        <v>4</v>
      </c>
      <c r="V68" s="21">
        <f t="shared" ref="V68" si="34">SUM(V57:V67)</f>
        <v>27</v>
      </c>
      <c r="W68" s="21">
        <f t="shared" ref="W68" si="35">SUM(W57:W67)</f>
        <v>0</v>
      </c>
      <c r="X68" s="21">
        <f t="shared" ref="X68" si="36">SUM(X57:X67)</f>
        <v>0</v>
      </c>
      <c r="Y68" s="46">
        <f t="shared" ref="Y68" si="37">SUM(Y57:Y67)</f>
        <v>0</v>
      </c>
      <c r="Z68" s="47">
        <f t="shared" ref="Z68" si="38">SUM(Z57:Z67)</f>
        <v>31</v>
      </c>
      <c r="AA68" s="22">
        <f>SUM(AA57:AA67)</f>
        <v>27</v>
      </c>
      <c r="AB68" s="46">
        <f t="shared" ref="AB68" si="39">SUM(AB57:AB67)</f>
        <v>6</v>
      </c>
      <c r="AC68" s="47">
        <f t="shared" ref="AC68" si="40">SUM(AC57:AC67)</f>
        <v>33</v>
      </c>
      <c r="AD68" s="22">
        <f>SUM(AD57:AD67)</f>
        <v>6</v>
      </c>
      <c r="AE68" s="21">
        <f t="shared" ref="AE68" si="41">SUM(AE57:AE67)</f>
        <v>2</v>
      </c>
      <c r="AF68" s="21">
        <f t="shared" ref="AF68" si="42">SUM(AF57:AF67)</f>
        <v>3</v>
      </c>
      <c r="AG68" s="21">
        <f t="shared" ref="AG68" si="43">SUM(AG57:AG67)</f>
        <v>0</v>
      </c>
      <c r="AH68" s="21">
        <f t="shared" ref="AH68:AI68" si="44">SUM(AH57:AH67)</f>
        <v>8</v>
      </c>
      <c r="AI68" s="46">
        <f t="shared" si="44"/>
        <v>5</v>
      </c>
      <c r="AJ68" s="47">
        <f t="shared" ref="AJ68" si="45">SUM(AJ57:AJ67)</f>
        <v>24</v>
      </c>
    </row>
    <row r="69" spans="2:36" outlineLevel="1" x14ac:dyDescent="0.2"/>
    <row r="70" spans="2:36" ht="13.5" outlineLevel="1" thickBot="1" x14ac:dyDescent="0.25"/>
    <row r="71" spans="2:36" ht="15" customHeight="1" outlineLevel="1" thickBot="1" x14ac:dyDescent="0.25">
      <c r="B71" s="393" t="s">
        <v>91</v>
      </c>
      <c r="C71" s="394"/>
      <c r="D71" s="389" t="s">
        <v>92</v>
      </c>
      <c r="E71" s="390"/>
      <c r="F71" s="390"/>
      <c r="G71" s="390"/>
      <c r="H71" s="390"/>
      <c r="I71" s="390"/>
      <c r="J71" s="390"/>
      <c r="K71" s="402"/>
      <c r="L71" s="403"/>
    </row>
    <row r="72" spans="2:36" ht="13.5" outlineLevel="1" thickBot="1" x14ac:dyDescent="0.25">
      <c r="B72" s="8" t="s">
        <v>1</v>
      </c>
      <c r="C72" s="27" t="s">
        <v>2</v>
      </c>
      <c r="D72" s="8" t="s">
        <v>13</v>
      </c>
      <c r="E72" s="9" t="s">
        <v>14</v>
      </c>
      <c r="F72" s="9" t="s">
        <v>94</v>
      </c>
      <c r="G72" s="9" t="s">
        <v>95</v>
      </c>
      <c r="H72" s="9" t="s">
        <v>96</v>
      </c>
      <c r="I72" s="9" t="s">
        <v>7</v>
      </c>
      <c r="J72" s="27" t="s">
        <v>97</v>
      </c>
      <c r="K72" s="92" t="s">
        <v>18</v>
      </c>
      <c r="L72" s="50" t="s">
        <v>99</v>
      </c>
    </row>
    <row r="73" spans="2:36" outlineLevel="2" x14ac:dyDescent="0.2">
      <c r="B73" s="395" t="s">
        <v>195</v>
      </c>
      <c r="C73" s="28" t="s">
        <v>6</v>
      </c>
      <c r="D73" s="10">
        <f>COUNTIFS('Defect Entry'!$L:$L,$D$72,'Defect Entry'!$M:$M,C73,'Defect Entry'!$N:$N,$B$73)</f>
        <v>84</v>
      </c>
      <c r="E73" s="7">
        <f>COUNTIFS('Defect Entry'!$L:$L,$E$72,'Defect Entry'!$M:$M,C73,'Defect Entry'!$N:$N,$B$73)</f>
        <v>0</v>
      </c>
      <c r="F73" s="7">
        <f>COUNTIFS('Defect Entry'!$L:$L,$F$72,'Defect Entry'!$M:$M,C73,'Defect Entry'!$N:$N,$B$73)</f>
        <v>0</v>
      </c>
      <c r="G73" s="7">
        <f>COUNTIFS('Defect Entry'!$L:$L,$G$72,'Defect Entry'!$M:$M,C73,'Defect Entry'!$N:$N,$B$73)</f>
        <v>3</v>
      </c>
      <c r="H73" s="7">
        <f>COUNTIFS('Defect Entry'!$L:$L,$H$72,'Defect Entry'!$M:$M,C73,'Defect Entry'!$N:$N,$B$73)</f>
        <v>0</v>
      </c>
      <c r="I73" s="7">
        <f>COUNTIFS('Defect Entry'!$L:$L,$I$72,'Defect Entry'!$M:$M,C73,'Defect Entry'!$N:$N,$B$73)</f>
        <v>0</v>
      </c>
      <c r="J73" s="41">
        <f>COUNTIFS('Defect Entry'!$L:$L,$J$72,'Defect Entry'!$M:$M,C73,'Defect Entry'!$N:$N,$B$73)</f>
        <v>0</v>
      </c>
      <c r="K73" s="83">
        <f>SUM(D73:J73)</f>
        <v>87</v>
      </c>
      <c r="L73" s="79">
        <f>K73/$K$84</f>
        <v>9.9201824401368308E-2</v>
      </c>
    </row>
    <row r="74" spans="2:36" outlineLevel="2" x14ac:dyDescent="0.2">
      <c r="B74" s="396"/>
      <c r="C74" s="29" t="s">
        <v>11</v>
      </c>
      <c r="D74" s="16">
        <f>COUNTIFS('Defect Entry'!$L:$L,$D$72,'Defect Entry'!$M:$M,C74,'Defect Entry'!$N:$N,$B$73)</f>
        <v>2</v>
      </c>
      <c r="E74" s="3">
        <f>COUNTIFS('Defect Entry'!$L:$L,$E$72,'Defect Entry'!$M:$M,C74,'Defect Entry'!$N:$N,$B$73)</f>
        <v>0</v>
      </c>
      <c r="F74" s="3">
        <f>COUNTIFS('Defect Entry'!$L:$L,$F$72,'Defect Entry'!$M:$M,C74,'Defect Entry'!$N:$N,$B$73)</f>
        <v>0</v>
      </c>
      <c r="G74" s="3">
        <f>COUNTIFS('Defect Entry'!$L:$L,$G$72,'Defect Entry'!$M:$M,C74,'Defect Entry'!$N:$N,$B$73)</f>
        <v>0</v>
      </c>
      <c r="H74" s="3">
        <f>COUNTIFS('Defect Entry'!$L:$L,$H$72,'Defect Entry'!$M:$M,C74,'Defect Entry'!$N:$N,$B$73)</f>
        <v>0</v>
      </c>
      <c r="I74" s="3">
        <f>COUNTIFS('Defect Entry'!$L:$L,$I$72,'Defect Entry'!$M:$M,C74,'Defect Entry'!$N:$N,$B$73)</f>
        <v>0</v>
      </c>
      <c r="J74" s="42">
        <f>COUNTIFS('Defect Entry'!$L:$L,$J$72,'Defect Entry'!$M:$M,C74,'Defect Entry'!$N:$N,$B$73)</f>
        <v>0</v>
      </c>
      <c r="K74" s="84">
        <f t="shared" ref="K74:K83" si="46">SUM(D74:J74)</f>
        <v>2</v>
      </c>
      <c r="L74" s="82">
        <f t="shared" ref="L74:L84" si="47">K74/$K$84</f>
        <v>2.2805017103762829E-3</v>
      </c>
    </row>
    <row r="75" spans="2:36" outlineLevel="2" x14ac:dyDescent="0.2">
      <c r="B75" s="396"/>
      <c r="C75" s="29" t="s">
        <v>282</v>
      </c>
      <c r="D75" s="16">
        <f>COUNTIFS('Defect Entry'!$L:$L,$D$72,'Defect Entry'!$M:$M,C75,'Defect Entry'!$N:$N,$B$73)</f>
        <v>133</v>
      </c>
      <c r="E75" s="3">
        <f>COUNTIFS('Defect Entry'!$L:$L,$E$72,'Defect Entry'!$M:$M,C75,'Defect Entry'!$N:$N,$B$73)</f>
        <v>0</v>
      </c>
      <c r="F75" s="3">
        <f>COUNTIFS('Defect Entry'!$L:$L,$F$72,'Defect Entry'!$M:$M,C75,'Defect Entry'!$N:$N,$B$73)</f>
        <v>0</v>
      </c>
      <c r="G75" s="3">
        <f>COUNTIFS('Defect Entry'!$L:$L,$G$72,'Defect Entry'!$M:$M,C75,'Defect Entry'!$N:$N,$B$73)</f>
        <v>1</v>
      </c>
      <c r="H75" s="3">
        <f>COUNTIFS('Defect Entry'!$L:$L,$H$72,'Defect Entry'!$M:$M,C75,'Defect Entry'!$N:$N,$B$73)</f>
        <v>0</v>
      </c>
      <c r="I75" s="3">
        <f>COUNTIFS('Defect Entry'!$L:$L,$I$72,'Defect Entry'!$M:$M,C75,'Defect Entry'!$N:$N,$B$73)</f>
        <v>0</v>
      </c>
      <c r="J75" s="42">
        <f>COUNTIFS('Defect Entry'!$L:$L,$J$72,'Defect Entry'!$M:$M,C75,'Defect Entry'!$N:$N,$B$73)</f>
        <v>0</v>
      </c>
      <c r="K75" s="84">
        <f t="shared" si="46"/>
        <v>134</v>
      </c>
      <c r="L75" s="82">
        <f t="shared" si="47"/>
        <v>0.15279361459521096</v>
      </c>
    </row>
    <row r="76" spans="2:36" outlineLevel="2" x14ac:dyDescent="0.2">
      <c r="B76" s="396"/>
      <c r="C76" s="29" t="s">
        <v>12</v>
      </c>
      <c r="D76" s="16">
        <f>COUNTIFS('Defect Entry'!$L:$L,$D$72,'Defect Entry'!$M:$M,C76,'Defect Entry'!$N:$N,$B$73)</f>
        <v>19</v>
      </c>
      <c r="E76" s="3">
        <f>COUNTIFS('Defect Entry'!$L:$L,$E$72,'Defect Entry'!$M:$M,C76,'Defect Entry'!$N:$N,$B$73)</f>
        <v>0</v>
      </c>
      <c r="F76" s="3">
        <f>COUNTIFS('Defect Entry'!$L:$L,$F$72,'Defect Entry'!$M:$M,C76,'Defect Entry'!$N:$N,$B$73)</f>
        <v>0</v>
      </c>
      <c r="G76" s="3">
        <f>COUNTIFS('Defect Entry'!$L:$L,$G$72,'Defect Entry'!$M:$M,C76,'Defect Entry'!$N:$N,$B$73)</f>
        <v>0</v>
      </c>
      <c r="H76" s="3">
        <f>COUNTIFS('Defect Entry'!$L:$L,$H$72,'Defect Entry'!$M:$M,C76,'Defect Entry'!$N:$N,$B$73)</f>
        <v>0</v>
      </c>
      <c r="I76" s="3">
        <f>COUNTIFS('Defect Entry'!$L:$L,$I$72,'Defect Entry'!$M:$M,C76,'Defect Entry'!$N:$N,$B$73)</f>
        <v>1</v>
      </c>
      <c r="J76" s="42">
        <f>COUNTIFS('Defect Entry'!$L:$L,$J$72,'Defect Entry'!$M:$M,C76,'Defect Entry'!$N:$N,$B$73)</f>
        <v>0</v>
      </c>
      <c r="K76" s="84">
        <f t="shared" si="46"/>
        <v>20</v>
      </c>
      <c r="L76" s="82">
        <f t="shared" si="47"/>
        <v>2.2805017103762829E-2</v>
      </c>
    </row>
    <row r="77" spans="2:36" outlineLevel="2" x14ac:dyDescent="0.2">
      <c r="B77" s="396"/>
      <c r="C77" s="29" t="s">
        <v>283</v>
      </c>
      <c r="D77" s="16">
        <f>COUNTIFS('Defect Entry'!$L:$L,$D$72,'Defect Entry'!$M:$M,C77,'Defect Entry'!$N:$N,$B$73)</f>
        <v>251</v>
      </c>
      <c r="E77" s="3">
        <f>COUNTIFS('Defect Entry'!$L:$L,$E$72,'Defect Entry'!$M:$M,C77,'Defect Entry'!$N:$N,$B$73)</f>
        <v>0</v>
      </c>
      <c r="F77" s="3">
        <f>COUNTIFS('Defect Entry'!$L:$L,$F$72,'Defect Entry'!$M:$M,C77,'Defect Entry'!$N:$N,$B$73)</f>
        <v>0</v>
      </c>
      <c r="G77" s="3">
        <f>COUNTIFS('Defect Entry'!$L:$L,$G$72,'Defect Entry'!$M:$M,C77,'Defect Entry'!$N:$N,$B$73)</f>
        <v>0</v>
      </c>
      <c r="H77" s="3">
        <f>COUNTIFS('Defect Entry'!$L:$L,$H$72,'Defect Entry'!$M:$M,C77,'Defect Entry'!$N:$N,$B$73)</f>
        <v>0</v>
      </c>
      <c r="I77" s="3">
        <f>COUNTIFS('Defect Entry'!$L:$L,$I$72,'Defect Entry'!$M:$M,C77,'Defect Entry'!$N:$N,$B$73)</f>
        <v>5</v>
      </c>
      <c r="J77" s="42">
        <f>COUNTIFS('Defect Entry'!$L:$L,$J$72,'Defect Entry'!$M:$M,C77,'Defect Entry'!$N:$N,$B$73)</f>
        <v>0</v>
      </c>
      <c r="K77" s="84">
        <f t="shared" si="46"/>
        <v>256</v>
      </c>
      <c r="L77" s="82">
        <f t="shared" si="47"/>
        <v>0.29190421892816421</v>
      </c>
    </row>
    <row r="78" spans="2:36" outlineLevel="2" x14ac:dyDescent="0.2">
      <c r="B78" s="396"/>
      <c r="C78" s="29" t="s">
        <v>15</v>
      </c>
      <c r="D78" s="16">
        <f>COUNTIFS('Defect Entry'!$L:$L,$D$72,'Defect Entry'!$M:$M,C78,'Defect Entry'!$N:$N,$B$73)</f>
        <v>129</v>
      </c>
      <c r="E78" s="3">
        <f>COUNTIFS('Defect Entry'!$L:$L,$E$72,'Defect Entry'!$M:$M,C78,'Defect Entry'!$N:$N,$B$73)</f>
        <v>0</v>
      </c>
      <c r="F78" s="3">
        <f>COUNTIFS('Defect Entry'!$L:$L,$F$72,'Defect Entry'!$M:$M,C78,'Defect Entry'!$N:$N,$B$73)</f>
        <v>0</v>
      </c>
      <c r="G78" s="3">
        <f>COUNTIFS('Defect Entry'!$L:$L,$G$72,'Defect Entry'!$M:$M,C78,'Defect Entry'!$N:$N,$B$73)</f>
        <v>0</v>
      </c>
      <c r="H78" s="3">
        <f>COUNTIFS('Defect Entry'!$L:$L,$H$72,'Defect Entry'!$M:$M,C78,'Defect Entry'!$N:$N,$B$73)</f>
        <v>0</v>
      </c>
      <c r="I78" s="3">
        <f>COUNTIFS('Defect Entry'!$L:$L,$I$72,'Defect Entry'!$M:$M,C78,'Defect Entry'!$N:$N,$B$73)</f>
        <v>0</v>
      </c>
      <c r="J78" s="42">
        <f>COUNTIFS('Defect Entry'!$L:$L,$J$72,'Defect Entry'!$M:$M,C78,'Defect Entry'!$N:$N,$B$73)</f>
        <v>0</v>
      </c>
      <c r="K78" s="84">
        <f t="shared" si="46"/>
        <v>129</v>
      </c>
      <c r="L78" s="82">
        <f t="shared" si="47"/>
        <v>0.14709236031927023</v>
      </c>
    </row>
    <row r="79" spans="2:36" outlineLevel="2" x14ac:dyDescent="0.2">
      <c r="B79" s="396"/>
      <c r="C79" s="29" t="s">
        <v>284</v>
      </c>
      <c r="D79" s="16">
        <f>COUNTIFS('Defect Entry'!$L:$L,$D$72,'Defect Entry'!$M:$M,C79,'Defect Entry'!$N:$N,$B$73)</f>
        <v>249</v>
      </c>
      <c r="E79" s="3">
        <f>COUNTIFS('Defect Entry'!$L:$L,$E$72,'Defect Entry'!$M:$M,C79,'Defect Entry'!$N:$N,$B$73)</f>
        <v>0</v>
      </c>
      <c r="F79" s="3">
        <f>COUNTIFS('Defect Entry'!$L:$L,$F$72,'Defect Entry'!$M:$M,C79,'Defect Entry'!$N:$N,$B$73)</f>
        <v>0</v>
      </c>
      <c r="G79" s="3">
        <f>COUNTIFS('Defect Entry'!$L:$L,$G$72,'Defect Entry'!$M:$M,C79,'Defect Entry'!$N:$N,$B$73)</f>
        <v>0</v>
      </c>
      <c r="H79" s="3">
        <f>COUNTIFS('Defect Entry'!$L:$L,$H$72,'Defect Entry'!$M:$M,C79,'Defect Entry'!$N:$N,$B$73)</f>
        <v>0</v>
      </c>
      <c r="I79" s="3">
        <f>COUNTIFS('Defect Entry'!$L:$L,$I$72,'Defect Entry'!$M:$M,C79,'Defect Entry'!$N:$N,$B$73)</f>
        <v>0</v>
      </c>
      <c r="J79" s="42">
        <f>COUNTIFS('Defect Entry'!$L:$L,$J$72,'Defect Entry'!$M:$M,C79,'Defect Entry'!$N:$N,$B$73)</f>
        <v>0</v>
      </c>
      <c r="K79" s="84">
        <f t="shared" si="46"/>
        <v>249</v>
      </c>
      <c r="L79" s="82">
        <f t="shared" si="47"/>
        <v>0.2839224629418472</v>
      </c>
    </row>
    <row r="80" spans="2:36" outlineLevel="2" x14ac:dyDescent="0.2">
      <c r="B80" s="396"/>
      <c r="C80" s="29" t="s">
        <v>290</v>
      </c>
      <c r="D80" s="16">
        <f>COUNTIFS('Defect Entry'!$L:$L,$D$72,'Defect Entry'!$M:$M,C80,'Defect Entry'!$N:$N,$B$73)</f>
        <v>0</v>
      </c>
      <c r="E80" s="3">
        <f>COUNTIFS('Defect Entry'!$L:$L,$E$72,'Defect Entry'!$M:$M,C80,'Defect Entry'!$N:$N,$B$73)</f>
        <v>0</v>
      </c>
      <c r="F80" s="3">
        <f>COUNTIFS('Defect Entry'!$L:$L,$F$72,'Defect Entry'!$M:$M,C80,'Defect Entry'!$N:$N,$B$73)</f>
        <v>0</v>
      </c>
      <c r="G80" s="3">
        <f>COUNTIFS('Defect Entry'!$L:$L,$G$72,'Defect Entry'!$M:$M,C80,'Defect Entry'!$N:$N,$B$73)</f>
        <v>0</v>
      </c>
      <c r="H80" s="3">
        <f>COUNTIFS('Defect Entry'!$L:$L,$H$72,'Defect Entry'!$M:$M,C80,'Defect Entry'!$N:$N,$B$73)</f>
        <v>0</v>
      </c>
      <c r="I80" s="3">
        <f>COUNTIFS('Defect Entry'!$L:$L,$I$72,'Defect Entry'!$M:$M,C80,'Defect Entry'!$N:$N,$B$73)</f>
        <v>0</v>
      </c>
      <c r="J80" s="42">
        <f>COUNTIFS('Defect Entry'!$L:$L,$J$72,'Defect Entry'!$M:$M,C80,'Defect Entry'!$N:$N,$B$73)</f>
        <v>0</v>
      </c>
      <c r="K80" s="84">
        <f t="shared" si="46"/>
        <v>0</v>
      </c>
      <c r="L80" s="82">
        <f t="shared" si="47"/>
        <v>0</v>
      </c>
    </row>
    <row r="81" spans="2:15" outlineLevel="2" x14ac:dyDescent="0.2">
      <c r="B81" s="396"/>
      <c r="C81" s="29" t="s">
        <v>16</v>
      </c>
      <c r="D81" s="16">
        <f>COUNTIFS('Defect Entry'!$L:$L,$D$72,'Defect Entry'!$M:$M,C81,'Defect Entry'!$N:$N,$B$73)</f>
        <v>0</v>
      </c>
      <c r="E81" s="3">
        <f>COUNTIFS('Defect Entry'!$L:$L,$E$72,'Defect Entry'!$M:$M,C81,'Defect Entry'!$N:$N,$B$73)</f>
        <v>0</v>
      </c>
      <c r="F81" s="3">
        <f>COUNTIFS('Defect Entry'!$L:$L,$F$72,'Defect Entry'!$M:$M,C81,'Defect Entry'!$N:$N,$B$73)</f>
        <v>0</v>
      </c>
      <c r="G81" s="3">
        <f>COUNTIFS('Defect Entry'!$L:$L,$G$72,'Defect Entry'!$M:$M,C81,'Defect Entry'!$N:$N,$B$73)</f>
        <v>0</v>
      </c>
      <c r="H81" s="3">
        <f>COUNTIFS('Defect Entry'!$L:$L,$H$72,'Defect Entry'!$M:$M,C81,'Defect Entry'!$N:$N,$B$73)</f>
        <v>0</v>
      </c>
      <c r="I81" s="3">
        <f>COUNTIFS('Defect Entry'!$L:$L,$I$72,'Defect Entry'!$M:$M,C81,'Defect Entry'!$N:$N,$B$73)</f>
        <v>0</v>
      </c>
      <c r="J81" s="42">
        <f>COUNTIFS('Defect Entry'!$L:$L,$J$72,'Defect Entry'!$M:$M,C81,'Defect Entry'!$N:$N,$B$73)</f>
        <v>0</v>
      </c>
      <c r="K81" s="84">
        <f t="shared" si="46"/>
        <v>0</v>
      </c>
      <c r="L81" s="82">
        <f t="shared" si="47"/>
        <v>0</v>
      </c>
    </row>
    <row r="82" spans="2:15" outlineLevel="2" x14ac:dyDescent="0.2">
      <c r="B82" s="396"/>
      <c r="C82" s="29" t="s">
        <v>17</v>
      </c>
      <c r="D82" s="16">
        <f>COUNTIFS('Defect Entry'!$L:$L,$D$72,'Defect Entry'!$M:$M,C82,'Defect Entry'!$N:$N,$B$73)</f>
        <v>0</v>
      </c>
      <c r="E82" s="3">
        <f>COUNTIFS('Defect Entry'!$L:$L,$E$72,'Defect Entry'!$M:$M,C82,'Defect Entry'!$N:$N,$B$73)</f>
        <v>0</v>
      </c>
      <c r="F82" s="3">
        <f>COUNTIFS('Defect Entry'!$L:$L,$F$72,'Defect Entry'!$M:$M,C82,'Defect Entry'!$N:$N,$B$73)</f>
        <v>0</v>
      </c>
      <c r="G82" s="3">
        <f>COUNTIFS('Defect Entry'!$L:$L,$G$72,'Defect Entry'!$M:$M,C82,'Defect Entry'!$N:$N,$B$73)</f>
        <v>0</v>
      </c>
      <c r="H82" s="3">
        <f>COUNTIFS('Defect Entry'!$L:$L,$H$72,'Defect Entry'!$M:$M,C82,'Defect Entry'!$N:$N,$B$73)</f>
        <v>0</v>
      </c>
      <c r="I82" s="3">
        <f>COUNTIFS('Defect Entry'!$L:$L,$I$72,'Defect Entry'!$M:$M,C82,'Defect Entry'!$N:$N,$B$73)</f>
        <v>0</v>
      </c>
      <c r="J82" s="42">
        <f>COUNTIFS('Defect Entry'!$L:$L,$J$72,'Defect Entry'!$M:$M,C82,'Defect Entry'!$N:$N,$B$73)</f>
        <v>0</v>
      </c>
      <c r="K82" s="84">
        <f t="shared" si="46"/>
        <v>0</v>
      </c>
      <c r="L82" s="82">
        <f t="shared" si="47"/>
        <v>0</v>
      </c>
    </row>
    <row r="83" spans="2:15" ht="13.5" outlineLevel="2" thickBot="1" x14ac:dyDescent="0.25">
      <c r="B83" s="397"/>
      <c r="C83" s="30" t="s">
        <v>155</v>
      </c>
      <c r="D83" s="31">
        <f>COUNTIFS('Defect Entry'!$L:$L,$D$72,'Defect Entry'!$M:$M,C83,'Defect Entry'!$N:$N,$B$73)</f>
        <v>0</v>
      </c>
      <c r="E83" s="12">
        <f>COUNTIFS('Defect Entry'!$L:$L,$E$72,'Defect Entry'!$M:$M,C83,'Defect Entry'!$N:$N,$B$73)</f>
        <v>0</v>
      </c>
      <c r="F83" s="12">
        <f>COUNTIFS('Defect Entry'!$L:$L,$F$72,'Defect Entry'!$M:$M,C83,'Defect Entry'!$N:$N,$B$73)</f>
        <v>0</v>
      </c>
      <c r="G83" s="12">
        <f>COUNTIFS('Defect Entry'!$L:$L,$G$72,'Defect Entry'!$M:$M,C83,'Defect Entry'!$N:$N,$B$73)</f>
        <v>0</v>
      </c>
      <c r="H83" s="12">
        <f>COUNTIFS('Defect Entry'!$L:$L,$H$72,'Defect Entry'!$M:$M,C83,'Defect Entry'!$N:$N,$B$73)</f>
        <v>0</v>
      </c>
      <c r="I83" s="12">
        <f>COUNTIFS('Defect Entry'!$L:$L,$I$72,'Defect Entry'!$M:$M,C83,'Defect Entry'!$N:$N,$B$73)</f>
        <v>0</v>
      </c>
      <c r="J83" s="43">
        <f>COUNTIFS('Defect Entry'!$L:$L,$J$72,'Defect Entry'!$M:$M,C83,'Defect Entry'!$N:$N,$B$73)</f>
        <v>0</v>
      </c>
      <c r="K83" s="85">
        <f t="shared" si="46"/>
        <v>0</v>
      </c>
      <c r="L83" s="86">
        <f t="shared" si="47"/>
        <v>0</v>
      </c>
    </row>
    <row r="84" spans="2:15" outlineLevel="1" x14ac:dyDescent="0.2">
      <c r="B84" s="387" t="s">
        <v>19</v>
      </c>
      <c r="C84" s="388"/>
      <c r="D84" s="72">
        <f>SUM(D73:D83)</f>
        <v>867</v>
      </c>
      <c r="E84" s="72">
        <f t="shared" ref="E84" si="48">SUM(E73:E83)</f>
        <v>0</v>
      </c>
      <c r="F84" s="72">
        <f t="shared" ref="F84" si="49">SUM(F73:F83)</f>
        <v>0</v>
      </c>
      <c r="G84" s="72">
        <f t="shared" ref="G84" si="50">SUM(G73:G83)</f>
        <v>4</v>
      </c>
      <c r="H84" s="72">
        <f t="shared" ref="H84:K84" si="51">SUM(H73:H83)</f>
        <v>0</v>
      </c>
      <c r="I84" s="72">
        <f t="shared" si="51"/>
        <v>6</v>
      </c>
      <c r="J84" s="90">
        <f t="shared" si="51"/>
        <v>0</v>
      </c>
      <c r="K84" s="87">
        <f t="shared" si="51"/>
        <v>877</v>
      </c>
      <c r="L84" s="79">
        <f t="shared" si="47"/>
        <v>1</v>
      </c>
    </row>
    <row r="85" spans="2:15" ht="13.5" outlineLevel="1" thickBot="1" x14ac:dyDescent="0.25">
      <c r="B85" s="404" t="s">
        <v>98</v>
      </c>
      <c r="C85" s="412"/>
      <c r="D85" s="89">
        <f t="shared" ref="D85:K85" si="52">D84/$R$18</f>
        <v>0.94754098360655736</v>
      </c>
      <c r="E85" s="89">
        <f t="shared" si="52"/>
        <v>0</v>
      </c>
      <c r="F85" s="89">
        <f t="shared" si="52"/>
        <v>0</v>
      </c>
      <c r="G85" s="89">
        <f t="shared" si="52"/>
        <v>4.3715846994535519E-3</v>
      </c>
      <c r="H85" s="89">
        <f t="shared" si="52"/>
        <v>0</v>
      </c>
      <c r="I85" s="89">
        <f t="shared" si="52"/>
        <v>6.5573770491803279E-3</v>
      </c>
      <c r="J85" s="91">
        <f t="shared" si="52"/>
        <v>0</v>
      </c>
      <c r="K85" s="88">
        <f t="shared" si="52"/>
        <v>0.95846994535519126</v>
      </c>
      <c r="L85" s="80"/>
    </row>
    <row r="86" spans="2:15" outlineLevel="1" x14ac:dyDescent="0.2"/>
    <row r="87" spans="2:15" ht="13.5" outlineLevel="1" thickBot="1" x14ac:dyDescent="0.25"/>
    <row r="88" spans="2:15" ht="15" customHeight="1" outlineLevel="1" x14ac:dyDescent="0.2">
      <c r="B88" s="393" t="s">
        <v>110</v>
      </c>
      <c r="C88" s="394"/>
      <c r="D88" s="400" t="s">
        <v>104</v>
      </c>
      <c r="E88" s="401"/>
      <c r="F88" s="401"/>
      <c r="G88" s="401"/>
      <c r="H88" s="401"/>
      <c r="I88" s="406"/>
      <c r="J88" s="400" t="s">
        <v>105</v>
      </c>
      <c r="K88" s="401"/>
      <c r="L88" s="401"/>
      <c r="M88" s="401"/>
      <c r="N88" s="401"/>
      <c r="O88" s="406"/>
    </row>
    <row r="89" spans="2:15" ht="13.5" outlineLevel="1" thickBot="1" x14ac:dyDescent="0.25">
      <c r="B89" s="8" t="s">
        <v>1</v>
      </c>
      <c r="C89" s="27" t="s">
        <v>2</v>
      </c>
      <c r="D89" s="33" t="s">
        <v>106</v>
      </c>
      <c r="E89" s="20" t="s">
        <v>107</v>
      </c>
      <c r="F89" s="20" t="s">
        <v>108</v>
      </c>
      <c r="G89" s="20" t="s">
        <v>109</v>
      </c>
      <c r="H89" s="20" t="s">
        <v>111</v>
      </c>
      <c r="I89" s="34" t="s">
        <v>112</v>
      </c>
      <c r="J89" s="33" t="s">
        <v>106</v>
      </c>
      <c r="K89" s="20" t="s">
        <v>107</v>
      </c>
      <c r="L89" s="20" t="s">
        <v>108</v>
      </c>
      <c r="M89" s="20" t="s">
        <v>109</v>
      </c>
      <c r="N89" s="20" t="s">
        <v>111</v>
      </c>
      <c r="O89" s="34" t="s">
        <v>112</v>
      </c>
    </row>
    <row r="90" spans="2:15" outlineLevel="2" x14ac:dyDescent="0.2">
      <c r="B90" s="395" t="s">
        <v>195</v>
      </c>
      <c r="C90" s="28" t="s">
        <v>6</v>
      </c>
      <c r="D90" s="13">
        <f ca="1">COUNTIFS('Defect Entry'!$B:$B,"Closed",'Defect Entry'!$P:$P,"&gt;0",'Defect Entry'!$P:$P,"&lt;=3",'Defect Entry'!$M:$M,C90,'Defect Entry'!$N:$N,$B$90)</f>
        <v>21</v>
      </c>
      <c r="E90" s="14">
        <f ca="1">COUNTIFS('Defect Entry'!$B:$B,"Closed",'Defect Entry'!$P:$P,"&gt;3",'Defect Entry'!$P:$P,"&lt;=8",'Defect Entry'!$M:$M,C90,'Defect Entry'!$N:$N,$B$90)</f>
        <v>30</v>
      </c>
      <c r="F90" s="14">
        <f ca="1">COUNTIFS('Defect Entry'!$B:$B,"Closed",'Defect Entry'!$P:$P,"&gt;8",'Defect Entry'!$P:$P,"&lt;=15",'Defect Entry'!$M:$M,C90,'Defect Entry'!$N:$N,$B$90)</f>
        <v>17</v>
      </c>
      <c r="G90" s="14">
        <f ca="1">COUNTIFS('Defect Entry'!$B:$B,"Closed",'Defect Entry'!$P:$P,"&gt;15",'Defect Entry'!$P:$P,"&lt;=30",'Defect Entry'!$M:$M,C90,'Defect Entry'!$N:$N,$B$90)</f>
        <v>9</v>
      </c>
      <c r="H90" s="14">
        <f ca="1">COUNTIFS('Defect Entry'!$B:$B,"Closed",'Defect Entry'!$P:$P,"&gt;30",'Defect Entry'!$P:$P,"&lt;=50",'Defect Entry'!$M:$M,C90,'Defect Entry'!$N:$N,$B$90)</f>
        <v>11</v>
      </c>
      <c r="I90" s="48">
        <f ca="1">COUNTIFS('Defect Entry'!$B:$B,"Closed",'Defect Entry'!$P:$P,"&gt;50",'Defect Entry'!$M:$M,C90,'Defect Entry'!$N:$N,$B$90)</f>
        <v>20</v>
      </c>
      <c r="J90" s="13">
        <f ca="1">COUNTIFS('Defect Entry'!$B:$B,"&lt;&gt;Closed",'Defect Entry'!$P:$P,"&gt;0",'Defect Entry'!$P:$P,"&lt;=3",'Defect Entry'!$M:$M,C90,'Defect Entry'!$N:$N,$B$90)</f>
        <v>0</v>
      </c>
      <c r="K90" s="14">
        <f ca="1">COUNTIFS('Defect Entry'!$B:$B,"&lt;&gt;Closed",'Defect Entry'!$P:$P,"&gt;3",'Defect Entry'!$P:$P,"&lt;=8",'Defect Entry'!$M:$M,C90,'Defect Entry'!$N:$N,$B$90)</f>
        <v>0</v>
      </c>
      <c r="L90" s="14">
        <f ca="1">COUNTIFS('Defect Entry'!$B:$B,"&lt;&gt;Closed",'Defect Entry'!$P:$P,"&gt;8",'Defect Entry'!$P:$P,"&lt;=15",'Defect Entry'!$M:$M,C90,'Defect Entry'!$N:$N,$B$90)</f>
        <v>0</v>
      </c>
      <c r="M90" s="14">
        <f ca="1">COUNTIFS('Defect Entry'!$B:$B,"&lt;&gt;Closed",'Defect Entry'!$P:$P,"&gt;15",'Defect Entry'!$P:$P,"&lt;=30",'Defect Entry'!$M:$M,C90,'Defect Entry'!$N:$N,$B$90)</f>
        <v>0</v>
      </c>
      <c r="N90" s="14">
        <f ca="1">COUNTIFS('Defect Entry'!$B:$B,"&lt;&gt;Closed",'Defect Entry'!$P:$P,"&gt;30",'Defect Entry'!$P:$P,"&lt;=50",'Defect Entry'!$M:$M,C90,'Defect Entry'!$N:$N,$B$90)</f>
        <v>0</v>
      </c>
      <c r="O90" s="15">
        <f ca="1">COUNTIFS('Defect Entry'!$B:$B,"&lt;&gt;Closed",'Defect Entry'!$P:$P,"&gt;50",'Defect Entry'!$M:$M,C90,'Defect Entry'!$N:$N,$B$90)</f>
        <v>3</v>
      </c>
    </row>
    <row r="91" spans="2:15" outlineLevel="2" x14ac:dyDescent="0.2">
      <c r="B91" s="396"/>
      <c r="C91" s="29" t="s">
        <v>11</v>
      </c>
      <c r="D91" s="16">
        <f ca="1">COUNTIFS('Defect Entry'!$B:$B,"Closed",'Defect Entry'!$P:$P,"&gt;0",'Defect Entry'!$P:$P,"&lt;=3",'Defect Entry'!$M:$M,C91,'Defect Entry'!$N:$N,$B$90)</f>
        <v>1</v>
      </c>
      <c r="E91" s="3">
        <f ca="1">COUNTIFS('Defect Entry'!$B:$B,"Closed",'Defect Entry'!$P:$P,"&gt;3",'Defect Entry'!$P:$P,"&lt;=8",'Defect Entry'!$M:$M,C91,'Defect Entry'!$N:$N,$B$90)</f>
        <v>0</v>
      </c>
      <c r="F91" s="3">
        <f ca="1">COUNTIFS('Defect Entry'!$B:$B,"Closed",'Defect Entry'!$P:$P,"&gt;8",'Defect Entry'!$P:$P,"&lt;=15",'Defect Entry'!$M:$M,C91,'Defect Entry'!$N:$N,$B$90)</f>
        <v>0</v>
      </c>
      <c r="G91" s="3">
        <f ca="1">COUNTIFS('Defect Entry'!$B:$B,"Closed",'Defect Entry'!$P:$P,"&gt;15",'Defect Entry'!$P:$P,"&lt;=30",'Defect Entry'!$M:$M,C91,'Defect Entry'!$N:$N,$B$90)</f>
        <v>0</v>
      </c>
      <c r="H91" s="3">
        <f ca="1">COUNTIFS('Defect Entry'!$B:$B,"Closed",'Defect Entry'!$P:$P,"&gt;30",'Defect Entry'!$P:$P,"&lt;=50",'Defect Entry'!$M:$M,C91,'Defect Entry'!$N:$N,$B$90)</f>
        <v>0</v>
      </c>
      <c r="I91" s="42">
        <f ca="1">COUNTIFS('Defect Entry'!$B:$B,"Closed",'Defect Entry'!$P:$P,"&gt;50",'Defect Entry'!$M:$M,C91,'Defect Entry'!$N:$N,$B$90)</f>
        <v>1</v>
      </c>
      <c r="J91" s="16">
        <f ca="1">COUNTIFS('Defect Entry'!$B:$B,"&lt;&gt;Closed",'Defect Entry'!$P:$P,"&gt;0",'Defect Entry'!$P:$P,"&lt;=3",'Defect Entry'!$M:$M,C91,'Defect Entry'!$N:$N,$B$90)</f>
        <v>0</v>
      </c>
      <c r="K91" s="3">
        <f ca="1">COUNTIFS('Defect Entry'!$B:$B,"&lt;&gt;Closed",'Defect Entry'!$P:$P,"&gt;3",'Defect Entry'!$P:$P,"&lt;=8",'Defect Entry'!$M:$M,C91,'Defect Entry'!$N:$N,$B$90)</f>
        <v>0</v>
      </c>
      <c r="L91" s="3">
        <f ca="1">COUNTIFS('Defect Entry'!$B:$B,"&lt;&gt;Closed",'Defect Entry'!$P:$P,"&gt;8",'Defect Entry'!$P:$P,"&lt;=15",'Defect Entry'!$M:$M,C91,'Defect Entry'!$N:$N,$B$90)</f>
        <v>0</v>
      </c>
      <c r="M91" s="3">
        <f ca="1">COUNTIFS('Defect Entry'!$B:$B,"&lt;&gt;Closed",'Defect Entry'!$P:$P,"&gt;15",'Defect Entry'!$P:$P,"&lt;=30",'Defect Entry'!$M:$M,C91,'Defect Entry'!$N:$N,$B$90)</f>
        <v>0</v>
      </c>
      <c r="N91" s="3">
        <f ca="1">COUNTIFS('Defect Entry'!$B:$B,"&lt;&gt;Closed",'Defect Entry'!$P:$P,"&gt;30",'Defect Entry'!$P:$P,"&lt;=50",'Defect Entry'!$M:$M,C91,'Defect Entry'!$N:$N,$B$90)</f>
        <v>0</v>
      </c>
      <c r="O91" s="17">
        <f ca="1">COUNTIFS('Defect Entry'!$B:$B,"&lt;&gt;Closed",'Defect Entry'!$P:$P,"&gt;50",'Defect Entry'!$M:$M,C91,'Defect Entry'!$N:$N,$B$90)</f>
        <v>0</v>
      </c>
    </row>
    <row r="92" spans="2:15" outlineLevel="2" x14ac:dyDescent="0.2">
      <c r="B92" s="396"/>
      <c r="C92" s="29" t="s">
        <v>282</v>
      </c>
      <c r="D92" s="16">
        <f ca="1">COUNTIFS('Defect Entry'!$B:$B,"Closed",'Defect Entry'!$P:$P,"&gt;0",'Defect Entry'!$P:$P,"&lt;=3",'Defect Entry'!$M:$M,C92,'Defect Entry'!$N:$N,$B$90)</f>
        <v>23</v>
      </c>
      <c r="E92" s="3">
        <f ca="1">COUNTIFS('Defect Entry'!$B:$B,"Closed",'Defect Entry'!$P:$P,"&gt;3",'Defect Entry'!$P:$P,"&lt;=8",'Defect Entry'!$M:$M,C92,'Defect Entry'!$N:$N,$B$90)</f>
        <v>34</v>
      </c>
      <c r="F92" s="3">
        <f ca="1">COUNTIFS('Defect Entry'!$B:$B,"Closed",'Defect Entry'!$P:$P,"&gt;8",'Defect Entry'!$P:$P,"&lt;=15",'Defect Entry'!$M:$M,C92,'Defect Entry'!$N:$N,$B$90)</f>
        <v>11</v>
      </c>
      <c r="G92" s="3">
        <f ca="1">COUNTIFS('Defect Entry'!$B:$B,"Closed",'Defect Entry'!$P:$P,"&gt;15",'Defect Entry'!$P:$P,"&lt;=30",'Defect Entry'!$M:$M,C92,'Defect Entry'!$N:$N,$B$90)</f>
        <v>12</v>
      </c>
      <c r="H92" s="3">
        <f ca="1">COUNTIFS('Defect Entry'!$B:$B,"Closed",'Defect Entry'!$P:$P,"&gt;30",'Defect Entry'!$P:$P,"&lt;=50",'Defect Entry'!$M:$M,C92,'Defect Entry'!$N:$N,$B$90)</f>
        <v>24</v>
      </c>
      <c r="I92" s="42">
        <f ca="1">COUNTIFS('Defect Entry'!$B:$B,"Closed",'Defect Entry'!$P:$P,"&gt;50",'Defect Entry'!$M:$M,C92,'Defect Entry'!$N:$N,$B$90)</f>
        <v>17</v>
      </c>
      <c r="J92" s="16">
        <f ca="1">COUNTIFS('Defect Entry'!$B:$B,"&lt;&gt;Closed",'Defect Entry'!$P:$P,"&gt;0",'Defect Entry'!$P:$P,"&lt;=3",'Defect Entry'!$M:$M,C92,'Defect Entry'!$N:$N,$B$90)</f>
        <v>0</v>
      </c>
      <c r="K92" s="3">
        <f ca="1">COUNTIFS('Defect Entry'!$B:$B,"&lt;&gt;Closed",'Defect Entry'!$P:$P,"&gt;3",'Defect Entry'!$P:$P,"&lt;=8",'Defect Entry'!$M:$M,C92,'Defect Entry'!$N:$N,$B$90)</f>
        <v>0</v>
      </c>
      <c r="L92" s="3">
        <f ca="1">COUNTIFS('Defect Entry'!$B:$B,"&lt;&gt;Closed",'Defect Entry'!$P:$P,"&gt;8",'Defect Entry'!$P:$P,"&lt;=15",'Defect Entry'!$M:$M,C92,'Defect Entry'!$N:$N,$B$90)</f>
        <v>0</v>
      </c>
      <c r="M92" s="3">
        <f ca="1">COUNTIFS('Defect Entry'!$B:$B,"&lt;&gt;Closed",'Defect Entry'!$P:$P,"&gt;15",'Defect Entry'!$P:$P,"&lt;=30",'Defect Entry'!$M:$M,C92,'Defect Entry'!$N:$N,$B$90)</f>
        <v>0</v>
      </c>
      <c r="N92" s="3">
        <f ca="1">COUNTIFS('Defect Entry'!$B:$B,"&lt;&gt;Closed",'Defect Entry'!$P:$P,"&gt;30",'Defect Entry'!$P:$P,"&lt;=50",'Defect Entry'!$M:$M,C92,'Defect Entry'!$N:$N,$B$90)</f>
        <v>0</v>
      </c>
      <c r="O92" s="17">
        <f ca="1">COUNTIFS('Defect Entry'!$B:$B,"&lt;&gt;Closed",'Defect Entry'!$P:$P,"&gt;50",'Defect Entry'!$M:$M,C92,'Defect Entry'!$N:$N,$B$90)</f>
        <v>10</v>
      </c>
    </row>
    <row r="93" spans="2:15" outlineLevel="2" x14ac:dyDescent="0.2">
      <c r="B93" s="396"/>
      <c r="C93" s="29" t="s">
        <v>12</v>
      </c>
      <c r="D93" s="16">
        <f ca="1">COUNTIFS('Defect Entry'!$B:$B,"Closed",'Defect Entry'!$P:$P,"&gt;0",'Defect Entry'!$P:$P,"&lt;=3",'Defect Entry'!$M:$M,C93,'Defect Entry'!$N:$N,$B$90)</f>
        <v>5</v>
      </c>
      <c r="E93" s="3">
        <f ca="1">COUNTIFS('Defect Entry'!$B:$B,"Closed",'Defect Entry'!$P:$P,"&gt;3",'Defect Entry'!$P:$P,"&lt;=8",'Defect Entry'!$M:$M,C93,'Defect Entry'!$N:$N,$B$90)</f>
        <v>10</v>
      </c>
      <c r="F93" s="3">
        <f ca="1">COUNTIFS('Defect Entry'!$B:$B,"Closed",'Defect Entry'!$P:$P,"&gt;8",'Defect Entry'!$P:$P,"&lt;=15",'Defect Entry'!$M:$M,C93,'Defect Entry'!$N:$N,$B$90)</f>
        <v>1</v>
      </c>
      <c r="G93" s="3">
        <f ca="1">COUNTIFS('Defect Entry'!$B:$B,"Closed",'Defect Entry'!$P:$P,"&gt;15",'Defect Entry'!$P:$P,"&lt;=30",'Defect Entry'!$M:$M,C93,'Defect Entry'!$N:$N,$B$90)</f>
        <v>3</v>
      </c>
      <c r="H93" s="3">
        <f ca="1">COUNTIFS('Defect Entry'!$B:$B,"Closed",'Defect Entry'!$P:$P,"&gt;30",'Defect Entry'!$P:$P,"&lt;=50",'Defect Entry'!$M:$M,C93,'Defect Entry'!$N:$N,$B$90)</f>
        <v>1</v>
      </c>
      <c r="I93" s="42">
        <f ca="1">COUNTIFS('Defect Entry'!$B:$B,"Closed",'Defect Entry'!$P:$P,"&gt;50",'Defect Entry'!$M:$M,C93,'Defect Entry'!$N:$N,$B$90)</f>
        <v>0</v>
      </c>
      <c r="J93" s="16">
        <f ca="1">COUNTIFS('Defect Entry'!$B:$B,"&lt;&gt;Closed",'Defect Entry'!$P:$P,"&gt;0",'Defect Entry'!$P:$P,"&lt;=3",'Defect Entry'!$M:$M,C93,'Defect Entry'!$N:$N,$B$90)</f>
        <v>0</v>
      </c>
      <c r="K93" s="3">
        <f ca="1">COUNTIFS('Defect Entry'!$B:$B,"&lt;&gt;Closed",'Defect Entry'!$P:$P,"&gt;3",'Defect Entry'!$P:$P,"&lt;=8",'Defect Entry'!$M:$M,C93,'Defect Entry'!$N:$N,$B$90)</f>
        <v>0</v>
      </c>
      <c r="L93" s="3">
        <f ca="1">COUNTIFS('Defect Entry'!$B:$B,"&lt;&gt;Closed",'Defect Entry'!$P:$P,"&gt;8",'Defect Entry'!$P:$P,"&lt;=15",'Defect Entry'!$M:$M,C93,'Defect Entry'!$N:$N,$B$90)</f>
        <v>0</v>
      </c>
      <c r="M93" s="3">
        <f ca="1">COUNTIFS('Defect Entry'!$B:$B,"&lt;&gt;Closed",'Defect Entry'!$P:$P,"&gt;15",'Defect Entry'!$P:$P,"&lt;=30",'Defect Entry'!$M:$M,C93,'Defect Entry'!$N:$N,$B$90)</f>
        <v>0</v>
      </c>
      <c r="N93" s="3">
        <f ca="1">COUNTIFS('Defect Entry'!$B:$B,"&lt;&gt;Closed",'Defect Entry'!$P:$P,"&gt;30",'Defect Entry'!$P:$P,"&lt;=50",'Defect Entry'!$M:$M,C93,'Defect Entry'!$N:$N,$B$90)</f>
        <v>0</v>
      </c>
      <c r="O93" s="17">
        <f ca="1">COUNTIFS('Defect Entry'!$B:$B,"&lt;&gt;Closed",'Defect Entry'!$P:$P,"&gt;50",'Defect Entry'!$M:$M,C93,'Defect Entry'!$N:$N,$B$90)</f>
        <v>0</v>
      </c>
    </row>
    <row r="94" spans="2:15" outlineLevel="2" x14ac:dyDescent="0.2">
      <c r="B94" s="396"/>
      <c r="C94" s="29" t="s">
        <v>283</v>
      </c>
      <c r="D94" s="16">
        <f ca="1">COUNTIFS('Defect Entry'!$B:$B,"Closed",'Defect Entry'!$P:$P,"&gt;0",'Defect Entry'!$P:$P,"&lt;=3",'Defect Entry'!$M:$M,C94,'Defect Entry'!$N:$N,$B$90)</f>
        <v>21</v>
      </c>
      <c r="E94" s="3">
        <f ca="1">COUNTIFS('Defect Entry'!$B:$B,"Closed",'Defect Entry'!$P:$P,"&gt;3",'Defect Entry'!$P:$P,"&lt;=8",'Defect Entry'!$M:$M,C94,'Defect Entry'!$N:$N,$B$90)</f>
        <v>45</v>
      </c>
      <c r="F94" s="3">
        <f ca="1">COUNTIFS('Defect Entry'!$B:$B,"Closed",'Defect Entry'!$P:$P,"&gt;8",'Defect Entry'!$P:$P,"&lt;=15",'Defect Entry'!$M:$M,C94,'Defect Entry'!$N:$N,$B$90)</f>
        <v>39</v>
      </c>
      <c r="G94" s="3">
        <f ca="1">COUNTIFS('Defect Entry'!$B:$B,"Closed",'Defect Entry'!$P:$P,"&gt;15",'Defect Entry'!$P:$P,"&lt;=30",'Defect Entry'!$M:$M,C94,'Defect Entry'!$N:$N,$B$90)</f>
        <v>55</v>
      </c>
      <c r="H94" s="3">
        <f ca="1">COUNTIFS('Defect Entry'!$B:$B,"Closed",'Defect Entry'!$P:$P,"&gt;30",'Defect Entry'!$P:$P,"&lt;=50",'Defect Entry'!$M:$M,C94,'Defect Entry'!$N:$N,$B$90)</f>
        <v>49</v>
      </c>
      <c r="I94" s="42">
        <f ca="1">COUNTIFS('Defect Entry'!$B:$B,"Closed",'Defect Entry'!$P:$P,"&gt;50",'Defect Entry'!$M:$M,C94,'Defect Entry'!$N:$N,$B$90)</f>
        <v>2</v>
      </c>
      <c r="J94" s="16">
        <f ca="1">COUNTIFS('Defect Entry'!$B:$B,"&lt;&gt;Closed",'Defect Entry'!$P:$P,"&gt;0",'Defect Entry'!$P:$P,"&lt;=3",'Defect Entry'!$M:$M,C94,'Defect Entry'!$N:$N,$B$90)</f>
        <v>0</v>
      </c>
      <c r="K94" s="3">
        <f ca="1">COUNTIFS('Defect Entry'!$B:$B,"&lt;&gt;Closed",'Defect Entry'!$P:$P,"&gt;3",'Defect Entry'!$P:$P,"&lt;=8",'Defect Entry'!$M:$M,C94,'Defect Entry'!$N:$N,$B$90)</f>
        <v>0</v>
      </c>
      <c r="L94" s="3">
        <f ca="1">COUNTIFS('Defect Entry'!$B:$B,"&lt;&gt;Closed",'Defect Entry'!$P:$P,"&gt;8",'Defect Entry'!$P:$P,"&lt;=15",'Defect Entry'!$M:$M,C94,'Defect Entry'!$N:$N,$B$90)</f>
        <v>0</v>
      </c>
      <c r="M94" s="3">
        <f ca="1">COUNTIFS('Defect Entry'!$B:$B,"&lt;&gt;Closed",'Defect Entry'!$P:$P,"&gt;15",'Defect Entry'!$P:$P,"&lt;=30",'Defect Entry'!$M:$M,C94,'Defect Entry'!$N:$N,$B$90)</f>
        <v>1</v>
      </c>
      <c r="N94" s="3">
        <f ca="1">COUNTIFS('Defect Entry'!$B:$B,"&lt;&gt;Closed",'Defect Entry'!$P:$P,"&gt;30",'Defect Entry'!$P:$P,"&lt;=50",'Defect Entry'!$M:$M,C94,'Defect Entry'!$N:$N,$B$90)</f>
        <v>31</v>
      </c>
      <c r="O94" s="17">
        <f ca="1">COUNTIFS('Defect Entry'!$B:$B,"&lt;&gt;Closed",'Defect Entry'!$P:$P,"&gt;50",'Defect Entry'!$M:$M,C94,'Defect Entry'!$N:$N,$B$90)</f>
        <v>15</v>
      </c>
    </row>
    <row r="95" spans="2:15" outlineLevel="2" x14ac:dyDescent="0.2">
      <c r="B95" s="396"/>
      <c r="C95" s="29" t="s">
        <v>15</v>
      </c>
      <c r="D95" s="16">
        <f ca="1">COUNTIFS('Defect Entry'!$B:$B,"Closed",'Defect Entry'!$P:$P,"&gt;0",'Defect Entry'!$P:$P,"&lt;=3",'Defect Entry'!$M:$M,C95,'Defect Entry'!$N:$N,$B$90)</f>
        <v>9</v>
      </c>
      <c r="E95" s="3">
        <f ca="1">COUNTIFS('Defect Entry'!$B:$B,"Closed",'Defect Entry'!$P:$P,"&gt;3",'Defect Entry'!$P:$P,"&lt;=8",'Defect Entry'!$M:$M,C95,'Defect Entry'!$N:$N,$B$90)</f>
        <v>19</v>
      </c>
      <c r="F95" s="3">
        <f ca="1">COUNTIFS('Defect Entry'!$B:$B,"Closed",'Defect Entry'!$P:$P,"&gt;8",'Defect Entry'!$P:$P,"&lt;=15",'Defect Entry'!$M:$M,C95,'Defect Entry'!$N:$N,$B$90)</f>
        <v>27</v>
      </c>
      <c r="G95" s="3">
        <f ca="1">COUNTIFS('Defect Entry'!$B:$B,"Closed",'Defect Entry'!$P:$P,"&gt;15",'Defect Entry'!$P:$P,"&lt;=30",'Defect Entry'!$M:$M,C95,'Defect Entry'!$N:$N,$B$90)</f>
        <v>24</v>
      </c>
      <c r="H95" s="3">
        <f ca="1">COUNTIFS('Defect Entry'!$B:$B,"Closed",'Defect Entry'!$P:$P,"&gt;30",'Defect Entry'!$P:$P,"&lt;=50",'Defect Entry'!$M:$M,C95,'Defect Entry'!$N:$N,$B$90)</f>
        <v>2</v>
      </c>
      <c r="I95" s="42">
        <f ca="1">COUNTIFS('Defect Entry'!$B:$B,"Closed",'Defect Entry'!$P:$P,"&gt;50",'Defect Entry'!$M:$M,C95,'Defect Entry'!$N:$N,$B$90)</f>
        <v>0</v>
      </c>
      <c r="J95" s="16">
        <f ca="1">COUNTIFS('Defect Entry'!$B:$B,"&lt;&gt;Closed",'Defect Entry'!$P:$P,"&gt;0",'Defect Entry'!$P:$P,"&lt;=3",'Defect Entry'!$M:$M,C95,'Defect Entry'!$N:$N,$B$90)</f>
        <v>0</v>
      </c>
      <c r="K95" s="3">
        <f ca="1">COUNTIFS('Defect Entry'!$B:$B,"&lt;&gt;Closed",'Defect Entry'!$P:$P,"&gt;3",'Defect Entry'!$P:$P,"&lt;=8",'Defect Entry'!$M:$M,C95,'Defect Entry'!$N:$N,$B$90)</f>
        <v>0</v>
      </c>
      <c r="L95" s="3">
        <f ca="1">COUNTIFS('Defect Entry'!$B:$B,"&lt;&gt;Closed",'Defect Entry'!$P:$P,"&gt;8",'Defect Entry'!$P:$P,"&lt;=15",'Defect Entry'!$M:$M,C95,'Defect Entry'!$N:$N,$B$90)</f>
        <v>0</v>
      </c>
      <c r="M95" s="3">
        <f ca="1">COUNTIFS('Defect Entry'!$B:$B,"&lt;&gt;Closed",'Defect Entry'!$P:$P,"&gt;15",'Defect Entry'!$P:$P,"&lt;=30",'Defect Entry'!$M:$M,C95,'Defect Entry'!$N:$N,$B$90)</f>
        <v>18</v>
      </c>
      <c r="N95" s="3">
        <f ca="1">COUNTIFS('Defect Entry'!$B:$B,"&lt;&gt;Closed",'Defect Entry'!$P:$P,"&gt;30",'Defect Entry'!$P:$P,"&lt;=50",'Defect Entry'!$M:$M,C95,'Defect Entry'!$N:$N,$B$90)</f>
        <v>29</v>
      </c>
      <c r="O95" s="17">
        <f ca="1">COUNTIFS('Defect Entry'!$B:$B,"&lt;&gt;Closed",'Defect Entry'!$P:$P,"&gt;50",'Defect Entry'!$M:$M,C95,'Defect Entry'!$N:$N,$B$90)</f>
        <v>0</v>
      </c>
    </row>
    <row r="96" spans="2:15" outlineLevel="2" x14ac:dyDescent="0.2">
      <c r="B96" s="396"/>
      <c r="C96" s="29" t="s">
        <v>284</v>
      </c>
      <c r="D96" s="16">
        <f ca="1">COUNTIFS('Defect Entry'!$B:$B,"Closed",'Defect Entry'!$P:$P,"&gt;0",'Defect Entry'!$P:$P,"&lt;=3",'Defect Entry'!$M:$M,C96,'Defect Entry'!$N:$N,$B$90)</f>
        <v>27</v>
      </c>
      <c r="E96" s="3">
        <f ca="1">COUNTIFS('Defect Entry'!$B:$B,"Closed",'Defect Entry'!$P:$P,"&gt;3",'Defect Entry'!$P:$P,"&lt;=8",'Defect Entry'!$M:$M,C96,'Defect Entry'!$N:$N,$B$90)</f>
        <v>27</v>
      </c>
      <c r="F96" s="3">
        <f ca="1">COUNTIFS('Defect Entry'!$B:$B,"Closed",'Defect Entry'!$P:$P,"&gt;8",'Defect Entry'!$P:$P,"&lt;=15",'Defect Entry'!$M:$M,C96,'Defect Entry'!$N:$N,$B$90)</f>
        <v>21</v>
      </c>
      <c r="G96" s="3">
        <f ca="1">COUNTIFS('Defect Entry'!$B:$B,"Closed",'Defect Entry'!$P:$P,"&gt;15",'Defect Entry'!$P:$P,"&lt;=30",'Defect Entry'!$M:$M,C96,'Defect Entry'!$N:$N,$B$90)</f>
        <v>3</v>
      </c>
      <c r="H96" s="3">
        <f ca="1">COUNTIFS('Defect Entry'!$B:$B,"Closed",'Defect Entry'!$P:$P,"&gt;30",'Defect Entry'!$P:$P,"&lt;=50",'Defect Entry'!$M:$M,C96,'Defect Entry'!$N:$N,$B$90)</f>
        <v>0</v>
      </c>
      <c r="I96" s="42">
        <f ca="1">COUNTIFS('Defect Entry'!$B:$B,"Closed",'Defect Entry'!$P:$P,"&gt;50",'Defect Entry'!$M:$M,C96,'Defect Entry'!$N:$N,$B$90)</f>
        <v>0</v>
      </c>
      <c r="J96" s="16">
        <f ca="1">COUNTIFS('Defect Entry'!$B:$B,"&lt;&gt;Closed",'Defect Entry'!$P:$P,"&gt;0",'Defect Entry'!$P:$P,"&lt;=3",'Defect Entry'!$M:$M,C96,'Defect Entry'!$N:$N,$B$90)</f>
        <v>34</v>
      </c>
      <c r="K96" s="3">
        <f ca="1">COUNTIFS('Defect Entry'!$B:$B,"&lt;&gt;Closed",'Defect Entry'!$P:$P,"&gt;3",'Defect Entry'!$P:$P,"&lt;=8",'Defect Entry'!$M:$M,C96,'Defect Entry'!$N:$N,$B$90)</f>
        <v>25</v>
      </c>
      <c r="L96" s="3">
        <f ca="1">COUNTIFS('Defect Entry'!$B:$B,"&lt;&gt;Closed",'Defect Entry'!$P:$P,"&gt;8",'Defect Entry'!$P:$P,"&lt;=15",'Defect Entry'!$M:$M,C96,'Defect Entry'!$N:$N,$B$90)</f>
        <v>83</v>
      </c>
      <c r="M96" s="3">
        <f ca="1">COUNTIFS('Defect Entry'!$B:$B,"&lt;&gt;Closed",'Defect Entry'!$P:$P,"&gt;15",'Defect Entry'!$P:$P,"&lt;=30",'Defect Entry'!$M:$M,C96,'Defect Entry'!$N:$N,$B$90)</f>
        <v>20</v>
      </c>
      <c r="N96" s="3">
        <f ca="1">COUNTIFS('Defect Entry'!$B:$B,"&lt;&gt;Closed",'Defect Entry'!$P:$P,"&gt;30",'Defect Entry'!$P:$P,"&lt;=50",'Defect Entry'!$M:$M,C96,'Defect Entry'!$N:$N,$B$90)</f>
        <v>0</v>
      </c>
      <c r="O96" s="17">
        <f ca="1">COUNTIFS('Defect Entry'!$B:$B,"&lt;&gt;Closed",'Defect Entry'!$P:$P,"&gt;50",'Defect Entry'!$M:$M,C96,'Defect Entry'!$N:$N,$B$90)</f>
        <v>0</v>
      </c>
    </row>
    <row r="97" spans="2:15" outlineLevel="2" x14ac:dyDescent="0.2">
      <c r="B97" s="396"/>
      <c r="C97" s="29" t="s">
        <v>290</v>
      </c>
      <c r="D97" s="16">
        <f ca="1">COUNTIFS('Defect Entry'!$B:$B,"Closed",'Defect Entry'!$P:$P,"&gt;0",'Defect Entry'!$P:$P,"&lt;=3",'Defect Entry'!$M:$M,C97,'Defect Entry'!$N:$N,$B$90)</f>
        <v>0</v>
      </c>
      <c r="E97" s="3">
        <f ca="1">COUNTIFS('Defect Entry'!$B:$B,"Closed",'Defect Entry'!$P:$P,"&gt;3",'Defect Entry'!$P:$P,"&lt;=8",'Defect Entry'!$M:$M,C97,'Defect Entry'!$N:$N,$B$90)</f>
        <v>0</v>
      </c>
      <c r="F97" s="3">
        <f ca="1">COUNTIFS('Defect Entry'!$B:$B,"Closed",'Defect Entry'!$P:$P,"&gt;8",'Defect Entry'!$P:$P,"&lt;=15",'Defect Entry'!$M:$M,C97,'Defect Entry'!$N:$N,$B$90)</f>
        <v>0</v>
      </c>
      <c r="G97" s="3">
        <f ca="1">COUNTIFS('Defect Entry'!$B:$B,"Closed",'Defect Entry'!$P:$P,"&gt;15",'Defect Entry'!$P:$P,"&lt;=30",'Defect Entry'!$M:$M,C97,'Defect Entry'!$N:$N,$B$90)</f>
        <v>0</v>
      </c>
      <c r="H97" s="3">
        <f ca="1">COUNTIFS('Defect Entry'!$B:$B,"Closed",'Defect Entry'!$P:$P,"&gt;30",'Defect Entry'!$P:$P,"&lt;=50",'Defect Entry'!$M:$M,C97,'Defect Entry'!$N:$N,$B$90)</f>
        <v>0</v>
      </c>
      <c r="I97" s="42">
        <f ca="1">COUNTIFS('Defect Entry'!$B:$B,"Closed",'Defect Entry'!$P:$P,"&gt;50",'Defect Entry'!$M:$M,C97,'Defect Entry'!$N:$N,$B$90)</f>
        <v>0</v>
      </c>
      <c r="J97" s="16">
        <f ca="1">COUNTIFS('Defect Entry'!$B:$B,"&lt;&gt;Closed",'Defect Entry'!$P:$P,"&gt;0",'Defect Entry'!$P:$P,"&lt;=3",'Defect Entry'!$M:$M,C97,'Defect Entry'!$N:$N,$B$90)</f>
        <v>0</v>
      </c>
      <c r="K97" s="3">
        <f ca="1">COUNTIFS('Defect Entry'!$B:$B,"&lt;&gt;Closed",'Defect Entry'!$P:$P,"&gt;3",'Defect Entry'!$P:$P,"&lt;=8",'Defect Entry'!$M:$M,C97,'Defect Entry'!$N:$N,$B$90)</f>
        <v>0</v>
      </c>
      <c r="L97" s="3">
        <f ca="1">COUNTIFS('Defect Entry'!$B:$B,"&lt;&gt;Closed",'Defect Entry'!$P:$P,"&gt;8",'Defect Entry'!$P:$P,"&lt;=15",'Defect Entry'!$M:$M,C97,'Defect Entry'!$N:$N,$B$90)</f>
        <v>0</v>
      </c>
      <c r="M97" s="3">
        <f ca="1">COUNTIFS('Defect Entry'!$B:$B,"&lt;&gt;Closed",'Defect Entry'!$P:$P,"&gt;15",'Defect Entry'!$P:$P,"&lt;=30",'Defect Entry'!$M:$M,C97,'Defect Entry'!$N:$N,$B$90)</f>
        <v>0</v>
      </c>
      <c r="N97" s="3">
        <f ca="1">COUNTIFS('Defect Entry'!$B:$B,"&lt;&gt;Closed",'Defect Entry'!$P:$P,"&gt;30",'Defect Entry'!$P:$P,"&lt;=50",'Defect Entry'!$M:$M,C97,'Defect Entry'!$N:$N,$B$90)</f>
        <v>0</v>
      </c>
      <c r="O97" s="17">
        <f ca="1">COUNTIFS('Defect Entry'!$B:$B,"&lt;&gt;Closed",'Defect Entry'!$P:$P,"&gt;50",'Defect Entry'!$M:$M,C97,'Defect Entry'!$N:$N,$B$90)</f>
        <v>0</v>
      </c>
    </row>
    <row r="98" spans="2:15" outlineLevel="2" x14ac:dyDescent="0.2">
      <c r="B98" s="396"/>
      <c r="C98" s="29" t="s">
        <v>16</v>
      </c>
      <c r="D98" s="16">
        <f ca="1">COUNTIFS('Defect Entry'!$B:$B,"Closed",'Defect Entry'!$P:$P,"&gt;0",'Defect Entry'!$P:$P,"&lt;=3",'Defect Entry'!$M:$M,C98,'Defect Entry'!$N:$N,$B$90)</f>
        <v>0</v>
      </c>
      <c r="E98" s="3">
        <f ca="1">COUNTIFS('Defect Entry'!$B:$B,"Closed",'Defect Entry'!$P:$P,"&gt;3",'Defect Entry'!$P:$P,"&lt;=8",'Defect Entry'!$M:$M,C98,'Defect Entry'!$N:$N,$B$90)</f>
        <v>0</v>
      </c>
      <c r="F98" s="3">
        <f ca="1">COUNTIFS('Defect Entry'!$B:$B,"Closed",'Defect Entry'!$P:$P,"&gt;8",'Defect Entry'!$P:$P,"&lt;=15",'Defect Entry'!$M:$M,C98,'Defect Entry'!$N:$N,$B$90)</f>
        <v>0</v>
      </c>
      <c r="G98" s="3">
        <f ca="1">COUNTIFS('Defect Entry'!$B:$B,"Closed",'Defect Entry'!$P:$P,"&gt;15",'Defect Entry'!$P:$P,"&lt;=30",'Defect Entry'!$M:$M,C98,'Defect Entry'!$N:$N,$B$90)</f>
        <v>0</v>
      </c>
      <c r="H98" s="3">
        <f ca="1">COUNTIFS('Defect Entry'!$B:$B,"Closed",'Defect Entry'!$P:$P,"&gt;30",'Defect Entry'!$P:$P,"&lt;=50",'Defect Entry'!$M:$M,C98,'Defect Entry'!$N:$N,$B$90)</f>
        <v>0</v>
      </c>
      <c r="I98" s="42">
        <f ca="1">COUNTIFS('Defect Entry'!$B:$B,"Closed",'Defect Entry'!$P:$P,"&gt;50",'Defect Entry'!$M:$M,C98,'Defect Entry'!$N:$N,$B$90)</f>
        <v>0</v>
      </c>
      <c r="J98" s="16">
        <f ca="1">COUNTIFS('Defect Entry'!$B:$B,"&lt;&gt;Closed",'Defect Entry'!$P:$P,"&gt;0",'Defect Entry'!$P:$P,"&lt;=3",'Defect Entry'!$M:$M,C98,'Defect Entry'!$N:$N,$B$90)</f>
        <v>0</v>
      </c>
      <c r="K98" s="3">
        <f ca="1">COUNTIFS('Defect Entry'!$B:$B,"&lt;&gt;Closed",'Defect Entry'!$P:$P,"&gt;3",'Defect Entry'!$P:$P,"&lt;=8",'Defect Entry'!$M:$M,C98,'Defect Entry'!$N:$N,$B$90)</f>
        <v>0</v>
      </c>
      <c r="L98" s="3">
        <f ca="1">COUNTIFS('Defect Entry'!$B:$B,"&lt;&gt;Closed",'Defect Entry'!$P:$P,"&gt;8",'Defect Entry'!$P:$P,"&lt;=15",'Defect Entry'!$M:$M,C98,'Defect Entry'!$N:$N,$B$90)</f>
        <v>0</v>
      </c>
      <c r="M98" s="3">
        <f ca="1">COUNTIFS('Defect Entry'!$B:$B,"&lt;&gt;Closed",'Defect Entry'!$P:$P,"&gt;15",'Defect Entry'!$P:$P,"&lt;=30",'Defect Entry'!$M:$M,C98,'Defect Entry'!$N:$N,$B$90)</f>
        <v>0</v>
      </c>
      <c r="N98" s="3">
        <f ca="1">COUNTIFS('Defect Entry'!$B:$B,"&lt;&gt;Closed",'Defect Entry'!$P:$P,"&gt;30",'Defect Entry'!$P:$P,"&lt;=50",'Defect Entry'!$M:$M,C98,'Defect Entry'!$N:$N,$B$90)</f>
        <v>0</v>
      </c>
      <c r="O98" s="17">
        <f ca="1">COUNTIFS('Defect Entry'!$B:$B,"&lt;&gt;Closed",'Defect Entry'!$P:$P,"&gt;50",'Defect Entry'!$M:$M,C98,'Defect Entry'!$N:$N,$B$90)</f>
        <v>0</v>
      </c>
    </row>
    <row r="99" spans="2:15" outlineLevel="2" x14ac:dyDescent="0.2">
      <c r="B99" s="396"/>
      <c r="C99" s="29" t="s">
        <v>17</v>
      </c>
      <c r="D99" s="16">
        <f ca="1">COUNTIFS('Defect Entry'!$B:$B,"Closed",'Defect Entry'!$P:$P,"&gt;0",'Defect Entry'!$P:$P,"&lt;=3",'Defect Entry'!$M:$M,C99,'Defect Entry'!$N:$N,$B$90)</f>
        <v>0</v>
      </c>
      <c r="E99" s="3">
        <f ca="1">COUNTIFS('Defect Entry'!$B:$B,"Closed",'Defect Entry'!$P:$P,"&gt;3",'Defect Entry'!$P:$P,"&lt;=8",'Defect Entry'!$M:$M,C99,'Defect Entry'!$N:$N,$B$90)</f>
        <v>0</v>
      </c>
      <c r="F99" s="3">
        <f ca="1">COUNTIFS('Defect Entry'!$B:$B,"Closed",'Defect Entry'!$P:$P,"&gt;8",'Defect Entry'!$P:$P,"&lt;=15",'Defect Entry'!$M:$M,C99,'Defect Entry'!$N:$N,$B$90)</f>
        <v>0</v>
      </c>
      <c r="G99" s="3">
        <f ca="1">COUNTIFS('Defect Entry'!$B:$B,"Closed",'Defect Entry'!$P:$P,"&gt;15",'Defect Entry'!$P:$P,"&lt;=30",'Defect Entry'!$M:$M,C99,'Defect Entry'!$N:$N,$B$90)</f>
        <v>0</v>
      </c>
      <c r="H99" s="3">
        <f ca="1">COUNTIFS('Defect Entry'!$B:$B,"Closed",'Defect Entry'!$P:$P,"&gt;30",'Defect Entry'!$P:$P,"&lt;=50",'Defect Entry'!$M:$M,C99,'Defect Entry'!$N:$N,$B$90)</f>
        <v>0</v>
      </c>
      <c r="I99" s="42">
        <f ca="1">COUNTIFS('Defect Entry'!$B:$B,"Closed",'Defect Entry'!$P:$P,"&gt;50",'Defect Entry'!$M:$M,C99,'Defect Entry'!$N:$N,$B$90)</f>
        <v>0</v>
      </c>
      <c r="J99" s="16">
        <f ca="1">COUNTIFS('Defect Entry'!$B:$B,"&lt;&gt;Closed",'Defect Entry'!$P:$P,"&gt;0",'Defect Entry'!$P:$P,"&lt;=3",'Defect Entry'!$M:$M,C99,'Defect Entry'!$N:$N,$B$90)</f>
        <v>0</v>
      </c>
      <c r="K99" s="3">
        <f ca="1">COUNTIFS('Defect Entry'!$B:$B,"&lt;&gt;Closed",'Defect Entry'!$P:$P,"&gt;3",'Defect Entry'!$P:$P,"&lt;=8",'Defect Entry'!$M:$M,C99,'Defect Entry'!$N:$N,$B$90)</f>
        <v>0</v>
      </c>
      <c r="L99" s="3">
        <f ca="1">COUNTIFS('Defect Entry'!$B:$B,"&lt;&gt;Closed",'Defect Entry'!$P:$P,"&gt;8",'Defect Entry'!$P:$P,"&lt;=15",'Defect Entry'!$M:$M,C99,'Defect Entry'!$N:$N,$B$90)</f>
        <v>0</v>
      </c>
      <c r="M99" s="3">
        <f ca="1">COUNTIFS('Defect Entry'!$B:$B,"&lt;&gt;Closed",'Defect Entry'!$P:$P,"&gt;15",'Defect Entry'!$P:$P,"&lt;=30",'Defect Entry'!$M:$M,C99,'Defect Entry'!$N:$N,$B$90)</f>
        <v>0</v>
      </c>
      <c r="N99" s="3">
        <f ca="1">COUNTIFS('Defect Entry'!$B:$B,"&lt;&gt;Closed",'Defect Entry'!$P:$P,"&gt;30",'Defect Entry'!$P:$P,"&lt;=50",'Defect Entry'!$M:$M,C99,'Defect Entry'!$N:$N,$B$90)</f>
        <v>0</v>
      </c>
      <c r="O99" s="17">
        <f ca="1">COUNTIFS('Defect Entry'!$B:$B,"&lt;&gt;Closed",'Defect Entry'!$P:$P,"&gt;50",'Defect Entry'!$M:$M,C99,'Defect Entry'!$N:$N,$B$90)</f>
        <v>0</v>
      </c>
    </row>
    <row r="100" spans="2:15" ht="13.5" outlineLevel="2" thickBot="1" x14ac:dyDescent="0.25">
      <c r="B100" s="397"/>
      <c r="C100" s="30" t="s">
        <v>155</v>
      </c>
      <c r="D100" s="18">
        <f ca="1">COUNTIFS('Defect Entry'!$B:$B,"Closed",'Defect Entry'!$P:$P,"&gt;0",'Defect Entry'!$P:$P,"&lt;=3",'Defect Entry'!$M:$M,C100,'Defect Entry'!$N:$N,$B$90)</f>
        <v>0</v>
      </c>
      <c r="E100" s="6">
        <f ca="1">COUNTIFS('Defect Entry'!$B:$B,"Closed",'Defect Entry'!$P:$P,"&gt;3",'Defect Entry'!$P:$P,"&lt;=8",'Defect Entry'!$M:$M,C100,'Defect Entry'!$N:$N,$B$90)</f>
        <v>0</v>
      </c>
      <c r="F100" s="6">
        <f ca="1">COUNTIFS('Defect Entry'!$B:$B,"Closed",'Defect Entry'!$P:$P,"&gt;8",'Defect Entry'!$P:$P,"&lt;=15",'Defect Entry'!$M:$M,C100,'Defect Entry'!$N:$N,$B$90)</f>
        <v>0</v>
      </c>
      <c r="G100" s="6">
        <f ca="1">COUNTIFS('Defect Entry'!$B:$B,"Closed",'Defect Entry'!$P:$P,"&gt;15",'Defect Entry'!$P:$P,"&lt;=30",'Defect Entry'!$M:$M,C100,'Defect Entry'!$N:$N,$B$90)</f>
        <v>0</v>
      </c>
      <c r="H100" s="6">
        <f ca="1">COUNTIFS('Defect Entry'!$B:$B,"Closed",'Defect Entry'!$P:$P,"&gt;30",'Defect Entry'!$P:$P,"&lt;=50",'Defect Entry'!$M:$M,C100,'Defect Entry'!$N:$N,$B$90)</f>
        <v>0</v>
      </c>
      <c r="I100" s="49">
        <f ca="1">COUNTIFS('Defect Entry'!$B:$B,"Closed",'Defect Entry'!$P:$P,"&gt;50",'Defect Entry'!$M:$M,C100,'Defect Entry'!$N:$N,$B$90)</f>
        <v>0</v>
      </c>
      <c r="J100" s="18">
        <f ca="1">COUNTIFS('Defect Entry'!$B:$B,"&lt;&gt;Closed",'Defect Entry'!$P:$P,"&gt;0",'Defect Entry'!$P:$P,"&lt;=3",'Defect Entry'!$M:$M,C100,'Defect Entry'!$N:$N,$B$90)</f>
        <v>0</v>
      </c>
      <c r="K100" s="6">
        <f ca="1">COUNTIFS('Defect Entry'!$B:$B,"&lt;&gt;Closed",'Defect Entry'!$P:$P,"&gt;3",'Defect Entry'!$P:$P,"&lt;=8",'Defect Entry'!$M:$M,C100,'Defect Entry'!$N:$N,$B$90)</f>
        <v>0</v>
      </c>
      <c r="L100" s="6">
        <f ca="1">COUNTIFS('Defect Entry'!$B:$B,"&lt;&gt;Closed",'Defect Entry'!$P:$P,"&gt;8",'Defect Entry'!$P:$P,"&lt;=15",'Defect Entry'!$M:$M,C100,'Defect Entry'!$N:$N,$B$90)</f>
        <v>0</v>
      </c>
      <c r="M100" s="6">
        <f ca="1">COUNTIFS('Defect Entry'!$B:$B,"&lt;&gt;Closed",'Defect Entry'!$P:$P,"&gt;15",'Defect Entry'!$P:$P,"&lt;=30",'Defect Entry'!$M:$M,C100,'Defect Entry'!$N:$N,$B$90)</f>
        <v>0</v>
      </c>
      <c r="N100" s="6">
        <f ca="1">COUNTIFS('Defect Entry'!$B:$B,"&lt;&gt;Closed",'Defect Entry'!$P:$P,"&gt;30",'Defect Entry'!$P:$P,"&lt;=50",'Defect Entry'!$M:$M,C100,'Defect Entry'!$N:$N,$B$90)</f>
        <v>0</v>
      </c>
      <c r="O100" s="19">
        <f ca="1">COUNTIFS('Defect Entry'!$B:$B,"&lt;&gt;Closed",'Defect Entry'!$P:$P,"&gt;50",'Defect Entry'!$M:$M,C100,'Defect Entry'!$N:$N,$B$90)</f>
        <v>0</v>
      </c>
    </row>
    <row r="101" spans="2:15" ht="13.5" outlineLevel="1" thickBot="1" x14ac:dyDescent="0.25">
      <c r="B101" s="398" t="s">
        <v>19</v>
      </c>
      <c r="C101" s="399"/>
      <c r="D101" s="22">
        <f ca="1">SUM(D90:D100)</f>
        <v>107</v>
      </c>
      <c r="E101" s="21">
        <f t="shared" ref="E101:I101" ca="1" si="53">SUM(E90:E100)</f>
        <v>165</v>
      </c>
      <c r="F101" s="21">
        <f t="shared" ca="1" si="53"/>
        <v>116</v>
      </c>
      <c r="G101" s="21">
        <f t="shared" ca="1" si="53"/>
        <v>106</v>
      </c>
      <c r="H101" s="21">
        <f t="shared" ca="1" si="53"/>
        <v>87</v>
      </c>
      <c r="I101" s="23">
        <f t="shared" ca="1" si="53"/>
        <v>40</v>
      </c>
      <c r="J101" s="22">
        <f ca="1">SUM(J90:J100)</f>
        <v>34</v>
      </c>
      <c r="K101" s="21">
        <f t="shared" ref="K101:O101" ca="1" si="54">SUM(K90:K100)</f>
        <v>25</v>
      </c>
      <c r="L101" s="21">
        <f t="shared" ca="1" si="54"/>
        <v>83</v>
      </c>
      <c r="M101" s="21">
        <f t="shared" ca="1" si="54"/>
        <v>39</v>
      </c>
      <c r="N101" s="21">
        <f t="shared" ca="1" si="54"/>
        <v>60</v>
      </c>
      <c r="O101" s="23">
        <f t="shared" ca="1" si="54"/>
        <v>28</v>
      </c>
    </row>
    <row r="103" spans="2:15" ht="13.5" thickBot="1" x14ac:dyDescent="0.25"/>
    <row r="104" spans="2:15" ht="13.5" thickBot="1" x14ac:dyDescent="0.25">
      <c r="B104" s="410" t="s">
        <v>103</v>
      </c>
      <c r="C104" s="411"/>
    </row>
    <row r="106" spans="2:15" ht="13.5" collapsed="1" thickBot="1" x14ac:dyDescent="0.25"/>
    <row r="107" spans="2:15" outlineLevel="1" x14ac:dyDescent="0.2">
      <c r="B107" s="393" t="s">
        <v>100</v>
      </c>
      <c r="C107" s="394"/>
      <c r="D107" s="400" t="s">
        <v>49</v>
      </c>
      <c r="E107" s="401"/>
      <c r="F107" s="401"/>
      <c r="G107" s="406"/>
      <c r="H107" s="400" t="s">
        <v>51</v>
      </c>
      <c r="I107" s="401"/>
      <c r="J107" s="401"/>
      <c r="K107" s="406"/>
    </row>
    <row r="108" spans="2:15" ht="13.5" outlineLevel="1" thickBot="1" x14ac:dyDescent="0.25">
      <c r="B108" s="8" t="s">
        <v>1</v>
      </c>
      <c r="C108" s="27" t="s">
        <v>2</v>
      </c>
      <c r="D108" s="33" t="s">
        <v>196</v>
      </c>
      <c r="E108" s="20" t="s">
        <v>41</v>
      </c>
      <c r="F108" s="20" t="s">
        <v>40</v>
      </c>
      <c r="G108" s="34" t="s">
        <v>42</v>
      </c>
      <c r="H108" s="35" t="s">
        <v>43</v>
      </c>
      <c r="I108" s="20" t="s">
        <v>41</v>
      </c>
      <c r="J108" s="20" t="s">
        <v>40</v>
      </c>
      <c r="K108" s="34" t="s">
        <v>42</v>
      </c>
    </row>
    <row r="109" spans="2:15" outlineLevel="2" x14ac:dyDescent="0.2">
      <c r="B109" s="395" t="s">
        <v>195</v>
      </c>
      <c r="C109" s="28" t="s">
        <v>35</v>
      </c>
      <c r="D109" s="13">
        <f>COUNTIFS('Defect Entry'!$G:$G,$D$108,'Defect Entry'!$B:$B,C109,'Defect Entry'!$N:$N,$B$109)</f>
        <v>0</v>
      </c>
      <c r="E109" s="14">
        <f>COUNTIFS('Defect Entry'!$G:$G,$E$108,'Defect Entry'!$B:$B,C109,'Defect Entry'!$N:$N,$B$109)</f>
        <v>0</v>
      </c>
      <c r="F109" s="14">
        <f>COUNTIFS('Defect Entry'!$G:$G,$F$108,'Defect Entry'!$B:$B,C109,'Defect Entry'!$N:$N,$B$109)</f>
        <v>57</v>
      </c>
      <c r="G109" s="48">
        <f>COUNTIFS('Defect Entry'!$G:$G,$G$108,'Defect Entry'!$B:$B,C109,'Defect Entry'!$N:$N,$B$109)</f>
        <v>48</v>
      </c>
      <c r="H109" s="13">
        <f>COUNTIFS('Defect Entry'!$H:$H,$H$108,'Defect Entry'!$B:$B,C109,'Defect Entry'!$N:$N,$B$109)</f>
        <v>0</v>
      </c>
      <c r="I109" s="14">
        <f>COUNTIFS('Defect Entry'!$H:$H,$I$108,'Defect Entry'!$B:$B,C109,'Defect Entry'!$N:$N,$B$109)</f>
        <v>0</v>
      </c>
      <c r="J109" s="14">
        <f>COUNTIFS('Defect Entry'!$H:$H,$J$108,'Defect Entry'!$B:$B,C109,'Defect Entry'!$N:$N,$B$109)</f>
        <v>57</v>
      </c>
      <c r="K109" s="15">
        <f>COUNTIFS('Defect Entry'!$H:$H,$K$108,'Defect Entry'!$B:$B,C109,'Defect Entry'!$N:$N,$B$109)</f>
        <v>48</v>
      </c>
    </row>
    <row r="110" spans="2:15" outlineLevel="2" x14ac:dyDescent="0.2">
      <c r="B110" s="396"/>
      <c r="C110" s="29" t="s">
        <v>8</v>
      </c>
      <c r="D110" s="16">
        <f>COUNTIFS('Defect Entry'!$G:$G,$D$108,'Defect Entry'!$B:$B,C110,'Defect Entry'!$N:$N,$B$109)</f>
        <v>0</v>
      </c>
      <c r="E110" s="3">
        <f>COUNTIFS('Defect Entry'!$G:$G,$E$108,'Defect Entry'!$B:$B,C110,'Defect Entry'!$N:$N,$B$109)</f>
        <v>6</v>
      </c>
      <c r="F110" s="3">
        <f>COUNTIFS('Defect Entry'!$G:$G,$F$108,'Defect Entry'!$B:$B,C110,'Defect Entry'!$N:$N,$B$109)</f>
        <v>71</v>
      </c>
      <c r="G110" s="42">
        <f>COUNTIFS('Defect Entry'!$G:$G,$G$108,'Defect Entry'!$B:$B,C110,'Defect Entry'!$N:$N,$B$109)</f>
        <v>24</v>
      </c>
      <c r="H110" s="16">
        <f>COUNTIFS('Defect Entry'!$H:$H,$H$108,'Defect Entry'!$B:$B,C110,'Defect Entry'!$N:$N,$B$109)</f>
        <v>0</v>
      </c>
      <c r="I110" s="3">
        <f>COUNTIFS('Defect Entry'!$H:$H,$I$108,'Defect Entry'!$B:$B,C110,'Defect Entry'!$N:$N,$B$109)</f>
        <v>5</v>
      </c>
      <c r="J110" s="3">
        <f>COUNTIFS('Defect Entry'!$H:$H,$J$108,'Defect Entry'!$B:$B,C110,'Defect Entry'!$N:$N,$B$109)</f>
        <v>68</v>
      </c>
      <c r="K110" s="17">
        <f>COUNTIFS('Defect Entry'!$H:$H,$K$108,'Defect Entry'!$B:$B,C110,'Defect Entry'!$N:$N,$B$109)</f>
        <v>26</v>
      </c>
    </row>
    <row r="111" spans="2:15" outlineLevel="2" x14ac:dyDescent="0.2">
      <c r="B111" s="396"/>
      <c r="C111" s="29" t="s">
        <v>44</v>
      </c>
      <c r="D111" s="16">
        <f>COUNTIFS('Defect Entry'!$G:$G,$D$108,'Defect Entry'!$B:$B,C111,'Defect Entry'!$N:$N,$B$109)</f>
        <v>0</v>
      </c>
      <c r="E111" s="3">
        <f>COUNTIFS('Defect Entry'!$G:$G,$E$108,'Defect Entry'!$B:$B,C111,'Defect Entry'!$N:$N,$B$109)</f>
        <v>0</v>
      </c>
      <c r="F111" s="3">
        <f>COUNTIFS('Defect Entry'!$G:$G,$F$108,'Defect Entry'!$B:$B,C111,'Defect Entry'!$N:$N,$B$109)</f>
        <v>0</v>
      </c>
      <c r="G111" s="42">
        <f>COUNTIFS('Defect Entry'!$G:$G,$G$108,'Defect Entry'!$B:$B,C111,'Defect Entry'!$N:$N,$B$109)</f>
        <v>0</v>
      </c>
      <c r="H111" s="16">
        <f>COUNTIFS('Defect Entry'!$H:$H,$H$108,'Defect Entry'!$B:$B,C111,'Defect Entry'!$N:$N,$B$109)</f>
        <v>0</v>
      </c>
      <c r="I111" s="3">
        <f>COUNTIFS('Defect Entry'!$H:$H,$I$108,'Defect Entry'!$B:$B,C111,'Defect Entry'!$N:$N,$B$109)</f>
        <v>0</v>
      </c>
      <c r="J111" s="3">
        <f>COUNTIFS('Defect Entry'!$H:$H,$J$108,'Defect Entry'!$B:$B,C111,'Defect Entry'!$N:$N,$B$109)</f>
        <v>0</v>
      </c>
      <c r="K111" s="17">
        <f>COUNTIFS('Defect Entry'!$H:$H,$K$108,'Defect Entry'!$B:$B,C111,'Defect Entry'!$N:$N,$B$109)</f>
        <v>0</v>
      </c>
    </row>
    <row r="112" spans="2:15" outlineLevel="2" x14ac:dyDescent="0.2">
      <c r="B112" s="396"/>
      <c r="C112" s="29" t="s">
        <v>9</v>
      </c>
      <c r="D112" s="16">
        <f>COUNTIFS('Defect Entry'!$G:$G,$D$108,'Defect Entry'!$B:$B,C112,'Defect Entry'!$N:$N,$B$109)</f>
        <v>0</v>
      </c>
      <c r="E112" s="3">
        <f>COUNTIFS('Defect Entry'!$G:$G,$E$108,'Defect Entry'!$B:$B,C112,'Defect Entry'!$N:$N,$B$109)</f>
        <v>3</v>
      </c>
      <c r="F112" s="3">
        <f>COUNTIFS('Defect Entry'!$G:$G,$F$108,'Defect Entry'!$B:$B,C112,'Defect Entry'!$N:$N,$B$109)</f>
        <v>7</v>
      </c>
      <c r="G112" s="42">
        <f>COUNTIFS('Defect Entry'!$G:$G,$G$108,'Defect Entry'!$B:$B,C112,'Defect Entry'!$N:$N,$B$109)</f>
        <v>0</v>
      </c>
      <c r="H112" s="16">
        <f>COUNTIFS('Defect Entry'!$H:$H,$H$108,'Defect Entry'!$B:$B,C112,'Defect Entry'!$N:$N,$B$109)</f>
        <v>0</v>
      </c>
      <c r="I112" s="3">
        <f>COUNTIFS('Defect Entry'!$H:$H,$I$108,'Defect Entry'!$B:$B,C112,'Defect Entry'!$N:$N,$B$109)</f>
        <v>6</v>
      </c>
      <c r="J112" s="3">
        <f>COUNTIFS('Defect Entry'!$H:$H,$J$108,'Defect Entry'!$B:$B,C112,'Defect Entry'!$N:$N,$B$109)</f>
        <v>4</v>
      </c>
      <c r="K112" s="17">
        <f>COUNTIFS('Defect Entry'!$H:$H,$K$108,'Defect Entry'!$B:$B,C112,'Defect Entry'!$N:$N,$B$109)</f>
        <v>0</v>
      </c>
    </row>
    <row r="113" spans="2:11" outlineLevel="2" x14ac:dyDescent="0.2">
      <c r="B113" s="396"/>
      <c r="C113" s="29" t="s">
        <v>45</v>
      </c>
      <c r="D113" s="16">
        <f>COUNTIFS('Defect Entry'!$G:$G,$D$108,'Defect Entry'!$B:$B,C113,'Defect Entry'!$N:$N,$B$109)</f>
        <v>0</v>
      </c>
      <c r="E113" s="3">
        <f>COUNTIFS('Defect Entry'!$G:$G,$E$108,'Defect Entry'!$B:$B,C113,'Defect Entry'!$N:$N,$B$109)</f>
        <v>3</v>
      </c>
      <c r="F113" s="3">
        <f>COUNTIFS('Defect Entry'!$G:$G,$F$108,'Defect Entry'!$B:$B,C113,'Defect Entry'!$N:$N,$B$109)</f>
        <v>12</v>
      </c>
      <c r="G113" s="42">
        <f>COUNTIFS('Defect Entry'!$G:$G,$G$108,'Defect Entry'!$B:$B,C113,'Defect Entry'!$N:$N,$B$109)</f>
        <v>3</v>
      </c>
      <c r="H113" s="16">
        <f>COUNTIFS('Defect Entry'!$H:$H,$H$108,'Defect Entry'!$B:$B,C113,'Defect Entry'!$N:$N,$B$109)</f>
        <v>0</v>
      </c>
      <c r="I113" s="3">
        <f>COUNTIFS('Defect Entry'!$H:$H,$I$108,'Defect Entry'!$B:$B,C113,'Defect Entry'!$N:$N,$B$109)</f>
        <v>7</v>
      </c>
      <c r="J113" s="3">
        <f>COUNTIFS('Defect Entry'!$H:$H,$J$108,'Defect Entry'!$B:$B,C113,'Defect Entry'!$N:$N,$B$109)</f>
        <v>9</v>
      </c>
      <c r="K113" s="17">
        <f>COUNTIFS('Defect Entry'!$H:$H,$K$108,'Defect Entry'!$B:$B,C113,'Defect Entry'!$N:$N,$B$109)</f>
        <v>2</v>
      </c>
    </row>
    <row r="114" spans="2:11" outlineLevel="2" x14ac:dyDescent="0.2">
      <c r="B114" s="396"/>
      <c r="C114" s="29" t="s">
        <v>46</v>
      </c>
      <c r="D114" s="16">
        <f>COUNTIFS('Defect Entry'!$G:$G,$D$108,'Defect Entry'!$B:$B,C114,'Defect Entry'!$N:$N,$B$109)</f>
        <v>0</v>
      </c>
      <c r="E114" s="3">
        <f>COUNTIFS('Defect Entry'!$G:$G,$E$108,'Defect Entry'!$B:$B,C114,'Defect Entry'!$N:$N,$B$109)</f>
        <v>0</v>
      </c>
      <c r="F114" s="3">
        <f>COUNTIFS('Defect Entry'!$G:$G,$F$108,'Defect Entry'!$B:$B,C114,'Defect Entry'!$N:$N,$B$109)</f>
        <v>3</v>
      </c>
      <c r="G114" s="42">
        <f>COUNTIFS('Defect Entry'!$G:$G,$G$108,'Defect Entry'!$B:$B,C114,'Defect Entry'!$N:$N,$B$109)</f>
        <v>0</v>
      </c>
      <c r="H114" s="16">
        <f>COUNTIFS('Defect Entry'!$H:$H,$H$108,'Defect Entry'!$B:$B,C114,'Defect Entry'!$N:$N,$B$109)</f>
        <v>0</v>
      </c>
      <c r="I114" s="3">
        <f>COUNTIFS('Defect Entry'!$H:$H,$I$108,'Defect Entry'!$B:$B,C114,'Defect Entry'!$N:$N,$B$109)</f>
        <v>0</v>
      </c>
      <c r="J114" s="3">
        <f>COUNTIFS('Defect Entry'!$H:$H,$J$108,'Defect Entry'!$B:$B,C114,'Defect Entry'!$N:$N,$B$109)</f>
        <v>3</v>
      </c>
      <c r="K114" s="17">
        <f>COUNTIFS('Defect Entry'!$H:$H,$K$108,'Defect Entry'!$B:$B,C114,'Defect Entry'!$N:$N,$B$109)</f>
        <v>0</v>
      </c>
    </row>
    <row r="115" spans="2:11" outlineLevel="2" x14ac:dyDescent="0.2">
      <c r="B115" s="396"/>
      <c r="C115" s="29" t="s">
        <v>37</v>
      </c>
      <c r="D115" s="16">
        <f>COUNTIFS('Defect Entry'!$G:$G,$D$108,'Defect Entry'!$B:$B,C115,'Defect Entry'!$N:$N,$B$109)</f>
        <v>0</v>
      </c>
      <c r="E115" s="3">
        <f>COUNTIFS('Defect Entry'!$G:$G,$E$108,'Defect Entry'!$B:$B,C115,'Defect Entry'!$N:$N,$B$109)</f>
        <v>0</v>
      </c>
      <c r="F115" s="3">
        <f>COUNTIFS('Defect Entry'!$G:$G,$F$108,'Defect Entry'!$B:$B,C115,'Defect Entry'!$N:$N,$B$109)</f>
        <v>1</v>
      </c>
      <c r="G115" s="42">
        <f>COUNTIFS('Defect Entry'!$G:$G,$G$108,'Defect Entry'!$B:$B,C115,'Defect Entry'!$N:$N,$B$109)</f>
        <v>0</v>
      </c>
      <c r="H115" s="16">
        <f>COUNTIFS('Defect Entry'!$H:$H,$H$108,'Defect Entry'!$B:$B,C115,'Defect Entry'!$N:$N,$B$109)</f>
        <v>0</v>
      </c>
      <c r="I115" s="3">
        <f>COUNTIFS('Defect Entry'!$H:$H,$I$108,'Defect Entry'!$B:$B,C115,'Defect Entry'!$N:$N,$B$109)</f>
        <v>0</v>
      </c>
      <c r="J115" s="3">
        <f>COUNTIFS('Defect Entry'!$H:$H,$J$108,'Defect Entry'!$B:$B,C115,'Defect Entry'!$N:$N,$B$109)</f>
        <v>1</v>
      </c>
      <c r="K115" s="17">
        <f>COUNTIFS('Defect Entry'!$H:$H,$K$108,'Defect Entry'!$B:$B,C115,'Defect Entry'!$N:$N,$B$109)</f>
        <v>0</v>
      </c>
    </row>
    <row r="116" spans="2:11" outlineLevel="2" x14ac:dyDescent="0.2">
      <c r="B116" s="396"/>
      <c r="C116" s="29" t="s">
        <v>47</v>
      </c>
      <c r="D116" s="16">
        <f>COUNTIFS('Defect Entry'!$G:$G,$D$108,'Defect Entry'!$B:$B,C116,'Defect Entry'!$N:$N,$B$109)</f>
        <v>0</v>
      </c>
      <c r="E116" s="3">
        <f>COUNTIFS('Defect Entry'!$G:$G,$E$108,'Defect Entry'!$B:$B,C116,'Defect Entry'!$N:$N,$B$109)</f>
        <v>0</v>
      </c>
      <c r="F116" s="3">
        <f>COUNTIFS('Defect Entry'!$G:$G,$F$108,'Defect Entry'!$B:$B,C116,'Defect Entry'!$N:$N,$B$109)</f>
        <v>0</v>
      </c>
      <c r="G116" s="42">
        <f>COUNTIFS('Defect Entry'!$G:$G,$G$108,'Defect Entry'!$B:$B,C116,'Defect Entry'!$N:$N,$B$109)</f>
        <v>0</v>
      </c>
      <c r="H116" s="16">
        <f>COUNTIFS('Defect Entry'!$H:$H,$H$108,'Defect Entry'!$B:$B,C116,'Defect Entry'!$N:$N,$B$109)</f>
        <v>0</v>
      </c>
      <c r="I116" s="3">
        <f>COUNTIFS('Defect Entry'!$H:$H,$I$108,'Defect Entry'!$B:$B,C116,'Defect Entry'!$N:$N,$B$109)</f>
        <v>0</v>
      </c>
      <c r="J116" s="3">
        <f>COUNTIFS('Defect Entry'!$H:$H,$J$108,'Defect Entry'!$B:$B,C116,'Defect Entry'!$N:$N,$B$109)</f>
        <v>0</v>
      </c>
      <c r="K116" s="17">
        <f>COUNTIFS('Defect Entry'!$H:$H,$K$108,'Defect Entry'!$B:$B,C116,'Defect Entry'!$N:$N,$B$109)</f>
        <v>0</v>
      </c>
    </row>
    <row r="117" spans="2:11" outlineLevel="2" x14ac:dyDescent="0.2">
      <c r="B117" s="396"/>
      <c r="C117" s="1" t="s">
        <v>36</v>
      </c>
      <c r="D117" s="16">
        <f>COUNTIFS('Defect Entry'!$G:$G,$D$108,'Defect Entry'!$B:$B,C117,'Defect Entry'!$N:$N,$B$109)</f>
        <v>0</v>
      </c>
      <c r="E117" s="3">
        <f>COUNTIFS('Defect Entry'!$G:$G,$E$108,'Defect Entry'!$B:$B,C117,'Defect Entry'!$N:$N,$B$109)</f>
        <v>0</v>
      </c>
      <c r="F117" s="3">
        <f>COUNTIFS('Defect Entry'!$G:$G,$F$108,'Defect Entry'!$B:$B,C117,'Defect Entry'!$N:$N,$B$109)</f>
        <v>0</v>
      </c>
      <c r="G117" s="42">
        <f>COUNTIFS('Defect Entry'!$G:$G,$G$108,'Defect Entry'!$B:$B,C117,'Defect Entry'!$N:$N,$B$109)</f>
        <v>0</v>
      </c>
      <c r="H117" s="16">
        <f>COUNTIFS('Defect Entry'!$H:$H,$H$108,'Defect Entry'!$B:$B,C117,'Defect Entry'!$N:$N,$B$109)</f>
        <v>0</v>
      </c>
      <c r="I117" s="3">
        <f>COUNTIFS('Defect Entry'!$H:$H,$I$108,'Defect Entry'!$B:$B,C117,'Defect Entry'!$N:$N,$B$109)</f>
        <v>0</v>
      </c>
      <c r="J117" s="3">
        <f>COUNTIFS('Defect Entry'!$H:$H,$J$108,'Defect Entry'!$B:$B,C117,'Defect Entry'!$N:$N,$B$109)</f>
        <v>0</v>
      </c>
      <c r="K117" s="17">
        <f>COUNTIFS('Defect Entry'!$H:$H,$K$108,'Defect Entry'!$B:$B,C117,'Defect Entry'!$N:$N,$B$109)</f>
        <v>0</v>
      </c>
    </row>
    <row r="118" spans="2:11" outlineLevel="2" x14ac:dyDescent="0.2">
      <c r="B118" s="396"/>
      <c r="C118" s="29" t="s">
        <v>33</v>
      </c>
      <c r="D118" s="16">
        <f>COUNTIFS('Defect Entry'!$G:$G,$D$108,'Defect Entry'!$B:$B,C118,'Defect Entry'!$N:$N,$B$109)</f>
        <v>0</v>
      </c>
      <c r="E118" s="3">
        <f>COUNTIFS('Defect Entry'!$G:$G,$E$108,'Defect Entry'!$B:$B,C118,'Defect Entry'!$N:$N,$B$109)</f>
        <v>2</v>
      </c>
      <c r="F118" s="3">
        <f>COUNTIFS('Defect Entry'!$G:$G,$F$108,'Defect Entry'!$B:$B,C118,'Defect Entry'!$N:$N,$B$109)</f>
        <v>5</v>
      </c>
      <c r="G118" s="42">
        <f>COUNTIFS('Defect Entry'!$G:$G,$G$108,'Defect Entry'!$B:$B,C118,'Defect Entry'!$N:$N,$B$109)</f>
        <v>0</v>
      </c>
      <c r="H118" s="16">
        <f>COUNTIFS('Defect Entry'!$H:$H,$H$108,'Defect Entry'!$B:$B,C118,'Defect Entry'!$N:$N,$B$109)</f>
        <v>0</v>
      </c>
      <c r="I118" s="3">
        <f>COUNTIFS('Defect Entry'!$H:$H,$I$108,'Defect Entry'!$B:$B,C118,'Defect Entry'!$N:$N,$B$109)</f>
        <v>5</v>
      </c>
      <c r="J118" s="3">
        <f>COUNTIFS('Defect Entry'!$H:$H,$J$108,'Defect Entry'!$B:$B,C118,'Defect Entry'!$N:$N,$B$109)</f>
        <v>2</v>
      </c>
      <c r="K118" s="17">
        <f>COUNTIFS('Defect Entry'!$H:$H,$K$108,'Defect Entry'!$B:$B,C118,'Defect Entry'!$N:$N,$B$109)</f>
        <v>0</v>
      </c>
    </row>
    <row r="119" spans="2:11" outlineLevel="2" x14ac:dyDescent="0.2">
      <c r="B119" s="397"/>
      <c r="C119" s="30" t="s">
        <v>34</v>
      </c>
      <c r="D119" s="16">
        <f>COUNTIFS('Defect Entry'!$G:$G,$D$108,'Defect Entry'!$B:$B,C119,'Defect Entry'!$N:$N,$B$109)</f>
        <v>0</v>
      </c>
      <c r="E119" s="3">
        <f>COUNTIFS('Defect Entry'!$G:$G,$E$108,'Defect Entry'!$B:$B,C119,'Defect Entry'!$N:$N,$B$109)</f>
        <v>0</v>
      </c>
      <c r="F119" s="3">
        <f>COUNTIFS('Defect Entry'!$G:$G,$F$108,'Defect Entry'!$B:$B,C119,'Defect Entry'!$N:$N,$B$109)</f>
        <v>0</v>
      </c>
      <c r="G119" s="42">
        <f>COUNTIFS('Defect Entry'!$G:$G,$G$108,'Defect Entry'!$B:$B,C119,'Defect Entry'!$N:$N,$B$109)</f>
        <v>0</v>
      </c>
      <c r="H119" s="16">
        <f>COUNTIFS('Defect Entry'!$H:$H,$H$108,'Defect Entry'!$B:$B,C119,'Defect Entry'!$N:$N,$B$109)</f>
        <v>0</v>
      </c>
      <c r="I119" s="3">
        <f>COUNTIFS('Defect Entry'!$H:$H,$I$108,'Defect Entry'!$B:$B,C119,'Defect Entry'!$N:$N,$B$109)</f>
        <v>0</v>
      </c>
      <c r="J119" s="3">
        <f>COUNTIFS('Defect Entry'!$H:$H,$J$108,'Defect Entry'!$B:$B,C119,'Defect Entry'!$N:$N,$B$109)</f>
        <v>0</v>
      </c>
      <c r="K119" s="17">
        <f>COUNTIFS('Defect Entry'!$H:$H,$K$108,'Defect Entry'!$B:$B,C119,'Defect Entry'!$N:$N,$B$109)</f>
        <v>0</v>
      </c>
    </row>
    <row r="120" spans="2:11" outlineLevel="2" x14ac:dyDescent="0.2">
      <c r="B120" s="397"/>
      <c r="C120" s="29" t="s">
        <v>200</v>
      </c>
      <c r="D120" s="16">
        <f>COUNTIFS('Defect Entry'!$G:$G,$D$108,'Defect Entry'!$B:$B,C120,'Defect Entry'!$N:$N,$B$109)</f>
        <v>0</v>
      </c>
      <c r="E120" s="3">
        <f>COUNTIFS('Defect Entry'!$G:$G,$E$108,'Defect Entry'!$B:$B,C120,'Defect Entry'!$N:$N,$B$109)</f>
        <v>3</v>
      </c>
      <c r="F120" s="3">
        <f>COUNTIFS('Defect Entry'!$G:$G,$F$108,'Defect Entry'!$B:$B,C120,'Defect Entry'!$N:$N,$B$109)</f>
        <v>12</v>
      </c>
      <c r="G120" s="42">
        <f>COUNTIFS('Defect Entry'!$G:$G,$G$108,'Defect Entry'!$B:$B,C120,'Defect Entry'!$N:$N,$B$109)</f>
        <v>4</v>
      </c>
      <c r="H120" s="16">
        <f>COUNTIFS('Defect Entry'!$H:$H,$H$108,'Defect Entry'!$B:$B,C120,'Defect Entry'!$N:$N,$B$109)</f>
        <v>0</v>
      </c>
      <c r="I120" s="3">
        <f>COUNTIFS('Defect Entry'!$H:$H,$I$108,'Defect Entry'!$B:$B,C120,'Defect Entry'!$N:$N,$B$109)</f>
        <v>5</v>
      </c>
      <c r="J120" s="3">
        <f>COUNTIFS('Defect Entry'!$H:$H,$J$108,'Defect Entry'!$B:$B,C120,'Defect Entry'!$N:$N,$B$109)</f>
        <v>9</v>
      </c>
      <c r="K120" s="17">
        <f>COUNTIFS('Defect Entry'!$H:$H,$K$108,'Defect Entry'!$B:$B,C120,'Defect Entry'!$N:$N,$B$109)</f>
        <v>5</v>
      </c>
    </row>
    <row r="121" spans="2:11" outlineLevel="2" x14ac:dyDescent="0.2">
      <c r="B121" s="397"/>
      <c r="C121" s="29" t="s">
        <v>199</v>
      </c>
      <c r="D121" s="16">
        <f>COUNTIFS('Defect Entry'!$G:$G,$D$108,'Defect Entry'!$B:$B,C121,'Defect Entry'!$N:$N,$B$109)</f>
        <v>0</v>
      </c>
      <c r="E121" s="3">
        <f>COUNTIFS('Defect Entry'!$G:$G,$E$108,'Defect Entry'!$B:$B,C121,'Defect Entry'!$N:$N,$B$109)</f>
        <v>1</v>
      </c>
      <c r="F121" s="3">
        <f>COUNTIFS('Defect Entry'!$G:$G,$F$108,'Defect Entry'!$B:$B,C121,'Defect Entry'!$N:$N,$B$109)</f>
        <v>4</v>
      </c>
      <c r="G121" s="42">
        <f>COUNTIFS('Defect Entry'!$G:$G,$G$108,'Defect Entry'!$B:$B,C121,'Defect Entry'!$N:$N,$B$109)</f>
        <v>0</v>
      </c>
      <c r="H121" s="16">
        <f>COUNTIFS('Defect Entry'!$H:$H,$H$108,'Defect Entry'!$B:$B,C121,'Defect Entry'!$N:$N,$B$109)</f>
        <v>0</v>
      </c>
      <c r="I121" s="3">
        <f>COUNTIFS('Defect Entry'!$H:$H,$I$108,'Defect Entry'!$B:$B,C121,'Defect Entry'!$N:$N,$B$109)</f>
        <v>1</v>
      </c>
      <c r="J121" s="3">
        <f>COUNTIFS('Defect Entry'!$H:$H,$J$108,'Defect Entry'!$B:$B,C121,'Defect Entry'!$N:$N,$B$109)</f>
        <v>4</v>
      </c>
      <c r="K121" s="17">
        <f>COUNTIFS('Defect Entry'!$H:$H,$K$108,'Defect Entry'!$B:$B,C121,'Defect Entry'!$N:$N,$B$109)</f>
        <v>0</v>
      </c>
    </row>
    <row r="122" spans="2:11" ht="13.5" outlineLevel="2" thickBot="1" x14ac:dyDescent="0.25">
      <c r="B122" s="397"/>
      <c r="C122" s="30" t="s">
        <v>10</v>
      </c>
      <c r="D122" s="31">
        <f>COUNTIFS('Defect Entry'!$G:$G,$D$108,'Defect Entry'!$B:$B,C122,'Defect Entry'!$N:$N,$B$109)</f>
        <v>37</v>
      </c>
      <c r="E122" s="12">
        <f>COUNTIFS('Defect Entry'!$G:$G,$E$108,'Defect Entry'!$B:$B,C122,'Defect Entry'!$N:$N,$B$109)</f>
        <v>320</v>
      </c>
      <c r="F122" s="12">
        <f>COUNTIFS('Defect Entry'!$G:$G,$F$108,'Defect Entry'!$B:$B,C122,'Defect Entry'!$N:$N,$B$109)</f>
        <v>240</v>
      </c>
      <c r="G122" s="43">
        <f>COUNTIFS('Defect Entry'!$G:$G,$G$108,'Defect Entry'!$B:$B,C122,'Defect Entry'!$N:$N,$B$109)</f>
        <v>49</v>
      </c>
      <c r="H122" s="31">
        <f>COUNTIFS('Defect Entry'!$H:$H,$H$108,'Defect Entry'!$B:$B,C122,'Defect Entry'!$N:$N,$B$109)</f>
        <v>0</v>
      </c>
      <c r="I122" s="12">
        <f>COUNTIFS('Defect Entry'!$H:$H,$I$108,'Defect Entry'!$B:$B,C122,'Defect Entry'!$N:$N,$B$109)</f>
        <v>362</v>
      </c>
      <c r="J122" s="12">
        <f>COUNTIFS('Defect Entry'!$H:$H,$J$108,'Defect Entry'!$B:$B,C122,'Defect Entry'!$N:$N,$B$109)</f>
        <v>190</v>
      </c>
      <c r="K122" s="65">
        <f>COUNTIFS('Defect Entry'!$H:$H,$K$108,'Defect Entry'!$B:$B,C122,'Defect Entry'!$N:$N,$B$109)</f>
        <v>49</v>
      </c>
    </row>
    <row r="123" spans="2:11" outlineLevel="1" x14ac:dyDescent="0.2">
      <c r="B123" s="387" t="s">
        <v>19</v>
      </c>
      <c r="C123" s="407"/>
      <c r="D123" s="76">
        <f>SUM(D109:D122)</f>
        <v>37</v>
      </c>
      <c r="E123" s="72">
        <f t="shared" ref="E123:G123" si="55">SUM(E109:E122)</f>
        <v>338</v>
      </c>
      <c r="F123" s="72">
        <f t="shared" si="55"/>
        <v>412</v>
      </c>
      <c r="G123" s="72">
        <f t="shared" si="55"/>
        <v>128</v>
      </c>
      <c r="H123" s="72">
        <f>SUM(H109:H122)</f>
        <v>0</v>
      </c>
      <c r="I123" s="72">
        <f t="shared" ref="I123:K123" si="56">SUM(I109:I122)</f>
        <v>391</v>
      </c>
      <c r="J123" s="72">
        <f t="shared" si="56"/>
        <v>347</v>
      </c>
      <c r="K123" s="73">
        <f t="shared" si="56"/>
        <v>130</v>
      </c>
    </row>
    <row r="124" spans="2:11" ht="13.5" outlineLevel="1" thickBot="1" x14ac:dyDescent="0.25">
      <c r="B124" s="404" t="s">
        <v>98</v>
      </c>
      <c r="C124" s="405"/>
      <c r="D124" s="77">
        <f t="shared" ref="D124:K124" si="57">D123/$R$18</f>
        <v>4.0437158469945354E-2</v>
      </c>
      <c r="E124" s="74">
        <f t="shared" si="57"/>
        <v>0.36939890710382511</v>
      </c>
      <c r="F124" s="74">
        <f t="shared" si="57"/>
        <v>0.45027322404371584</v>
      </c>
      <c r="G124" s="74">
        <f t="shared" si="57"/>
        <v>0.13989071038251366</v>
      </c>
      <c r="H124" s="74">
        <f t="shared" si="57"/>
        <v>0</v>
      </c>
      <c r="I124" s="74">
        <f t="shared" si="57"/>
        <v>0.4273224043715847</v>
      </c>
      <c r="J124" s="74">
        <f t="shared" si="57"/>
        <v>0.37923497267759565</v>
      </c>
      <c r="K124" s="75">
        <f t="shared" si="57"/>
        <v>0.14207650273224043</v>
      </c>
    </row>
    <row r="125" spans="2:11" outlineLevel="1" x14ac:dyDescent="0.2"/>
    <row r="126" spans="2:11" ht="13.5" outlineLevel="1" thickBot="1" x14ac:dyDescent="0.25"/>
    <row r="127" spans="2:11" ht="15" customHeight="1" outlineLevel="1" x14ac:dyDescent="0.2">
      <c r="B127" s="393" t="s">
        <v>101</v>
      </c>
      <c r="C127" s="394"/>
      <c r="D127" s="389" t="s">
        <v>56</v>
      </c>
      <c r="E127" s="390"/>
      <c r="F127" s="390"/>
      <c r="G127" s="390"/>
      <c r="H127" s="390"/>
      <c r="I127" s="391"/>
    </row>
    <row r="128" spans="2:11" ht="13.5" outlineLevel="1" thickBot="1" x14ac:dyDescent="0.25">
      <c r="B128" s="8" t="s">
        <v>1</v>
      </c>
      <c r="C128" s="27" t="s">
        <v>2</v>
      </c>
      <c r="D128" s="8" t="s">
        <v>38</v>
      </c>
      <c r="E128" s="9" t="s">
        <v>52</v>
      </c>
      <c r="F128" s="9" t="s">
        <v>39</v>
      </c>
      <c r="G128" s="9" t="s">
        <v>3</v>
      </c>
      <c r="H128" s="9" t="s">
        <v>53</v>
      </c>
      <c r="I128" s="24" t="s">
        <v>54</v>
      </c>
    </row>
    <row r="129" spans="2:9" outlineLevel="2" x14ac:dyDescent="0.2">
      <c r="B129" s="395" t="s">
        <v>195</v>
      </c>
      <c r="C129" s="28" t="s">
        <v>35</v>
      </c>
      <c r="D129" s="13">
        <f>COUNTIFS('Defect Entry'!$E:$E,$D$128,'Defect Entry'!$B:$B,C129,'Defect Entry'!$N:$N,$B$129)</f>
        <v>0</v>
      </c>
      <c r="E129" s="14">
        <f>COUNTIFS('Defect Entry'!$E:$E,$E$128,'Defect Entry'!$B:$B,C129,'Defect Entry'!$N:$N,$B$129)</f>
        <v>0</v>
      </c>
      <c r="F129" s="14">
        <f>COUNTIFS('Defect Entry'!$E:$E,$F$128,'Defect Entry'!$B:$B,C129,'Defect Entry'!$N:$N,$B$129)</f>
        <v>0</v>
      </c>
      <c r="G129" s="14">
        <f>COUNTIFS('Defect Entry'!$E:$E,$G$128,'Defect Entry'!$B:$B,C129,'Defect Entry'!$N:$N,$B$129)</f>
        <v>0</v>
      </c>
      <c r="H129" s="14">
        <f>COUNTIFS('Defect Entry'!$E:$E,$H$128,'Defect Entry'!$B:$B,C129,'Defect Entry'!$N:$N,$B$129)</f>
        <v>0</v>
      </c>
      <c r="I129" s="15">
        <f>COUNTIFS('Defect Entry'!$E:$E,$I$128,'Defect Entry'!$B:$B,C129,'Defect Entry'!$N:$N,$B$129)</f>
        <v>0</v>
      </c>
    </row>
    <row r="130" spans="2:9" outlineLevel="2" x14ac:dyDescent="0.2">
      <c r="B130" s="396"/>
      <c r="C130" s="29" t="s">
        <v>8</v>
      </c>
      <c r="D130" s="16">
        <f>COUNTIFS('Defect Entry'!$E:$E,$D$128,'Defect Entry'!$B:$B,C130,'Defect Entry'!$N:$N,$B$129)</f>
        <v>0</v>
      </c>
      <c r="E130" s="3">
        <f>COUNTIFS('Defect Entry'!$E:$E,$E$128,'Defect Entry'!$B:$B,C130,'Defect Entry'!$N:$N,$B$129)</f>
        <v>0</v>
      </c>
      <c r="F130" s="3">
        <f>COUNTIFS('Defect Entry'!$E:$E,$F$128,'Defect Entry'!$B:$B,C130,'Defect Entry'!$N:$N,$B$129)</f>
        <v>0</v>
      </c>
      <c r="G130" s="3">
        <f>COUNTIFS('Defect Entry'!$E:$E,$G$128,'Defect Entry'!$B:$B,C130,'Defect Entry'!$N:$N,$B$129)</f>
        <v>0</v>
      </c>
      <c r="H130" s="3">
        <f>COUNTIFS('Defect Entry'!$E:$E,$H$128,'Defect Entry'!$B:$B,C130,'Defect Entry'!$N:$N,$B$129)</f>
        <v>0</v>
      </c>
      <c r="I130" s="17">
        <f>COUNTIFS('Defect Entry'!$E:$E,$I$128,'Defect Entry'!$B:$B,C130,'Defect Entry'!$N:$N,$B$129)</f>
        <v>0</v>
      </c>
    </row>
    <row r="131" spans="2:9" outlineLevel="2" x14ac:dyDescent="0.2">
      <c r="B131" s="396"/>
      <c r="C131" s="29" t="s">
        <v>44</v>
      </c>
      <c r="D131" s="16">
        <f>COUNTIFS('Defect Entry'!$E:$E,$D$128,'Defect Entry'!$B:$B,C131,'Defect Entry'!$N:$N,$B$129)</f>
        <v>0</v>
      </c>
      <c r="E131" s="3">
        <f>COUNTIFS('Defect Entry'!$E:$E,$E$128,'Defect Entry'!$B:$B,C131,'Defect Entry'!$N:$N,$B$129)</f>
        <v>0</v>
      </c>
      <c r="F131" s="3">
        <f>COUNTIFS('Defect Entry'!$E:$E,$F$128,'Defect Entry'!$B:$B,C131,'Defect Entry'!$N:$N,$B$129)</f>
        <v>0</v>
      </c>
      <c r="G131" s="3">
        <f>COUNTIFS('Defect Entry'!$E:$E,$G$128,'Defect Entry'!$B:$B,C131,'Defect Entry'!$N:$N,$B$129)</f>
        <v>0</v>
      </c>
      <c r="H131" s="3">
        <f>COUNTIFS('Defect Entry'!$E:$E,$H$128,'Defect Entry'!$B:$B,C131,'Defect Entry'!$N:$N,$B$129)</f>
        <v>0</v>
      </c>
      <c r="I131" s="17">
        <f>COUNTIFS('Defect Entry'!$E:$E,$I$128,'Defect Entry'!$B:$B,C131,'Defect Entry'!$N:$N,$B$129)</f>
        <v>0</v>
      </c>
    </row>
    <row r="132" spans="2:9" outlineLevel="2" x14ac:dyDescent="0.2">
      <c r="B132" s="396"/>
      <c r="C132" s="29" t="s">
        <v>9</v>
      </c>
      <c r="D132" s="16">
        <f>COUNTIFS('Defect Entry'!$E:$E,$D$128,'Defect Entry'!$B:$B,C132,'Defect Entry'!$N:$N,$B$129)</f>
        <v>0</v>
      </c>
      <c r="E132" s="3">
        <f>COUNTIFS('Defect Entry'!$E:$E,$E$128,'Defect Entry'!$B:$B,C132,'Defect Entry'!$N:$N,$B$129)</f>
        <v>0</v>
      </c>
      <c r="F132" s="3">
        <f>COUNTIFS('Defect Entry'!$E:$E,$F$128,'Defect Entry'!$B:$B,C132,'Defect Entry'!$N:$N,$B$129)</f>
        <v>0</v>
      </c>
      <c r="G132" s="3">
        <f>COUNTIFS('Defect Entry'!$E:$E,$G$128,'Defect Entry'!$B:$B,C132,'Defect Entry'!$N:$N,$B$129)</f>
        <v>0</v>
      </c>
      <c r="H132" s="3">
        <f>COUNTIFS('Defect Entry'!$E:$E,$H$128,'Defect Entry'!$B:$B,C132,'Defect Entry'!$N:$N,$B$129)</f>
        <v>0</v>
      </c>
      <c r="I132" s="17">
        <f>COUNTIFS('Defect Entry'!$E:$E,$I$128,'Defect Entry'!$B:$B,C132,'Defect Entry'!$N:$N,$B$129)</f>
        <v>0</v>
      </c>
    </row>
    <row r="133" spans="2:9" outlineLevel="2" x14ac:dyDescent="0.2">
      <c r="B133" s="396"/>
      <c r="C133" s="29" t="s">
        <v>45</v>
      </c>
      <c r="D133" s="16">
        <f>COUNTIFS('Defect Entry'!$E:$E,$D$128,'Defect Entry'!$B:$B,C133,'Defect Entry'!$N:$N,$B$129)</f>
        <v>0</v>
      </c>
      <c r="E133" s="3">
        <f>COUNTIFS('Defect Entry'!$E:$E,$E$128,'Defect Entry'!$B:$B,C133,'Defect Entry'!$N:$N,$B$129)</f>
        <v>0</v>
      </c>
      <c r="F133" s="3">
        <f>COUNTIFS('Defect Entry'!$E:$E,$F$128,'Defect Entry'!$B:$B,C133,'Defect Entry'!$N:$N,$B$129)</f>
        <v>0</v>
      </c>
      <c r="G133" s="3">
        <f>COUNTIFS('Defect Entry'!$E:$E,$G$128,'Defect Entry'!$B:$B,C133,'Defect Entry'!$N:$N,$B$129)</f>
        <v>0</v>
      </c>
      <c r="H133" s="3">
        <f>COUNTIFS('Defect Entry'!$E:$E,$H$128,'Defect Entry'!$B:$B,C133,'Defect Entry'!$N:$N,$B$129)</f>
        <v>0</v>
      </c>
      <c r="I133" s="17">
        <f>COUNTIFS('Defect Entry'!$E:$E,$I$128,'Defect Entry'!$B:$B,C133,'Defect Entry'!$N:$N,$B$129)</f>
        <v>0</v>
      </c>
    </row>
    <row r="134" spans="2:9" outlineLevel="2" x14ac:dyDescent="0.2">
      <c r="B134" s="396"/>
      <c r="C134" s="29" t="s">
        <v>46</v>
      </c>
      <c r="D134" s="16">
        <f>COUNTIFS('Defect Entry'!$E:$E,$D$128,'Defect Entry'!$B:$B,C134,'Defect Entry'!$N:$N,$B$129)</f>
        <v>0</v>
      </c>
      <c r="E134" s="3">
        <f>COUNTIFS('Defect Entry'!$E:$E,$E$128,'Defect Entry'!$B:$B,C134,'Defect Entry'!$N:$N,$B$129)</f>
        <v>0</v>
      </c>
      <c r="F134" s="3">
        <f>COUNTIFS('Defect Entry'!$E:$E,$F$128,'Defect Entry'!$B:$B,C134,'Defect Entry'!$N:$N,$B$129)</f>
        <v>0</v>
      </c>
      <c r="G134" s="3">
        <f>COUNTIFS('Defect Entry'!$E:$E,$G$128,'Defect Entry'!$B:$B,C134,'Defect Entry'!$N:$N,$B$129)</f>
        <v>0</v>
      </c>
      <c r="H134" s="3">
        <f>COUNTIFS('Defect Entry'!$E:$E,$H$128,'Defect Entry'!$B:$B,C134,'Defect Entry'!$N:$N,$B$129)</f>
        <v>0</v>
      </c>
      <c r="I134" s="17">
        <f>COUNTIFS('Defect Entry'!$E:$E,$I$128,'Defect Entry'!$B:$B,C134,'Defect Entry'!$N:$N,$B$129)</f>
        <v>0</v>
      </c>
    </row>
    <row r="135" spans="2:9" outlineLevel="2" x14ac:dyDescent="0.2">
      <c r="B135" s="396"/>
      <c r="C135" s="29" t="s">
        <v>37</v>
      </c>
      <c r="D135" s="16">
        <f>COUNTIFS('Defect Entry'!$E:$E,$D$128,'Defect Entry'!$B:$B,C135,'Defect Entry'!$N:$N,$B$129)</f>
        <v>0</v>
      </c>
      <c r="E135" s="3">
        <f>COUNTIFS('Defect Entry'!$E:$E,$E$128,'Defect Entry'!$B:$B,C135,'Defect Entry'!$N:$N,$B$129)</f>
        <v>0</v>
      </c>
      <c r="F135" s="3">
        <f>COUNTIFS('Defect Entry'!$E:$E,$F$128,'Defect Entry'!$B:$B,C135,'Defect Entry'!$N:$N,$B$129)</f>
        <v>0</v>
      </c>
      <c r="G135" s="3">
        <f>COUNTIFS('Defect Entry'!$E:$E,$G$128,'Defect Entry'!$B:$B,C135,'Defect Entry'!$N:$N,$B$129)</f>
        <v>0</v>
      </c>
      <c r="H135" s="3">
        <f>COUNTIFS('Defect Entry'!$E:$E,$H$128,'Defect Entry'!$B:$B,C135,'Defect Entry'!$N:$N,$B$129)</f>
        <v>0</v>
      </c>
      <c r="I135" s="17">
        <f>COUNTIFS('Defect Entry'!$E:$E,$I$128,'Defect Entry'!$B:$B,C135,'Defect Entry'!$N:$N,$B$129)</f>
        <v>0</v>
      </c>
    </row>
    <row r="136" spans="2:9" outlineLevel="2" x14ac:dyDescent="0.2">
      <c r="B136" s="396"/>
      <c r="C136" s="29" t="s">
        <v>47</v>
      </c>
      <c r="D136" s="16">
        <f>COUNTIFS('Defect Entry'!$E:$E,$D$128,'Defect Entry'!$B:$B,C136,'Defect Entry'!$N:$N,$B$129)</f>
        <v>0</v>
      </c>
      <c r="E136" s="3">
        <f>COUNTIFS('Defect Entry'!$E:$E,$E$128,'Defect Entry'!$B:$B,C136,'Defect Entry'!$N:$N,$B$129)</f>
        <v>0</v>
      </c>
      <c r="F136" s="3">
        <f>COUNTIFS('Defect Entry'!$E:$E,$F$128,'Defect Entry'!$B:$B,C136,'Defect Entry'!$N:$N,$B$129)</f>
        <v>0</v>
      </c>
      <c r="G136" s="3">
        <f>COUNTIFS('Defect Entry'!$E:$E,$G$128,'Defect Entry'!$B:$B,C136,'Defect Entry'!$N:$N,$B$129)</f>
        <v>0</v>
      </c>
      <c r="H136" s="3">
        <f>COUNTIFS('Defect Entry'!$E:$E,$H$128,'Defect Entry'!$B:$B,C136,'Defect Entry'!$N:$N,$B$129)</f>
        <v>0</v>
      </c>
      <c r="I136" s="17">
        <f>COUNTIFS('Defect Entry'!$E:$E,$I$128,'Defect Entry'!$B:$B,C136,'Defect Entry'!$N:$N,$B$129)</f>
        <v>0</v>
      </c>
    </row>
    <row r="137" spans="2:9" outlineLevel="2" x14ac:dyDescent="0.2">
      <c r="B137" s="396"/>
      <c r="C137" s="1" t="s">
        <v>36</v>
      </c>
      <c r="D137" s="16">
        <f>COUNTIFS('Defect Entry'!$E:$E,$D$128,'Defect Entry'!$B:$B,C137,'Defect Entry'!$N:$N,$B$129)</f>
        <v>0</v>
      </c>
      <c r="E137" s="3">
        <f>COUNTIFS('Defect Entry'!$E:$E,$E$128,'Defect Entry'!$B:$B,C137,'Defect Entry'!$N:$N,$B$129)</f>
        <v>0</v>
      </c>
      <c r="F137" s="3">
        <f>COUNTIFS('Defect Entry'!$E:$E,$F$128,'Defect Entry'!$B:$B,C137,'Defect Entry'!$N:$N,$B$129)</f>
        <v>0</v>
      </c>
      <c r="G137" s="3">
        <f>COUNTIFS('Defect Entry'!$E:$E,$G$128,'Defect Entry'!$B:$B,C137,'Defect Entry'!$N:$N,$B$129)</f>
        <v>0</v>
      </c>
      <c r="H137" s="3">
        <f>COUNTIFS('Defect Entry'!$E:$E,$H$128,'Defect Entry'!$B:$B,C137,'Defect Entry'!$N:$N,$B$129)</f>
        <v>0</v>
      </c>
      <c r="I137" s="17">
        <f>COUNTIFS('Defect Entry'!$E:$E,$I$128,'Defect Entry'!$B:$B,C137,'Defect Entry'!$N:$N,$B$129)</f>
        <v>0</v>
      </c>
    </row>
    <row r="138" spans="2:9" outlineLevel="2" x14ac:dyDescent="0.2">
      <c r="B138" s="396"/>
      <c r="C138" s="29" t="s">
        <v>33</v>
      </c>
      <c r="D138" s="16">
        <f>COUNTIFS('Defect Entry'!$E:$E,$D$128,'Defect Entry'!$B:$B,C138,'Defect Entry'!$N:$N,$B$129)</f>
        <v>0</v>
      </c>
      <c r="E138" s="3">
        <f>COUNTIFS('Defect Entry'!$E:$E,$E$128,'Defect Entry'!$B:$B,C138,'Defect Entry'!$N:$N,$B$129)</f>
        <v>0</v>
      </c>
      <c r="F138" s="3">
        <f>COUNTIFS('Defect Entry'!$E:$E,$F$128,'Defect Entry'!$B:$B,C138,'Defect Entry'!$N:$N,$B$129)</f>
        <v>0</v>
      </c>
      <c r="G138" s="3">
        <f>COUNTIFS('Defect Entry'!$E:$E,$G$128,'Defect Entry'!$B:$B,C138,'Defect Entry'!$N:$N,$B$129)</f>
        <v>0</v>
      </c>
      <c r="H138" s="3">
        <f>COUNTIFS('Defect Entry'!$E:$E,$H$128,'Defect Entry'!$B:$B,C138,'Defect Entry'!$N:$N,$B$129)</f>
        <v>1</v>
      </c>
      <c r="I138" s="17">
        <f>COUNTIFS('Defect Entry'!$E:$E,$I$128,'Defect Entry'!$B:$B,C138,'Defect Entry'!$N:$N,$B$129)</f>
        <v>0</v>
      </c>
    </row>
    <row r="139" spans="2:9" outlineLevel="2" x14ac:dyDescent="0.2">
      <c r="B139" s="397"/>
      <c r="C139" s="30" t="s">
        <v>34</v>
      </c>
      <c r="D139" s="16">
        <f>COUNTIFS('Defect Entry'!$E:$E,$D$128,'Defect Entry'!$B:$B,C139,'Defect Entry'!$N:$N,$B$129)</f>
        <v>0</v>
      </c>
      <c r="E139" s="3">
        <f>COUNTIFS('Defect Entry'!$E:$E,$E$128,'Defect Entry'!$B:$B,C139,'Defect Entry'!$N:$N,$B$129)</f>
        <v>0</v>
      </c>
      <c r="F139" s="3">
        <f>COUNTIFS('Defect Entry'!$E:$E,$F$128,'Defect Entry'!$B:$B,C139,'Defect Entry'!$N:$N,$B$129)</f>
        <v>0</v>
      </c>
      <c r="G139" s="3">
        <f>COUNTIFS('Defect Entry'!$E:$E,$G$128,'Defect Entry'!$B:$B,C139,'Defect Entry'!$N:$N,$B$129)</f>
        <v>0</v>
      </c>
      <c r="H139" s="3">
        <f>COUNTIFS('Defect Entry'!$E:$E,$H$128,'Defect Entry'!$B:$B,C139,'Defect Entry'!$N:$N,$B$129)</f>
        <v>0</v>
      </c>
      <c r="I139" s="17">
        <f>COUNTIFS('Defect Entry'!$E:$E,$I$128,'Defect Entry'!$B:$B,C139,'Defect Entry'!$N:$N,$B$129)</f>
        <v>0</v>
      </c>
    </row>
    <row r="140" spans="2:9" outlineLevel="2" x14ac:dyDescent="0.2">
      <c r="B140" s="397"/>
      <c r="C140" s="29" t="s">
        <v>200</v>
      </c>
      <c r="D140" s="16">
        <f>COUNTIFS('Defect Entry'!$E:$E,$D$128,'Defect Entry'!$B:$B,C140,'Defect Entry'!$N:$N,$B$129)</f>
        <v>0</v>
      </c>
      <c r="E140" s="3">
        <f>COUNTIFS('Defect Entry'!$E:$E,$E$128,'Defect Entry'!$B:$B,C140,'Defect Entry'!$N:$N,$B$129)</f>
        <v>0</v>
      </c>
      <c r="F140" s="3">
        <f>COUNTIFS('Defect Entry'!$E:$E,$F$128,'Defect Entry'!$B:$B,C140,'Defect Entry'!$N:$N,$B$129)</f>
        <v>0</v>
      </c>
      <c r="G140" s="3">
        <f>COUNTIFS('Defect Entry'!$E:$E,$G$128,'Defect Entry'!$B:$B,C140,'Defect Entry'!$N:$N,$B$129)</f>
        <v>0</v>
      </c>
      <c r="H140" s="3">
        <f>COUNTIFS('Defect Entry'!$E:$E,$H$128,'Defect Entry'!$B:$B,C140,'Defect Entry'!$N:$N,$B$129)</f>
        <v>0</v>
      </c>
      <c r="I140" s="17">
        <f>COUNTIFS('Defect Entry'!$E:$E,$I$128,'Defect Entry'!$B:$B,C140,'Defect Entry'!$N:$N,$B$129)</f>
        <v>0</v>
      </c>
    </row>
    <row r="141" spans="2:9" outlineLevel="2" x14ac:dyDescent="0.2">
      <c r="B141" s="397"/>
      <c r="C141" s="29" t="s">
        <v>199</v>
      </c>
      <c r="D141" s="16">
        <f>COUNTIFS('Defect Entry'!$E:$E,$D$128,'Defect Entry'!$B:$B,C141,'Defect Entry'!$N:$N,$B$129)</f>
        <v>0</v>
      </c>
      <c r="E141" s="3">
        <f>COUNTIFS('Defect Entry'!$E:$E,$E$128,'Defect Entry'!$B:$B,C141,'Defect Entry'!$N:$N,$B$129)</f>
        <v>0</v>
      </c>
      <c r="F141" s="3">
        <f>COUNTIFS('Defect Entry'!$E:$E,$F$128,'Defect Entry'!$B:$B,C141,'Defect Entry'!$N:$N,$B$129)</f>
        <v>0</v>
      </c>
      <c r="G141" s="3">
        <f>COUNTIFS('Defect Entry'!$E:$E,$G$128,'Defect Entry'!$B:$B,C141,'Defect Entry'!$N:$N,$B$129)</f>
        <v>0</v>
      </c>
      <c r="H141" s="3">
        <f>COUNTIFS('Defect Entry'!$E:$E,$H$128,'Defect Entry'!$B:$B,C141,'Defect Entry'!$N:$N,$B$129)</f>
        <v>0</v>
      </c>
      <c r="I141" s="17">
        <f>COUNTIFS('Defect Entry'!$E:$E,$I$128,'Defect Entry'!$B:$B,C141,'Defect Entry'!$N:$N,$B$129)</f>
        <v>0</v>
      </c>
    </row>
    <row r="142" spans="2:9" ht="13.5" outlineLevel="2" thickBot="1" x14ac:dyDescent="0.25">
      <c r="B142" s="397"/>
      <c r="C142" s="30" t="s">
        <v>10</v>
      </c>
      <c r="D142" s="31">
        <f>COUNTIFS('Defect Entry'!$E:$E,$D$128,'Defect Entry'!$B:$B,C142,'Defect Entry'!$N:$N,$B$129)</f>
        <v>445</v>
      </c>
      <c r="E142" s="12">
        <f>COUNTIFS('Defect Entry'!$E:$E,$E$128,'Defect Entry'!$B:$B,C142,'Defect Entry'!$N:$N,$B$129)</f>
        <v>28</v>
      </c>
      <c r="F142" s="12">
        <f>COUNTIFS('Defect Entry'!$E:$E,$F$128,'Defect Entry'!$B:$B,C142,'Defect Entry'!$N:$N,$B$129)</f>
        <v>7</v>
      </c>
      <c r="G142" s="12">
        <f>COUNTIFS('Defect Entry'!$E:$E,$G$128,'Defect Entry'!$B:$B,C142,'Defect Entry'!$N:$N,$B$129)</f>
        <v>36</v>
      </c>
      <c r="H142" s="12">
        <f>COUNTIFS('Defect Entry'!$E:$E,$H$128,'Defect Entry'!$B:$B,C142,'Defect Entry'!$N:$N,$B$129)</f>
        <v>32</v>
      </c>
      <c r="I142" s="65">
        <f>COUNTIFS('Defect Entry'!$E:$E,$I$128,'Defect Entry'!$B:$B,C142,'Defect Entry'!$N:$N,$B$129)</f>
        <v>37</v>
      </c>
    </row>
    <row r="143" spans="2:9" outlineLevel="1" x14ac:dyDescent="0.2">
      <c r="B143" s="387" t="s">
        <v>19</v>
      </c>
      <c r="C143" s="408"/>
      <c r="D143" s="87">
        <f t="shared" ref="D143:I143" si="58">SUM(D129:D142)</f>
        <v>445</v>
      </c>
      <c r="E143" s="72">
        <f t="shared" si="58"/>
        <v>28</v>
      </c>
      <c r="F143" s="72">
        <f t="shared" si="58"/>
        <v>7</v>
      </c>
      <c r="G143" s="72">
        <f t="shared" si="58"/>
        <v>36</v>
      </c>
      <c r="H143" s="72">
        <f t="shared" si="58"/>
        <v>33</v>
      </c>
      <c r="I143" s="73">
        <f t="shared" si="58"/>
        <v>37</v>
      </c>
    </row>
    <row r="144" spans="2:9" ht="13.5" outlineLevel="1" thickBot="1" x14ac:dyDescent="0.25">
      <c r="B144" s="404" t="s">
        <v>98</v>
      </c>
      <c r="C144" s="409"/>
      <c r="D144" s="88">
        <f t="shared" ref="D144:I144" si="59">D143/$R$18</f>
        <v>0.48633879781420764</v>
      </c>
      <c r="E144" s="89">
        <f t="shared" si="59"/>
        <v>3.0601092896174863E-2</v>
      </c>
      <c r="F144" s="89">
        <f t="shared" si="59"/>
        <v>7.6502732240437158E-3</v>
      </c>
      <c r="G144" s="89">
        <f t="shared" si="59"/>
        <v>3.9344262295081971E-2</v>
      </c>
      <c r="H144" s="89">
        <f t="shared" si="59"/>
        <v>3.6065573770491806E-2</v>
      </c>
      <c r="I144" s="95">
        <f t="shared" si="59"/>
        <v>4.0437158469945354E-2</v>
      </c>
    </row>
  </sheetData>
  <mergeCells count="47">
    <mergeCell ref="B88:C88"/>
    <mergeCell ref="B90:B100"/>
    <mergeCell ref="B101:C101"/>
    <mergeCell ref="D88:I88"/>
    <mergeCell ref="J88:O88"/>
    <mergeCell ref="B129:B142"/>
    <mergeCell ref="B143:C143"/>
    <mergeCell ref="D127:I127"/>
    <mergeCell ref="B144:C144"/>
    <mergeCell ref="B3:C3"/>
    <mergeCell ref="B104:C104"/>
    <mergeCell ref="B109:B122"/>
    <mergeCell ref="B123:C123"/>
    <mergeCell ref="B124:C124"/>
    <mergeCell ref="B127:C127"/>
    <mergeCell ref="B85:C85"/>
    <mergeCell ref="D71:L71"/>
    <mergeCell ref="B107:C107"/>
    <mergeCell ref="D107:G107"/>
    <mergeCell ref="H107:K107"/>
    <mergeCell ref="B19:C19"/>
    <mergeCell ref="D5:Q5"/>
    <mergeCell ref="B36:C36"/>
    <mergeCell ref="B55:C55"/>
    <mergeCell ref="D55:I55"/>
    <mergeCell ref="B39:C39"/>
    <mergeCell ref="B41:B51"/>
    <mergeCell ref="B52:C52"/>
    <mergeCell ref="B22:C22"/>
    <mergeCell ref="B24:B34"/>
    <mergeCell ref="B35:C35"/>
    <mergeCell ref="D22:G22"/>
    <mergeCell ref="H22:K22"/>
    <mergeCell ref="B7:B17"/>
    <mergeCell ref="B18:C18"/>
    <mergeCell ref="B5:C5"/>
    <mergeCell ref="D39:J39"/>
    <mergeCell ref="B84:C84"/>
    <mergeCell ref="U55:Z55"/>
    <mergeCell ref="AA55:AC55"/>
    <mergeCell ref="AD55:AJ55"/>
    <mergeCell ref="B71:C71"/>
    <mergeCell ref="B73:B83"/>
    <mergeCell ref="B57:B67"/>
    <mergeCell ref="B68:C68"/>
    <mergeCell ref="J55:N55"/>
    <mergeCell ref="O55:T5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92D050"/>
  </sheetPr>
  <dimension ref="A1:Q916"/>
  <sheetViews>
    <sheetView showGridLines="0" zoomScaleNormal="100" workbookViewId="0"/>
  </sheetViews>
  <sheetFormatPr defaultRowHeight="12.75" x14ac:dyDescent="0.25"/>
  <cols>
    <col min="1" max="1" width="9.7109375" style="289" bestFit="1" customWidth="1"/>
    <col min="2" max="2" width="19.85546875" style="144" bestFit="1" customWidth="1"/>
    <col min="3" max="3" width="69.28515625" style="144" customWidth="1"/>
    <col min="4" max="4" width="30.42578125" style="144" bestFit="1" customWidth="1"/>
    <col min="5" max="5" width="15.7109375" style="144" bestFit="1" customWidth="1"/>
    <col min="6" max="6" width="28.28515625" style="144" bestFit="1" customWidth="1"/>
    <col min="7" max="8" width="10.28515625" style="144" bestFit="1" customWidth="1"/>
    <col min="9" max="9" width="12.42578125" style="144" bestFit="1" customWidth="1"/>
    <col min="10" max="10" width="12.140625" style="144" bestFit="1" customWidth="1"/>
    <col min="11" max="11" width="17.85546875" style="144" bestFit="1" customWidth="1"/>
    <col min="12" max="12" width="17.42578125" style="144" bestFit="1" customWidth="1"/>
    <col min="13" max="13" width="17.7109375" style="144" bestFit="1" customWidth="1"/>
    <col min="14" max="14" width="19.85546875" style="144" bestFit="1" customWidth="1"/>
    <col min="15" max="15" width="12.42578125" style="151" bestFit="1" customWidth="1"/>
    <col min="16" max="16" width="21" style="144" bestFit="1" customWidth="1"/>
    <col min="17" max="17" width="12.85546875" style="144" bestFit="1" customWidth="1"/>
    <col min="18" max="18" width="8.28515625" style="144" customWidth="1"/>
    <col min="19" max="16384" width="9.140625" style="144"/>
  </cols>
  <sheetData>
    <row r="1" spans="1:17" s="179" customFormat="1" x14ac:dyDescent="0.25">
      <c r="A1" s="178" t="s">
        <v>20</v>
      </c>
      <c r="B1" s="178" t="s">
        <v>21</v>
      </c>
      <c r="C1" s="178" t="s">
        <v>22</v>
      </c>
      <c r="D1" s="178" t="s">
        <v>167</v>
      </c>
      <c r="E1" s="178" t="s">
        <v>30</v>
      </c>
      <c r="F1" s="178" t="s">
        <v>31</v>
      </c>
      <c r="G1" s="178" t="s">
        <v>23</v>
      </c>
      <c r="H1" s="178" t="s">
        <v>24</v>
      </c>
      <c r="I1" s="178" t="s">
        <v>32</v>
      </c>
      <c r="J1" s="178" t="s">
        <v>5</v>
      </c>
      <c r="K1" s="178" t="s">
        <v>25</v>
      </c>
      <c r="L1" s="178" t="s">
        <v>28</v>
      </c>
      <c r="M1" s="178" t="s">
        <v>29</v>
      </c>
      <c r="N1" s="178" t="s">
        <v>93</v>
      </c>
      <c r="O1" s="178" t="s">
        <v>26</v>
      </c>
      <c r="P1" s="178" t="s">
        <v>27</v>
      </c>
      <c r="Q1" s="178" t="s">
        <v>3</v>
      </c>
    </row>
    <row r="2" spans="1:17" s="151" customFormat="1" x14ac:dyDescent="0.25">
      <c r="A2" s="294">
        <v>1</v>
      </c>
      <c r="B2" s="268" t="s">
        <v>10</v>
      </c>
      <c r="C2" s="268" t="s">
        <v>799</v>
      </c>
      <c r="D2" s="268" t="s">
        <v>3</v>
      </c>
      <c r="E2" s="268" t="s">
        <v>3</v>
      </c>
      <c r="F2" s="268" t="s">
        <v>77</v>
      </c>
      <c r="G2" s="268" t="s">
        <v>40</v>
      </c>
      <c r="H2" s="268" t="s">
        <v>40</v>
      </c>
      <c r="I2" s="203" t="s">
        <v>249</v>
      </c>
      <c r="J2" s="203" t="s">
        <v>255</v>
      </c>
      <c r="K2" s="295">
        <v>42026</v>
      </c>
      <c r="L2" s="268" t="s">
        <v>285</v>
      </c>
      <c r="M2" s="203" t="s">
        <v>6</v>
      </c>
      <c r="N2" s="203" t="s">
        <v>195</v>
      </c>
      <c r="O2" s="295">
        <v>42038</v>
      </c>
      <c r="P2" s="453">
        <f ca="1">IF(B2="Closed",IFERROR(O2-K2,""""),(NOW()-K2))</f>
        <v>12</v>
      </c>
      <c r="Q2" s="268" t="s">
        <v>289</v>
      </c>
    </row>
    <row r="3" spans="1:17" s="151" customFormat="1" x14ac:dyDescent="0.25">
      <c r="A3" s="294">
        <v>2</v>
      </c>
      <c r="B3" s="203" t="s">
        <v>10</v>
      </c>
      <c r="C3" s="203" t="s">
        <v>800</v>
      </c>
      <c r="D3" s="203" t="s">
        <v>3</v>
      </c>
      <c r="E3" s="203" t="s">
        <v>3</v>
      </c>
      <c r="F3" s="203" t="s">
        <v>77</v>
      </c>
      <c r="G3" s="203" t="s">
        <v>40</v>
      </c>
      <c r="H3" s="203" t="s">
        <v>40</v>
      </c>
      <c r="I3" s="203" t="s">
        <v>249</v>
      </c>
      <c r="J3" s="203" t="s">
        <v>250</v>
      </c>
      <c r="K3" s="295">
        <v>42026</v>
      </c>
      <c r="L3" s="203" t="s">
        <v>13</v>
      </c>
      <c r="M3" s="203" t="s">
        <v>6</v>
      </c>
      <c r="N3" s="203" t="s">
        <v>195</v>
      </c>
      <c r="O3" s="295">
        <v>42032</v>
      </c>
      <c r="P3" s="453">
        <f t="shared" ref="P3:P66" ca="1" si="0">IF(B3="Closed",IFERROR(O3-K3,""""),(NOW()-K3))</f>
        <v>6</v>
      </c>
      <c r="Q3" s="268" t="s">
        <v>289</v>
      </c>
    </row>
    <row r="4" spans="1:17" s="151" customFormat="1" x14ac:dyDescent="0.25">
      <c r="A4" s="294">
        <v>3</v>
      </c>
      <c r="B4" s="268" t="s">
        <v>10</v>
      </c>
      <c r="C4" s="268" t="s">
        <v>801</v>
      </c>
      <c r="D4" s="268" t="s">
        <v>3</v>
      </c>
      <c r="E4" s="268" t="s">
        <v>3</v>
      </c>
      <c r="F4" s="268" t="s">
        <v>77</v>
      </c>
      <c r="G4" s="268" t="s">
        <v>40</v>
      </c>
      <c r="H4" s="268" t="s">
        <v>42</v>
      </c>
      <c r="I4" s="203" t="s">
        <v>249</v>
      </c>
      <c r="J4" s="203" t="s">
        <v>249</v>
      </c>
      <c r="K4" s="295">
        <v>42026</v>
      </c>
      <c r="L4" s="268" t="s">
        <v>286</v>
      </c>
      <c r="M4" s="203" t="s">
        <v>6</v>
      </c>
      <c r="N4" s="203" t="s">
        <v>195</v>
      </c>
      <c r="O4" s="295">
        <v>42037</v>
      </c>
      <c r="P4" s="453">
        <f t="shared" ca="1" si="0"/>
        <v>11</v>
      </c>
      <c r="Q4" s="268" t="s">
        <v>289</v>
      </c>
    </row>
    <row r="5" spans="1:17" s="151" customFormat="1" x14ac:dyDescent="0.25">
      <c r="A5" s="294">
        <v>4</v>
      </c>
      <c r="B5" s="203" t="s">
        <v>10</v>
      </c>
      <c r="C5" s="203" t="s">
        <v>802</v>
      </c>
      <c r="D5" s="203" t="s">
        <v>168</v>
      </c>
      <c r="E5" s="203" t="s">
        <v>3</v>
      </c>
      <c r="F5" s="203" t="s">
        <v>782</v>
      </c>
      <c r="G5" s="203" t="s">
        <v>41</v>
      </c>
      <c r="H5" s="203" t="s">
        <v>40</v>
      </c>
      <c r="I5" s="203" t="s">
        <v>249</v>
      </c>
      <c r="J5" s="203" t="s">
        <v>255</v>
      </c>
      <c r="K5" s="295">
        <v>42026</v>
      </c>
      <c r="L5" s="203" t="s">
        <v>286</v>
      </c>
      <c r="M5" s="203" t="s">
        <v>6</v>
      </c>
      <c r="N5" s="203" t="s">
        <v>195</v>
      </c>
      <c r="O5" s="295">
        <v>42041</v>
      </c>
      <c r="P5" s="453">
        <f t="shared" ca="1" si="0"/>
        <v>15</v>
      </c>
      <c r="Q5" s="268" t="s">
        <v>289</v>
      </c>
    </row>
    <row r="6" spans="1:17" s="151" customFormat="1" x14ac:dyDescent="0.25">
      <c r="A6" s="294">
        <v>5</v>
      </c>
      <c r="B6" s="268" t="s">
        <v>10</v>
      </c>
      <c r="C6" s="268" t="s">
        <v>803</v>
      </c>
      <c r="D6" s="268" t="s">
        <v>197</v>
      </c>
      <c r="E6" s="268" t="s">
        <v>783</v>
      </c>
      <c r="F6" s="268" t="s">
        <v>784</v>
      </c>
      <c r="G6" s="268" t="s">
        <v>41</v>
      </c>
      <c r="H6" s="268" t="s">
        <v>41</v>
      </c>
      <c r="I6" s="203" t="s">
        <v>250</v>
      </c>
      <c r="J6" s="203" t="s">
        <v>250</v>
      </c>
      <c r="K6" s="295">
        <v>42030</v>
      </c>
      <c r="L6" s="268" t="s">
        <v>13</v>
      </c>
      <c r="M6" s="203" t="s">
        <v>6</v>
      </c>
      <c r="N6" s="203" t="s">
        <v>195</v>
      </c>
      <c r="O6" s="295">
        <v>42032</v>
      </c>
      <c r="P6" s="453">
        <f t="shared" ca="1" si="0"/>
        <v>2</v>
      </c>
      <c r="Q6" s="268" t="s">
        <v>289</v>
      </c>
    </row>
    <row r="7" spans="1:17" s="151" customFormat="1" x14ac:dyDescent="0.25">
      <c r="A7" s="294">
        <v>6</v>
      </c>
      <c r="B7" s="203" t="s">
        <v>10</v>
      </c>
      <c r="C7" s="203" t="s">
        <v>804</v>
      </c>
      <c r="D7" s="203" t="s">
        <v>169</v>
      </c>
      <c r="E7" s="203" t="s">
        <v>38</v>
      </c>
      <c r="F7" s="203" t="s">
        <v>60</v>
      </c>
      <c r="G7" s="203" t="s">
        <v>196</v>
      </c>
      <c r="H7" s="203" t="s">
        <v>196</v>
      </c>
      <c r="I7" s="203" t="s">
        <v>249</v>
      </c>
      <c r="J7" s="203" t="s">
        <v>255</v>
      </c>
      <c r="K7" s="295">
        <v>42030</v>
      </c>
      <c r="L7" s="203" t="s">
        <v>13</v>
      </c>
      <c r="M7" s="203" t="s">
        <v>6</v>
      </c>
      <c r="N7" s="203" t="s">
        <v>195</v>
      </c>
      <c r="O7" s="295">
        <v>42038</v>
      </c>
      <c r="P7" s="453">
        <f t="shared" ca="1" si="0"/>
        <v>8</v>
      </c>
      <c r="Q7" s="268" t="s">
        <v>289</v>
      </c>
    </row>
    <row r="8" spans="1:17" s="151" customFormat="1" x14ac:dyDescent="0.25">
      <c r="A8" s="294">
        <v>7</v>
      </c>
      <c r="B8" s="268" t="s">
        <v>10</v>
      </c>
      <c r="C8" s="268" t="s">
        <v>805</v>
      </c>
      <c r="D8" s="268" t="s">
        <v>197</v>
      </c>
      <c r="E8" s="268" t="s">
        <v>38</v>
      </c>
      <c r="F8" s="268" t="s">
        <v>60</v>
      </c>
      <c r="G8" s="268" t="s">
        <v>42</v>
      </c>
      <c r="H8" s="268" t="s">
        <v>41</v>
      </c>
      <c r="I8" s="203" t="s">
        <v>250</v>
      </c>
      <c r="J8" s="203" t="s">
        <v>250</v>
      </c>
      <c r="K8" s="295">
        <v>42030</v>
      </c>
      <c r="L8" s="268" t="s">
        <v>13</v>
      </c>
      <c r="M8" s="203" t="s">
        <v>6</v>
      </c>
      <c r="N8" s="203" t="s">
        <v>195</v>
      </c>
      <c r="O8" s="295">
        <v>42032</v>
      </c>
      <c r="P8" s="453">
        <f t="shared" ca="1" si="0"/>
        <v>2</v>
      </c>
      <c r="Q8" s="268" t="s">
        <v>289</v>
      </c>
    </row>
    <row r="9" spans="1:17" s="151" customFormat="1" x14ac:dyDescent="0.25">
      <c r="A9" s="294">
        <v>8</v>
      </c>
      <c r="B9" s="203" t="s">
        <v>10</v>
      </c>
      <c r="C9" s="203" t="s">
        <v>806</v>
      </c>
      <c r="D9" s="203" t="s">
        <v>169</v>
      </c>
      <c r="E9" s="203" t="s">
        <v>38</v>
      </c>
      <c r="F9" s="203" t="s">
        <v>60</v>
      </c>
      <c r="G9" s="203" t="s">
        <v>41</v>
      </c>
      <c r="H9" s="203" t="s">
        <v>41</v>
      </c>
      <c r="I9" s="203" t="s">
        <v>249</v>
      </c>
      <c r="J9" s="203" t="s">
        <v>250</v>
      </c>
      <c r="K9" s="295">
        <v>42030</v>
      </c>
      <c r="L9" s="203" t="s">
        <v>13</v>
      </c>
      <c r="M9" s="203" t="s">
        <v>6</v>
      </c>
      <c r="N9" s="203" t="s">
        <v>195</v>
      </c>
      <c r="O9" s="295">
        <v>42052</v>
      </c>
      <c r="P9" s="453">
        <f t="shared" ca="1" si="0"/>
        <v>22</v>
      </c>
      <c r="Q9" s="268" t="s">
        <v>289</v>
      </c>
    </row>
    <row r="10" spans="1:17" s="151" customFormat="1" x14ac:dyDescent="0.25">
      <c r="A10" s="294">
        <v>9</v>
      </c>
      <c r="B10" s="268" t="s">
        <v>10</v>
      </c>
      <c r="C10" s="268" t="s">
        <v>807</v>
      </c>
      <c r="D10" s="268" t="s">
        <v>197</v>
      </c>
      <c r="E10" s="268" t="s">
        <v>783</v>
      </c>
      <c r="F10" s="268" t="s">
        <v>784</v>
      </c>
      <c r="G10" s="268" t="s">
        <v>196</v>
      </c>
      <c r="H10" s="268" t="s">
        <v>196</v>
      </c>
      <c r="I10" s="203" t="s">
        <v>250</v>
      </c>
      <c r="J10" s="203" t="s">
        <v>250</v>
      </c>
      <c r="K10" s="295">
        <v>42030</v>
      </c>
      <c r="L10" s="268" t="s">
        <v>13</v>
      </c>
      <c r="M10" s="203" t="s">
        <v>6</v>
      </c>
      <c r="N10" s="203" t="s">
        <v>195</v>
      </c>
      <c r="O10" s="295">
        <v>42033</v>
      </c>
      <c r="P10" s="453">
        <f t="shared" ca="1" si="0"/>
        <v>3</v>
      </c>
      <c r="Q10" s="268" t="s">
        <v>289</v>
      </c>
    </row>
    <row r="11" spans="1:17" s="151" customFormat="1" x14ac:dyDescent="0.25">
      <c r="A11" s="294">
        <v>10</v>
      </c>
      <c r="B11" s="203" t="s">
        <v>10</v>
      </c>
      <c r="C11" s="203" t="s">
        <v>808</v>
      </c>
      <c r="D11" s="203" t="s">
        <v>3</v>
      </c>
      <c r="E11" s="203" t="s">
        <v>3</v>
      </c>
      <c r="F11" s="203" t="s">
        <v>77</v>
      </c>
      <c r="G11" s="203" t="s">
        <v>41</v>
      </c>
      <c r="H11" s="203" t="s">
        <v>41</v>
      </c>
      <c r="I11" s="203" t="s">
        <v>249</v>
      </c>
      <c r="J11" s="203" t="s">
        <v>250</v>
      </c>
      <c r="K11" s="295">
        <v>42031</v>
      </c>
      <c r="L11" s="203" t="s">
        <v>13</v>
      </c>
      <c r="M11" s="203" t="s">
        <v>6</v>
      </c>
      <c r="N11" s="203" t="s">
        <v>195</v>
      </c>
      <c r="O11" s="295">
        <v>42034</v>
      </c>
      <c r="P11" s="453">
        <f t="shared" ca="1" si="0"/>
        <v>3</v>
      </c>
      <c r="Q11" s="268" t="s">
        <v>289</v>
      </c>
    </row>
    <row r="12" spans="1:17" s="151" customFormat="1" x14ac:dyDescent="0.25">
      <c r="A12" s="294">
        <v>11</v>
      </c>
      <c r="B12" s="268" t="s">
        <v>10</v>
      </c>
      <c r="C12" s="268" t="s">
        <v>809</v>
      </c>
      <c r="D12" s="268" t="s">
        <v>197</v>
      </c>
      <c r="E12" s="268" t="s">
        <v>3</v>
      </c>
      <c r="F12" s="268" t="s">
        <v>77</v>
      </c>
      <c r="G12" s="268" t="s">
        <v>41</v>
      </c>
      <c r="H12" s="268" t="s">
        <v>41</v>
      </c>
      <c r="I12" s="203" t="s">
        <v>249</v>
      </c>
      <c r="J12" s="203" t="s">
        <v>250</v>
      </c>
      <c r="K12" s="295">
        <v>42031</v>
      </c>
      <c r="L12" s="268" t="s">
        <v>13</v>
      </c>
      <c r="M12" s="203" t="s">
        <v>6</v>
      </c>
      <c r="N12" s="203" t="s">
        <v>195</v>
      </c>
      <c r="O12" s="295">
        <v>42033</v>
      </c>
      <c r="P12" s="453">
        <f t="shared" ca="1" si="0"/>
        <v>2</v>
      </c>
      <c r="Q12" s="268" t="s">
        <v>289</v>
      </c>
    </row>
    <row r="13" spans="1:17" s="151" customFormat="1" x14ac:dyDescent="0.25">
      <c r="A13" s="294">
        <v>12</v>
      </c>
      <c r="B13" s="203" t="s">
        <v>10</v>
      </c>
      <c r="C13" s="203" t="s">
        <v>810</v>
      </c>
      <c r="D13" s="203" t="s">
        <v>13</v>
      </c>
      <c r="E13" s="203" t="s">
        <v>3</v>
      </c>
      <c r="F13" s="203" t="s">
        <v>77</v>
      </c>
      <c r="G13" s="203" t="s">
        <v>40</v>
      </c>
      <c r="H13" s="203" t="s">
        <v>41</v>
      </c>
      <c r="I13" s="203" t="s">
        <v>251</v>
      </c>
      <c r="J13" s="203" t="s">
        <v>255</v>
      </c>
      <c r="K13" s="295">
        <v>42031</v>
      </c>
      <c r="L13" s="203" t="s">
        <v>13</v>
      </c>
      <c r="M13" s="203" t="s">
        <v>6</v>
      </c>
      <c r="N13" s="203" t="s">
        <v>195</v>
      </c>
      <c r="O13" s="295">
        <v>42038</v>
      </c>
      <c r="P13" s="453">
        <f t="shared" ca="1" si="0"/>
        <v>7</v>
      </c>
      <c r="Q13" s="268" t="s">
        <v>289</v>
      </c>
    </row>
    <row r="14" spans="1:17" s="151" customFormat="1" x14ac:dyDescent="0.25">
      <c r="A14" s="294">
        <v>13</v>
      </c>
      <c r="B14" s="268" t="s">
        <v>10</v>
      </c>
      <c r="C14" s="268" t="s">
        <v>811</v>
      </c>
      <c r="D14" s="268" t="s">
        <v>171</v>
      </c>
      <c r="E14" s="268" t="s">
        <v>38</v>
      </c>
      <c r="F14" s="268" t="s">
        <v>60</v>
      </c>
      <c r="G14" s="268" t="s">
        <v>40</v>
      </c>
      <c r="H14" s="268" t="s">
        <v>41</v>
      </c>
      <c r="I14" s="203" t="s">
        <v>252</v>
      </c>
      <c r="J14" s="203" t="s">
        <v>255</v>
      </c>
      <c r="K14" s="295">
        <v>42031</v>
      </c>
      <c r="L14" s="268" t="s">
        <v>13</v>
      </c>
      <c r="M14" s="203" t="s">
        <v>6</v>
      </c>
      <c r="N14" s="203" t="s">
        <v>195</v>
      </c>
      <c r="O14" s="295">
        <v>42046</v>
      </c>
      <c r="P14" s="453">
        <f t="shared" ca="1" si="0"/>
        <v>15</v>
      </c>
      <c r="Q14" s="268" t="s">
        <v>289</v>
      </c>
    </row>
    <row r="15" spans="1:17" s="151" customFormat="1" x14ac:dyDescent="0.25">
      <c r="A15" s="294">
        <v>14</v>
      </c>
      <c r="B15" s="203" t="s">
        <v>10</v>
      </c>
      <c r="C15" s="203" t="s">
        <v>812</v>
      </c>
      <c r="D15" s="203" t="s">
        <v>170</v>
      </c>
      <c r="E15" s="203" t="s">
        <v>785</v>
      </c>
      <c r="F15" s="203" t="s">
        <v>248</v>
      </c>
      <c r="G15" s="203" t="s">
        <v>41</v>
      </c>
      <c r="H15" s="203" t="s">
        <v>41</v>
      </c>
      <c r="I15" s="203" t="s">
        <v>251</v>
      </c>
      <c r="J15" s="203" t="s">
        <v>250</v>
      </c>
      <c r="K15" s="295">
        <v>42031</v>
      </c>
      <c r="L15" s="203" t="s">
        <v>13</v>
      </c>
      <c r="M15" s="203" t="s">
        <v>6</v>
      </c>
      <c r="N15" s="203" t="s">
        <v>195</v>
      </c>
      <c r="O15" s="295">
        <v>42072</v>
      </c>
      <c r="P15" s="453">
        <f t="shared" ca="1" si="0"/>
        <v>41</v>
      </c>
      <c r="Q15" s="268" t="s">
        <v>289</v>
      </c>
    </row>
    <row r="16" spans="1:17" s="151" customFormat="1" x14ac:dyDescent="0.25">
      <c r="A16" s="294">
        <v>15</v>
      </c>
      <c r="B16" s="268" t="s">
        <v>10</v>
      </c>
      <c r="C16" s="268" t="s">
        <v>813</v>
      </c>
      <c r="D16" s="268" t="s">
        <v>171</v>
      </c>
      <c r="E16" s="268" t="s">
        <v>38</v>
      </c>
      <c r="F16" s="268" t="s">
        <v>60</v>
      </c>
      <c r="G16" s="268" t="s">
        <v>41</v>
      </c>
      <c r="H16" s="268" t="s">
        <v>41</v>
      </c>
      <c r="I16" s="203" t="s">
        <v>252</v>
      </c>
      <c r="J16" s="203" t="s">
        <v>250</v>
      </c>
      <c r="K16" s="295">
        <v>42031</v>
      </c>
      <c r="L16" s="268" t="s">
        <v>13</v>
      </c>
      <c r="M16" s="203" t="s">
        <v>6</v>
      </c>
      <c r="N16" s="203" t="s">
        <v>195</v>
      </c>
      <c r="O16" s="295">
        <v>42045</v>
      </c>
      <c r="P16" s="453">
        <f t="shared" ca="1" si="0"/>
        <v>14</v>
      </c>
      <c r="Q16" s="268" t="s">
        <v>289</v>
      </c>
    </row>
    <row r="17" spans="1:17" s="151" customFormat="1" x14ac:dyDescent="0.25">
      <c r="A17" s="294">
        <v>16</v>
      </c>
      <c r="B17" s="203" t="s">
        <v>10</v>
      </c>
      <c r="C17" s="203" t="s">
        <v>814</v>
      </c>
      <c r="D17" s="203" t="s">
        <v>168</v>
      </c>
      <c r="E17" s="203" t="s">
        <v>38</v>
      </c>
      <c r="F17" s="203" t="s">
        <v>60</v>
      </c>
      <c r="G17" s="203" t="s">
        <v>40</v>
      </c>
      <c r="H17" s="203" t="s">
        <v>40</v>
      </c>
      <c r="I17" s="203" t="s">
        <v>253</v>
      </c>
      <c r="J17" s="203" t="s">
        <v>255</v>
      </c>
      <c r="K17" s="295">
        <v>42031</v>
      </c>
      <c r="L17" s="203" t="s">
        <v>286</v>
      </c>
      <c r="M17" s="203" t="s">
        <v>6</v>
      </c>
      <c r="N17" s="203" t="s">
        <v>195</v>
      </c>
      <c r="O17" s="295">
        <v>42045</v>
      </c>
      <c r="P17" s="453">
        <f t="shared" ca="1" si="0"/>
        <v>14</v>
      </c>
      <c r="Q17" s="268" t="s">
        <v>289</v>
      </c>
    </row>
    <row r="18" spans="1:17" s="151" customFormat="1" x14ac:dyDescent="0.25">
      <c r="A18" s="294">
        <v>17</v>
      </c>
      <c r="B18" s="268" t="s">
        <v>10</v>
      </c>
      <c r="C18" s="268" t="s">
        <v>815</v>
      </c>
      <c r="D18" s="268" t="s">
        <v>168</v>
      </c>
      <c r="E18" s="268" t="s">
        <v>3</v>
      </c>
      <c r="F18" s="268" t="s">
        <v>782</v>
      </c>
      <c r="G18" s="268" t="s">
        <v>42</v>
      </c>
      <c r="H18" s="268" t="s">
        <v>41</v>
      </c>
      <c r="I18" s="203" t="s">
        <v>252</v>
      </c>
      <c r="J18" s="203" t="s">
        <v>250</v>
      </c>
      <c r="K18" s="295">
        <v>42031</v>
      </c>
      <c r="L18" s="268" t="s">
        <v>13</v>
      </c>
      <c r="M18" s="203" t="s">
        <v>6</v>
      </c>
      <c r="N18" s="203" t="s">
        <v>195</v>
      </c>
      <c r="O18" s="295">
        <v>42039</v>
      </c>
      <c r="P18" s="453">
        <f t="shared" ca="1" si="0"/>
        <v>8</v>
      </c>
      <c r="Q18" s="268" t="s">
        <v>289</v>
      </c>
    </row>
    <row r="19" spans="1:17" s="151" customFormat="1" x14ac:dyDescent="0.25">
      <c r="A19" s="294">
        <v>18</v>
      </c>
      <c r="B19" s="203" t="s">
        <v>10</v>
      </c>
      <c r="C19" s="203" t="s">
        <v>816</v>
      </c>
      <c r="D19" s="203" t="s">
        <v>169</v>
      </c>
      <c r="E19" s="203" t="s">
        <v>38</v>
      </c>
      <c r="F19" s="203" t="s">
        <v>60</v>
      </c>
      <c r="G19" s="203" t="s">
        <v>41</v>
      </c>
      <c r="H19" s="203" t="s">
        <v>41</v>
      </c>
      <c r="I19" s="203" t="s">
        <v>254</v>
      </c>
      <c r="J19" s="203" t="s">
        <v>250</v>
      </c>
      <c r="K19" s="295">
        <v>42031</v>
      </c>
      <c r="L19" s="203" t="s">
        <v>13</v>
      </c>
      <c r="M19" s="203" t="s">
        <v>6</v>
      </c>
      <c r="N19" s="203" t="s">
        <v>195</v>
      </c>
      <c r="O19" s="295">
        <v>42052</v>
      </c>
      <c r="P19" s="453">
        <f t="shared" ca="1" si="0"/>
        <v>21</v>
      </c>
      <c r="Q19" s="268" t="s">
        <v>289</v>
      </c>
    </row>
    <row r="20" spans="1:17" s="151" customFormat="1" x14ac:dyDescent="0.25">
      <c r="A20" s="294">
        <v>19</v>
      </c>
      <c r="B20" s="268" t="s">
        <v>10</v>
      </c>
      <c r="C20" s="268" t="s">
        <v>817</v>
      </c>
      <c r="D20" s="268" t="s">
        <v>168</v>
      </c>
      <c r="E20" s="268" t="s">
        <v>52</v>
      </c>
      <c r="F20" s="268" t="s">
        <v>786</v>
      </c>
      <c r="G20" s="268" t="s">
        <v>41</v>
      </c>
      <c r="H20" s="268" t="s">
        <v>41</v>
      </c>
      <c r="I20" s="203" t="s">
        <v>253</v>
      </c>
      <c r="J20" s="203" t="s">
        <v>250</v>
      </c>
      <c r="K20" s="295">
        <v>42031</v>
      </c>
      <c r="L20" s="268" t="s">
        <v>286</v>
      </c>
      <c r="M20" s="203" t="s">
        <v>6</v>
      </c>
      <c r="N20" s="203" t="s">
        <v>195</v>
      </c>
      <c r="O20" s="295">
        <v>42032</v>
      </c>
      <c r="P20" s="453">
        <f t="shared" ca="1" si="0"/>
        <v>1</v>
      </c>
      <c r="Q20" s="268" t="s">
        <v>289</v>
      </c>
    </row>
    <row r="21" spans="1:17" s="151" customFormat="1" x14ac:dyDescent="0.25">
      <c r="A21" s="294">
        <v>20</v>
      </c>
      <c r="B21" s="203" t="s">
        <v>10</v>
      </c>
      <c r="C21" s="203" t="s">
        <v>818</v>
      </c>
      <c r="D21" s="203" t="s">
        <v>169</v>
      </c>
      <c r="E21" s="203" t="s">
        <v>38</v>
      </c>
      <c r="F21" s="203" t="s">
        <v>60</v>
      </c>
      <c r="G21" s="203" t="s">
        <v>41</v>
      </c>
      <c r="H21" s="203" t="s">
        <v>41</v>
      </c>
      <c r="I21" s="203" t="s">
        <v>254</v>
      </c>
      <c r="J21" s="203" t="s">
        <v>250</v>
      </c>
      <c r="K21" s="295">
        <v>42031</v>
      </c>
      <c r="L21" s="203" t="s">
        <v>13</v>
      </c>
      <c r="M21" s="203" t="s">
        <v>6</v>
      </c>
      <c r="N21" s="203" t="s">
        <v>195</v>
      </c>
      <c r="O21" s="295">
        <v>42072</v>
      </c>
      <c r="P21" s="453">
        <f t="shared" ca="1" si="0"/>
        <v>41</v>
      </c>
      <c r="Q21" s="268" t="s">
        <v>289</v>
      </c>
    </row>
    <row r="22" spans="1:17" s="151" customFormat="1" x14ac:dyDescent="0.25">
      <c r="A22" s="294">
        <v>21</v>
      </c>
      <c r="B22" s="268" t="s">
        <v>10</v>
      </c>
      <c r="C22" s="268" t="s">
        <v>819</v>
      </c>
      <c r="D22" s="268" t="s">
        <v>169</v>
      </c>
      <c r="E22" s="268" t="s">
        <v>52</v>
      </c>
      <c r="F22" s="268" t="s">
        <v>786</v>
      </c>
      <c r="G22" s="268" t="s">
        <v>41</v>
      </c>
      <c r="H22" s="268" t="s">
        <v>41</v>
      </c>
      <c r="I22" s="203" t="s">
        <v>254</v>
      </c>
      <c r="J22" s="203" t="s">
        <v>250</v>
      </c>
      <c r="K22" s="295">
        <v>42031</v>
      </c>
      <c r="L22" s="268" t="s">
        <v>13</v>
      </c>
      <c r="M22" s="203" t="s">
        <v>6</v>
      </c>
      <c r="N22" s="203" t="s">
        <v>195</v>
      </c>
      <c r="O22" s="295">
        <v>42034</v>
      </c>
      <c r="P22" s="453">
        <f t="shared" ca="1" si="0"/>
        <v>3</v>
      </c>
      <c r="Q22" s="268" t="s">
        <v>289</v>
      </c>
    </row>
    <row r="23" spans="1:17" s="151" customFormat="1" x14ac:dyDescent="0.25">
      <c r="A23" s="294">
        <v>22</v>
      </c>
      <c r="B23" s="203" t="s">
        <v>10</v>
      </c>
      <c r="C23" s="203" t="s">
        <v>820</v>
      </c>
      <c r="D23" s="203" t="s">
        <v>13</v>
      </c>
      <c r="E23" s="203" t="s">
        <v>38</v>
      </c>
      <c r="F23" s="203" t="s">
        <v>60</v>
      </c>
      <c r="G23" s="203" t="s">
        <v>40</v>
      </c>
      <c r="H23" s="203" t="s">
        <v>42</v>
      </c>
      <c r="I23" s="203" t="s">
        <v>250</v>
      </c>
      <c r="J23" s="203" t="s">
        <v>255</v>
      </c>
      <c r="K23" s="295">
        <v>42031</v>
      </c>
      <c r="L23" s="203" t="s">
        <v>13</v>
      </c>
      <c r="M23" s="203" t="s">
        <v>6</v>
      </c>
      <c r="N23" s="203" t="s">
        <v>195</v>
      </c>
      <c r="O23" s="295">
        <v>42041</v>
      </c>
      <c r="P23" s="453">
        <f t="shared" ca="1" si="0"/>
        <v>10</v>
      </c>
      <c r="Q23" s="268" t="s">
        <v>289</v>
      </c>
    </row>
    <row r="24" spans="1:17" s="151" customFormat="1" x14ac:dyDescent="0.25">
      <c r="A24" s="294">
        <v>23</v>
      </c>
      <c r="B24" s="268" t="s">
        <v>10</v>
      </c>
      <c r="C24" s="268" t="s">
        <v>821</v>
      </c>
      <c r="D24" s="268" t="s">
        <v>13</v>
      </c>
      <c r="E24" s="268" t="s">
        <v>3</v>
      </c>
      <c r="F24" s="268" t="s">
        <v>77</v>
      </c>
      <c r="G24" s="268" t="s">
        <v>40</v>
      </c>
      <c r="H24" s="268" t="s">
        <v>41</v>
      </c>
      <c r="I24" s="203" t="s">
        <v>250</v>
      </c>
      <c r="J24" s="203" t="s">
        <v>250</v>
      </c>
      <c r="K24" s="295">
        <v>42031</v>
      </c>
      <c r="L24" s="268" t="s">
        <v>13</v>
      </c>
      <c r="M24" s="203" t="s">
        <v>6</v>
      </c>
      <c r="N24" s="203" t="s">
        <v>195</v>
      </c>
      <c r="O24" s="295">
        <v>42072</v>
      </c>
      <c r="P24" s="453">
        <f t="shared" ca="1" si="0"/>
        <v>41</v>
      </c>
      <c r="Q24" s="268" t="s">
        <v>289</v>
      </c>
    </row>
    <row r="25" spans="1:17" s="151" customFormat="1" x14ac:dyDescent="0.25">
      <c r="A25" s="294">
        <v>24</v>
      </c>
      <c r="B25" s="203" t="s">
        <v>10</v>
      </c>
      <c r="C25" s="203" t="s">
        <v>822</v>
      </c>
      <c r="D25" s="203" t="s">
        <v>169</v>
      </c>
      <c r="E25" s="203" t="s">
        <v>38</v>
      </c>
      <c r="F25" s="203" t="s">
        <v>60</v>
      </c>
      <c r="G25" s="203" t="s">
        <v>40</v>
      </c>
      <c r="H25" s="203" t="s">
        <v>40</v>
      </c>
      <c r="I25" s="203" t="s">
        <v>254</v>
      </c>
      <c r="J25" s="203" t="s">
        <v>255</v>
      </c>
      <c r="K25" s="295">
        <v>42032</v>
      </c>
      <c r="L25" s="203" t="s">
        <v>13</v>
      </c>
      <c r="M25" s="203" t="s">
        <v>6</v>
      </c>
      <c r="N25" s="203" t="s">
        <v>195</v>
      </c>
      <c r="O25" s="295">
        <v>42130</v>
      </c>
      <c r="P25" s="453">
        <f t="shared" ca="1" si="0"/>
        <v>98</v>
      </c>
      <c r="Q25" s="268" t="s">
        <v>289</v>
      </c>
    </row>
    <row r="26" spans="1:17" s="151" customFormat="1" x14ac:dyDescent="0.25">
      <c r="A26" s="294">
        <v>25</v>
      </c>
      <c r="B26" s="268" t="s">
        <v>10</v>
      </c>
      <c r="C26" s="268" t="s">
        <v>823</v>
      </c>
      <c r="D26" s="268" t="s">
        <v>170</v>
      </c>
      <c r="E26" s="268" t="s">
        <v>3</v>
      </c>
      <c r="F26" s="268" t="s">
        <v>77</v>
      </c>
      <c r="G26" s="268" t="s">
        <v>41</v>
      </c>
      <c r="H26" s="268" t="s">
        <v>41</v>
      </c>
      <c r="I26" s="203" t="s">
        <v>251</v>
      </c>
      <c r="J26" s="203" t="s">
        <v>269</v>
      </c>
      <c r="K26" s="295">
        <v>42032</v>
      </c>
      <c r="L26" s="268" t="s">
        <v>13</v>
      </c>
      <c r="M26" s="203" t="s">
        <v>6</v>
      </c>
      <c r="N26" s="203" t="s">
        <v>195</v>
      </c>
      <c r="O26" s="295">
        <v>42129</v>
      </c>
      <c r="P26" s="453">
        <f t="shared" ca="1" si="0"/>
        <v>97</v>
      </c>
      <c r="Q26" s="268" t="s">
        <v>289</v>
      </c>
    </row>
    <row r="27" spans="1:17" s="151" customFormat="1" x14ac:dyDescent="0.25">
      <c r="A27" s="294">
        <v>26</v>
      </c>
      <c r="B27" s="203" t="s">
        <v>10</v>
      </c>
      <c r="C27" s="203" t="s">
        <v>824</v>
      </c>
      <c r="D27" s="203" t="s">
        <v>169</v>
      </c>
      <c r="E27" s="203" t="s">
        <v>38</v>
      </c>
      <c r="F27" s="203" t="s">
        <v>60</v>
      </c>
      <c r="G27" s="203" t="s">
        <v>41</v>
      </c>
      <c r="H27" s="203" t="s">
        <v>41</v>
      </c>
      <c r="I27" s="203" t="s">
        <v>254</v>
      </c>
      <c r="J27" s="203" t="s">
        <v>254</v>
      </c>
      <c r="K27" s="295">
        <v>42032</v>
      </c>
      <c r="L27" s="203" t="s">
        <v>13</v>
      </c>
      <c r="M27" s="203" t="s">
        <v>6</v>
      </c>
      <c r="N27" s="203" t="s">
        <v>195</v>
      </c>
      <c r="O27" s="295">
        <v>42074</v>
      </c>
      <c r="P27" s="453">
        <f t="shared" ca="1" si="0"/>
        <v>42</v>
      </c>
      <c r="Q27" s="268" t="s">
        <v>289</v>
      </c>
    </row>
    <row r="28" spans="1:17" s="151" customFormat="1" x14ac:dyDescent="0.25">
      <c r="A28" s="294">
        <v>27</v>
      </c>
      <c r="B28" s="268" t="s">
        <v>10</v>
      </c>
      <c r="C28" s="268" t="s">
        <v>825</v>
      </c>
      <c r="D28" s="268" t="s">
        <v>168</v>
      </c>
      <c r="E28" s="268" t="s">
        <v>38</v>
      </c>
      <c r="F28" s="268" t="s">
        <v>60</v>
      </c>
      <c r="G28" s="268" t="s">
        <v>41</v>
      </c>
      <c r="H28" s="268" t="s">
        <v>41</v>
      </c>
      <c r="I28" s="203" t="s">
        <v>253</v>
      </c>
      <c r="J28" s="203" t="s">
        <v>253</v>
      </c>
      <c r="K28" s="295">
        <v>42032</v>
      </c>
      <c r="L28" s="268" t="s">
        <v>286</v>
      </c>
      <c r="M28" s="203" t="s">
        <v>6</v>
      </c>
      <c r="N28" s="203" t="s">
        <v>195</v>
      </c>
      <c r="O28" s="295">
        <v>42038</v>
      </c>
      <c r="P28" s="453">
        <f t="shared" ca="1" si="0"/>
        <v>6</v>
      </c>
      <c r="Q28" s="268" t="s">
        <v>289</v>
      </c>
    </row>
    <row r="29" spans="1:17" s="151" customFormat="1" x14ac:dyDescent="0.25">
      <c r="A29" s="294">
        <v>28</v>
      </c>
      <c r="B29" s="203" t="s">
        <v>10</v>
      </c>
      <c r="C29" s="203" t="s">
        <v>826</v>
      </c>
      <c r="D29" s="203" t="s">
        <v>197</v>
      </c>
      <c r="E29" s="203" t="s">
        <v>38</v>
      </c>
      <c r="F29" s="203" t="s">
        <v>60</v>
      </c>
      <c r="G29" s="203" t="s">
        <v>41</v>
      </c>
      <c r="H29" s="203" t="s">
        <v>41</v>
      </c>
      <c r="I29" s="203" t="s">
        <v>255</v>
      </c>
      <c r="J29" s="203" t="s">
        <v>255</v>
      </c>
      <c r="K29" s="295">
        <v>42032</v>
      </c>
      <c r="L29" s="203" t="s">
        <v>13</v>
      </c>
      <c r="M29" s="203" t="s">
        <v>6</v>
      </c>
      <c r="N29" s="203" t="s">
        <v>195</v>
      </c>
      <c r="O29" s="295">
        <v>42074</v>
      </c>
      <c r="P29" s="453">
        <f t="shared" ca="1" si="0"/>
        <v>42</v>
      </c>
      <c r="Q29" s="268" t="s">
        <v>289</v>
      </c>
    </row>
    <row r="30" spans="1:17" s="151" customFormat="1" x14ac:dyDescent="0.25">
      <c r="A30" s="294">
        <v>29</v>
      </c>
      <c r="B30" s="268" t="s">
        <v>10</v>
      </c>
      <c r="C30" s="268" t="s">
        <v>827</v>
      </c>
      <c r="D30" s="268" t="s">
        <v>197</v>
      </c>
      <c r="E30" s="268" t="s">
        <v>38</v>
      </c>
      <c r="F30" s="268" t="s">
        <v>60</v>
      </c>
      <c r="G30" s="268" t="s">
        <v>41</v>
      </c>
      <c r="H30" s="268" t="s">
        <v>40</v>
      </c>
      <c r="I30" s="203" t="s">
        <v>250</v>
      </c>
      <c r="J30" s="203" t="s">
        <v>250</v>
      </c>
      <c r="K30" s="295">
        <v>42032</v>
      </c>
      <c r="L30" s="268" t="s">
        <v>13</v>
      </c>
      <c r="M30" s="203" t="s">
        <v>6</v>
      </c>
      <c r="N30" s="203" t="s">
        <v>195</v>
      </c>
      <c r="O30" s="295">
        <v>42045</v>
      </c>
      <c r="P30" s="453">
        <f t="shared" ca="1" si="0"/>
        <v>13</v>
      </c>
      <c r="Q30" s="268" t="s">
        <v>289</v>
      </c>
    </row>
    <row r="31" spans="1:17" s="151" customFormat="1" x14ac:dyDescent="0.25">
      <c r="A31" s="294">
        <v>30</v>
      </c>
      <c r="B31" s="203" t="s">
        <v>10</v>
      </c>
      <c r="C31" s="203" t="s">
        <v>828</v>
      </c>
      <c r="D31" s="203" t="s">
        <v>197</v>
      </c>
      <c r="E31" s="203" t="s">
        <v>38</v>
      </c>
      <c r="F31" s="203" t="s">
        <v>60</v>
      </c>
      <c r="G31" s="203" t="s">
        <v>41</v>
      </c>
      <c r="H31" s="203" t="s">
        <v>41</v>
      </c>
      <c r="I31" s="203" t="s">
        <v>255</v>
      </c>
      <c r="J31" s="203" t="s">
        <v>250</v>
      </c>
      <c r="K31" s="295">
        <v>42032</v>
      </c>
      <c r="L31" s="203" t="s">
        <v>13</v>
      </c>
      <c r="M31" s="203" t="s">
        <v>6</v>
      </c>
      <c r="N31" s="203" t="s">
        <v>195</v>
      </c>
      <c r="O31" s="295">
        <v>42109</v>
      </c>
      <c r="P31" s="453">
        <f t="shared" ca="1" si="0"/>
        <v>77</v>
      </c>
      <c r="Q31" s="268" t="s">
        <v>289</v>
      </c>
    </row>
    <row r="32" spans="1:17" s="151" customFormat="1" x14ac:dyDescent="0.25">
      <c r="A32" s="294">
        <v>31</v>
      </c>
      <c r="B32" s="268" t="s">
        <v>10</v>
      </c>
      <c r="C32" s="268" t="s">
        <v>829</v>
      </c>
      <c r="D32" s="268" t="s">
        <v>168</v>
      </c>
      <c r="E32" s="268" t="s">
        <v>38</v>
      </c>
      <c r="F32" s="268" t="s">
        <v>60</v>
      </c>
      <c r="G32" s="268" t="s">
        <v>40</v>
      </c>
      <c r="H32" s="268" t="s">
        <v>42</v>
      </c>
      <c r="I32" s="203" t="s">
        <v>253</v>
      </c>
      <c r="J32" s="203" t="s">
        <v>253</v>
      </c>
      <c r="K32" s="295">
        <v>42032</v>
      </c>
      <c r="L32" s="268" t="s">
        <v>286</v>
      </c>
      <c r="M32" s="203" t="s">
        <v>6</v>
      </c>
      <c r="N32" s="203" t="s">
        <v>195</v>
      </c>
      <c r="O32" s="295">
        <v>42038</v>
      </c>
      <c r="P32" s="453">
        <f t="shared" ca="1" si="0"/>
        <v>6</v>
      </c>
      <c r="Q32" s="268" t="s">
        <v>289</v>
      </c>
    </row>
    <row r="33" spans="1:17" s="151" customFormat="1" x14ac:dyDescent="0.25">
      <c r="A33" s="294">
        <v>32</v>
      </c>
      <c r="B33" s="203" t="s">
        <v>10</v>
      </c>
      <c r="C33" s="203" t="s">
        <v>830</v>
      </c>
      <c r="D33" s="203" t="s">
        <v>197</v>
      </c>
      <c r="E33" s="203" t="s">
        <v>38</v>
      </c>
      <c r="F33" s="203" t="s">
        <v>60</v>
      </c>
      <c r="G33" s="203" t="s">
        <v>40</v>
      </c>
      <c r="H33" s="203" t="s">
        <v>40</v>
      </c>
      <c r="I33" s="203" t="s">
        <v>255</v>
      </c>
      <c r="J33" s="203" t="s">
        <v>250</v>
      </c>
      <c r="K33" s="295">
        <v>42032</v>
      </c>
      <c r="L33" s="203" t="s">
        <v>13</v>
      </c>
      <c r="M33" s="203" t="s">
        <v>6</v>
      </c>
      <c r="N33" s="203" t="s">
        <v>195</v>
      </c>
      <c r="O33" s="295">
        <v>42069</v>
      </c>
      <c r="P33" s="453">
        <f t="shared" ca="1" si="0"/>
        <v>37</v>
      </c>
      <c r="Q33" s="268" t="s">
        <v>289</v>
      </c>
    </row>
    <row r="34" spans="1:17" s="151" customFormat="1" x14ac:dyDescent="0.25">
      <c r="A34" s="294">
        <v>33</v>
      </c>
      <c r="B34" s="268" t="s">
        <v>10</v>
      </c>
      <c r="C34" s="268" t="s">
        <v>831</v>
      </c>
      <c r="D34" s="268" t="s">
        <v>96</v>
      </c>
      <c r="E34" s="268" t="s">
        <v>783</v>
      </c>
      <c r="F34" s="268" t="s">
        <v>784</v>
      </c>
      <c r="G34" s="268" t="s">
        <v>41</v>
      </c>
      <c r="H34" s="268" t="s">
        <v>41</v>
      </c>
      <c r="I34" s="203" t="s">
        <v>250</v>
      </c>
      <c r="J34" s="203" t="s">
        <v>255</v>
      </c>
      <c r="K34" s="295">
        <v>42032</v>
      </c>
      <c r="L34" s="268" t="s">
        <v>13</v>
      </c>
      <c r="M34" s="203" t="s">
        <v>6</v>
      </c>
      <c r="N34" s="203" t="s">
        <v>195</v>
      </c>
      <c r="O34" s="295">
        <v>42041</v>
      </c>
      <c r="P34" s="453">
        <f t="shared" ca="1" si="0"/>
        <v>9</v>
      </c>
      <c r="Q34" s="268" t="s">
        <v>289</v>
      </c>
    </row>
    <row r="35" spans="1:17" s="151" customFormat="1" x14ac:dyDescent="0.25">
      <c r="A35" s="294">
        <v>34</v>
      </c>
      <c r="B35" s="203" t="s">
        <v>10</v>
      </c>
      <c r="C35" s="203" t="s">
        <v>832</v>
      </c>
      <c r="D35" s="203" t="s">
        <v>13</v>
      </c>
      <c r="E35" s="203" t="s">
        <v>53</v>
      </c>
      <c r="F35" s="203" t="s">
        <v>81</v>
      </c>
      <c r="G35" s="203" t="s">
        <v>42</v>
      </c>
      <c r="H35" s="203" t="s">
        <v>42</v>
      </c>
      <c r="I35" s="203" t="s">
        <v>249</v>
      </c>
      <c r="J35" s="203" t="s">
        <v>255</v>
      </c>
      <c r="K35" s="295">
        <v>42032</v>
      </c>
      <c r="L35" s="203" t="s">
        <v>13</v>
      </c>
      <c r="M35" s="203" t="s">
        <v>6</v>
      </c>
      <c r="N35" s="203" t="s">
        <v>195</v>
      </c>
      <c r="O35" s="295">
        <v>42038</v>
      </c>
      <c r="P35" s="453">
        <f t="shared" ca="1" si="0"/>
        <v>6</v>
      </c>
      <c r="Q35" s="268" t="s">
        <v>289</v>
      </c>
    </row>
    <row r="36" spans="1:17" s="151" customFormat="1" x14ac:dyDescent="0.25">
      <c r="A36" s="294">
        <v>35</v>
      </c>
      <c r="B36" s="268" t="s">
        <v>10</v>
      </c>
      <c r="C36" s="268" t="s">
        <v>833</v>
      </c>
      <c r="D36" s="268" t="s">
        <v>169</v>
      </c>
      <c r="E36" s="268" t="s">
        <v>39</v>
      </c>
      <c r="F36" s="268" t="s">
        <v>72</v>
      </c>
      <c r="G36" s="268" t="s">
        <v>40</v>
      </c>
      <c r="H36" s="268" t="s">
        <v>40</v>
      </c>
      <c r="I36" s="203" t="s">
        <v>254</v>
      </c>
      <c r="J36" s="203" t="s">
        <v>250</v>
      </c>
      <c r="K36" s="295">
        <v>42032</v>
      </c>
      <c r="L36" s="268" t="s">
        <v>13</v>
      </c>
      <c r="M36" s="203" t="s">
        <v>6</v>
      </c>
      <c r="N36" s="203" t="s">
        <v>195</v>
      </c>
      <c r="O36" s="295">
        <v>42046</v>
      </c>
      <c r="P36" s="453">
        <f t="shared" ca="1" si="0"/>
        <v>14</v>
      </c>
      <c r="Q36" s="268" t="s">
        <v>289</v>
      </c>
    </row>
    <row r="37" spans="1:17" s="151" customFormat="1" x14ac:dyDescent="0.25">
      <c r="A37" s="294">
        <v>36</v>
      </c>
      <c r="B37" s="203" t="s">
        <v>10</v>
      </c>
      <c r="C37" s="203" t="s">
        <v>834</v>
      </c>
      <c r="D37" s="203" t="s">
        <v>168</v>
      </c>
      <c r="E37" s="203" t="s">
        <v>38</v>
      </c>
      <c r="F37" s="203" t="s">
        <v>60</v>
      </c>
      <c r="G37" s="203" t="s">
        <v>41</v>
      </c>
      <c r="H37" s="203" t="s">
        <v>41</v>
      </c>
      <c r="I37" s="203" t="s">
        <v>253</v>
      </c>
      <c r="J37" s="203" t="s">
        <v>253</v>
      </c>
      <c r="K37" s="295">
        <v>42032</v>
      </c>
      <c r="L37" s="203" t="s">
        <v>286</v>
      </c>
      <c r="M37" s="203" t="s">
        <v>6</v>
      </c>
      <c r="N37" s="203" t="s">
        <v>195</v>
      </c>
      <c r="O37" s="295">
        <v>42038</v>
      </c>
      <c r="P37" s="453">
        <f t="shared" ca="1" si="0"/>
        <v>6</v>
      </c>
      <c r="Q37" s="268" t="s">
        <v>289</v>
      </c>
    </row>
    <row r="38" spans="1:17" s="151" customFormat="1" x14ac:dyDescent="0.25">
      <c r="A38" s="294">
        <v>37</v>
      </c>
      <c r="B38" s="268" t="s">
        <v>10</v>
      </c>
      <c r="C38" s="268" t="s">
        <v>835</v>
      </c>
      <c r="D38" s="268" t="s">
        <v>168</v>
      </c>
      <c r="E38" s="268" t="s">
        <v>38</v>
      </c>
      <c r="F38" s="268" t="s">
        <v>60</v>
      </c>
      <c r="G38" s="268" t="s">
        <v>40</v>
      </c>
      <c r="H38" s="268" t="s">
        <v>40</v>
      </c>
      <c r="I38" s="203" t="s">
        <v>253</v>
      </c>
      <c r="J38" s="203" t="s">
        <v>253</v>
      </c>
      <c r="K38" s="295">
        <v>42032</v>
      </c>
      <c r="L38" s="268" t="s">
        <v>286</v>
      </c>
      <c r="M38" s="203" t="s">
        <v>6</v>
      </c>
      <c r="N38" s="203" t="s">
        <v>195</v>
      </c>
      <c r="O38" s="295">
        <v>42038</v>
      </c>
      <c r="P38" s="453">
        <f t="shared" ca="1" si="0"/>
        <v>6</v>
      </c>
      <c r="Q38" s="268" t="s">
        <v>289</v>
      </c>
    </row>
    <row r="39" spans="1:17" s="151" customFormat="1" x14ac:dyDescent="0.25">
      <c r="A39" s="294">
        <v>38</v>
      </c>
      <c r="B39" s="203" t="s">
        <v>10</v>
      </c>
      <c r="C39" s="203" t="s">
        <v>836</v>
      </c>
      <c r="D39" s="203" t="s">
        <v>171</v>
      </c>
      <c r="E39" s="203" t="s">
        <v>38</v>
      </c>
      <c r="F39" s="203" t="s">
        <v>60</v>
      </c>
      <c r="G39" s="203" t="s">
        <v>40</v>
      </c>
      <c r="H39" s="203" t="s">
        <v>41</v>
      </c>
      <c r="I39" s="203" t="s">
        <v>252</v>
      </c>
      <c r="J39" s="203" t="s">
        <v>250</v>
      </c>
      <c r="K39" s="295">
        <v>42032</v>
      </c>
      <c r="L39" s="203" t="s">
        <v>13</v>
      </c>
      <c r="M39" s="203" t="s">
        <v>6</v>
      </c>
      <c r="N39" s="203" t="s">
        <v>195</v>
      </c>
      <c r="O39" s="295">
        <v>42137</v>
      </c>
      <c r="P39" s="453">
        <f t="shared" ca="1" si="0"/>
        <v>105</v>
      </c>
      <c r="Q39" s="268" t="s">
        <v>289</v>
      </c>
    </row>
    <row r="40" spans="1:17" s="151" customFormat="1" x14ac:dyDescent="0.25">
      <c r="A40" s="294">
        <v>39</v>
      </c>
      <c r="B40" s="268" t="s">
        <v>10</v>
      </c>
      <c r="C40" s="268" t="s">
        <v>837</v>
      </c>
      <c r="D40" s="268" t="s">
        <v>13</v>
      </c>
      <c r="E40" s="268" t="s">
        <v>3</v>
      </c>
      <c r="F40" s="268" t="s">
        <v>62</v>
      </c>
      <c r="G40" s="268" t="s">
        <v>40</v>
      </c>
      <c r="H40" s="268" t="s">
        <v>40</v>
      </c>
      <c r="I40" s="203" t="s">
        <v>256</v>
      </c>
      <c r="J40" s="203" t="s">
        <v>255</v>
      </c>
      <c r="K40" s="295">
        <v>42032</v>
      </c>
      <c r="L40" s="268" t="s">
        <v>287</v>
      </c>
      <c r="M40" s="203" t="s">
        <v>6</v>
      </c>
      <c r="N40" s="203" t="s">
        <v>195</v>
      </c>
      <c r="O40" s="295">
        <v>42033</v>
      </c>
      <c r="P40" s="453">
        <f t="shared" ca="1" si="0"/>
        <v>1</v>
      </c>
      <c r="Q40" s="268" t="s">
        <v>289</v>
      </c>
    </row>
    <row r="41" spans="1:17" s="151" customFormat="1" x14ac:dyDescent="0.25">
      <c r="A41" s="294">
        <v>40</v>
      </c>
      <c r="B41" s="203" t="s">
        <v>10</v>
      </c>
      <c r="C41" s="203" t="s">
        <v>838</v>
      </c>
      <c r="D41" s="203" t="s">
        <v>197</v>
      </c>
      <c r="E41" s="203" t="s">
        <v>38</v>
      </c>
      <c r="F41" s="203" t="s">
        <v>60</v>
      </c>
      <c r="G41" s="203" t="s">
        <v>196</v>
      </c>
      <c r="H41" s="203" t="s">
        <v>196</v>
      </c>
      <c r="I41" s="203" t="s">
        <v>250</v>
      </c>
      <c r="J41" s="203" t="s">
        <v>255</v>
      </c>
      <c r="K41" s="295">
        <v>42032</v>
      </c>
      <c r="L41" s="203" t="s">
        <v>13</v>
      </c>
      <c r="M41" s="203" t="s">
        <v>6</v>
      </c>
      <c r="N41" s="203" t="s">
        <v>195</v>
      </c>
      <c r="O41" s="295">
        <v>42039</v>
      </c>
      <c r="P41" s="453">
        <f t="shared" ca="1" si="0"/>
        <v>7</v>
      </c>
      <c r="Q41" s="268" t="s">
        <v>289</v>
      </c>
    </row>
    <row r="42" spans="1:17" s="151" customFormat="1" x14ac:dyDescent="0.25">
      <c r="A42" s="294">
        <v>41</v>
      </c>
      <c r="B42" s="268" t="s">
        <v>10</v>
      </c>
      <c r="C42" s="268" t="s">
        <v>839</v>
      </c>
      <c r="D42" s="268" t="s">
        <v>169</v>
      </c>
      <c r="E42" s="268" t="s">
        <v>789</v>
      </c>
      <c r="F42" s="203" t="s">
        <v>248</v>
      </c>
      <c r="G42" s="268" t="s">
        <v>42</v>
      </c>
      <c r="H42" s="268" t="s">
        <v>42</v>
      </c>
      <c r="I42" s="203" t="s">
        <v>254</v>
      </c>
      <c r="J42" s="203" t="s">
        <v>250</v>
      </c>
      <c r="K42" s="295">
        <v>42033</v>
      </c>
      <c r="L42" s="268" t="s">
        <v>13</v>
      </c>
      <c r="M42" s="203" t="s">
        <v>6</v>
      </c>
      <c r="N42" s="203" t="s">
        <v>195</v>
      </c>
      <c r="O42" s="295">
        <v>42139</v>
      </c>
      <c r="P42" s="453">
        <f t="shared" ca="1" si="0"/>
        <v>106</v>
      </c>
      <c r="Q42" s="268" t="s">
        <v>289</v>
      </c>
    </row>
    <row r="43" spans="1:17" s="151" customFormat="1" x14ac:dyDescent="0.25">
      <c r="A43" s="294">
        <v>42</v>
      </c>
      <c r="B43" s="203" t="s">
        <v>10</v>
      </c>
      <c r="C43" s="203" t="s">
        <v>840</v>
      </c>
      <c r="D43" s="203" t="s">
        <v>168</v>
      </c>
      <c r="E43" s="203" t="s">
        <v>38</v>
      </c>
      <c r="F43" s="203" t="s">
        <v>63</v>
      </c>
      <c r="G43" s="203" t="s">
        <v>40</v>
      </c>
      <c r="H43" s="203" t="s">
        <v>40</v>
      </c>
      <c r="I43" s="203" t="s">
        <v>253</v>
      </c>
      <c r="J43" s="203" t="s">
        <v>253</v>
      </c>
      <c r="K43" s="295">
        <v>42033</v>
      </c>
      <c r="L43" s="203" t="s">
        <v>286</v>
      </c>
      <c r="M43" s="203" t="s">
        <v>6</v>
      </c>
      <c r="N43" s="203" t="s">
        <v>195</v>
      </c>
      <c r="O43" s="295">
        <v>42041</v>
      </c>
      <c r="P43" s="453">
        <f t="shared" ca="1" si="0"/>
        <v>8</v>
      </c>
      <c r="Q43" s="268" t="s">
        <v>289</v>
      </c>
    </row>
    <row r="44" spans="1:17" s="151" customFormat="1" x14ac:dyDescent="0.25">
      <c r="A44" s="294">
        <v>43</v>
      </c>
      <c r="B44" s="268" t="s">
        <v>10</v>
      </c>
      <c r="C44" s="268" t="s">
        <v>841</v>
      </c>
      <c r="D44" s="268" t="s">
        <v>168</v>
      </c>
      <c r="E44" s="268" t="s">
        <v>38</v>
      </c>
      <c r="F44" s="268" t="s">
        <v>60</v>
      </c>
      <c r="G44" s="268" t="s">
        <v>40</v>
      </c>
      <c r="H44" s="268" t="s">
        <v>40</v>
      </c>
      <c r="I44" s="203" t="s">
        <v>253</v>
      </c>
      <c r="J44" s="203" t="s">
        <v>253</v>
      </c>
      <c r="K44" s="295">
        <v>42033</v>
      </c>
      <c r="L44" s="268" t="s">
        <v>286</v>
      </c>
      <c r="M44" s="203" t="s">
        <v>6</v>
      </c>
      <c r="N44" s="203" t="s">
        <v>195</v>
      </c>
      <c r="O44" s="295">
        <v>42038</v>
      </c>
      <c r="P44" s="453">
        <f t="shared" ca="1" si="0"/>
        <v>5</v>
      </c>
      <c r="Q44" s="268" t="s">
        <v>289</v>
      </c>
    </row>
    <row r="45" spans="1:17" s="151" customFormat="1" x14ac:dyDescent="0.25">
      <c r="A45" s="294">
        <v>44</v>
      </c>
      <c r="B45" s="203" t="s">
        <v>10</v>
      </c>
      <c r="C45" s="203" t="s">
        <v>842</v>
      </c>
      <c r="D45" s="203" t="s">
        <v>168</v>
      </c>
      <c r="E45" s="203" t="s">
        <v>52</v>
      </c>
      <c r="F45" s="203" t="s">
        <v>786</v>
      </c>
      <c r="G45" s="203" t="s">
        <v>40</v>
      </c>
      <c r="H45" s="203" t="s">
        <v>40</v>
      </c>
      <c r="I45" s="203" t="s">
        <v>253</v>
      </c>
      <c r="J45" s="203" t="s">
        <v>253</v>
      </c>
      <c r="K45" s="295">
        <v>42033</v>
      </c>
      <c r="L45" s="203" t="s">
        <v>286</v>
      </c>
      <c r="M45" s="203" t="s">
        <v>6</v>
      </c>
      <c r="N45" s="203" t="s">
        <v>195</v>
      </c>
      <c r="O45" s="295">
        <v>42045</v>
      </c>
      <c r="P45" s="453">
        <f t="shared" ca="1" si="0"/>
        <v>12</v>
      </c>
      <c r="Q45" s="268" t="s">
        <v>289</v>
      </c>
    </row>
    <row r="46" spans="1:17" s="151" customFormat="1" x14ac:dyDescent="0.25">
      <c r="A46" s="294">
        <v>45</v>
      </c>
      <c r="B46" s="268" t="s">
        <v>10</v>
      </c>
      <c r="C46" s="268" t="s">
        <v>843</v>
      </c>
      <c r="D46" s="268" t="s">
        <v>170</v>
      </c>
      <c r="E46" s="268" t="s">
        <v>53</v>
      </c>
      <c r="F46" s="268" t="s">
        <v>81</v>
      </c>
      <c r="G46" s="268" t="s">
        <v>41</v>
      </c>
      <c r="H46" s="268" t="s">
        <v>41</v>
      </c>
      <c r="I46" s="203" t="s">
        <v>251</v>
      </c>
      <c r="J46" s="203" t="s">
        <v>251</v>
      </c>
      <c r="K46" s="295">
        <v>42033</v>
      </c>
      <c r="L46" s="268" t="s">
        <v>13</v>
      </c>
      <c r="M46" s="203" t="s">
        <v>6</v>
      </c>
      <c r="N46" s="203" t="s">
        <v>195</v>
      </c>
      <c r="O46" s="295">
        <v>42073</v>
      </c>
      <c r="P46" s="453">
        <f t="shared" ca="1" si="0"/>
        <v>40</v>
      </c>
      <c r="Q46" s="268" t="s">
        <v>289</v>
      </c>
    </row>
    <row r="47" spans="1:17" s="151" customFormat="1" x14ac:dyDescent="0.25">
      <c r="A47" s="294">
        <v>46</v>
      </c>
      <c r="B47" s="203" t="s">
        <v>10</v>
      </c>
      <c r="C47" s="203" t="s">
        <v>844</v>
      </c>
      <c r="D47" s="203" t="s">
        <v>169</v>
      </c>
      <c r="E47" s="203" t="s">
        <v>38</v>
      </c>
      <c r="F47" s="203" t="s">
        <v>60</v>
      </c>
      <c r="G47" s="203" t="s">
        <v>41</v>
      </c>
      <c r="H47" s="203" t="s">
        <v>41</v>
      </c>
      <c r="I47" s="203" t="s">
        <v>254</v>
      </c>
      <c r="J47" s="203" t="s">
        <v>250</v>
      </c>
      <c r="K47" s="295">
        <v>42033</v>
      </c>
      <c r="L47" s="203" t="s">
        <v>13</v>
      </c>
      <c r="M47" s="203" t="s">
        <v>6</v>
      </c>
      <c r="N47" s="203" t="s">
        <v>195</v>
      </c>
      <c r="O47" s="295">
        <v>42053</v>
      </c>
      <c r="P47" s="453">
        <f t="shared" ca="1" si="0"/>
        <v>20</v>
      </c>
      <c r="Q47" s="268" t="s">
        <v>289</v>
      </c>
    </row>
    <row r="48" spans="1:17" s="151" customFormat="1" x14ac:dyDescent="0.25">
      <c r="A48" s="294">
        <v>47</v>
      </c>
      <c r="B48" s="268" t="s">
        <v>10</v>
      </c>
      <c r="C48" s="268" t="s">
        <v>845</v>
      </c>
      <c r="D48" s="268" t="s">
        <v>169</v>
      </c>
      <c r="E48" s="268" t="s">
        <v>783</v>
      </c>
      <c r="F48" s="268" t="s">
        <v>784</v>
      </c>
      <c r="G48" s="268" t="s">
        <v>42</v>
      </c>
      <c r="H48" s="268" t="s">
        <v>42</v>
      </c>
      <c r="I48" s="203" t="s">
        <v>254</v>
      </c>
      <c r="J48" s="203" t="s">
        <v>250</v>
      </c>
      <c r="K48" s="295">
        <v>42033</v>
      </c>
      <c r="L48" s="268" t="s">
        <v>13</v>
      </c>
      <c r="M48" s="203" t="s">
        <v>6</v>
      </c>
      <c r="N48" s="203" t="s">
        <v>195</v>
      </c>
      <c r="O48" s="295">
        <v>42116</v>
      </c>
      <c r="P48" s="453">
        <f t="shared" ca="1" si="0"/>
        <v>83</v>
      </c>
      <c r="Q48" s="268" t="s">
        <v>289</v>
      </c>
    </row>
    <row r="49" spans="1:17" s="151" customFormat="1" x14ac:dyDescent="0.25">
      <c r="A49" s="294">
        <v>48</v>
      </c>
      <c r="B49" s="203" t="s">
        <v>10</v>
      </c>
      <c r="C49" s="203" t="s">
        <v>846</v>
      </c>
      <c r="D49" s="203" t="s">
        <v>169</v>
      </c>
      <c r="E49" s="203" t="s">
        <v>38</v>
      </c>
      <c r="F49" s="203" t="s">
        <v>60</v>
      </c>
      <c r="G49" s="203" t="s">
        <v>41</v>
      </c>
      <c r="H49" s="203" t="s">
        <v>41</v>
      </c>
      <c r="I49" s="203" t="s">
        <v>254</v>
      </c>
      <c r="J49" s="203" t="s">
        <v>250</v>
      </c>
      <c r="K49" s="295">
        <v>42033</v>
      </c>
      <c r="L49" s="203" t="s">
        <v>13</v>
      </c>
      <c r="M49" s="203" t="s">
        <v>6</v>
      </c>
      <c r="N49" s="203" t="s">
        <v>195</v>
      </c>
      <c r="O49" s="295">
        <v>42129</v>
      </c>
      <c r="P49" s="453">
        <f t="shared" ca="1" si="0"/>
        <v>96</v>
      </c>
      <c r="Q49" s="268" t="s">
        <v>289</v>
      </c>
    </row>
    <row r="50" spans="1:17" s="151" customFormat="1" x14ac:dyDescent="0.25">
      <c r="A50" s="294">
        <v>49</v>
      </c>
      <c r="B50" s="268" t="s">
        <v>10</v>
      </c>
      <c r="C50" s="268" t="s">
        <v>847</v>
      </c>
      <c r="D50" s="268" t="s">
        <v>197</v>
      </c>
      <c r="E50" s="268" t="s">
        <v>52</v>
      </c>
      <c r="F50" s="268" t="s">
        <v>786</v>
      </c>
      <c r="G50" s="268" t="s">
        <v>40</v>
      </c>
      <c r="H50" s="268" t="s">
        <v>40</v>
      </c>
      <c r="I50" s="203" t="s">
        <v>252</v>
      </c>
      <c r="J50" s="203" t="s">
        <v>252</v>
      </c>
      <c r="K50" s="295">
        <v>42033</v>
      </c>
      <c r="L50" s="268" t="s">
        <v>13</v>
      </c>
      <c r="M50" s="203" t="s">
        <v>6</v>
      </c>
      <c r="N50" s="203" t="s">
        <v>195</v>
      </c>
      <c r="O50" s="295">
        <v>42044</v>
      </c>
      <c r="P50" s="453">
        <f t="shared" ca="1" si="0"/>
        <v>11</v>
      </c>
      <c r="Q50" s="268" t="s">
        <v>289</v>
      </c>
    </row>
    <row r="51" spans="1:17" s="151" customFormat="1" x14ac:dyDescent="0.25">
      <c r="A51" s="294">
        <v>50</v>
      </c>
      <c r="B51" s="203" t="s">
        <v>10</v>
      </c>
      <c r="C51" s="203" t="s">
        <v>848</v>
      </c>
      <c r="D51" s="203" t="s">
        <v>168</v>
      </c>
      <c r="E51" s="203" t="s">
        <v>52</v>
      </c>
      <c r="F51" s="203" t="s">
        <v>786</v>
      </c>
      <c r="G51" s="203" t="s">
        <v>41</v>
      </c>
      <c r="H51" s="203" t="s">
        <v>41</v>
      </c>
      <c r="I51" s="203" t="s">
        <v>253</v>
      </c>
      <c r="J51" s="203" t="s">
        <v>253</v>
      </c>
      <c r="K51" s="295">
        <v>42033</v>
      </c>
      <c r="L51" s="203" t="s">
        <v>286</v>
      </c>
      <c r="M51" s="203" t="s">
        <v>6</v>
      </c>
      <c r="N51" s="203" t="s">
        <v>195</v>
      </c>
      <c r="O51" s="295">
        <v>42045</v>
      </c>
      <c r="P51" s="453">
        <f t="shared" ca="1" si="0"/>
        <v>12</v>
      </c>
      <c r="Q51" s="268" t="s">
        <v>289</v>
      </c>
    </row>
    <row r="52" spans="1:17" s="151" customFormat="1" x14ac:dyDescent="0.25">
      <c r="A52" s="294">
        <v>51</v>
      </c>
      <c r="B52" s="268" t="s">
        <v>10</v>
      </c>
      <c r="C52" s="268" t="s">
        <v>849</v>
      </c>
      <c r="D52" s="268" t="s">
        <v>3</v>
      </c>
      <c r="E52" s="268" t="s">
        <v>3</v>
      </c>
      <c r="F52" s="268" t="s">
        <v>77</v>
      </c>
      <c r="G52" s="268" t="s">
        <v>196</v>
      </c>
      <c r="H52" s="268" t="s">
        <v>196</v>
      </c>
      <c r="I52" s="203" t="s">
        <v>251</v>
      </c>
      <c r="J52" s="203" t="s">
        <v>255</v>
      </c>
      <c r="K52" s="295">
        <v>42034</v>
      </c>
      <c r="L52" s="268" t="s">
        <v>13</v>
      </c>
      <c r="M52" s="203" t="s">
        <v>6</v>
      </c>
      <c r="N52" s="203" t="s">
        <v>195</v>
      </c>
      <c r="O52" s="295">
        <v>42034</v>
      </c>
      <c r="P52" s="453">
        <f t="shared" ca="1" si="0"/>
        <v>0</v>
      </c>
      <c r="Q52" s="268" t="s">
        <v>289</v>
      </c>
    </row>
    <row r="53" spans="1:17" s="151" customFormat="1" x14ac:dyDescent="0.25">
      <c r="A53" s="294">
        <v>52</v>
      </c>
      <c r="B53" s="203" t="s">
        <v>10</v>
      </c>
      <c r="C53" s="203" t="s">
        <v>850</v>
      </c>
      <c r="D53" s="203" t="s">
        <v>3</v>
      </c>
      <c r="E53" s="203" t="s">
        <v>3</v>
      </c>
      <c r="F53" s="203" t="s">
        <v>77</v>
      </c>
      <c r="G53" s="203" t="s">
        <v>196</v>
      </c>
      <c r="H53" s="203" t="s">
        <v>196</v>
      </c>
      <c r="I53" s="203" t="s">
        <v>253</v>
      </c>
      <c r="J53" s="203" t="s">
        <v>255</v>
      </c>
      <c r="K53" s="295">
        <v>42034</v>
      </c>
      <c r="L53" s="203" t="s">
        <v>286</v>
      </c>
      <c r="M53" s="203" t="s">
        <v>6</v>
      </c>
      <c r="N53" s="203" t="s">
        <v>195</v>
      </c>
      <c r="O53" s="295">
        <v>42034</v>
      </c>
      <c r="P53" s="453">
        <f t="shared" ca="1" si="0"/>
        <v>0</v>
      </c>
      <c r="Q53" s="268" t="s">
        <v>289</v>
      </c>
    </row>
    <row r="54" spans="1:17" s="151" customFormat="1" x14ac:dyDescent="0.25">
      <c r="A54" s="294">
        <v>53</v>
      </c>
      <c r="B54" s="268" t="s">
        <v>10</v>
      </c>
      <c r="C54" s="268" t="s">
        <v>851</v>
      </c>
      <c r="D54" s="268" t="s">
        <v>3</v>
      </c>
      <c r="E54" s="268" t="s">
        <v>3</v>
      </c>
      <c r="F54" s="268" t="s">
        <v>77</v>
      </c>
      <c r="G54" s="268" t="s">
        <v>196</v>
      </c>
      <c r="H54" s="268" t="s">
        <v>196</v>
      </c>
      <c r="I54" s="203" t="s">
        <v>251</v>
      </c>
      <c r="J54" s="203" t="s">
        <v>250</v>
      </c>
      <c r="K54" s="295">
        <v>42034</v>
      </c>
      <c r="L54" s="268" t="s">
        <v>13</v>
      </c>
      <c r="M54" s="203" t="s">
        <v>6</v>
      </c>
      <c r="N54" s="203" t="s">
        <v>195</v>
      </c>
      <c r="O54" s="295">
        <v>42037</v>
      </c>
      <c r="P54" s="453">
        <f t="shared" ca="1" si="0"/>
        <v>3</v>
      </c>
      <c r="Q54" s="268" t="s">
        <v>289</v>
      </c>
    </row>
    <row r="55" spans="1:17" s="151" customFormat="1" x14ac:dyDescent="0.25">
      <c r="A55" s="294">
        <v>54</v>
      </c>
      <c r="B55" s="203" t="s">
        <v>10</v>
      </c>
      <c r="C55" s="203" t="s">
        <v>852</v>
      </c>
      <c r="D55" s="203" t="s">
        <v>168</v>
      </c>
      <c r="E55" s="203" t="s">
        <v>38</v>
      </c>
      <c r="F55" s="203" t="s">
        <v>60</v>
      </c>
      <c r="G55" s="203" t="s">
        <v>40</v>
      </c>
      <c r="H55" s="203" t="s">
        <v>40</v>
      </c>
      <c r="I55" s="203" t="s">
        <v>253</v>
      </c>
      <c r="J55" s="203" t="s">
        <v>253</v>
      </c>
      <c r="K55" s="295">
        <v>42034</v>
      </c>
      <c r="L55" s="203" t="s">
        <v>286</v>
      </c>
      <c r="M55" s="203" t="s">
        <v>6</v>
      </c>
      <c r="N55" s="203" t="s">
        <v>195</v>
      </c>
      <c r="O55" s="295">
        <v>42051</v>
      </c>
      <c r="P55" s="453">
        <f t="shared" ca="1" si="0"/>
        <v>17</v>
      </c>
      <c r="Q55" s="268" t="s">
        <v>289</v>
      </c>
    </row>
    <row r="56" spans="1:17" s="151" customFormat="1" x14ac:dyDescent="0.25">
      <c r="A56" s="294">
        <v>55</v>
      </c>
      <c r="B56" s="268" t="s">
        <v>10</v>
      </c>
      <c r="C56" s="268" t="s">
        <v>853</v>
      </c>
      <c r="D56" s="268" t="s">
        <v>170</v>
      </c>
      <c r="E56" s="268" t="s">
        <v>3</v>
      </c>
      <c r="F56" s="268" t="s">
        <v>77</v>
      </c>
      <c r="G56" s="268" t="s">
        <v>41</v>
      </c>
      <c r="H56" s="268" t="s">
        <v>41</v>
      </c>
      <c r="I56" s="203" t="s">
        <v>251</v>
      </c>
      <c r="J56" s="203" t="s">
        <v>255</v>
      </c>
      <c r="K56" s="295">
        <v>42034</v>
      </c>
      <c r="L56" s="268" t="s">
        <v>13</v>
      </c>
      <c r="M56" s="203" t="s">
        <v>6</v>
      </c>
      <c r="N56" s="203" t="s">
        <v>195</v>
      </c>
      <c r="O56" s="295">
        <v>42037</v>
      </c>
      <c r="P56" s="453">
        <f t="shared" ca="1" si="0"/>
        <v>3</v>
      </c>
      <c r="Q56" s="268" t="s">
        <v>289</v>
      </c>
    </row>
    <row r="57" spans="1:17" s="151" customFormat="1" x14ac:dyDescent="0.25">
      <c r="A57" s="294">
        <v>56</v>
      </c>
      <c r="B57" s="203" t="s">
        <v>10</v>
      </c>
      <c r="C57" s="203" t="s">
        <v>854</v>
      </c>
      <c r="D57" s="203" t="s">
        <v>168</v>
      </c>
      <c r="E57" s="203" t="s">
        <v>38</v>
      </c>
      <c r="F57" s="203" t="s">
        <v>60</v>
      </c>
      <c r="G57" s="203" t="s">
        <v>40</v>
      </c>
      <c r="H57" s="203" t="s">
        <v>40</v>
      </c>
      <c r="I57" s="203" t="s">
        <v>253</v>
      </c>
      <c r="J57" s="203" t="s">
        <v>253</v>
      </c>
      <c r="K57" s="295">
        <v>42034</v>
      </c>
      <c r="L57" s="203" t="s">
        <v>286</v>
      </c>
      <c r="M57" s="203" t="s">
        <v>6</v>
      </c>
      <c r="N57" s="203" t="s">
        <v>195</v>
      </c>
      <c r="O57" s="295">
        <v>42038</v>
      </c>
      <c r="P57" s="453">
        <f t="shared" ca="1" si="0"/>
        <v>4</v>
      </c>
      <c r="Q57" s="268" t="s">
        <v>289</v>
      </c>
    </row>
    <row r="58" spans="1:17" s="151" customFormat="1" x14ac:dyDescent="0.25">
      <c r="A58" s="294">
        <v>57</v>
      </c>
      <c r="B58" s="268" t="s">
        <v>10</v>
      </c>
      <c r="C58" s="268" t="s">
        <v>855</v>
      </c>
      <c r="D58" s="268" t="s">
        <v>168</v>
      </c>
      <c r="E58" s="268" t="s">
        <v>38</v>
      </c>
      <c r="F58" s="268" t="s">
        <v>60</v>
      </c>
      <c r="G58" s="268" t="s">
        <v>41</v>
      </c>
      <c r="H58" s="268" t="s">
        <v>41</v>
      </c>
      <c r="I58" s="203" t="s">
        <v>254</v>
      </c>
      <c r="J58" s="203" t="s">
        <v>253</v>
      </c>
      <c r="K58" s="295">
        <v>42034</v>
      </c>
      <c r="L58" s="268" t="s">
        <v>13</v>
      </c>
      <c r="M58" s="203" t="s">
        <v>6</v>
      </c>
      <c r="N58" s="203" t="s">
        <v>195</v>
      </c>
      <c r="O58" s="295">
        <v>42041</v>
      </c>
      <c r="P58" s="453">
        <f t="shared" ca="1" si="0"/>
        <v>7</v>
      </c>
      <c r="Q58" s="268" t="s">
        <v>289</v>
      </c>
    </row>
    <row r="59" spans="1:17" s="151" customFormat="1" x14ac:dyDescent="0.25">
      <c r="A59" s="294">
        <v>58</v>
      </c>
      <c r="B59" s="203" t="s">
        <v>10</v>
      </c>
      <c r="C59" s="203" t="s">
        <v>856</v>
      </c>
      <c r="D59" s="203" t="s">
        <v>13</v>
      </c>
      <c r="E59" s="203" t="s">
        <v>783</v>
      </c>
      <c r="F59" s="203" t="s">
        <v>784</v>
      </c>
      <c r="G59" s="203" t="s">
        <v>41</v>
      </c>
      <c r="H59" s="203" t="s">
        <v>41</v>
      </c>
      <c r="I59" s="203" t="s">
        <v>250</v>
      </c>
      <c r="J59" s="203" t="s">
        <v>255</v>
      </c>
      <c r="K59" s="295">
        <v>42034</v>
      </c>
      <c r="L59" s="203" t="s">
        <v>13</v>
      </c>
      <c r="M59" s="203" t="s">
        <v>6</v>
      </c>
      <c r="N59" s="203" t="s">
        <v>195</v>
      </c>
      <c r="O59" s="295">
        <v>42046</v>
      </c>
      <c r="P59" s="453">
        <f t="shared" ca="1" si="0"/>
        <v>12</v>
      </c>
      <c r="Q59" s="268" t="s">
        <v>289</v>
      </c>
    </row>
    <row r="60" spans="1:17" s="151" customFormat="1" x14ac:dyDescent="0.25">
      <c r="A60" s="294">
        <v>59</v>
      </c>
      <c r="B60" s="268" t="s">
        <v>10</v>
      </c>
      <c r="C60" s="268" t="s">
        <v>857</v>
      </c>
      <c r="D60" s="268" t="s">
        <v>96</v>
      </c>
      <c r="E60" s="268" t="s">
        <v>54</v>
      </c>
      <c r="F60" s="268" t="s">
        <v>787</v>
      </c>
      <c r="G60" s="268" t="s">
        <v>41</v>
      </c>
      <c r="H60" s="268" t="s">
        <v>41</v>
      </c>
      <c r="I60" s="203" t="s">
        <v>252</v>
      </c>
      <c r="J60" s="203" t="s">
        <v>252</v>
      </c>
      <c r="K60" s="295">
        <v>42034</v>
      </c>
      <c r="L60" s="268" t="s">
        <v>13</v>
      </c>
      <c r="M60" s="203" t="s">
        <v>6</v>
      </c>
      <c r="N60" s="203" t="s">
        <v>195</v>
      </c>
      <c r="O60" s="295">
        <v>42072</v>
      </c>
      <c r="P60" s="453">
        <f t="shared" ca="1" si="0"/>
        <v>38</v>
      </c>
      <c r="Q60" s="268" t="s">
        <v>289</v>
      </c>
    </row>
    <row r="61" spans="1:17" s="151" customFormat="1" x14ac:dyDescent="0.25">
      <c r="A61" s="294">
        <v>60</v>
      </c>
      <c r="B61" s="203" t="s">
        <v>10</v>
      </c>
      <c r="C61" s="203" t="s">
        <v>858</v>
      </c>
      <c r="D61" s="203" t="s">
        <v>197</v>
      </c>
      <c r="E61" s="203" t="s">
        <v>38</v>
      </c>
      <c r="F61" s="203" t="s">
        <v>60</v>
      </c>
      <c r="G61" s="203" t="s">
        <v>41</v>
      </c>
      <c r="H61" s="203" t="s">
        <v>196</v>
      </c>
      <c r="I61" s="203" t="s">
        <v>257</v>
      </c>
      <c r="J61" s="203" t="s">
        <v>250</v>
      </c>
      <c r="K61" s="295">
        <v>42035</v>
      </c>
      <c r="L61" s="203" t="s">
        <v>13</v>
      </c>
      <c r="M61" s="203" t="s">
        <v>6</v>
      </c>
      <c r="N61" s="203" t="s">
        <v>195</v>
      </c>
      <c r="O61" s="295">
        <v>42045</v>
      </c>
      <c r="P61" s="453">
        <f t="shared" ca="1" si="0"/>
        <v>10</v>
      </c>
      <c r="Q61" s="268" t="s">
        <v>289</v>
      </c>
    </row>
    <row r="62" spans="1:17" s="151" customFormat="1" x14ac:dyDescent="0.25">
      <c r="A62" s="294">
        <v>61</v>
      </c>
      <c r="B62" s="268" t="s">
        <v>10</v>
      </c>
      <c r="C62" s="268" t="s">
        <v>859</v>
      </c>
      <c r="D62" s="268" t="s">
        <v>197</v>
      </c>
      <c r="E62" s="268" t="s">
        <v>38</v>
      </c>
      <c r="F62" s="268" t="s">
        <v>60</v>
      </c>
      <c r="G62" s="268" t="s">
        <v>41</v>
      </c>
      <c r="H62" s="268" t="s">
        <v>41</v>
      </c>
      <c r="I62" s="203" t="s">
        <v>257</v>
      </c>
      <c r="J62" s="203" t="s">
        <v>250</v>
      </c>
      <c r="K62" s="295">
        <v>42035</v>
      </c>
      <c r="L62" s="268" t="s">
        <v>13</v>
      </c>
      <c r="M62" s="203" t="s">
        <v>6</v>
      </c>
      <c r="N62" s="203" t="s">
        <v>195</v>
      </c>
      <c r="O62" s="295">
        <v>42045</v>
      </c>
      <c r="P62" s="453">
        <f t="shared" ca="1" si="0"/>
        <v>10</v>
      </c>
      <c r="Q62" s="268" t="s">
        <v>289</v>
      </c>
    </row>
    <row r="63" spans="1:17" s="151" customFormat="1" x14ac:dyDescent="0.25">
      <c r="A63" s="294">
        <v>62</v>
      </c>
      <c r="B63" s="203" t="s">
        <v>10</v>
      </c>
      <c r="C63" s="203" t="s">
        <v>860</v>
      </c>
      <c r="D63" s="203" t="s">
        <v>197</v>
      </c>
      <c r="E63" s="203" t="s">
        <v>783</v>
      </c>
      <c r="F63" s="203" t="s">
        <v>784</v>
      </c>
      <c r="G63" s="203" t="s">
        <v>41</v>
      </c>
      <c r="H63" s="203" t="s">
        <v>41</v>
      </c>
      <c r="I63" s="203" t="s">
        <v>257</v>
      </c>
      <c r="J63" s="203" t="s">
        <v>257</v>
      </c>
      <c r="K63" s="295">
        <v>42035</v>
      </c>
      <c r="L63" s="203" t="s">
        <v>13</v>
      </c>
      <c r="M63" s="203" t="s">
        <v>6</v>
      </c>
      <c r="N63" s="203" t="s">
        <v>195</v>
      </c>
      <c r="O63" s="295">
        <v>42039</v>
      </c>
      <c r="P63" s="453">
        <f t="shared" ca="1" si="0"/>
        <v>4</v>
      </c>
      <c r="Q63" s="268" t="s">
        <v>289</v>
      </c>
    </row>
    <row r="64" spans="1:17" s="151" customFormat="1" x14ac:dyDescent="0.25">
      <c r="A64" s="294">
        <v>63</v>
      </c>
      <c r="B64" s="268" t="s">
        <v>10</v>
      </c>
      <c r="C64" s="268" t="s">
        <v>861</v>
      </c>
      <c r="D64" s="268" t="s">
        <v>197</v>
      </c>
      <c r="E64" s="268" t="s">
        <v>38</v>
      </c>
      <c r="F64" s="268" t="s">
        <v>60</v>
      </c>
      <c r="G64" s="268" t="s">
        <v>41</v>
      </c>
      <c r="H64" s="268" t="s">
        <v>41</v>
      </c>
      <c r="I64" s="203" t="s">
        <v>250</v>
      </c>
      <c r="J64" s="203" t="s">
        <v>250</v>
      </c>
      <c r="K64" s="295">
        <v>42035</v>
      </c>
      <c r="L64" s="268" t="s">
        <v>13</v>
      </c>
      <c r="M64" s="203" t="s">
        <v>6</v>
      </c>
      <c r="N64" s="203" t="s">
        <v>195</v>
      </c>
      <c r="O64" s="295">
        <v>42045</v>
      </c>
      <c r="P64" s="453">
        <f t="shared" ca="1" si="0"/>
        <v>10</v>
      </c>
      <c r="Q64" s="268" t="s">
        <v>289</v>
      </c>
    </row>
    <row r="65" spans="1:17" s="151" customFormat="1" x14ac:dyDescent="0.25">
      <c r="A65" s="294">
        <v>64</v>
      </c>
      <c r="B65" s="203" t="s">
        <v>10</v>
      </c>
      <c r="C65" s="203" t="s">
        <v>862</v>
      </c>
      <c r="D65" s="203" t="s">
        <v>197</v>
      </c>
      <c r="E65" s="203" t="s">
        <v>38</v>
      </c>
      <c r="F65" s="203" t="s">
        <v>60</v>
      </c>
      <c r="G65" s="203" t="s">
        <v>41</v>
      </c>
      <c r="H65" s="203" t="s">
        <v>41</v>
      </c>
      <c r="I65" s="203" t="s">
        <v>250</v>
      </c>
      <c r="J65" s="203" t="s">
        <v>250</v>
      </c>
      <c r="K65" s="295">
        <v>42035</v>
      </c>
      <c r="L65" s="203" t="s">
        <v>13</v>
      </c>
      <c r="M65" s="203" t="s">
        <v>6</v>
      </c>
      <c r="N65" s="203" t="s">
        <v>195</v>
      </c>
      <c r="O65" s="295">
        <v>42109</v>
      </c>
      <c r="P65" s="453">
        <f t="shared" ca="1" si="0"/>
        <v>74</v>
      </c>
      <c r="Q65" s="268" t="s">
        <v>289</v>
      </c>
    </row>
    <row r="66" spans="1:17" s="151" customFormat="1" x14ac:dyDescent="0.25">
      <c r="A66" s="294">
        <v>65</v>
      </c>
      <c r="B66" s="268" t="s">
        <v>10</v>
      </c>
      <c r="C66" s="268" t="s">
        <v>863</v>
      </c>
      <c r="D66" s="268" t="s">
        <v>197</v>
      </c>
      <c r="E66" s="268" t="s">
        <v>38</v>
      </c>
      <c r="F66" s="268" t="s">
        <v>60</v>
      </c>
      <c r="G66" s="268" t="s">
        <v>41</v>
      </c>
      <c r="H66" s="268" t="s">
        <v>41</v>
      </c>
      <c r="I66" s="203" t="s">
        <v>250</v>
      </c>
      <c r="J66" s="203" t="s">
        <v>250</v>
      </c>
      <c r="K66" s="295">
        <v>42035</v>
      </c>
      <c r="L66" s="268" t="s">
        <v>13</v>
      </c>
      <c r="M66" s="203" t="s">
        <v>6</v>
      </c>
      <c r="N66" s="203" t="s">
        <v>195</v>
      </c>
      <c r="O66" s="295">
        <v>42109</v>
      </c>
      <c r="P66" s="453">
        <f t="shared" ca="1" si="0"/>
        <v>74</v>
      </c>
      <c r="Q66" s="268" t="s">
        <v>289</v>
      </c>
    </row>
    <row r="67" spans="1:17" s="151" customFormat="1" x14ac:dyDescent="0.25">
      <c r="A67" s="294">
        <v>66</v>
      </c>
      <c r="B67" s="203" t="s">
        <v>10</v>
      </c>
      <c r="C67" s="203" t="s">
        <v>864</v>
      </c>
      <c r="D67" s="203" t="s">
        <v>13</v>
      </c>
      <c r="E67" s="203" t="s">
        <v>38</v>
      </c>
      <c r="F67" s="203" t="s">
        <v>60</v>
      </c>
      <c r="G67" s="203" t="s">
        <v>40</v>
      </c>
      <c r="H67" s="203" t="s">
        <v>40</v>
      </c>
      <c r="I67" s="203" t="s">
        <v>250</v>
      </c>
      <c r="J67" s="203" t="s">
        <v>256</v>
      </c>
      <c r="K67" s="295">
        <v>42035</v>
      </c>
      <c r="L67" s="203" t="s">
        <v>13</v>
      </c>
      <c r="M67" s="203" t="s">
        <v>6</v>
      </c>
      <c r="N67" s="203" t="s">
        <v>195</v>
      </c>
      <c r="O67" s="295">
        <v>42114</v>
      </c>
      <c r="P67" s="453">
        <f t="shared" ref="P67:P130" ca="1" si="1">IF(B67="Closed",IFERROR(O67-K67,""""),(NOW()-K67))</f>
        <v>79</v>
      </c>
      <c r="Q67" s="268" t="s">
        <v>289</v>
      </c>
    </row>
    <row r="68" spans="1:17" s="151" customFormat="1" x14ac:dyDescent="0.25">
      <c r="A68" s="294">
        <v>67</v>
      </c>
      <c r="B68" s="268" t="s">
        <v>10</v>
      </c>
      <c r="C68" s="268" t="s">
        <v>865</v>
      </c>
      <c r="D68" s="268" t="s">
        <v>197</v>
      </c>
      <c r="E68" s="268" t="s">
        <v>783</v>
      </c>
      <c r="F68" s="268" t="s">
        <v>784</v>
      </c>
      <c r="G68" s="268" t="s">
        <v>40</v>
      </c>
      <c r="H68" s="268" t="s">
        <v>41</v>
      </c>
      <c r="I68" s="203" t="s">
        <v>257</v>
      </c>
      <c r="J68" s="203" t="s">
        <v>255</v>
      </c>
      <c r="K68" s="295">
        <v>42035</v>
      </c>
      <c r="L68" s="268" t="s">
        <v>13</v>
      </c>
      <c r="M68" s="203" t="s">
        <v>6</v>
      </c>
      <c r="N68" s="203" t="s">
        <v>195</v>
      </c>
      <c r="O68" s="295">
        <v>42039</v>
      </c>
      <c r="P68" s="453">
        <f t="shared" ca="1" si="1"/>
        <v>4</v>
      </c>
      <c r="Q68" s="268" t="s">
        <v>289</v>
      </c>
    </row>
    <row r="69" spans="1:17" s="151" customFormat="1" x14ac:dyDescent="0.25">
      <c r="A69" s="294">
        <v>68</v>
      </c>
      <c r="B69" s="203" t="s">
        <v>10</v>
      </c>
      <c r="C69" s="203" t="s">
        <v>866</v>
      </c>
      <c r="D69" s="203" t="s">
        <v>13</v>
      </c>
      <c r="E69" s="203" t="s">
        <v>3</v>
      </c>
      <c r="F69" s="203" t="s">
        <v>77</v>
      </c>
      <c r="G69" s="203" t="s">
        <v>40</v>
      </c>
      <c r="H69" s="203" t="s">
        <v>40</v>
      </c>
      <c r="I69" s="203" t="s">
        <v>250</v>
      </c>
      <c r="J69" s="203" t="s">
        <v>255</v>
      </c>
      <c r="K69" s="295">
        <v>42035</v>
      </c>
      <c r="L69" s="203" t="s">
        <v>13</v>
      </c>
      <c r="M69" s="203" t="s">
        <v>6</v>
      </c>
      <c r="N69" s="203" t="s">
        <v>195</v>
      </c>
      <c r="O69" s="295">
        <v>42038</v>
      </c>
      <c r="P69" s="453">
        <f t="shared" ca="1" si="1"/>
        <v>3</v>
      </c>
      <c r="Q69" s="268" t="s">
        <v>289</v>
      </c>
    </row>
    <row r="70" spans="1:17" s="151" customFormat="1" x14ac:dyDescent="0.25">
      <c r="A70" s="294">
        <v>69</v>
      </c>
      <c r="B70" s="268" t="s">
        <v>10</v>
      </c>
      <c r="C70" s="268" t="s">
        <v>867</v>
      </c>
      <c r="D70" s="268" t="s">
        <v>197</v>
      </c>
      <c r="E70" s="268" t="s">
        <v>783</v>
      </c>
      <c r="F70" s="268" t="s">
        <v>784</v>
      </c>
      <c r="G70" s="268" t="s">
        <v>40</v>
      </c>
      <c r="H70" s="268" t="s">
        <v>41</v>
      </c>
      <c r="I70" s="203" t="s">
        <v>257</v>
      </c>
      <c r="J70" s="203" t="s">
        <v>255</v>
      </c>
      <c r="K70" s="295">
        <v>42035</v>
      </c>
      <c r="L70" s="268" t="s">
        <v>13</v>
      </c>
      <c r="M70" s="203" t="s">
        <v>6</v>
      </c>
      <c r="N70" s="203" t="s">
        <v>195</v>
      </c>
      <c r="O70" s="295">
        <v>42039</v>
      </c>
      <c r="P70" s="453">
        <f t="shared" ca="1" si="1"/>
        <v>4</v>
      </c>
      <c r="Q70" s="268" t="s">
        <v>289</v>
      </c>
    </row>
    <row r="71" spans="1:17" s="151" customFormat="1" x14ac:dyDescent="0.25">
      <c r="A71" s="294">
        <v>70</v>
      </c>
      <c r="B71" s="203" t="s">
        <v>10</v>
      </c>
      <c r="C71" s="203" t="s">
        <v>868</v>
      </c>
      <c r="D71" s="203" t="s">
        <v>96</v>
      </c>
      <c r="E71" s="203" t="s">
        <v>3</v>
      </c>
      <c r="F71" s="203" t="s">
        <v>77</v>
      </c>
      <c r="G71" s="203" t="s">
        <v>40</v>
      </c>
      <c r="H71" s="203" t="s">
        <v>41</v>
      </c>
      <c r="I71" s="203" t="s">
        <v>250</v>
      </c>
      <c r="J71" s="203" t="s">
        <v>250</v>
      </c>
      <c r="K71" s="295">
        <v>42035</v>
      </c>
      <c r="L71" s="203" t="s">
        <v>13</v>
      </c>
      <c r="M71" s="203" t="s">
        <v>6</v>
      </c>
      <c r="N71" s="203" t="s">
        <v>195</v>
      </c>
      <c r="O71" s="295">
        <v>42039</v>
      </c>
      <c r="P71" s="453">
        <f t="shared" ca="1" si="1"/>
        <v>4</v>
      </c>
      <c r="Q71" s="268" t="s">
        <v>289</v>
      </c>
    </row>
    <row r="72" spans="1:17" s="151" customFormat="1" x14ac:dyDescent="0.25">
      <c r="A72" s="294">
        <v>71</v>
      </c>
      <c r="B72" s="268" t="s">
        <v>10</v>
      </c>
      <c r="C72" s="268" t="s">
        <v>869</v>
      </c>
      <c r="D72" s="268" t="s">
        <v>13</v>
      </c>
      <c r="E72" s="268" t="s">
        <v>52</v>
      </c>
      <c r="F72" s="268" t="s">
        <v>66</v>
      </c>
      <c r="G72" s="268" t="s">
        <v>41</v>
      </c>
      <c r="H72" s="268" t="s">
        <v>196</v>
      </c>
      <c r="I72" s="203" t="s">
        <v>250</v>
      </c>
      <c r="J72" s="203" t="s">
        <v>250</v>
      </c>
      <c r="K72" s="295">
        <v>42035</v>
      </c>
      <c r="L72" s="268" t="s">
        <v>286</v>
      </c>
      <c r="M72" s="203" t="s">
        <v>6</v>
      </c>
      <c r="N72" s="203" t="s">
        <v>195</v>
      </c>
      <c r="O72" s="295">
        <v>42038</v>
      </c>
      <c r="P72" s="453">
        <f t="shared" ca="1" si="1"/>
        <v>3</v>
      </c>
      <c r="Q72" s="268" t="s">
        <v>289</v>
      </c>
    </row>
    <row r="73" spans="1:17" s="151" customFormat="1" x14ac:dyDescent="0.25">
      <c r="A73" s="294">
        <v>72</v>
      </c>
      <c r="B73" s="203" t="s">
        <v>10</v>
      </c>
      <c r="C73" s="203" t="s">
        <v>870</v>
      </c>
      <c r="D73" s="203" t="s">
        <v>197</v>
      </c>
      <c r="E73" s="203" t="s">
        <v>783</v>
      </c>
      <c r="F73" s="203" t="s">
        <v>784</v>
      </c>
      <c r="G73" s="203" t="s">
        <v>41</v>
      </c>
      <c r="H73" s="203" t="s">
        <v>41</v>
      </c>
      <c r="I73" s="203" t="s">
        <v>250</v>
      </c>
      <c r="J73" s="203" t="s">
        <v>250</v>
      </c>
      <c r="K73" s="295">
        <v>42035</v>
      </c>
      <c r="L73" s="203" t="s">
        <v>286</v>
      </c>
      <c r="M73" s="203" t="s">
        <v>6</v>
      </c>
      <c r="N73" s="203" t="s">
        <v>195</v>
      </c>
      <c r="O73" s="295">
        <v>42039</v>
      </c>
      <c r="P73" s="453">
        <f t="shared" ca="1" si="1"/>
        <v>4</v>
      </c>
      <c r="Q73" s="268" t="s">
        <v>289</v>
      </c>
    </row>
    <row r="74" spans="1:17" s="151" customFormat="1" x14ac:dyDescent="0.25">
      <c r="A74" s="294">
        <v>73</v>
      </c>
      <c r="B74" s="268" t="s">
        <v>10</v>
      </c>
      <c r="C74" s="268" t="s">
        <v>871</v>
      </c>
      <c r="D74" s="268" t="s">
        <v>197</v>
      </c>
      <c r="E74" s="268" t="s">
        <v>38</v>
      </c>
      <c r="F74" s="268" t="s">
        <v>60</v>
      </c>
      <c r="G74" s="268" t="s">
        <v>41</v>
      </c>
      <c r="H74" s="268" t="s">
        <v>41</v>
      </c>
      <c r="I74" s="203" t="s">
        <v>250</v>
      </c>
      <c r="J74" s="203" t="s">
        <v>250</v>
      </c>
      <c r="K74" s="295">
        <v>42035</v>
      </c>
      <c r="L74" s="268" t="s">
        <v>13</v>
      </c>
      <c r="M74" s="203" t="s">
        <v>6</v>
      </c>
      <c r="N74" s="203" t="s">
        <v>195</v>
      </c>
      <c r="O74" s="295">
        <v>42109</v>
      </c>
      <c r="P74" s="453">
        <f t="shared" ca="1" si="1"/>
        <v>74</v>
      </c>
      <c r="Q74" s="268" t="s">
        <v>289</v>
      </c>
    </row>
    <row r="75" spans="1:17" s="151" customFormat="1" x14ac:dyDescent="0.25">
      <c r="A75" s="294">
        <v>74</v>
      </c>
      <c r="B75" s="203" t="s">
        <v>10</v>
      </c>
      <c r="C75" s="203" t="s">
        <v>872</v>
      </c>
      <c r="D75" s="203" t="s">
        <v>197</v>
      </c>
      <c r="E75" s="203" t="s">
        <v>783</v>
      </c>
      <c r="F75" s="203" t="s">
        <v>784</v>
      </c>
      <c r="G75" s="203" t="s">
        <v>40</v>
      </c>
      <c r="H75" s="203" t="s">
        <v>40</v>
      </c>
      <c r="I75" s="203" t="s">
        <v>257</v>
      </c>
      <c r="J75" s="203" t="s">
        <v>257</v>
      </c>
      <c r="K75" s="295">
        <v>42035</v>
      </c>
      <c r="L75" s="203" t="s">
        <v>13</v>
      </c>
      <c r="M75" s="203" t="s">
        <v>6</v>
      </c>
      <c r="N75" s="203" t="s">
        <v>195</v>
      </c>
      <c r="O75" s="295">
        <v>42039</v>
      </c>
      <c r="P75" s="453">
        <f t="shared" ca="1" si="1"/>
        <v>4</v>
      </c>
      <c r="Q75" s="268" t="s">
        <v>289</v>
      </c>
    </row>
    <row r="76" spans="1:17" s="151" customFormat="1" x14ac:dyDescent="0.25">
      <c r="A76" s="294">
        <v>75</v>
      </c>
      <c r="B76" s="268" t="s">
        <v>10</v>
      </c>
      <c r="C76" s="268" t="s">
        <v>873</v>
      </c>
      <c r="D76" s="268" t="s">
        <v>169</v>
      </c>
      <c r="E76" s="268" t="s">
        <v>38</v>
      </c>
      <c r="F76" s="268" t="s">
        <v>60</v>
      </c>
      <c r="G76" s="268" t="s">
        <v>40</v>
      </c>
      <c r="H76" s="268" t="s">
        <v>41</v>
      </c>
      <c r="I76" s="203" t="s">
        <v>249</v>
      </c>
      <c r="J76" s="203" t="s">
        <v>250</v>
      </c>
      <c r="K76" s="295">
        <v>42037</v>
      </c>
      <c r="L76" s="268" t="s">
        <v>13</v>
      </c>
      <c r="M76" s="203" t="s">
        <v>6</v>
      </c>
      <c r="N76" s="203" t="s">
        <v>195</v>
      </c>
      <c r="O76" s="295">
        <v>42139</v>
      </c>
      <c r="P76" s="453">
        <f t="shared" ca="1" si="1"/>
        <v>102</v>
      </c>
      <c r="Q76" s="268" t="s">
        <v>289</v>
      </c>
    </row>
    <row r="77" spans="1:17" s="151" customFormat="1" x14ac:dyDescent="0.25">
      <c r="A77" s="294">
        <v>76</v>
      </c>
      <c r="B77" s="203" t="s">
        <v>33</v>
      </c>
      <c r="C77" s="203" t="s">
        <v>874</v>
      </c>
      <c r="D77" s="203" t="s">
        <v>168</v>
      </c>
      <c r="E77" s="203" t="s">
        <v>785</v>
      </c>
      <c r="F77" s="203" t="s">
        <v>81</v>
      </c>
      <c r="G77" s="203" t="s">
        <v>40</v>
      </c>
      <c r="H77" s="203" t="s">
        <v>41</v>
      </c>
      <c r="I77" s="203" t="s">
        <v>251</v>
      </c>
      <c r="J77" s="203" t="s">
        <v>250</v>
      </c>
      <c r="K77" s="295">
        <v>42037</v>
      </c>
      <c r="L77" s="203" t="s">
        <v>13</v>
      </c>
      <c r="M77" s="203" t="s">
        <v>6</v>
      </c>
      <c r="N77" s="203" t="s">
        <v>195</v>
      </c>
      <c r="O77" s="203" t="s">
        <v>248</v>
      </c>
      <c r="P77" s="453">
        <f t="shared" ca="1" si="1"/>
        <v>115.79720868055301</v>
      </c>
      <c r="Q77" s="268" t="s">
        <v>289</v>
      </c>
    </row>
    <row r="78" spans="1:17" s="151" customFormat="1" x14ac:dyDescent="0.25">
      <c r="A78" s="294">
        <v>79</v>
      </c>
      <c r="B78" s="268" t="s">
        <v>10</v>
      </c>
      <c r="C78" s="268" t="s">
        <v>875</v>
      </c>
      <c r="D78" s="268" t="s">
        <v>168</v>
      </c>
      <c r="E78" s="268" t="s">
        <v>38</v>
      </c>
      <c r="F78" s="268" t="s">
        <v>60</v>
      </c>
      <c r="G78" s="268" t="s">
        <v>41</v>
      </c>
      <c r="H78" s="268" t="s">
        <v>41</v>
      </c>
      <c r="I78" s="203" t="s">
        <v>253</v>
      </c>
      <c r="J78" s="203" t="s">
        <v>253</v>
      </c>
      <c r="K78" s="295">
        <v>42037</v>
      </c>
      <c r="L78" s="268" t="s">
        <v>286</v>
      </c>
      <c r="M78" s="203" t="s">
        <v>6</v>
      </c>
      <c r="N78" s="203" t="s">
        <v>195</v>
      </c>
      <c r="O78" s="295">
        <v>42041</v>
      </c>
      <c r="P78" s="453">
        <f t="shared" ca="1" si="1"/>
        <v>4</v>
      </c>
      <c r="Q78" s="268" t="s">
        <v>289</v>
      </c>
    </row>
    <row r="79" spans="1:17" s="151" customFormat="1" x14ac:dyDescent="0.25">
      <c r="A79" s="294">
        <v>80</v>
      </c>
      <c r="B79" s="203" t="s">
        <v>10</v>
      </c>
      <c r="C79" s="203" t="s">
        <v>876</v>
      </c>
      <c r="D79" s="203" t="s">
        <v>13</v>
      </c>
      <c r="E79" s="203" t="s">
        <v>38</v>
      </c>
      <c r="F79" s="203" t="s">
        <v>60</v>
      </c>
      <c r="G79" s="203" t="s">
        <v>40</v>
      </c>
      <c r="H79" s="203" t="s">
        <v>40</v>
      </c>
      <c r="I79" s="203" t="s">
        <v>251</v>
      </c>
      <c r="J79" s="203" t="s">
        <v>251</v>
      </c>
      <c r="K79" s="295">
        <v>42037</v>
      </c>
      <c r="L79" s="203" t="s">
        <v>13</v>
      </c>
      <c r="M79" s="203" t="s">
        <v>6</v>
      </c>
      <c r="N79" s="203" t="s">
        <v>195</v>
      </c>
      <c r="O79" s="295">
        <v>42093</v>
      </c>
      <c r="P79" s="453">
        <f t="shared" ca="1" si="1"/>
        <v>56</v>
      </c>
      <c r="Q79" s="268" t="s">
        <v>289</v>
      </c>
    </row>
    <row r="80" spans="1:17" s="151" customFormat="1" x14ac:dyDescent="0.25">
      <c r="A80" s="294">
        <v>81</v>
      </c>
      <c r="B80" s="268" t="s">
        <v>10</v>
      </c>
      <c r="C80" s="268" t="s">
        <v>877</v>
      </c>
      <c r="D80" s="268" t="s">
        <v>168</v>
      </c>
      <c r="E80" s="268" t="s">
        <v>52</v>
      </c>
      <c r="F80" s="268" t="s">
        <v>786</v>
      </c>
      <c r="G80" s="268" t="s">
        <v>41</v>
      </c>
      <c r="H80" s="268" t="s">
        <v>41</v>
      </c>
      <c r="I80" s="203" t="s">
        <v>253</v>
      </c>
      <c r="J80" s="203" t="s">
        <v>255</v>
      </c>
      <c r="K80" s="295">
        <v>42037</v>
      </c>
      <c r="L80" s="268" t="s">
        <v>286</v>
      </c>
      <c r="M80" s="203" t="s">
        <v>6</v>
      </c>
      <c r="N80" s="203" t="s">
        <v>195</v>
      </c>
      <c r="O80" s="295">
        <v>42040</v>
      </c>
      <c r="P80" s="453">
        <f t="shared" ca="1" si="1"/>
        <v>3</v>
      </c>
      <c r="Q80" s="268" t="s">
        <v>289</v>
      </c>
    </row>
    <row r="81" spans="1:17" s="151" customFormat="1" x14ac:dyDescent="0.25">
      <c r="A81" s="294">
        <v>82</v>
      </c>
      <c r="B81" s="203" t="s">
        <v>10</v>
      </c>
      <c r="C81" s="203" t="s">
        <v>878</v>
      </c>
      <c r="D81" s="203" t="s">
        <v>168</v>
      </c>
      <c r="E81" s="203" t="s">
        <v>52</v>
      </c>
      <c r="F81" s="203" t="s">
        <v>786</v>
      </c>
      <c r="G81" s="203" t="s">
        <v>40</v>
      </c>
      <c r="H81" s="203" t="s">
        <v>40</v>
      </c>
      <c r="I81" s="203" t="s">
        <v>253</v>
      </c>
      <c r="J81" s="203" t="s">
        <v>253</v>
      </c>
      <c r="K81" s="295">
        <v>42037</v>
      </c>
      <c r="L81" s="203" t="s">
        <v>286</v>
      </c>
      <c r="M81" s="203" t="s">
        <v>6</v>
      </c>
      <c r="N81" s="203" t="s">
        <v>195</v>
      </c>
      <c r="O81" s="295">
        <v>42041</v>
      </c>
      <c r="P81" s="453">
        <f t="shared" ca="1" si="1"/>
        <v>4</v>
      </c>
      <c r="Q81" s="268" t="s">
        <v>289</v>
      </c>
    </row>
    <row r="82" spans="1:17" s="151" customFormat="1" x14ac:dyDescent="0.25">
      <c r="A82" s="294">
        <v>83</v>
      </c>
      <c r="B82" s="268" t="s">
        <v>10</v>
      </c>
      <c r="C82" s="268" t="s">
        <v>879</v>
      </c>
      <c r="D82" s="268" t="s">
        <v>168</v>
      </c>
      <c r="E82" s="268" t="s">
        <v>53</v>
      </c>
      <c r="F82" s="268" t="s">
        <v>81</v>
      </c>
      <c r="G82" s="268" t="s">
        <v>40</v>
      </c>
      <c r="H82" s="268" t="s">
        <v>40</v>
      </c>
      <c r="I82" s="203" t="s">
        <v>253</v>
      </c>
      <c r="J82" s="203" t="s">
        <v>253</v>
      </c>
      <c r="K82" s="295">
        <v>42037</v>
      </c>
      <c r="L82" s="268" t="s">
        <v>286</v>
      </c>
      <c r="M82" s="203" t="s">
        <v>6</v>
      </c>
      <c r="N82" s="203" t="s">
        <v>195</v>
      </c>
      <c r="O82" s="295">
        <v>42039</v>
      </c>
      <c r="P82" s="453">
        <f t="shared" ca="1" si="1"/>
        <v>2</v>
      </c>
      <c r="Q82" s="268" t="s">
        <v>289</v>
      </c>
    </row>
    <row r="83" spans="1:17" s="151" customFormat="1" x14ac:dyDescent="0.25">
      <c r="A83" s="294">
        <v>84</v>
      </c>
      <c r="B83" s="203" t="s">
        <v>10</v>
      </c>
      <c r="C83" s="203" t="s">
        <v>880</v>
      </c>
      <c r="D83" s="203" t="s">
        <v>168</v>
      </c>
      <c r="E83" s="203" t="s">
        <v>53</v>
      </c>
      <c r="F83" s="203" t="s">
        <v>81</v>
      </c>
      <c r="G83" s="203" t="s">
        <v>40</v>
      </c>
      <c r="H83" s="203" t="s">
        <v>40</v>
      </c>
      <c r="I83" s="203" t="s">
        <v>254</v>
      </c>
      <c r="J83" s="203" t="s">
        <v>250</v>
      </c>
      <c r="K83" s="295">
        <v>42037</v>
      </c>
      <c r="L83" s="203" t="s">
        <v>286</v>
      </c>
      <c r="M83" s="203" t="s">
        <v>6</v>
      </c>
      <c r="N83" s="203" t="s">
        <v>195</v>
      </c>
      <c r="O83" s="295">
        <v>42045</v>
      </c>
      <c r="P83" s="453">
        <f t="shared" ca="1" si="1"/>
        <v>8</v>
      </c>
      <c r="Q83" s="268" t="s">
        <v>289</v>
      </c>
    </row>
    <row r="84" spans="1:17" s="151" customFormat="1" x14ac:dyDescent="0.25">
      <c r="A84" s="294">
        <v>85</v>
      </c>
      <c r="B84" s="268" t="s">
        <v>10</v>
      </c>
      <c r="C84" s="268" t="s">
        <v>881</v>
      </c>
      <c r="D84" s="268" t="s">
        <v>13</v>
      </c>
      <c r="E84" s="268" t="s">
        <v>3</v>
      </c>
      <c r="F84" s="268" t="s">
        <v>782</v>
      </c>
      <c r="G84" s="268" t="s">
        <v>196</v>
      </c>
      <c r="H84" s="268" t="s">
        <v>196</v>
      </c>
      <c r="I84" s="203" t="s">
        <v>254</v>
      </c>
      <c r="J84" s="203" t="s">
        <v>255</v>
      </c>
      <c r="K84" s="295">
        <v>42038</v>
      </c>
      <c r="L84" s="268" t="s">
        <v>13</v>
      </c>
      <c r="M84" s="203" t="s">
        <v>6</v>
      </c>
      <c r="N84" s="203" t="s">
        <v>195</v>
      </c>
      <c r="O84" s="295">
        <v>42038</v>
      </c>
      <c r="P84" s="453">
        <f t="shared" ca="1" si="1"/>
        <v>0</v>
      </c>
      <c r="Q84" s="268" t="s">
        <v>289</v>
      </c>
    </row>
    <row r="85" spans="1:17" s="151" customFormat="1" x14ac:dyDescent="0.25">
      <c r="A85" s="294">
        <v>86</v>
      </c>
      <c r="B85" s="203" t="s">
        <v>10</v>
      </c>
      <c r="C85" s="203" t="s">
        <v>882</v>
      </c>
      <c r="D85" s="203" t="s">
        <v>169</v>
      </c>
      <c r="E85" s="203" t="s">
        <v>38</v>
      </c>
      <c r="F85" s="203" t="s">
        <v>60</v>
      </c>
      <c r="G85" s="203" t="s">
        <v>42</v>
      </c>
      <c r="H85" s="203" t="s">
        <v>42</v>
      </c>
      <c r="I85" s="203" t="s">
        <v>254</v>
      </c>
      <c r="J85" s="203" t="s">
        <v>254</v>
      </c>
      <c r="K85" s="295">
        <v>42038</v>
      </c>
      <c r="L85" s="203" t="s">
        <v>13</v>
      </c>
      <c r="M85" s="203" t="s">
        <v>6</v>
      </c>
      <c r="N85" s="203" t="s">
        <v>195</v>
      </c>
      <c r="O85" s="295">
        <v>42041</v>
      </c>
      <c r="P85" s="453">
        <f t="shared" ca="1" si="1"/>
        <v>3</v>
      </c>
      <c r="Q85" s="268" t="s">
        <v>289</v>
      </c>
    </row>
    <row r="86" spans="1:17" s="151" customFormat="1" x14ac:dyDescent="0.25">
      <c r="A86" s="294">
        <v>87</v>
      </c>
      <c r="B86" s="268" t="s">
        <v>10</v>
      </c>
      <c r="C86" s="268" t="s">
        <v>883</v>
      </c>
      <c r="D86" s="268" t="s">
        <v>168</v>
      </c>
      <c r="E86" s="268" t="s">
        <v>38</v>
      </c>
      <c r="F86" s="268" t="s">
        <v>60</v>
      </c>
      <c r="G86" s="268" t="s">
        <v>41</v>
      </c>
      <c r="H86" s="268" t="s">
        <v>41</v>
      </c>
      <c r="I86" s="203" t="s">
        <v>253</v>
      </c>
      <c r="J86" s="203" t="s">
        <v>253</v>
      </c>
      <c r="K86" s="295">
        <v>42038</v>
      </c>
      <c r="L86" s="268" t="s">
        <v>286</v>
      </c>
      <c r="M86" s="203" t="s">
        <v>6</v>
      </c>
      <c r="N86" s="203" t="s">
        <v>195</v>
      </c>
      <c r="O86" s="295">
        <v>42041</v>
      </c>
      <c r="P86" s="453">
        <f t="shared" ca="1" si="1"/>
        <v>3</v>
      </c>
      <c r="Q86" s="268" t="s">
        <v>289</v>
      </c>
    </row>
    <row r="87" spans="1:17" s="151" customFormat="1" x14ac:dyDescent="0.25">
      <c r="A87" s="294">
        <v>90</v>
      </c>
      <c r="B87" s="203" t="s">
        <v>10</v>
      </c>
      <c r="C87" s="203" t="s">
        <v>884</v>
      </c>
      <c r="D87" s="203" t="s">
        <v>13</v>
      </c>
      <c r="E87" s="203" t="s">
        <v>38</v>
      </c>
      <c r="F87" s="203" t="s">
        <v>60</v>
      </c>
      <c r="G87" s="203" t="s">
        <v>42</v>
      </c>
      <c r="H87" s="203" t="s">
        <v>42</v>
      </c>
      <c r="I87" s="203" t="s">
        <v>251</v>
      </c>
      <c r="J87" s="203" t="s">
        <v>251</v>
      </c>
      <c r="K87" s="295">
        <v>42038</v>
      </c>
      <c r="L87" s="203" t="s">
        <v>13</v>
      </c>
      <c r="M87" s="203" t="s">
        <v>6</v>
      </c>
      <c r="N87" s="203" t="s">
        <v>195</v>
      </c>
      <c r="O87" s="295">
        <v>42093</v>
      </c>
      <c r="P87" s="453">
        <f t="shared" ca="1" si="1"/>
        <v>55</v>
      </c>
      <c r="Q87" s="268" t="s">
        <v>289</v>
      </c>
    </row>
    <row r="88" spans="1:17" s="151" customFormat="1" x14ac:dyDescent="0.25">
      <c r="A88" s="294">
        <v>91</v>
      </c>
      <c r="B88" s="268" t="s">
        <v>10</v>
      </c>
      <c r="C88" s="268" t="s">
        <v>885</v>
      </c>
      <c r="D88" s="268" t="s">
        <v>170</v>
      </c>
      <c r="E88" s="268" t="s">
        <v>53</v>
      </c>
      <c r="F88" s="268" t="s">
        <v>81</v>
      </c>
      <c r="G88" s="268" t="s">
        <v>41</v>
      </c>
      <c r="H88" s="268" t="s">
        <v>41</v>
      </c>
      <c r="I88" s="203" t="s">
        <v>255</v>
      </c>
      <c r="J88" s="203" t="s">
        <v>249</v>
      </c>
      <c r="K88" s="295">
        <v>42039</v>
      </c>
      <c r="L88" s="268" t="s">
        <v>13</v>
      </c>
      <c r="M88" s="203" t="s">
        <v>6</v>
      </c>
      <c r="N88" s="203" t="s">
        <v>195</v>
      </c>
      <c r="O88" s="295">
        <v>42046</v>
      </c>
      <c r="P88" s="453">
        <f t="shared" ca="1" si="1"/>
        <v>7</v>
      </c>
      <c r="Q88" s="268" t="s">
        <v>289</v>
      </c>
    </row>
    <row r="89" spans="1:17" s="151" customFormat="1" x14ac:dyDescent="0.25">
      <c r="A89" s="294">
        <v>92</v>
      </c>
      <c r="B89" s="203" t="s">
        <v>10</v>
      </c>
      <c r="C89" s="203" t="s">
        <v>886</v>
      </c>
      <c r="D89" s="203" t="s">
        <v>168</v>
      </c>
      <c r="E89" s="203" t="s">
        <v>52</v>
      </c>
      <c r="F89" s="203" t="s">
        <v>786</v>
      </c>
      <c r="G89" s="203" t="s">
        <v>40</v>
      </c>
      <c r="H89" s="203" t="s">
        <v>40</v>
      </c>
      <c r="I89" s="203" t="s">
        <v>253</v>
      </c>
      <c r="J89" s="203" t="s">
        <v>253</v>
      </c>
      <c r="K89" s="295">
        <v>42039</v>
      </c>
      <c r="L89" s="203" t="s">
        <v>286</v>
      </c>
      <c r="M89" s="203" t="s">
        <v>6</v>
      </c>
      <c r="N89" s="203" t="s">
        <v>195</v>
      </c>
      <c r="O89" s="295">
        <v>42045</v>
      </c>
      <c r="P89" s="453">
        <f t="shared" ca="1" si="1"/>
        <v>6</v>
      </c>
      <c r="Q89" s="268" t="s">
        <v>289</v>
      </c>
    </row>
    <row r="90" spans="1:17" s="151" customFormat="1" x14ac:dyDescent="0.25">
      <c r="A90" s="294">
        <v>93</v>
      </c>
      <c r="B90" s="268" t="s">
        <v>33</v>
      </c>
      <c r="C90" s="268" t="s">
        <v>887</v>
      </c>
      <c r="D90" s="268" t="s">
        <v>168</v>
      </c>
      <c r="E90" s="268" t="s">
        <v>785</v>
      </c>
      <c r="F90" s="268" t="s">
        <v>81</v>
      </c>
      <c r="G90" s="268" t="s">
        <v>40</v>
      </c>
      <c r="H90" s="268" t="s">
        <v>40</v>
      </c>
      <c r="I90" s="203" t="s">
        <v>253</v>
      </c>
      <c r="J90" s="203" t="s">
        <v>271</v>
      </c>
      <c r="K90" s="295">
        <v>42039</v>
      </c>
      <c r="L90" s="268" t="s">
        <v>286</v>
      </c>
      <c r="M90" s="203" t="s">
        <v>6</v>
      </c>
      <c r="N90" s="203" t="s">
        <v>195</v>
      </c>
      <c r="O90" s="203" t="s">
        <v>248</v>
      </c>
      <c r="P90" s="453">
        <f t="shared" ca="1" si="1"/>
        <v>113.79720868055301</v>
      </c>
      <c r="Q90" s="268" t="s">
        <v>289</v>
      </c>
    </row>
    <row r="91" spans="1:17" s="151" customFormat="1" x14ac:dyDescent="0.25">
      <c r="A91" s="294">
        <v>94</v>
      </c>
      <c r="B91" s="203" t="s">
        <v>33</v>
      </c>
      <c r="C91" s="203" t="s">
        <v>888</v>
      </c>
      <c r="D91" s="203" t="s">
        <v>13</v>
      </c>
      <c r="E91" s="203" t="s">
        <v>53</v>
      </c>
      <c r="F91" s="203" t="s">
        <v>81</v>
      </c>
      <c r="G91" s="203" t="s">
        <v>41</v>
      </c>
      <c r="H91" s="203" t="s">
        <v>41</v>
      </c>
      <c r="I91" s="203" t="s">
        <v>254</v>
      </c>
      <c r="J91" s="203" t="s">
        <v>272</v>
      </c>
      <c r="K91" s="295">
        <v>42039</v>
      </c>
      <c r="L91" s="203" t="s">
        <v>13</v>
      </c>
      <c r="M91" s="203" t="s">
        <v>6</v>
      </c>
      <c r="N91" s="203" t="s">
        <v>195</v>
      </c>
      <c r="O91" s="203" t="s">
        <v>248</v>
      </c>
      <c r="P91" s="453">
        <f t="shared" ca="1" si="1"/>
        <v>113.79720868055301</v>
      </c>
      <c r="Q91" s="268" t="s">
        <v>289</v>
      </c>
    </row>
    <row r="92" spans="1:17" s="151" customFormat="1" x14ac:dyDescent="0.25">
      <c r="A92" s="294">
        <v>95</v>
      </c>
      <c r="B92" s="268" t="s">
        <v>10</v>
      </c>
      <c r="C92" s="268" t="s">
        <v>889</v>
      </c>
      <c r="D92" s="268" t="s">
        <v>169</v>
      </c>
      <c r="E92" s="268" t="s">
        <v>38</v>
      </c>
      <c r="F92" s="268" t="s">
        <v>60</v>
      </c>
      <c r="G92" s="268" t="s">
        <v>40</v>
      </c>
      <c r="H92" s="268" t="s">
        <v>40</v>
      </c>
      <c r="I92" s="203" t="s">
        <v>254</v>
      </c>
      <c r="J92" s="203" t="s">
        <v>250</v>
      </c>
      <c r="K92" s="295">
        <v>42040</v>
      </c>
      <c r="L92" s="268" t="s">
        <v>13</v>
      </c>
      <c r="M92" s="203" t="s">
        <v>6</v>
      </c>
      <c r="N92" s="203" t="s">
        <v>195</v>
      </c>
      <c r="O92" s="295">
        <v>42093</v>
      </c>
      <c r="P92" s="453">
        <f t="shared" ca="1" si="1"/>
        <v>53</v>
      </c>
      <c r="Q92" s="268" t="s">
        <v>289</v>
      </c>
    </row>
    <row r="93" spans="1:17" s="151" customFormat="1" x14ac:dyDescent="0.25">
      <c r="A93" s="294">
        <v>96</v>
      </c>
      <c r="B93" s="203" t="s">
        <v>10</v>
      </c>
      <c r="C93" s="203" t="s">
        <v>890</v>
      </c>
      <c r="D93" s="203" t="s">
        <v>197</v>
      </c>
      <c r="E93" s="203" t="s">
        <v>38</v>
      </c>
      <c r="F93" s="203" t="s">
        <v>60</v>
      </c>
      <c r="G93" s="203" t="s">
        <v>41</v>
      </c>
      <c r="H93" s="203" t="s">
        <v>41</v>
      </c>
      <c r="I93" s="203" t="s">
        <v>251</v>
      </c>
      <c r="J93" s="203" t="s">
        <v>250</v>
      </c>
      <c r="K93" s="295">
        <v>42040</v>
      </c>
      <c r="L93" s="203" t="s">
        <v>13</v>
      </c>
      <c r="M93" s="203" t="s">
        <v>6</v>
      </c>
      <c r="N93" s="203" t="s">
        <v>195</v>
      </c>
      <c r="O93" s="295">
        <v>42073</v>
      </c>
      <c r="P93" s="453">
        <f t="shared" ca="1" si="1"/>
        <v>33</v>
      </c>
      <c r="Q93" s="268" t="s">
        <v>289</v>
      </c>
    </row>
    <row r="94" spans="1:17" s="151" customFormat="1" x14ac:dyDescent="0.25">
      <c r="A94" s="294">
        <v>97</v>
      </c>
      <c r="B94" s="268" t="s">
        <v>10</v>
      </c>
      <c r="C94" s="268" t="s">
        <v>891</v>
      </c>
      <c r="D94" s="268" t="s">
        <v>168</v>
      </c>
      <c r="E94" s="268" t="s">
        <v>52</v>
      </c>
      <c r="F94" s="268" t="s">
        <v>786</v>
      </c>
      <c r="G94" s="268" t="s">
        <v>42</v>
      </c>
      <c r="H94" s="268" t="s">
        <v>42</v>
      </c>
      <c r="I94" s="203" t="s">
        <v>253</v>
      </c>
      <c r="J94" s="203" t="s">
        <v>253</v>
      </c>
      <c r="K94" s="295">
        <v>42040</v>
      </c>
      <c r="L94" s="268" t="s">
        <v>286</v>
      </c>
      <c r="M94" s="203" t="s">
        <v>6</v>
      </c>
      <c r="N94" s="203" t="s">
        <v>195</v>
      </c>
      <c r="O94" s="295">
        <v>42045</v>
      </c>
      <c r="P94" s="453">
        <f t="shared" ca="1" si="1"/>
        <v>5</v>
      </c>
      <c r="Q94" s="268" t="s">
        <v>289</v>
      </c>
    </row>
    <row r="95" spans="1:17" s="151" customFormat="1" x14ac:dyDescent="0.25">
      <c r="A95" s="294">
        <v>98</v>
      </c>
      <c r="B95" s="203" t="s">
        <v>10</v>
      </c>
      <c r="C95" s="203" t="s">
        <v>892</v>
      </c>
      <c r="D95" s="203" t="s">
        <v>96</v>
      </c>
      <c r="E95" s="203" t="s">
        <v>785</v>
      </c>
      <c r="F95" s="203" t="s">
        <v>248</v>
      </c>
      <c r="G95" s="203" t="s">
        <v>40</v>
      </c>
      <c r="H95" s="203" t="s">
        <v>40</v>
      </c>
      <c r="I95" s="203" t="s">
        <v>252</v>
      </c>
      <c r="J95" s="203" t="s">
        <v>255</v>
      </c>
      <c r="K95" s="295">
        <v>42040</v>
      </c>
      <c r="L95" s="203" t="s">
        <v>13</v>
      </c>
      <c r="M95" s="203" t="s">
        <v>6</v>
      </c>
      <c r="N95" s="203" t="s">
        <v>195</v>
      </c>
      <c r="O95" s="295">
        <v>42069</v>
      </c>
      <c r="P95" s="453">
        <f t="shared" ca="1" si="1"/>
        <v>29</v>
      </c>
      <c r="Q95" s="268" t="s">
        <v>289</v>
      </c>
    </row>
    <row r="96" spans="1:17" s="151" customFormat="1" x14ac:dyDescent="0.25">
      <c r="A96" s="294">
        <v>99</v>
      </c>
      <c r="B96" s="268" t="s">
        <v>10</v>
      </c>
      <c r="C96" s="268" t="s">
        <v>893</v>
      </c>
      <c r="D96" s="268" t="s">
        <v>96</v>
      </c>
      <c r="E96" s="268" t="s">
        <v>54</v>
      </c>
      <c r="F96" s="268" t="s">
        <v>787</v>
      </c>
      <c r="G96" s="268" t="s">
        <v>40</v>
      </c>
      <c r="H96" s="268" t="s">
        <v>40</v>
      </c>
      <c r="I96" s="203" t="s">
        <v>252</v>
      </c>
      <c r="J96" s="203" t="s">
        <v>250</v>
      </c>
      <c r="K96" s="295">
        <v>42040</v>
      </c>
      <c r="L96" s="268" t="s">
        <v>13</v>
      </c>
      <c r="M96" s="203" t="s">
        <v>6</v>
      </c>
      <c r="N96" s="203" t="s">
        <v>195</v>
      </c>
      <c r="O96" s="295">
        <v>42047</v>
      </c>
      <c r="P96" s="453">
        <f t="shared" ca="1" si="1"/>
        <v>7</v>
      </c>
      <c r="Q96" s="268" t="s">
        <v>289</v>
      </c>
    </row>
    <row r="97" spans="1:17" s="151" customFormat="1" x14ac:dyDescent="0.25">
      <c r="A97" s="294">
        <v>100</v>
      </c>
      <c r="B97" s="203" t="s">
        <v>10</v>
      </c>
      <c r="C97" s="203" t="s">
        <v>894</v>
      </c>
      <c r="D97" s="203" t="s">
        <v>96</v>
      </c>
      <c r="E97" s="203" t="s">
        <v>783</v>
      </c>
      <c r="F97" s="203" t="s">
        <v>784</v>
      </c>
      <c r="G97" s="203" t="s">
        <v>40</v>
      </c>
      <c r="H97" s="203" t="s">
        <v>40</v>
      </c>
      <c r="I97" s="203" t="s">
        <v>252</v>
      </c>
      <c r="J97" s="203" t="s">
        <v>252</v>
      </c>
      <c r="K97" s="295">
        <v>42040</v>
      </c>
      <c r="L97" s="203" t="s">
        <v>13</v>
      </c>
      <c r="M97" s="203" t="s">
        <v>6</v>
      </c>
      <c r="N97" s="203" t="s">
        <v>195</v>
      </c>
      <c r="O97" s="295">
        <v>42046</v>
      </c>
      <c r="P97" s="453">
        <f t="shared" ca="1" si="1"/>
        <v>6</v>
      </c>
      <c r="Q97" s="268" t="s">
        <v>289</v>
      </c>
    </row>
    <row r="98" spans="1:17" s="151" customFormat="1" x14ac:dyDescent="0.25">
      <c r="A98" s="294">
        <v>101</v>
      </c>
      <c r="B98" s="268" t="s">
        <v>10</v>
      </c>
      <c r="C98" s="268" t="s">
        <v>895</v>
      </c>
      <c r="D98" s="268" t="s">
        <v>96</v>
      </c>
      <c r="E98" s="268" t="s">
        <v>53</v>
      </c>
      <c r="F98" s="268" t="s">
        <v>81</v>
      </c>
      <c r="G98" s="268" t="s">
        <v>40</v>
      </c>
      <c r="H98" s="268" t="s">
        <v>40</v>
      </c>
      <c r="I98" s="203" t="s">
        <v>252</v>
      </c>
      <c r="J98" s="203" t="s">
        <v>255</v>
      </c>
      <c r="K98" s="295">
        <v>42040</v>
      </c>
      <c r="L98" s="268" t="s">
        <v>13</v>
      </c>
      <c r="M98" s="203" t="s">
        <v>6</v>
      </c>
      <c r="N98" s="203" t="s">
        <v>195</v>
      </c>
      <c r="O98" s="295">
        <v>42045</v>
      </c>
      <c r="P98" s="453">
        <f t="shared" ca="1" si="1"/>
        <v>5</v>
      </c>
      <c r="Q98" s="268" t="s">
        <v>289</v>
      </c>
    </row>
    <row r="99" spans="1:17" s="151" customFormat="1" x14ac:dyDescent="0.25">
      <c r="A99" s="294">
        <v>103</v>
      </c>
      <c r="B99" s="268" t="s">
        <v>10</v>
      </c>
      <c r="C99" s="268" t="s">
        <v>896</v>
      </c>
      <c r="D99" s="268" t="s">
        <v>169</v>
      </c>
      <c r="E99" s="268" t="s">
        <v>38</v>
      </c>
      <c r="F99" s="268" t="s">
        <v>60</v>
      </c>
      <c r="G99" s="268" t="s">
        <v>42</v>
      </c>
      <c r="H99" s="268" t="s">
        <v>42</v>
      </c>
      <c r="I99" s="203" t="s">
        <v>254</v>
      </c>
      <c r="J99" s="203" t="s">
        <v>254</v>
      </c>
      <c r="K99" s="295">
        <v>42041</v>
      </c>
      <c r="L99" s="268" t="s">
        <v>13</v>
      </c>
      <c r="M99" s="203" t="s">
        <v>6</v>
      </c>
      <c r="N99" s="203" t="s">
        <v>195</v>
      </c>
      <c r="O99" s="295">
        <v>42069</v>
      </c>
      <c r="P99" s="453">
        <f t="shared" ca="1" si="1"/>
        <v>28</v>
      </c>
      <c r="Q99" s="268" t="s">
        <v>289</v>
      </c>
    </row>
    <row r="100" spans="1:17" s="151" customFormat="1" x14ac:dyDescent="0.25">
      <c r="A100" s="294">
        <v>105</v>
      </c>
      <c r="B100" s="268" t="s">
        <v>10</v>
      </c>
      <c r="C100" s="268" t="s">
        <v>897</v>
      </c>
      <c r="D100" s="268" t="s">
        <v>3</v>
      </c>
      <c r="E100" s="268" t="s">
        <v>3</v>
      </c>
      <c r="F100" s="268" t="s">
        <v>77</v>
      </c>
      <c r="G100" s="268" t="s">
        <v>41</v>
      </c>
      <c r="H100" s="268" t="s">
        <v>41</v>
      </c>
      <c r="I100" s="203" t="s">
        <v>253</v>
      </c>
      <c r="J100" s="203" t="s">
        <v>253</v>
      </c>
      <c r="K100" s="295">
        <v>42044</v>
      </c>
      <c r="L100" s="268" t="s">
        <v>13</v>
      </c>
      <c r="M100" s="203" t="s">
        <v>6</v>
      </c>
      <c r="N100" s="203" t="s">
        <v>195</v>
      </c>
      <c r="O100" s="295">
        <v>42045</v>
      </c>
      <c r="P100" s="453">
        <f t="shared" ca="1" si="1"/>
        <v>1</v>
      </c>
      <c r="Q100" s="268" t="s">
        <v>289</v>
      </c>
    </row>
    <row r="101" spans="1:17" s="151" customFormat="1" x14ac:dyDescent="0.25">
      <c r="A101" s="294">
        <v>106</v>
      </c>
      <c r="B101" s="203" t="s">
        <v>10</v>
      </c>
      <c r="C101" s="203" t="s">
        <v>898</v>
      </c>
      <c r="D101" s="203" t="s">
        <v>169</v>
      </c>
      <c r="E101" s="203" t="s">
        <v>38</v>
      </c>
      <c r="F101" s="203" t="s">
        <v>60</v>
      </c>
      <c r="G101" s="203" t="s">
        <v>41</v>
      </c>
      <c r="H101" s="203" t="s">
        <v>41</v>
      </c>
      <c r="I101" s="203" t="s">
        <v>254</v>
      </c>
      <c r="J101" s="203" t="s">
        <v>250</v>
      </c>
      <c r="K101" s="295">
        <v>42044</v>
      </c>
      <c r="L101" s="203" t="s">
        <v>13</v>
      </c>
      <c r="M101" s="203" t="s">
        <v>6</v>
      </c>
      <c r="N101" s="203" t="s">
        <v>195</v>
      </c>
      <c r="O101" s="295">
        <v>42122</v>
      </c>
      <c r="P101" s="453">
        <f t="shared" ca="1" si="1"/>
        <v>78</v>
      </c>
      <c r="Q101" s="268" t="s">
        <v>289</v>
      </c>
    </row>
    <row r="102" spans="1:17" s="151" customFormat="1" x14ac:dyDescent="0.25">
      <c r="A102" s="294">
        <v>107</v>
      </c>
      <c r="B102" s="268" t="s">
        <v>10</v>
      </c>
      <c r="C102" s="268" t="s">
        <v>899</v>
      </c>
      <c r="D102" s="268" t="s">
        <v>197</v>
      </c>
      <c r="E102" s="268" t="s">
        <v>3</v>
      </c>
      <c r="F102" s="268" t="s">
        <v>788</v>
      </c>
      <c r="G102" s="268" t="s">
        <v>41</v>
      </c>
      <c r="H102" s="268" t="s">
        <v>41</v>
      </c>
      <c r="I102" s="203" t="s">
        <v>251</v>
      </c>
      <c r="J102" s="203" t="s">
        <v>251</v>
      </c>
      <c r="K102" s="295">
        <v>42044</v>
      </c>
      <c r="L102" s="268" t="s">
        <v>13</v>
      </c>
      <c r="M102" s="203" t="s">
        <v>6</v>
      </c>
      <c r="N102" s="203" t="s">
        <v>195</v>
      </c>
      <c r="O102" s="295">
        <v>42045</v>
      </c>
      <c r="P102" s="453">
        <f t="shared" ca="1" si="1"/>
        <v>1</v>
      </c>
      <c r="Q102" s="268" t="s">
        <v>289</v>
      </c>
    </row>
    <row r="103" spans="1:17" s="151" customFormat="1" x14ac:dyDescent="0.25">
      <c r="A103" s="294">
        <v>108</v>
      </c>
      <c r="B103" s="203" t="s">
        <v>10</v>
      </c>
      <c r="C103" s="203" t="s">
        <v>900</v>
      </c>
      <c r="D103" s="203" t="s">
        <v>96</v>
      </c>
      <c r="E103" s="203" t="s">
        <v>38</v>
      </c>
      <c r="F103" s="203" t="s">
        <v>60</v>
      </c>
      <c r="G103" s="203" t="s">
        <v>40</v>
      </c>
      <c r="H103" s="203" t="s">
        <v>41</v>
      </c>
      <c r="I103" s="203" t="s">
        <v>250</v>
      </c>
      <c r="J103" s="203" t="s">
        <v>250</v>
      </c>
      <c r="K103" s="295">
        <v>42044</v>
      </c>
      <c r="L103" s="203" t="s">
        <v>13</v>
      </c>
      <c r="M103" s="203" t="s">
        <v>6</v>
      </c>
      <c r="N103" s="203" t="s">
        <v>195</v>
      </c>
      <c r="O103" s="295">
        <v>42046</v>
      </c>
      <c r="P103" s="453">
        <f t="shared" ca="1" si="1"/>
        <v>2</v>
      </c>
      <c r="Q103" s="268" t="s">
        <v>289</v>
      </c>
    </row>
    <row r="104" spans="1:17" s="151" customFormat="1" x14ac:dyDescent="0.25">
      <c r="A104" s="294">
        <v>109</v>
      </c>
      <c r="B104" s="268" t="s">
        <v>10</v>
      </c>
      <c r="C104" s="268" t="s">
        <v>901</v>
      </c>
      <c r="D104" s="268" t="s">
        <v>3</v>
      </c>
      <c r="E104" s="268" t="s">
        <v>3</v>
      </c>
      <c r="F104" s="268" t="s">
        <v>77</v>
      </c>
      <c r="G104" s="268" t="s">
        <v>40</v>
      </c>
      <c r="H104" s="268" t="s">
        <v>40</v>
      </c>
      <c r="I104" s="203" t="s">
        <v>251</v>
      </c>
      <c r="J104" s="203" t="s">
        <v>251</v>
      </c>
      <c r="K104" s="295">
        <v>42045</v>
      </c>
      <c r="L104" s="268" t="s">
        <v>13</v>
      </c>
      <c r="M104" s="203" t="s">
        <v>6</v>
      </c>
      <c r="N104" s="203" t="s">
        <v>195</v>
      </c>
      <c r="O104" s="295">
        <v>42046</v>
      </c>
      <c r="P104" s="453">
        <f t="shared" ca="1" si="1"/>
        <v>1</v>
      </c>
      <c r="Q104" s="268" t="s">
        <v>289</v>
      </c>
    </row>
    <row r="105" spans="1:17" s="151" customFormat="1" x14ac:dyDescent="0.25">
      <c r="A105" s="294">
        <v>110</v>
      </c>
      <c r="B105" s="203" t="s">
        <v>10</v>
      </c>
      <c r="C105" s="203" t="s">
        <v>902</v>
      </c>
      <c r="D105" s="203" t="s">
        <v>3</v>
      </c>
      <c r="E105" s="203" t="s">
        <v>3</v>
      </c>
      <c r="F105" s="203" t="s">
        <v>77</v>
      </c>
      <c r="G105" s="203" t="s">
        <v>41</v>
      </c>
      <c r="H105" s="203" t="s">
        <v>41</v>
      </c>
      <c r="I105" s="203" t="s">
        <v>253</v>
      </c>
      <c r="J105" s="203" t="s">
        <v>253</v>
      </c>
      <c r="K105" s="295">
        <v>42045</v>
      </c>
      <c r="L105" s="203" t="s">
        <v>285</v>
      </c>
      <c r="M105" s="203" t="s">
        <v>6</v>
      </c>
      <c r="N105" s="203" t="s">
        <v>195</v>
      </c>
      <c r="O105" s="295">
        <v>42046</v>
      </c>
      <c r="P105" s="453">
        <f t="shared" ca="1" si="1"/>
        <v>1</v>
      </c>
      <c r="Q105" s="268" t="s">
        <v>289</v>
      </c>
    </row>
    <row r="106" spans="1:17" s="151" customFormat="1" x14ac:dyDescent="0.25">
      <c r="A106" s="294">
        <v>111</v>
      </c>
      <c r="B106" s="268" t="s">
        <v>10</v>
      </c>
      <c r="C106" s="268" t="s">
        <v>903</v>
      </c>
      <c r="D106" s="268" t="s">
        <v>197</v>
      </c>
      <c r="E106" s="268" t="s">
        <v>38</v>
      </c>
      <c r="F106" s="268" t="s">
        <v>60</v>
      </c>
      <c r="G106" s="268" t="s">
        <v>40</v>
      </c>
      <c r="H106" s="268" t="s">
        <v>41</v>
      </c>
      <c r="I106" s="203" t="s">
        <v>252</v>
      </c>
      <c r="J106" s="203" t="s">
        <v>250</v>
      </c>
      <c r="K106" s="295">
        <v>42045</v>
      </c>
      <c r="L106" s="268" t="s">
        <v>13</v>
      </c>
      <c r="M106" s="203" t="s">
        <v>6</v>
      </c>
      <c r="N106" s="203" t="s">
        <v>195</v>
      </c>
      <c r="O106" s="295">
        <v>42118</v>
      </c>
      <c r="P106" s="453">
        <f t="shared" ca="1" si="1"/>
        <v>73</v>
      </c>
      <c r="Q106" s="268" t="s">
        <v>289</v>
      </c>
    </row>
    <row r="107" spans="1:17" s="151" customFormat="1" x14ac:dyDescent="0.25">
      <c r="A107" s="294">
        <v>112</v>
      </c>
      <c r="B107" s="203" t="s">
        <v>10</v>
      </c>
      <c r="C107" s="203" t="s">
        <v>904</v>
      </c>
      <c r="D107" s="203" t="s">
        <v>13</v>
      </c>
      <c r="E107" s="203" t="s">
        <v>38</v>
      </c>
      <c r="F107" s="203" t="s">
        <v>60</v>
      </c>
      <c r="G107" s="203" t="s">
        <v>40</v>
      </c>
      <c r="H107" s="203" t="s">
        <v>40</v>
      </c>
      <c r="I107" s="203" t="s">
        <v>252</v>
      </c>
      <c r="J107" s="203" t="s">
        <v>250</v>
      </c>
      <c r="K107" s="295">
        <v>42045</v>
      </c>
      <c r="L107" s="203" t="s">
        <v>13</v>
      </c>
      <c r="M107" s="203" t="s">
        <v>6</v>
      </c>
      <c r="N107" s="203" t="s">
        <v>195</v>
      </c>
      <c r="O107" s="295">
        <v>42069</v>
      </c>
      <c r="P107" s="453">
        <f t="shared" ca="1" si="1"/>
        <v>24</v>
      </c>
      <c r="Q107" s="268" t="s">
        <v>289</v>
      </c>
    </row>
    <row r="108" spans="1:17" s="151" customFormat="1" x14ac:dyDescent="0.25">
      <c r="A108" s="294">
        <v>113</v>
      </c>
      <c r="B108" s="268" t="s">
        <v>10</v>
      </c>
      <c r="C108" s="268" t="s">
        <v>905</v>
      </c>
      <c r="D108" s="268" t="s">
        <v>197</v>
      </c>
      <c r="E108" s="268" t="s">
        <v>38</v>
      </c>
      <c r="F108" s="268" t="s">
        <v>60</v>
      </c>
      <c r="G108" s="268" t="s">
        <v>40</v>
      </c>
      <c r="H108" s="268" t="s">
        <v>41</v>
      </c>
      <c r="I108" s="203" t="s">
        <v>252</v>
      </c>
      <c r="J108" s="203" t="s">
        <v>250</v>
      </c>
      <c r="K108" s="295">
        <v>42045</v>
      </c>
      <c r="L108" s="268" t="s">
        <v>13</v>
      </c>
      <c r="M108" s="203" t="s">
        <v>6</v>
      </c>
      <c r="N108" s="203" t="s">
        <v>195</v>
      </c>
      <c r="O108" s="295">
        <v>42107</v>
      </c>
      <c r="P108" s="453">
        <f t="shared" ca="1" si="1"/>
        <v>62</v>
      </c>
      <c r="Q108" s="268" t="s">
        <v>289</v>
      </c>
    </row>
    <row r="109" spans="1:17" s="151" customFormat="1" x14ac:dyDescent="0.25">
      <c r="A109" s="294">
        <v>114</v>
      </c>
      <c r="B109" s="203" t="s">
        <v>10</v>
      </c>
      <c r="C109" s="203" t="s">
        <v>906</v>
      </c>
      <c r="D109" s="203" t="s">
        <v>197</v>
      </c>
      <c r="E109" s="203" t="s">
        <v>38</v>
      </c>
      <c r="F109" s="203" t="s">
        <v>60</v>
      </c>
      <c r="G109" s="203" t="s">
        <v>40</v>
      </c>
      <c r="H109" s="203" t="s">
        <v>40</v>
      </c>
      <c r="I109" s="203" t="s">
        <v>252</v>
      </c>
      <c r="J109" s="203" t="s">
        <v>250</v>
      </c>
      <c r="K109" s="295">
        <v>42045</v>
      </c>
      <c r="L109" s="203" t="s">
        <v>13</v>
      </c>
      <c r="M109" s="203" t="s">
        <v>6</v>
      </c>
      <c r="N109" s="203" t="s">
        <v>195</v>
      </c>
      <c r="O109" s="295">
        <v>42097</v>
      </c>
      <c r="P109" s="453">
        <f t="shared" ca="1" si="1"/>
        <v>52</v>
      </c>
      <c r="Q109" s="268" t="s">
        <v>289</v>
      </c>
    </row>
    <row r="110" spans="1:17" s="151" customFormat="1" x14ac:dyDescent="0.25">
      <c r="A110" s="294">
        <v>115</v>
      </c>
      <c r="B110" s="268" t="s">
        <v>10</v>
      </c>
      <c r="C110" s="268" t="s">
        <v>907</v>
      </c>
      <c r="D110" s="268" t="s">
        <v>171</v>
      </c>
      <c r="E110" s="268" t="s">
        <v>38</v>
      </c>
      <c r="F110" s="268" t="s">
        <v>60</v>
      </c>
      <c r="G110" s="268" t="s">
        <v>42</v>
      </c>
      <c r="H110" s="268" t="s">
        <v>42</v>
      </c>
      <c r="I110" s="203" t="s">
        <v>252</v>
      </c>
      <c r="J110" s="203" t="s">
        <v>250</v>
      </c>
      <c r="K110" s="295">
        <v>42046</v>
      </c>
      <c r="L110" s="268" t="s">
        <v>13</v>
      </c>
      <c r="M110" s="203" t="s">
        <v>6</v>
      </c>
      <c r="N110" s="203" t="s">
        <v>195</v>
      </c>
      <c r="O110" s="295">
        <v>42090</v>
      </c>
      <c r="P110" s="453">
        <f t="shared" ca="1" si="1"/>
        <v>44</v>
      </c>
      <c r="Q110" s="268" t="s">
        <v>289</v>
      </c>
    </row>
    <row r="111" spans="1:17" s="151" customFormat="1" x14ac:dyDescent="0.25">
      <c r="A111" s="294">
        <v>116</v>
      </c>
      <c r="B111" s="203" t="s">
        <v>10</v>
      </c>
      <c r="C111" s="203" t="s">
        <v>908</v>
      </c>
      <c r="D111" s="203" t="s">
        <v>13</v>
      </c>
      <c r="E111" s="203" t="s">
        <v>38</v>
      </c>
      <c r="F111" s="203" t="s">
        <v>60</v>
      </c>
      <c r="G111" s="203" t="s">
        <v>40</v>
      </c>
      <c r="H111" s="203" t="s">
        <v>40</v>
      </c>
      <c r="I111" s="203" t="s">
        <v>252</v>
      </c>
      <c r="J111" s="203" t="s">
        <v>252</v>
      </c>
      <c r="K111" s="295">
        <v>42046</v>
      </c>
      <c r="L111" s="203" t="s">
        <v>13</v>
      </c>
      <c r="M111" s="203" t="s">
        <v>6</v>
      </c>
      <c r="N111" s="203" t="s">
        <v>195</v>
      </c>
      <c r="O111" s="295">
        <v>42076</v>
      </c>
      <c r="P111" s="453">
        <f t="shared" ca="1" si="1"/>
        <v>30</v>
      </c>
      <c r="Q111" s="268" t="s">
        <v>289</v>
      </c>
    </row>
    <row r="112" spans="1:17" s="151" customFormat="1" x14ac:dyDescent="0.25">
      <c r="A112" s="294">
        <v>117</v>
      </c>
      <c r="B112" s="268" t="s">
        <v>10</v>
      </c>
      <c r="C112" s="268" t="s">
        <v>909</v>
      </c>
      <c r="D112" s="268" t="s">
        <v>96</v>
      </c>
      <c r="E112" s="268" t="s">
        <v>38</v>
      </c>
      <c r="F112" s="268" t="s">
        <v>60</v>
      </c>
      <c r="G112" s="268" t="s">
        <v>40</v>
      </c>
      <c r="H112" s="268" t="s">
        <v>40</v>
      </c>
      <c r="I112" s="203" t="s">
        <v>252</v>
      </c>
      <c r="J112" s="203" t="s">
        <v>255</v>
      </c>
      <c r="K112" s="295">
        <v>42046</v>
      </c>
      <c r="L112" s="268" t="s">
        <v>285</v>
      </c>
      <c r="M112" s="203" t="s">
        <v>6</v>
      </c>
      <c r="N112" s="203" t="s">
        <v>195</v>
      </c>
      <c r="O112" s="295">
        <v>42068</v>
      </c>
      <c r="P112" s="453">
        <f t="shared" ca="1" si="1"/>
        <v>22</v>
      </c>
      <c r="Q112" s="268" t="s">
        <v>289</v>
      </c>
    </row>
    <row r="113" spans="1:17" s="151" customFormat="1" x14ac:dyDescent="0.25">
      <c r="A113" s="294">
        <v>119</v>
      </c>
      <c r="B113" s="268" t="s">
        <v>10</v>
      </c>
      <c r="C113" s="268" t="s">
        <v>910</v>
      </c>
      <c r="D113" s="268" t="s">
        <v>169</v>
      </c>
      <c r="E113" s="268" t="s">
        <v>38</v>
      </c>
      <c r="F113" s="268" t="s">
        <v>60</v>
      </c>
      <c r="G113" s="268" t="s">
        <v>41</v>
      </c>
      <c r="H113" s="268" t="s">
        <v>41</v>
      </c>
      <c r="I113" s="203" t="s">
        <v>254</v>
      </c>
      <c r="J113" s="203" t="s">
        <v>250</v>
      </c>
      <c r="K113" s="295">
        <v>42047</v>
      </c>
      <c r="L113" s="268" t="s">
        <v>13</v>
      </c>
      <c r="M113" s="203" t="s">
        <v>6</v>
      </c>
      <c r="N113" s="203" t="s">
        <v>195</v>
      </c>
      <c r="O113" s="295">
        <v>42118</v>
      </c>
      <c r="P113" s="453">
        <f t="shared" ca="1" si="1"/>
        <v>71</v>
      </c>
      <c r="Q113" s="268" t="s">
        <v>289</v>
      </c>
    </row>
    <row r="114" spans="1:17" s="151" customFormat="1" x14ac:dyDescent="0.25">
      <c r="A114" s="294">
        <v>120</v>
      </c>
      <c r="B114" s="203" t="s">
        <v>10</v>
      </c>
      <c r="C114" s="203" t="s">
        <v>911</v>
      </c>
      <c r="D114" s="203" t="s">
        <v>171</v>
      </c>
      <c r="E114" s="203" t="s">
        <v>38</v>
      </c>
      <c r="F114" s="203" t="s">
        <v>60</v>
      </c>
      <c r="G114" s="203" t="s">
        <v>40</v>
      </c>
      <c r="H114" s="203" t="s">
        <v>40</v>
      </c>
      <c r="I114" s="203" t="s">
        <v>252</v>
      </c>
      <c r="J114" s="203" t="s">
        <v>252</v>
      </c>
      <c r="K114" s="295">
        <v>42047</v>
      </c>
      <c r="L114" s="203" t="s">
        <v>13</v>
      </c>
      <c r="M114" s="203" t="s">
        <v>6</v>
      </c>
      <c r="N114" s="203" t="s">
        <v>195</v>
      </c>
      <c r="O114" s="295">
        <v>42090</v>
      </c>
      <c r="P114" s="453">
        <f t="shared" ca="1" si="1"/>
        <v>43</v>
      </c>
      <c r="Q114" s="268" t="s">
        <v>289</v>
      </c>
    </row>
    <row r="115" spans="1:17" s="151" customFormat="1" x14ac:dyDescent="0.25">
      <c r="A115" s="294">
        <v>121</v>
      </c>
      <c r="B115" s="268" t="s">
        <v>10</v>
      </c>
      <c r="C115" s="268" t="s">
        <v>912</v>
      </c>
      <c r="D115" s="268" t="s">
        <v>168</v>
      </c>
      <c r="E115" s="268" t="s">
        <v>38</v>
      </c>
      <c r="F115" s="268" t="s">
        <v>60</v>
      </c>
      <c r="G115" s="268" t="s">
        <v>40</v>
      </c>
      <c r="H115" s="268" t="s">
        <v>40</v>
      </c>
      <c r="I115" s="203" t="s">
        <v>253</v>
      </c>
      <c r="J115" s="203" t="s">
        <v>250</v>
      </c>
      <c r="K115" s="295">
        <v>42051</v>
      </c>
      <c r="L115" s="268" t="s">
        <v>286</v>
      </c>
      <c r="M115" s="203" t="s">
        <v>11</v>
      </c>
      <c r="N115" s="203" t="s">
        <v>195</v>
      </c>
      <c r="O115" s="295">
        <v>42051</v>
      </c>
      <c r="P115" s="453">
        <f t="shared" ca="1" si="1"/>
        <v>0</v>
      </c>
      <c r="Q115" s="268" t="s">
        <v>289</v>
      </c>
    </row>
    <row r="116" spans="1:17" s="151" customFormat="1" x14ac:dyDescent="0.25">
      <c r="A116" s="294">
        <v>122</v>
      </c>
      <c r="B116" s="203" t="s">
        <v>10</v>
      </c>
      <c r="C116" s="203" t="s">
        <v>913</v>
      </c>
      <c r="D116" s="203" t="s">
        <v>168</v>
      </c>
      <c r="E116" s="203" t="s">
        <v>38</v>
      </c>
      <c r="F116" s="203" t="s">
        <v>60</v>
      </c>
      <c r="G116" s="203" t="s">
        <v>40</v>
      </c>
      <c r="H116" s="203" t="s">
        <v>40</v>
      </c>
      <c r="I116" s="203" t="s">
        <v>253</v>
      </c>
      <c r="J116" s="203" t="s">
        <v>253</v>
      </c>
      <c r="K116" s="295">
        <v>42051</v>
      </c>
      <c r="L116" s="203" t="s">
        <v>286</v>
      </c>
      <c r="M116" s="203" t="s">
        <v>11</v>
      </c>
      <c r="N116" s="203" t="s">
        <v>195</v>
      </c>
      <c r="O116" s="295">
        <v>42054</v>
      </c>
      <c r="P116" s="453">
        <f t="shared" ca="1" si="1"/>
        <v>3</v>
      </c>
      <c r="Q116" s="268" t="s">
        <v>289</v>
      </c>
    </row>
    <row r="117" spans="1:17" s="151" customFormat="1" x14ac:dyDescent="0.25">
      <c r="A117" s="294">
        <v>123</v>
      </c>
      <c r="B117" s="268" t="s">
        <v>10</v>
      </c>
      <c r="C117" s="268" t="s">
        <v>914</v>
      </c>
      <c r="D117" s="268" t="s">
        <v>13</v>
      </c>
      <c r="E117" s="268" t="s">
        <v>3</v>
      </c>
      <c r="F117" s="268" t="s">
        <v>77</v>
      </c>
      <c r="G117" s="268" t="s">
        <v>196</v>
      </c>
      <c r="H117" s="268" t="s">
        <v>196</v>
      </c>
      <c r="I117" s="203" t="s">
        <v>254</v>
      </c>
      <c r="J117" s="203" t="s">
        <v>255</v>
      </c>
      <c r="K117" s="295">
        <v>42052</v>
      </c>
      <c r="L117" s="268" t="s">
        <v>13</v>
      </c>
      <c r="M117" s="203" t="s">
        <v>11</v>
      </c>
      <c r="N117" s="203" t="s">
        <v>195</v>
      </c>
      <c r="O117" s="295">
        <v>42052</v>
      </c>
      <c r="P117" s="453">
        <f t="shared" ca="1" si="1"/>
        <v>0</v>
      </c>
      <c r="Q117" s="268" t="s">
        <v>289</v>
      </c>
    </row>
    <row r="118" spans="1:17" s="151" customFormat="1" x14ac:dyDescent="0.25">
      <c r="A118" s="294">
        <v>124</v>
      </c>
      <c r="B118" s="203" t="s">
        <v>10</v>
      </c>
      <c r="C118" s="203" t="s">
        <v>915</v>
      </c>
      <c r="D118" s="203" t="s">
        <v>169</v>
      </c>
      <c r="E118" s="203" t="s">
        <v>54</v>
      </c>
      <c r="F118" s="203" t="s">
        <v>90</v>
      </c>
      <c r="G118" s="203" t="s">
        <v>42</v>
      </c>
      <c r="H118" s="203" t="s">
        <v>42</v>
      </c>
      <c r="I118" s="203" t="s">
        <v>254</v>
      </c>
      <c r="J118" s="203" t="s">
        <v>254</v>
      </c>
      <c r="K118" s="295">
        <v>42053</v>
      </c>
      <c r="L118" s="203" t="s">
        <v>13</v>
      </c>
      <c r="M118" s="203" t="s">
        <v>11</v>
      </c>
      <c r="N118" s="203" t="s">
        <v>195</v>
      </c>
      <c r="O118" s="295">
        <v>42116</v>
      </c>
      <c r="P118" s="453">
        <f t="shared" ca="1" si="1"/>
        <v>63</v>
      </c>
      <c r="Q118" s="268" t="s">
        <v>289</v>
      </c>
    </row>
    <row r="119" spans="1:17" s="151" customFormat="1" x14ac:dyDescent="0.25">
      <c r="A119" s="294">
        <v>125</v>
      </c>
      <c r="B119" s="268" t="s">
        <v>10</v>
      </c>
      <c r="C119" s="268" t="s">
        <v>916</v>
      </c>
      <c r="D119" s="268" t="s">
        <v>212</v>
      </c>
      <c r="E119" s="268" t="s">
        <v>3</v>
      </c>
      <c r="F119" s="268" t="s">
        <v>77</v>
      </c>
      <c r="G119" s="268" t="s">
        <v>196</v>
      </c>
      <c r="H119" s="268" t="s">
        <v>196</v>
      </c>
      <c r="I119" s="203" t="s">
        <v>250</v>
      </c>
      <c r="J119" s="203" t="s">
        <v>250</v>
      </c>
      <c r="K119" s="295">
        <v>42059</v>
      </c>
      <c r="L119" s="268" t="s">
        <v>13</v>
      </c>
      <c r="M119" s="203" t="s">
        <v>282</v>
      </c>
      <c r="N119" s="203" t="s">
        <v>195</v>
      </c>
      <c r="O119" s="295">
        <v>42059</v>
      </c>
      <c r="P119" s="453">
        <f t="shared" ca="1" si="1"/>
        <v>0</v>
      </c>
      <c r="Q119" s="268" t="s">
        <v>289</v>
      </c>
    </row>
    <row r="120" spans="1:17" s="151" customFormat="1" x14ac:dyDescent="0.25">
      <c r="A120" s="294">
        <v>126</v>
      </c>
      <c r="B120" s="203" t="s">
        <v>10</v>
      </c>
      <c r="C120" s="203" t="s">
        <v>917</v>
      </c>
      <c r="D120" s="203" t="s">
        <v>212</v>
      </c>
      <c r="E120" s="203" t="s">
        <v>38</v>
      </c>
      <c r="F120" s="203" t="s">
        <v>60</v>
      </c>
      <c r="G120" s="203" t="s">
        <v>196</v>
      </c>
      <c r="H120" s="203" t="s">
        <v>196</v>
      </c>
      <c r="I120" s="203" t="s">
        <v>254</v>
      </c>
      <c r="J120" s="203" t="s">
        <v>255</v>
      </c>
      <c r="K120" s="295">
        <v>42059</v>
      </c>
      <c r="L120" s="203" t="s">
        <v>13</v>
      </c>
      <c r="M120" s="203" t="s">
        <v>282</v>
      </c>
      <c r="N120" s="203" t="s">
        <v>195</v>
      </c>
      <c r="O120" s="295">
        <v>42061</v>
      </c>
      <c r="P120" s="453">
        <f t="shared" ca="1" si="1"/>
        <v>2</v>
      </c>
      <c r="Q120" s="268" t="s">
        <v>289</v>
      </c>
    </row>
    <row r="121" spans="1:17" s="151" customFormat="1" x14ac:dyDescent="0.25">
      <c r="A121" s="294">
        <v>127</v>
      </c>
      <c r="B121" s="268" t="s">
        <v>10</v>
      </c>
      <c r="C121" s="268" t="s">
        <v>918</v>
      </c>
      <c r="D121" s="268" t="s">
        <v>212</v>
      </c>
      <c r="E121" s="268" t="s">
        <v>38</v>
      </c>
      <c r="F121" s="268" t="s">
        <v>60</v>
      </c>
      <c r="G121" s="268" t="s">
        <v>41</v>
      </c>
      <c r="H121" s="268" t="s">
        <v>41</v>
      </c>
      <c r="I121" s="203" t="s">
        <v>254</v>
      </c>
      <c r="J121" s="203" t="s">
        <v>255</v>
      </c>
      <c r="K121" s="295">
        <v>42059</v>
      </c>
      <c r="L121" s="268" t="s">
        <v>13</v>
      </c>
      <c r="M121" s="203" t="s">
        <v>282</v>
      </c>
      <c r="N121" s="203" t="s">
        <v>195</v>
      </c>
      <c r="O121" s="295">
        <v>42064</v>
      </c>
      <c r="P121" s="453">
        <f t="shared" ca="1" si="1"/>
        <v>5</v>
      </c>
      <c r="Q121" s="268" t="s">
        <v>289</v>
      </c>
    </row>
    <row r="122" spans="1:17" s="151" customFormat="1" x14ac:dyDescent="0.25">
      <c r="A122" s="294">
        <v>128</v>
      </c>
      <c r="B122" s="203" t="s">
        <v>10</v>
      </c>
      <c r="C122" s="203" t="s">
        <v>919</v>
      </c>
      <c r="D122" s="203" t="s">
        <v>212</v>
      </c>
      <c r="E122" s="203" t="s">
        <v>38</v>
      </c>
      <c r="F122" s="203" t="s">
        <v>60</v>
      </c>
      <c r="G122" s="203" t="s">
        <v>196</v>
      </c>
      <c r="H122" s="203" t="s">
        <v>196</v>
      </c>
      <c r="I122" s="203" t="s">
        <v>254</v>
      </c>
      <c r="J122" s="203" t="s">
        <v>250</v>
      </c>
      <c r="K122" s="295">
        <v>42059</v>
      </c>
      <c r="L122" s="203" t="s">
        <v>13</v>
      </c>
      <c r="M122" s="203" t="s">
        <v>282</v>
      </c>
      <c r="N122" s="203" t="s">
        <v>195</v>
      </c>
      <c r="O122" s="295">
        <v>42070</v>
      </c>
      <c r="P122" s="453">
        <f t="shared" ca="1" si="1"/>
        <v>11</v>
      </c>
      <c r="Q122" s="268" t="s">
        <v>289</v>
      </c>
    </row>
    <row r="123" spans="1:17" s="151" customFormat="1" x14ac:dyDescent="0.25">
      <c r="A123" s="294">
        <v>129</v>
      </c>
      <c r="B123" s="268" t="s">
        <v>10</v>
      </c>
      <c r="C123" s="268" t="s">
        <v>920</v>
      </c>
      <c r="D123" s="268" t="s">
        <v>3</v>
      </c>
      <c r="E123" s="268" t="s">
        <v>3</v>
      </c>
      <c r="F123" s="268" t="s">
        <v>77</v>
      </c>
      <c r="G123" s="268" t="s">
        <v>41</v>
      </c>
      <c r="H123" s="268" t="s">
        <v>41</v>
      </c>
      <c r="I123" s="203" t="s">
        <v>254</v>
      </c>
      <c r="J123" s="203" t="s">
        <v>255</v>
      </c>
      <c r="K123" s="295">
        <v>42060</v>
      </c>
      <c r="L123" s="268" t="s">
        <v>286</v>
      </c>
      <c r="M123" s="203" t="s">
        <v>282</v>
      </c>
      <c r="N123" s="203" t="s">
        <v>195</v>
      </c>
      <c r="O123" s="295">
        <v>42060</v>
      </c>
      <c r="P123" s="453">
        <f t="shared" ca="1" si="1"/>
        <v>0</v>
      </c>
      <c r="Q123" s="268" t="s">
        <v>289</v>
      </c>
    </row>
    <row r="124" spans="1:17" s="151" customFormat="1" x14ac:dyDescent="0.25">
      <c r="A124" s="294">
        <v>130</v>
      </c>
      <c r="B124" s="203" t="s">
        <v>10</v>
      </c>
      <c r="C124" s="203" t="s">
        <v>921</v>
      </c>
      <c r="D124" s="203" t="s">
        <v>209</v>
      </c>
      <c r="E124" s="203" t="s">
        <v>38</v>
      </c>
      <c r="F124" s="203" t="s">
        <v>60</v>
      </c>
      <c r="G124" s="203" t="s">
        <v>42</v>
      </c>
      <c r="H124" s="203" t="s">
        <v>42</v>
      </c>
      <c r="I124" s="203" t="s">
        <v>250</v>
      </c>
      <c r="J124" s="203" t="s">
        <v>251</v>
      </c>
      <c r="K124" s="295">
        <v>42060</v>
      </c>
      <c r="L124" s="203" t="s">
        <v>13</v>
      </c>
      <c r="M124" s="203" t="s">
        <v>282</v>
      </c>
      <c r="N124" s="203" t="s">
        <v>195</v>
      </c>
      <c r="O124" s="295">
        <v>42117</v>
      </c>
      <c r="P124" s="453">
        <f t="shared" ca="1" si="1"/>
        <v>57</v>
      </c>
      <c r="Q124" s="268" t="s">
        <v>289</v>
      </c>
    </row>
    <row r="125" spans="1:17" s="151" customFormat="1" x14ac:dyDescent="0.25">
      <c r="A125" s="294">
        <v>131</v>
      </c>
      <c r="B125" s="268" t="s">
        <v>10</v>
      </c>
      <c r="C125" s="268" t="s">
        <v>922</v>
      </c>
      <c r="D125" s="268" t="s">
        <v>213</v>
      </c>
      <c r="E125" s="268" t="s">
        <v>38</v>
      </c>
      <c r="F125" s="268" t="s">
        <v>60</v>
      </c>
      <c r="G125" s="268" t="s">
        <v>41</v>
      </c>
      <c r="H125" s="268" t="s">
        <v>41</v>
      </c>
      <c r="I125" s="203" t="s">
        <v>250</v>
      </c>
      <c r="J125" s="203" t="s">
        <v>255</v>
      </c>
      <c r="K125" s="295">
        <v>42061</v>
      </c>
      <c r="L125" s="268" t="s">
        <v>13</v>
      </c>
      <c r="M125" s="203" t="s">
        <v>282</v>
      </c>
      <c r="N125" s="203" t="s">
        <v>195</v>
      </c>
      <c r="O125" s="295">
        <v>42066</v>
      </c>
      <c r="P125" s="453">
        <f t="shared" ca="1" si="1"/>
        <v>5</v>
      </c>
      <c r="Q125" s="268" t="s">
        <v>289</v>
      </c>
    </row>
    <row r="126" spans="1:17" s="151" customFormat="1" x14ac:dyDescent="0.25">
      <c r="A126" s="294">
        <v>132</v>
      </c>
      <c r="B126" s="203" t="s">
        <v>10</v>
      </c>
      <c r="C126" s="203" t="s">
        <v>923</v>
      </c>
      <c r="D126" s="203" t="s">
        <v>209</v>
      </c>
      <c r="E126" s="203" t="s">
        <v>783</v>
      </c>
      <c r="F126" s="203" t="s">
        <v>784</v>
      </c>
      <c r="G126" s="203" t="s">
        <v>41</v>
      </c>
      <c r="H126" s="203" t="s">
        <v>41</v>
      </c>
      <c r="I126" s="203" t="s">
        <v>250</v>
      </c>
      <c r="J126" s="203" t="s">
        <v>255</v>
      </c>
      <c r="K126" s="295">
        <v>42061</v>
      </c>
      <c r="L126" s="203" t="s">
        <v>13</v>
      </c>
      <c r="M126" s="203" t="s">
        <v>282</v>
      </c>
      <c r="N126" s="203" t="s">
        <v>195</v>
      </c>
      <c r="O126" s="295">
        <v>42064</v>
      </c>
      <c r="P126" s="453">
        <f t="shared" ca="1" si="1"/>
        <v>3</v>
      </c>
      <c r="Q126" s="268" t="s">
        <v>289</v>
      </c>
    </row>
    <row r="127" spans="1:17" s="151" customFormat="1" x14ac:dyDescent="0.25">
      <c r="A127" s="294">
        <v>133</v>
      </c>
      <c r="B127" s="268" t="s">
        <v>10</v>
      </c>
      <c r="C127" s="268" t="s">
        <v>924</v>
      </c>
      <c r="D127" s="268" t="s">
        <v>203</v>
      </c>
      <c r="E127" s="268" t="s">
        <v>38</v>
      </c>
      <c r="F127" s="268" t="s">
        <v>60</v>
      </c>
      <c r="G127" s="268" t="s">
        <v>40</v>
      </c>
      <c r="H127" s="268" t="s">
        <v>42</v>
      </c>
      <c r="I127" s="203" t="s">
        <v>254</v>
      </c>
      <c r="J127" s="203" t="s">
        <v>255</v>
      </c>
      <c r="K127" s="295">
        <v>42062</v>
      </c>
      <c r="L127" s="268" t="s">
        <v>13</v>
      </c>
      <c r="M127" s="203" t="s">
        <v>282</v>
      </c>
      <c r="N127" s="203" t="s">
        <v>195</v>
      </c>
      <c r="O127" s="295">
        <v>42065</v>
      </c>
      <c r="P127" s="453">
        <f t="shared" ca="1" si="1"/>
        <v>3</v>
      </c>
      <c r="Q127" s="268" t="s">
        <v>289</v>
      </c>
    </row>
    <row r="128" spans="1:17" s="151" customFormat="1" x14ac:dyDescent="0.25">
      <c r="A128" s="294">
        <v>134</v>
      </c>
      <c r="B128" s="203" t="s">
        <v>10</v>
      </c>
      <c r="C128" s="203" t="s">
        <v>925</v>
      </c>
      <c r="D128" s="203" t="s">
        <v>209</v>
      </c>
      <c r="E128" s="203" t="s">
        <v>38</v>
      </c>
      <c r="F128" s="203" t="s">
        <v>60</v>
      </c>
      <c r="G128" s="203" t="s">
        <v>41</v>
      </c>
      <c r="H128" s="203" t="s">
        <v>41</v>
      </c>
      <c r="I128" s="203" t="s">
        <v>250</v>
      </c>
      <c r="J128" s="203" t="s">
        <v>255</v>
      </c>
      <c r="K128" s="295">
        <v>42062</v>
      </c>
      <c r="L128" s="203" t="s">
        <v>13</v>
      </c>
      <c r="M128" s="203" t="s">
        <v>282</v>
      </c>
      <c r="N128" s="203" t="s">
        <v>195</v>
      </c>
      <c r="O128" s="295">
        <v>42073</v>
      </c>
      <c r="P128" s="453">
        <f t="shared" ca="1" si="1"/>
        <v>11</v>
      </c>
      <c r="Q128" s="268" t="s">
        <v>289</v>
      </c>
    </row>
    <row r="129" spans="1:17" s="151" customFormat="1" x14ac:dyDescent="0.25">
      <c r="A129" s="294">
        <v>135</v>
      </c>
      <c r="B129" s="268" t="s">
        <v>10</v>
      </c>
      <c r="C129" s="268" t="s">
        <v>926</v>
      </c>
      <c r="D129" s="268" t="s">
        <v>208</v>
      </c>
      <c r="E129" s="268" t="s">
        <v>38</v>
      </c>
      <c r="F129" s="268" t="s">
        <v>60</v>
      </c>
      <c r="G129" s="268" t="s">
        <v>40</v>
      </c>
      <c r="H129" s="268" t="s">
        <v>40</v>
      </c>
      <c r="I129" s="203" t="s">
        <v>253</v>
      </c>
      <c r="J129" s="203" t="s">
        <v>253</v>
      </c>
      <c r="K129" s="295">
        <v>42062</v>
      </c>
      <c r="L129" s="268" t="s">
        <v>13</v>
      </c>
      <c r="M129" s="203" t="s">
        <v>282</v>
      </c>
      <c r="N129" s="203" t="s">
        <v>195</v>
      </c>
      <c r="O129" s="295">
        <v>42072</v>
      </c>
      <c r="P129" s="453">
        <f t="shared" ca="1" si="1"/>
        <v>10</v>
      </c>
      <c r="Q129" s="268" t="s">
        <v>289</v>
      </c>
    </row>
    <row r="130" spans="1:17" s="151" customFormat="1" x14ac:dyDescent="0.25">
      <c r="A130" s="294">
        <v>136</v>
      </c>
      <c r="B130" s="203" t="s">
        <v>10</v>
      </c>
      <c r="C130" s="203" t="s">
        <v>927</v>
      </c>
      <c r="D130" s="203" t="s">
        <v>203</v>
      </c>
      <c r="E130" s="203" t="s">
        <v>38</v>
      </c>
      <c r="F130" s="203" t="s">
        <v>60</v>
      </c>
      <c r="G130" s="203" t="s">
        <v>42</v>
      </c>
      <c r="H130" s="203" t="s">
        <v>42</v>
      </c>
      <c r="I130" s="203" t="s">
        <v>254</v>
      </c>
      <c r="J130" s="203" t="s">
        <v>250</v>
      </c>
      <c r="K130" s="295">
        <v>42062</v>
      </c>
      <c r="L130" s="203" t="s">
        <v>13</v>
      </c>
      <c r="M130" s="203" t="s">
        <v>282</v>
      </c>
      <c r="N130" s="203" t="s">
        <v>195</v>
      </c>
      <c r="O130" s="295">
        <v>42067</v>
      </c>
      <c r="P130" s="453">
        <f t="shared" ca="1" si="1"/>
        <v>5</v>
      </c>
      <c r="Q130" s="268" t="s">
        <v>289</v>
      </c>
    </row>
    <row r="131" spans="1:17" s="151" customFormat="1" x14ac:dyDescent="0.25">
      <c r="A131" s="294">
        <v>137</v>
      </c>
      <c r="B131" s="268" t="s">
        <v>10</v>
      </c>
      <c r="C131" s="268" t="s">
        <v>928</v>
      </c>
      <c r="D131" s="268" t="s">
        <v>203</v>
      </c>
      <c r="E131" s="268" t="s">
        <v>38</v>
      </c>
      <c r="F131" s="268" t="s">
        <v>60</v>
      </c>
      <c r="G131" s="268" t="s">
        <v>42</v>
      </c>
      <c r="H131" s="268" t="s">
        <v>42</v>
      </c>
      <c r="I131" s="203" t="s">
        <v>254</v>
      </c>
      <c r="J131" s="203" t="s">
        <v>250</v>
      </c>
      <c r="K131" s="295">
        <v>42062</v>
      </c>
      <c r="L131" s="268" t="s">
        <v>13</v>
      </c>
      <c r="M131" s="203" t="s">
        <v>282</v>
      </c>
      <c r="N131" s="203" t="s">
        <v>195</v>
      </c>
      <c r="O131" s="295">
        <v>42069</v>
      </c>
      <c r="P131" s="453">
        <f t="shared" ref="P131:P194" ca="1" si="2">IF(B131="Closed",IFERROR(O131-K131,""""),(NOW()-K131))</f>
        <v>7</v>
      </c>
      <c r="Q131" s="268" t="s">
        <v>289</v>
      </c>
    </row>
    <row r="132" spans="1:17" s="151" customFormat="1" x14ac:dyDescent="0.25">
      <c r="A132" s="294">
        <v>138</v>
      </c>
      <c r="B132" s="203" t="s">
        <v>10</v>
      </c>
      <c r="C132" s="203" t="s">
        <v>929</v>
      </c>
      <c r="D132" s="203" t="s">
        <v>208</v>
      </c>
      <c r="E132" s="203" t="s">
        <v>3</v>
      </c>
      <c r="F132" s="203" t="s">
        <v>77</v>
      </c>
      <c r="G132" s="203" t="s">
        <v>41</v>
      </c>
      <c r="H132" s="203" t="s">
        <v>41</v>
      </c>
      <c r="I132" s="203" t="s">
        <v>253</v>
      </c>
      <c r="J132" s="203" t="s">
        <v>253</v>
      </c>
      <c r="K132" s="295">
        <v>42062</v>
      </c>
      <c r="L132" s="203" t="s">
        <v>13</v>
      </c>
      <c r="M132" s="203" t="s">
        <v>282</v>
      </c>
      <c r="N132" s="203" t="s">
        <v>195</v>
      </c>
      <c r="O132" s="295">
        <v>42073</v>
      </c>
      <c r="P132" s="453">
        <f t="shared" ca="1" si="2"/>
        <v>11</v>
      </c>
      <c r="Q132" s="268" t="s">
        <v>289</v>
      </c>
    </row>
    <row r="133" spans="1:17" s="151" customFormat="1" x14ac:dyDescent="0.25">
      <c r="A133" s="294">
        <v>139</v>
      </c>
      <c r="B133" s="268" t="s">
        <v>216</v>
      </c>
      <c r="C133" s="268" t="s">
        <v>930</v>
      </c>
      <c r="D133" s="268" t="s">
        <v>208</v>
      </c>
      <c r="E133" s="203" t="s">
        <v>248</v>
      </c>
      <c r="F133" s="203" t="s">
        <v>248</v>
      </c>
      <c r="G133" s="268" t="s">
        <v>40</v>
      </c>
      <c r="H133" s="268" t="s">
        <v>40</v>
      </c>
      <c r="I133" s="203" t="s">
        <v>253</v>
      </c>
      <c r="J133" s="203" t="s">
        <v>249</v>
      </c>
      <c r="K133" s="295">
        <v>42062</v>
      </c>
      <c r="L133" s="268" t="s">
        <v>13</v>
      </c>
      <c r="M133" s="203" t="s">
        <v>282</v>
      </c>
      <c r="N133" s="203" t="s">
        <v>195</v>
      </c>
      <c r="O133" s="203" t="s">
        <v>248</v>
      </c>
      <c r="P133" s="453">
        <f t="shared" ca="1" si="2"/>
        <v>90.797208680553013</v>
      </c>
      <c r="Q133" s="268" t="s">
        <v>289</v>
      </c>
    </row>
    <row r="134" spans="1:17" s="151" customFormat="1" x14ac:dyDescent="0.25">
      <c r="A134" s="294">
        <v>140</v>
      </c>
      <c r="B134" s="203" t="s">
        <v>10</v>
      </c>
      <c r="C134" s="203" t="s">
        <v>931</v>
      </c>
      <c r="D134" s="203" t="s">
        <v>209</v>
      </c>
      <c r="E134" s="203" t="s">
        <v>38</v>
      </c>
      <c r="F134" s="203" t="s">
        <v>60</v>
      </c>
      <c r="G134" s="203" t="s">
        <v>41</v>
      </c>
      <c r="H134" s="203" t="s">
        <v>41</v>
      </c>
      <c r="I134" s="203" t="s">
        <v>252</v>
      </c>
      <c r="J134" s="203" t="s">
        <v>250</v>
      </c>
      <c r="K134" s="295">
        <v>42062</v>
      </c>
      <c r="L134" s="203" t="s">
        <v>13</v>
      </c>
      <c r="M134" s="203" t="s">
        <v>282</v>
      </c>
      <c r="N134" s="203" t="s">
        <v>195</v>
      </c>
      <c r="O134" s="295">
        <v>42111</v>
      </c>
      <c r="P134" s="453">
        <f t="shared" ca="1" si="2"/>
        <v>49</v>
      </c>
      <c r="Q134" s="268" t="s">
        <v>289</v>
      </c>
    </row>
    <row r="135" spans="1:17" s="151" customFormat="1" x14ac:dyDescent="0.25">
      <c r="A135" s="294">
        <v>141</v>
      </c>
      <c r="B135" s="268" t="s">
        <v>10</v>
      </c>
      <c r="C135" s="268" t="s">
        <v>932</v>
      </c>
      <c r="D135" s="268" t="s">
        <v>209</v>
      </c>
      <c r="E135" s="268" t="s">
        <v>52</v>
      </c>
      <c r="F135" s="268" t="s">
        <v>790</v>
      </c>
      <c r="G135" s="268" t="s">
        <v>40</v>
      </c>
      <c r="H135" s="268" t="s">
        <v>40</v>
      </c>
      <c r="I135" s="203" t="s">
        <v>252</v>
      </c>
      <c r="J135" s="203" t="s">
        <v>250</v>
      </c>
      <c r="K135" s="295">
        <v>42062</v>
      </c>
      <c r="L135" s="268" t="s">
        <v>13</v>
      </c>
      <c r="M135" s="203" t="s">
        <v>282</v>
      </c>
      <c r="N135" s="203" t="s">
        <v>195</v>
      </c>
      <c r="O135" s="295">
        <v>42062</v>
      </c>
      <c r="P135" s="453">
        <f t="shared" ca="1" si="2"/>
        <v>0</v>
      </c>
      <c r="Q135" s="268" t="s">
        <v>289</v>
      </c>
    </row>
    <row r="136" spans="1:17" s="151" customFormat="1" x14ac:dyDescent="0.25">
      <c r="A136" s="294">
        <v>142</v>
      </c>
      <c r="B136" s="203" t="s">
        <v>10</v>
      </c>
      <c r="C136" s="203" t="s">
        <v>933</v>
      </c>
      <c r="D136" s="203" t="s">
        <v>203</v>
      </c>
      <c r="E136" s="203" t="s">
        <v>38</v>
      </c>
      <c r="F136" s="203" t="s">
        <v>60</v>
      </c>
      <c r="G136" s="203" t="s">
        <v>41</v>
      </c>
      <c r="H136" s="203" t="s">
        <v>41</v>
      </c>
      <c r="I136" s="203" t="s">
        <v>254</v>
      </c>
      <c r="J136" s="203" t="s">
        <v>250</v>
      </c>
      <c r="K136" s="295">
        <v>42065</v>
      </c>
      <c r="L136" s="203" t="s">
        <v>13</v>
      </c>
      <c r="M136" s="203" t="s">
        <v>282</v>
      </c>
      <c r="N136" s="203" t="s">
        <v>195</v>
      </c>
      <c r="O136" s="295">
        <v>42069</v>
      </c>
      <c r="P136" s="453">
        <f t="shared" ca="1" si="2"/>
        <v>4</v>
      </c>
      <c r="Q136" s="268" t="s">
        <v>289</v>
      </c>
    </row>
    <row r="137" spans="1:17" s="151" customFormat="1" x14ac:dyDescent="0.25">
      <c r="A137" s="294">
        <v>143</v>
      </c>
      <c r="B137" s="268" t="s">
        <v>10</v>
      </c>
      <c r="C137" s="268" t="s">
        <v>934</v>
      </c>
      <c r="D137" s="268" t="s">
        <v>207</v>
      </c>
      <c r="E137" s="268" t="s">
        <v>52</v>
      </c>
      <c r="F137" s="268" t="s">
        <v>786</v>
      </c>
      <c r="G137" s="268" t="s">
        <v>196</v>
      </c>
      <c r="H137" s="268" t="s">
        <v>196</v>
      </c>
      <c r="I137" s="203" t="s">
        <v>253</v>
      </c>
      <c r="J137" s="203" t="s">
        <v>255</v>
      </c>
      <c r="K137" s="295">
        <v>42065</v>
      </c>
      <c r="L137" s="268" t="s">
        <v>13</v>
      </c>
      <c r="M137" s="203" t="s">
        <v>282</v>
      </c>
      <c r="N137" s="203" t="s">
        <v>195</v>
      </c>
      <c r="O137" s="295">
        <v>42066</v>
      </c>
      <c r="P137" s="453">
        <f t="shared" ca="1" si="2"/>
        <v>1</v>
      </c>
      <c r="Q137" s="268" t="s">
        <v>289</v>
      </c>
    </row>
    <row r="138" spans="1:17" s="151" customFormat="1" x14ac:dyDescent="0.25">
      <c r="A138" s="294">
        <v>144</v>
      </c>
      <c r="B138" s="203" t="s">
        <v>10</v>
      </c>
      <c r="C138" s="203" t="s">
        <v>935</v>
      </c>
      <c r="D138" s="203" t="s">
        <v>207</v>
      </c>
      <c r="E138" s="203" t="s">
        <v>38</v>
      </c>
      <c r="F138" s="203" t="s">
        <v>60</v>
      </c>
      <c r="G138" s="203" t="s">
        <v>41</v>
      </c>
      <c r="H138" s="203" t="s">
        <v>41</v>
      </c>
      <c r="I138" s="203" t="s">
        <v>253</v>
      </c>
      <c r="J138" s="203" t="s">
        <v>253</v>
      </c>
      <c r="K138" s="295">
        <v>42065</v>
      </c>
      <c r="L138" s="203" t="s">
        <v>13</v>
      </c>
      <c r="M138" s="203" t="s">
        <v>282</v>
      </c>
      <c r="N138" s="203" t="s">
        <v>195</v>
      </c>
      <c r="O138" s="295">
        <v>42069</v>
      </c>
      <c r="P138" s="453">
        <f t="shared" ca="1" si="2"/>
        <v>4</v>
      </c>
      <c r="Q138" s="268" t="s">
        <v>289</v>
      </c>
    </row>
    <row r="139" spans="1:17" s="151" customFormat="1" x14ac:dyDescent="0.25">
      <c r="A139" s="294">
        <v>145</v>
      </c>
      <c r="B139" s="268" t="s">
        <v>10</v>
      </c>
      <c r="C139" s="268" t="s">
        <v>936</v>
      </c>
      <c r="D139" s="268" t="s">
        <v>212</v>
      </c>
      <c r="E139" s="268" t="s">
        <v>38</v>
      </c>
      <c r="F139" s="268" t="s">
        <v>60</v>
      </c>
      <c r="G139" s="268" t="s">
        <v>196</v>
      </c>
      <c r="H139" s="268" t="s">
        <v>196</v>
      </c>
      <c r="I139" s="203" t="s">
        <v>254</v>
      </c>
      <c r="J139" s="203" t="s">
        <v>250</v>
      </c>
      <c r="K139" s="295">
        <v>42065</v>
      </c>
      <c r="L139" s="268" t="s">
        <v>13</v>
      </c>
      <c r="M139" s="203" t="s">
        <v>282</v>
      </c>
      <c r="N139" s="203" t="s">
        <v>195</v>
      </c>
      <c r="O139" s="295">
        <v>42067</v>
      </c>
      <c r="P139" s="453">
        <f t="shared" ca="1" si="2"/>
        <v>2</v>
      </c>
      <c r="Q139" s="268" t="s">
        <v>289</v>
      </c>
    </row>
    <row r="140" spans="1:17" s="151" customFormat="1" x14ac:dyDescent="0.25">
      <c r="A140" s="294">
        <v>146</v>
      </c>
      <c r="B140" s="203" t="s">
        <v>10</v>
      </c>
      <c r="C140" s="203" t="s">
        <v>937</v>
      </c>
      <c r="D140" s="203" t="s">
        <v>210</v>
      </c>
      <c r="E140" s="203" t="s">
        <v>38</v>
      </c>
      <c r="F140" s="203" t="s">
        <v>60</v>
      </c>
      <c r="G140" s="203" t="s">
        <v>41</v>
      </c>
      <c r="H140" s="203" t="s">
        <v>41</v>
      </c>
      <c r="I140" s="203" t="s">
        <v>251</v>
      </c>
      <c r="J140" s="203" t="s">
        <v>255</v>
      </c>
      <c r="K140" s="295">
        <v>42065</v>
      </c>
      <c r="L140" s="203" t="s">
        <v>13</v>
      </c>
      <c r="M140" s="203" t="s">
        <v>282</v>
      </c>
      <c r="N140" s="203" t="s">
        <v>195</v>
      </c>
      <c r="O140" s="295">
        <v>42074</v>
      </c>
      <c r="P140" s="453">
        <f t="shared" ca="1" si="2"/>
        <v>9</v>
      </c>
      <c r="Q140" s="268" t="s">
        <v>289</v>
      </c>
    </row>
    <row r="141" spans="1:17" s="151" customFormat="1" x14ac:dyDescent="0.25">
      <c r="A141" s="294">
        <v>147</v>
      </c>
      <c r="B141" s="268" t="s">
        <v>216</v>
      </c>
      <c r="C141" s="268" t="s">
        <v>938</v>
      </c>
      <c r="D141" s="268" t="s">
        <v>212</v>
      </c>
      <c r="E141" s="203" t="s">
        <v>248</v>
      </c>
      <c r="F141" s="203" t="s">
        <v>248</v>
      </c>
      <c r="G141" s="268" t="s">
        <v>40</v>
      </c>
      <c r="H141" s="268" t="s">
        <v>40</v>
      </c>
      <c r="I141" s="203" t="s">
        <v>252</v>
      </c>
      <c r="J141" s="203" t="s">
        <v>267</v>
      </c>
      <c r="K141" s="295">
        <v>42065</v>
      </c>
      <c r="L141" s="268" t="s">
        <v>13</v>
      </c>
      <c r="M141" s="203" t="s">
        <v>282</v>
      </c>
      <c r="N141" s="203" t="s">
        <v>195</v>
      </c>
      <c r="O141" s="203" t="s">
        <v>248</v>
      </c>
      <c r="P141" s="453">
        <f t="shared" ca="1" si="2"/>
        <v>87.797208680553013</v>
      </c>
      <c r="Q141" s="268" t="s">
        <v>289</v>
      </c>
    </row>
    <row r="142" spans="1:17" s="151" customFormat="1" x14ac:dyDescent="0.25">
      <c r="A142" s="294">
        <v>148</v>
      </c>
      <c r="B142" s="203" t="s">
        <v>10</v>
      </c>
      <c r="C142" s="203" t="s">
        <v>939</v>
      </c>
      <c r="D142" s="203" t="s">
        <v>203</v>
      </c>
      <c r="E142" s="203" t="s">
        <v>38</v>
      </c>
      <c r="F142" s="203" t="s">
        <v>60</v>
      </c>
      <c r="G142" s="203" t="s">
        <v>40</v>
      </c>
      <c r="H142" s="203" t="s">
        <v>40</v>
      </c>
      <c r="I142" s="203" t="s">
        <v>254</v>
      </c>
      <c r="J142" s="203" t="s">
        <v>254</v>
      </c>
      <c r="K142" s="295">
        <v>42065</v>
      </c>
      <c r="L142" s="203" t="s">
        <v>13</v>
      </c>
      <c r="M142" s="203" t="s">
        <v>282</v>
      </c>
      <c r="N142" s="203" t="s">
        <v>195</v>
      </c>
      <c r="O142" s="295">
        <v>42103</v>
      </c>
      <c r="P142" s="453">
        <f t="shared" ca="1" si="2"/>
        <v>38</v>
      </c>
      <c r="Q142" s="268" t="s">
        <v>289</v>
      </c>
    </row>
    <row r="143" spans="1:17" s="151" customFormat="1" x14ac:dyDescent="0.25">
      <c r="A143" s="294">
        <v>149</v>
      </c>
      <c r="B143" s="268" t="s">
        <v>10</v>
      </c>
      <c r="C143" s="268" t="s">
        <v>940</v>
      </c>
      <c r="D143" s="268" t="s">
        <v>210</v>
      </c>
      <c r="E143" s="268" t="s">
        <v>52</v>
      </c>
      <c r="F143" s="268" t="s">
        <v>66</v>
      </c>
      <c r="G143" s="268" t="s">
        <v>41</v>
      </c>
      <c r="H143" s="268" t="s">
        <v>41</v>
      </c>
      <c r="I143" s="203" t="s">
        <v>251</v>
      </c>
      <c r="J143" s="203" t="s">
        <v>250</v>
      </c>
      <c r="K143" s="295">
        <v>42065</v>
      </c>
      <c r="L143" s="268" t="s">
        <v>13</v>
      </c>
      <c r="M143" s="203" t="s">
        <v>282</v>
      </c>
      <c r="N143" s="203" t="s">
        <v>195</v>
      </c>
      <c r="O143" s="295">
        <v>42115</v>
      </c>
      <c r="P143" s="453">
        <f t="shared" ca="1" si="2"/>
        <v>50</v>
      </c>
      <c r="Q143" s="268" t="s">
        <v>289</v>
      </c>
    </row>
    <row r="144" spans="1:17" s="151" customFormat="1" x14ac:dyDescent="0.25">
      <c r="A144" s="294">
        <v>150</v>
      </c>
      <c r="B144" s="203" t="s">
        <v>10</v>
      </c>
      <c r="C144" s="203" t="s">
        <v>941</v>
      </c>
      <c r="D144" s="203" t="s">
        <v>209</v>
      </c>
      <c r="E144" s="203" t="s">
        <v>38</v>
      </c>
      <c r="F144" s="203" t="s">
        <v>60</v>
      </c>
      <c r="G144" s="203" t="s">
        <v>41</v>
      </c>
      <c r="H144" s="203" t="s">
        <v>41</v>
      </c>
      <c r="I144" s="203" t="s">
        <v>251</v>
      </c>
      <c r="J144" s="203" t="s">
        <v>251</v>
      </c>
      <c r="K144" s="295">
        <v>42065</v>
      </c>
      <c r="L144" s="203" t="s">
        <v>13</v>
      </c>
      <c r="M144" s="203" t="s">
        <v>282</v>
      </c>
      <c r="N144" s="203" t="s">
        <v>195</v>
      </c>
      <c r="O144" s="295">
        <v>42087</v>
      </c>
      <c r="P144" s="453">
        <f t="shared" ca="1" si="2"/>
        <v>22</v>
      </c>
      <c r="Q144" s="268" t="s">
        <v>289</v>
      </c>
    </row>
    <row r="145" spans="1:17" s="151" customFormat="1" x14ac:dyDescent="0.25">
      <c r="A145" s="294">
        <v>151</v>
      </c>
      <c r="B145" s="268" t="s">
        <v>10</v>
      </c>
      <c r="C145" s="268" t="s">
        <v>942</v>
      </c>
      <c r="D145" s="268" t="s">
        <v>203</v>
      </c>
      <c r="E145" s="268" t="s">
        <v>38</v>
      </c>
      <c r="F145" s="268" t="s">
        <v>60</v>
      </c>
      <c r="G145" s="268" t="s">
        <v>40</v>
      </c>
      <c r="H145" s="268" t="s">
        <v>40</v>
      </c>
      <c r="I145" s="203" t="s">
        <v>254</v>
      </c>
      <c r="J145" s="203" t="s">
        <v>250</v>
      </c>
      <c r="K145" s="295">
        <v>42065</v>
      </c>
      <c r="L145" s="268" t="s">
        <v>13</v>
      </c>
      <c r="M145" s="203" t="s">
        <v>282</v>
      </c>
      <c r="N145" s="203" t="s">
        <v>195</v>
      </c>
      <c r="O145" s="295">
        <v>42069</v>
      </c>
      <c r="P145" s="453">
        <f t="shared" ca="1" si="2"/>
        <v>4</v>
      </c>
      <c r="Q145" s="268" t="s">
        <v>289</v>
      </c>
    </row>
    <row r="146" spans="1:17" s="151" customFormat="1" x14ac:dyDescent="0.25">
      <c r="A146" s="294">
        <v>152</v>
      </c>
      <c r="B146" s="203" t="s">
        <v>10</v>
      </c>
      <c r="C146" s="203" t="s">
        <v>943</v>
      </c>
      <c r="D146" s="203" t="s">
        <v>206</v>
      </c>
      <c r="E146" s="203" t="s">
        <v>38</v>
      </c>
      <c r="F146" s="203" t="s">
        <v>60</v>
      </c>
      <c r="G146" s="203" t="s">
        <v>41</v>
      </c>
      <c r="H146" s="203" t="s">
        <v>41</v>
      </c>
      <c r="I146" s="203" t="s">
        <v>251</v>
      </c>
      <c r="J146" s="203" t="s">
        <v>251</v>
      </c>
      <c r="K146" s="295">
        <v>42065</v>
      </c>
      <c r="L146" s="203" t="s">
        <v>13</v>
      </c>
      <c r="M146" s="203" t="s">
        <v>282</v>
      </c>
      <c r="N146" s="203" t="s">
        <v>195</v>
      </c>
      <c r="O146" s="295">
        <v>42090</v>
      </c>
      <c r="P146" s="453">
        <f t="shared" ca="1" si="2"/>
        <v>25</v>
      </c>
      <c r="Q146" s="268" t="s">
        <v>289</v>
      </c>
    </row>
    <row r="147" spans="1:17" s="151" customFormat="1" x14ac:dyDescent="0.25">
      <c r="A147" s="294">
        <v>153</v>
      </c>
      <c r="B147" s="268" t="s">
        <v>10</v>
      </c>
      <c r="C147" s="268" t="s">
        <v>944</v>
      </c>
      <c r="D147" s="268" t="s">
        <v>203</v>
      </c>
      <c r="E147" s="268" t="s">
        <v>38</v>
      </c>
      <c r="F147" s="268" t="s">
        <v>60</v>
      </c>
      <c r="G147" s="268" t="s">
        <v>40</v>
      </c>
      <c r="H147" s="268" t="s">
        <v>40</v>
      </c>
      <c r="I147" s="203" t="s">
        <v>254</v>
      </c>
      <c r="J147" s="203" t="s">
        <v>254</v>
      </c>
      <c r="K147" s="295">
        <v>42065</v>
      </c>
      <c r="L147" s="268" t="s">
        <v>13</v>
      </c>
      <c r="M147" s="203" t="s">
        <v>282</v>
      </c>
      <c r="N147" s="203" t="s">
        <v>195</v>
      </c>
      <c r="O147" s="295">
        <v>42103</v>
      </c>
      <c r="P147" s="453">
        <f t="shared" ca="1" si="2"/>
        <v>38</v>
      </c>
      <c r="Q147" s="268" t="s">
        <v>289</v>
      </c>
    </row>
    <row r="148" spans="1:17" s="151" customFormat="1" x14ac:dyDescent="0.25">
      <c r="A148" s="294">
        <v>155</v>
      </c>
      <c r="B148" s="268" t="s">
        <v>10</v>
      </c>
      <c r="C148" s="268" t="s">
        <v>945</v>
      </c>
      <c r="D148" s="268" t="s">
        <v>209</v>
      </c>
      <c r="E148" s="268" t="s">
        <v>38</v>
      </c>
      <c r="F148" s="268" t="s">
        <v>60</v>
      </c>
      <c r="G148" s="268" t="s">
        <v>41</v>
      </c>
      <c r="H148" s="268" t="s">
        <v>41</v>
      </c>
      <c r="I148" s="203" t="s">
        <v>252</v>
      </c>
      <c r="J148" s="203" t="s">
        <v>250</v>
      </c>
      <c r="K148" s="295">
        <v>42065</v>
      </c>
      <c r="L148" s="268" t="s">
        <v>13</v>
      </c>
      <c r="M148" s="203" t="s">
        <v>282</v>
      </c>
      <c r="N148" s="203" t="s">
        <v>195</v>
      </c>
      <c r="O148" s="295">
        <v>42107</v>
      </c>
      <c r="P148" s="453">
        <f t="shared" ca="1" si="2"/>
        <v>42</v>
      </c>
      <c r="Q148" s="268" t="s">
        <v>289</v>
      </c>
    </row>
    <row r="149" spans="1:17" s="151" customFormat="1" x14ac:dyDescent="0.25">
      <c r="A149" s="294">
        <v>157</v>
      </c>
      <c r="B149" s="268" t="s">
        <v>10</v>
      </c>
      <c r="C149" s="268" t="s">
        <v>946</v>
      </c>
      <c r="D149" s="268" t="s">
        <v>209</v>
      </c>
      <c r="E149" s="268" t="s">
        <v>789</v>
      </c>
      <c r="F149" s="203" t="s">
        <v>248</v>
      </c>
      <c r="G149" s="268" t="s">
        <v>41</v>
      </c>
      <c r="H149" s="268" t="s">
        <v>41</v>
      </c>
      <c r="I149" s="203" t="s">
        <v>252</v>
      </c>
      <c r="J149" s="203" t="s">
        <v>250</v>
      </c>
      <c r="K149" s="295">
        <v>42065</v>
      </c>
      <c r="L149" s="268" t="s">
        <v>13</v>
      </c>
      <c r="M149" s="203" t="s">
        <v>282</v>
      </c>
      <c r="N149" s="203" t="s">
        <v>195</v>
      </c>
      <c r="O149" s="295">
        <v>42146</v>
      </c>
      <c r="P149" s="453">
        <f t="shared" ca="1" si="2"/>
        <v>81</v>
      </c>
      <c r="Q149" s="268" t="s">
        <v>289</v>
      </c>
    </row>
    <row r="150" spans="1:17" s="151" customFormat="1" x14ac:dyDescent="0.25">
      <c r="A150" s="294">
        <v>158</v>
      </c>
      <c r="B150" s="203" t="s">
        <v>10</v>
      </c>
      <c r="C150" s="203" t="s">
        <v>947</v>
      </c>
      <c r="D150" s="203" t="s">
        <v>203</v>
      </c>
      <c r="E150" s="203" t="s">
        <v>38</v>
      </c>
      <c r="F150" s="203" t="s">
        <v>60</v>
      </c>
      <c r="G150" s="203" t="s">
        <v>40</v>
      </c>
      <c r="H150" s="203" t="s">
        <v>40</v>
      </c>
      <c r="I150" s="203" t="s">
        <v>254</v>
      </c>
      <c r="J150" s="203" t="s">
        <v>250</v>
      </c>
      <c r="K150" s="295">
        <v>42066</v>
      </c>
      <c r="L150" s="203" t="s">
        <v>13</v>
      </c>
      <c r="M150" s="203" t="s">
        <v>282</v>
      </c>
      <c r="N150" s="203" t="s">
        <v>195</v>
      </c>
      <c r="O150" s="295">
        <v>42069</v>
      </c>
      <c r="P150" s="453">
        <f t="shared" ca="1" si="2"/>
        <v>3</v>
      </c>
      <c r="Q150" s="268" t="s">
        <v>289</v>
      </c>
    </row>
    <row r="151" spans="1:17" s="151" customFormat="1" x14ac:dyDescent="0.25">
      <c r="A151" s="294">
        <v>159</v>
      </c>
      <c r="B151" s="268" t="s">
        <v>10</v>
      </c>
      <c r="C151" s="268" t="s">
        <v>948</v>
      </c>
      <c r="D151" s="268" t="s">
        <v>203</v>
      </c>
      <c r="E151" s="268" t="s">
        <v>38</v>
      </c>
      <c r="F151" s="268" t="s">
        <v>60</v>
      </c>
      <c r="G151" s="268" t="s">
        <v>40</v>
      </c>
      <c r="H151" s="268" t="s">
        <v>40</v>
      </c>
      <c r="I151" s="203" t="s">
        <v>254</v>
      </c>
      <c r="J151" s="203" t="s">
        <v>250</v>
      </c>
      <c r="K151" s="295">
        <v>42066</v>
      </c>
      <c r="L151" s="268" t="s">
        <v>13</v>
      </c>
      <c r="M151" s="203" t="s">
        <v>282</v>
      </c>
      <c r="N151" s="203" t="s">
        <v>195</v>
      </c>
      <c r="O151" s="295">
        <v>42069</v>
      </c>
      <c r="P151" s="453">
        <f t="shared" ca="1" si="2"/>
        <v>3</v>
      </c>
      <c r="Q151" s="268" t="s">
        <v>289</v>
      </c>
    </row>
    <row r="152" spans="1:17" s="151" customFormat="1" x14ac:dyDescent="0.25">
      <c r="A152" s="294">
        <v>160</v>
      </c>
      <c r="B152" s="203" t="s">
        <v>10</v>
      </c>
      <c r="C152" s="203" t="s">
        <v>949</v>
      </c>
      <c r="D152" s="203" t="s">
        <v>203</v>
      </c>
      <c r="E152" s="203" t="s">
        <v>38</v>
      </c>
      <c r="F152" s="203" t="s">
        <v>60</v>
      </c>
      <c r="G152" s="203" t="s">
        <v>40</v>
      </c>
      <c r="H152" s="203" t="s">
        <v>41</v>
      </c>
      <c r="I152" s="203" t="s">
        <v>254</v>
      </c>
      <c r="J152" s="203" t="s">
        <v>250</v>
      </c>
      <c r="K152" s="295">
        <v>42066</v>
      </c>
      <c r="L152" s="203" t="s">
        <v>13</v>
      </c>
      <c r="M152" s="203" t="s">
        <v>282</v>
      </c>
      <c r="N152" s="203" t="s">
        <v>195</v>
      </c>
      <c r="O152" s="295">
        <v>42069</v>
      </c>
      <c r="P152" s="453">
        <f t="shared" ca="1" si="2"/>
        <v>3</v>
      </c>
      <c r="Q152" s="268" t="s">
        <v>289</v>
      </c>
    </row>
    <row r="153" spans="1:17" s="151" customFormat="1" x14ac:dyDescent="0.25">
      <c r="A153" s="294">
        <v>161</v>
      </c>
      <c r="B153" s="268" t="s">
        <v>10</v>
      </c>
      <c r="C153" s="268" t="s">
        <v>950</v>
      </c>
      <c r="D153" s="268" t="s">
        <v>209</v>
      </c>
      <c r="E153" s="268" t="s">
        <v>38</v>
      </c>
      <c r="F153" s="268" t="s">
        <v>60</v>
      </c>
      <c r="G153" s="268" t="s">
        <v>41</v>
      </c>
      <c r="H153" s="268" t="s">
        <v>41</v>
      </c>
      <c r="I153" s="203" t="s">
        <v>252</v>
      </c>
      <c r="J153" s="203" t="s">
        <v>252</v>
      </c>
      <c r="K153" s="295">
        <v>42066</v>
      </c>
      <c r="L153" s="268" t="s">
        <v>13</v>
      </c>
      <c r="M153" s="203" t="s">
        <v>282</v>
      </c>
      <c r="N153" s="203" t="s">
        <v>195</v>
      </c>
      <c r="O153" s="295">
        <v>42110</v>
      </c>
      <c r="P153" s="453">
        <f t="shared" ca="1" si="2"/>
        <v>44</v>
      </c>
      <c r="Q153" s="268" t="s">
        <v>289</v>
      </c>
    </row>
    <row r="154" spans="1:17" s="151" customFormat="1" x14ac:dyDescent="0.25">
      <c r="A154" s="294">
        <v>162</v>
      </c>
      <c r="B154" s="203" t="s">
        <v>10</v>
      </c>
      <c r="C154" s="203" t="s">
        <v>951</v>
      </c>
      <c r="D154" s="203" t="s">
        <v>212</v>
      </c>
      <c r="E154" s="203" t="s">
        <v>791</v>
      </c>
      <c r="F154" s="203" t="s">
        <v>89</v>
      </c>
      <c r="G154" s="203" t="s">
        <v>196</v>
      </c>
      <c r="H154" s="203" t="s">
        <v>196</v>
      </c>
      <c r="I154" s="203" t="s">
        <v>258</v>
      </c>
      <c r="J154" s="203" t="s">
        <v>258</v>
      </c>
      <c r="K154" s="295">
        <v>42066</v>
      </c>
      <c r="L154" s="203" t="s">
        <v>13</v>
      </c>
      <c r="M154" s="203" t="s">
        <v>282</v>
      </c>
      <c r="N154" s="203" t="s">
        <v>195</v>
      </c>
      <c r="O154" s="295">
        <v>42066</v>
      </c>
      <c r="P154" s="453">
        <f t="shared" ca="1" si="2"/>
        <v>0</v>
      </c>
      <c r="Q154" s="268" t="s">
        <v>289</v>
      </c>
    </row>
    <row r="155" spans="1:17" s="151" customFormat="1" x14ac:dyDescent="0.25">
      <c r="A155" s="294">
        <v>163</v>
      </c>
      <c r="B155" s="268" t="s">
        <v>10</v>
      </c>
      <c r="C155" s="268" t="s">
        <v>952</v>
      </c>
      <c r="D155" s="268" t="s">
        <v>203</v>
      </c>
      <c r="E155" s="268" t="s">
        <v>38</v>
      </c>
      <c r="F155" s="268" t="s">
        <v>60</v>
      </c>
      <c r="G155" s="268" t="s">
        <v>41</v>
      </c>
      <c r="H155" s="268" t="s">
        <v>41</v>
      </c>
      <c r="I155" s="203" t="s">
        <v>258</v>
      </c>
      <c r="J155" s="203" t="s">
        <v>258</v>
      </c>
      <c r="K155" s="295">
        <v>42066</v>
      </c>
      <c r="L155" s="268" t="s">
        <v>13</v>
      </c>
      <c r="M155" s="203" t="s">
        <v>282</v>
      </c>
      <c r="N155" s="203" t="s">
        <v>195</v>
      </c>
      <c r="O155" s="295">
        <v>42073</v>
      </c>
      <c r="P155" s="453">
        <f t="shared" ca="1" si="2"/>
        <v>7</v>
      </c>
      <c r="Q155" s="268" t="s">
        <v>289</v>
      </c>
    </row>
    <row r="156" spans="1:17" s="151" customFormat="1" x14ac:dyDescent="0.25">
      <c r="A156" s="294">
        <v>164</v>
      </c>
      <c r="B156" s="203" t="s">
        <v>10</v>
      </c>
      <c r="C156" s="203" t="s">
        <v>953</v>
      </c>
      <c r="D156" s="203" t="s">
        <v>212</v>
      </c>
      <c r="E156" s="203" t="s">
        <v>38</v>
      </c>
      <c r="F156" s="203" t="s">
        <v>60</v>
      </c>
      <c r="G156" s="203" t="s">
        <v>41</v>
      </c>
      <c r="H156" s="203" t="s">
        <v>41</v>
      </c>
      <c r="I156" s="203" t="s">
        <v>258</v>
      </c>
      <c r="J156" s="203" t="s">
        <v>258</v>
      </c>
      <c r="K156" s="295">
        <v>42066</v>
      </c>
      <c r="L156" s="203" t="s">
        <v>13</v>
      </c>
      <c r="M156" s="203" t="s">
        <v>282</v>
      </c>
      <c r="N156" s="203" t="s">
        <v>195</v>
      </c>
      <c r="O156" s="295">
        <v>42069</v>
      </c>
      <c r="P156" s="453">
        <f t="shared" ca="1" si="2"/>
        <v>3</v>
      </c>
      <c r="Q156" s="268" t="s">
        <v>289</v>
      </c>
    </row>
    <row r="157" spans="1:17" s="151" customFormat="1" x14ac:dyDescent="0.25">
      <c r="A157" s="294">
        <v>165</v>
      </c>
      <c r="B157" s="268" t="s">
        <v>10</v>
      </c>
      <c r="C157" s="268" t="s">
        <v>954</v>
      </c>
      <c r="D157" s="268" t="s">
        <v>204</v>
      </c>
      <c r="E157" s="268" t="s">
        <v>38</v>
      </c>
      <c r="F157" s="268" t="s">
        <v>60</v>
      </c>
      <c r="G157" s="268" t="s">
        <v>41</v>
      </c>
      <c r="H157" s="268" t="s">
        <v>41</v>
      </c>
      <c r="I157" s="203" t="s">
        <v>258</v>
      </c>
      <c r="J157" s="203" t="s">
        <v>258</v>
      </c>
      <c r="K157" s="295">
        <v>42066</v>
      </c>
      <c r="L157" s="268" t="s">
        <v>13</v>
      </c>
      <c r="M157" s="203" t="s">
        <v>282</v>
      </c>
      <c r="N157" s="203" t="s">
        <v>195</v>
      </c>
      <c r="O157" s="295">
        <v>42069</v>
      </c>
      <c r="P157" s="453">
        <f t="shared" ca="1" si="2"/>
        <v>3</v>
      </c>
      <c r="Q157" s="268" t="s">
        <v>289</v>
      </c>
    </row>
    <row r="158" spans="1:17" s="151" customFormat="1" x14ac:dyDescent="0.25">
      <c r="A158" s="294">
        <v>166</v>
      </c>
      <c r="B158" s="203" t="s">
        <v>10</v>
      </c>
      <c r="C158" s="203" t="s">
        <v>955</v>
      </c>
      <c r="D158" s="203" t="s">
        <v>212</v>
      </c>
      <c r="E158" s="203" t="s">
        <v>38</v>
      </c>
      <c r="F158" s="203" t="s">
        <v>60</v>
      </c>
      <c r="G158" s="203" t="s">
        <v>40</v>
      </c>
      <c r="H158" s="203" t="s">
        <v>41</v>
      </c>
      <c r="I158" s="203" t="s">
        <v>258</v>
      </c>
      <c r="J158" s="203" t="s">
        <v>258</v>
      </c>
      <c r="K158" s="295">
        <v>42066</v>
      </c>
      <c r="L158" s="203" t="s">
        <v>13</v>
      </c>
      <c r="M158" s="203" t="s">
        <v>282</v>
      </c>
      <c r="N158" s="203" t="s">
        <v>195</v>
      </c>
      <c r="O158" s="295">
        <v>42069</v>
      </c>
      <c r="P158" s="453">
        <f t="shared" ca="1" si="2"/>
        <v>3</v>
      </c>
      <c r="Q158" s="268" t="s">
        <v>289</v>
      </c>
    </row>
    <row r="159" spans="1:17" s="151" customFormat="1" x14ac:dyDescent="0.25">
      <c r="A159" s="294">
        <v>167</v>
      </c>
      <c r="B159" s="268" t="s">
        <v>10</v>
      </c>
      <c r="C159" s="268" t="s">
        <v>956</v>
      </c>
      <c r="D159" s="268" t="s">
        <v>212</v>
      </c>
      <c r="E159" s="268" t="s">
        <v>52</v>
      </c>
      <c r="F159" s="268" t="s">
        <v>786</v>
      </c>
      <c r="G159" s="268" t="s">
        <v>41</v>
      </c>
      <c r="H159" s="268" t="s">
        <v>41</v>
      </c>
      <c r="I159" s="203" t="s">
        <v>258</v>
      </c>
      <c r="J159" s="203" t="s">
        <v>250</v>
      </c>
      <c r="K159" s="295">
        <v>42066</v>
      </c>
      <c r="L159" s="268" t="s">
        <v>13</v>
      </c>
      <c r="M159" s="203" t="s">
        <v>282</v>
      </c>
      <c r="N159" s="203" t="s">
        <v>195</v>
      </c>
      <c r="O159" s="295">
        <v>42125</v>
      </c>
      <c r="P159" s="453">
        <f t="shared" ca="1" si="2"/>
        <v>59</v>
      </c>
      <c r="Q159" s="268" t="s">
        <v>289</v>
      </c>
    </row>
    <row r="160" spans="1:17" s="151" customFormat="1" x14ac:dyDescent="0.25">
      <c r="A160" s="294">
        <v>168</v>
      </c>
      <c r="B160" s="203" t="s">
        <v>10</v>
      </c>
      <c r="C160" s="203" t="s">
        <v>957</v>
      </c>
      <c r="D160" s="203" t="s">
        <v>212</v>
      </c>
      <c r="E160" s="203" t="s">
        <v>53</v>
      </c>
      <c r="F160" s="203" t="s">
        <v>81</v>
      </c>
      <c r="G160" s="203" t="s">
        <v>41</v>
      </c>
      <c r="H160" s="203" t="s">
        <v>41</v>
      </c>
      <c r="I160" s="203" t="s">
        <v>258</v>
      </c>
      <c r="J160" s="203" t="s">
        <v>249</v>
      </c>
      <c r="K160" s="295">
        <v>42066</v>
      </c>
      <c r="L160" s="203" t="s">
        <v>13</v>
      </c>
      <c r="M160" s="203" t="s">
        <v>282</v>
      </c>
      <c r="N160" s="203" t="s">
        <v>195</v>
      </c>
      <c r="O160" s="295">
        <v>42115</v>
      </c>
      <c r="P160" s="453">
        <f t="shared" ca="1" si="2"/>
        <v>49</v>
      </c>
      <c r="Q160" s="268" t="s">
        <v>289</v>
      </c>
    </row>
    <row r="161" spans="1:17" s="151" customFormat="1" x14ac:dyDescent="0.25">
      <c r="A161" s="294">
        <v>169</v>
      </c>
      <c r="B161" s="268" t="s">
        <v>10</v>
      </c>
      <c r="C161" s="268" t="s">
        <v>958</v>
      </c>
      <c r="D161" s="268" t="s">
        <v>204</v>
      </c>
      <c r="E161" s="268" t="s">
        <v>38</v>
      </c>
      <c r="F161" s="268" t="s">
        <v>60</v>
      </c>
      <c r="G161" s="268" t="s">
        <v>40</v>
      </c>
      <c r="H161" s="268" t="s">
        <v>41</v>
      </c>
      <c r="I161" s="203" t="s">
        <v>258</v>
      </c>
      <c r="J161" s="203" t="s">
        <v>250</v>
      </c>
      <c r="K161" s="295">
        <v>42066</v>
      </c>
      <c r="L161" s="268" t="s">
        <v>13</v>
      </c>
      <c r="M161" s="203" t="s">
        <v>282</v>
      </c>
      <c r="N161" s="203" t="s">
        <v>195</v>
      </c>
      <c r="O161" s="295">
        <v>42132</v>
      </c>
      <c r="P161" s="453">
        <f t="shared" ca="1" si="2"/>
        <v>66</v>
      </c>
      <c r="Q161" s="268" t="s">
        <v>289</v>
      </c>
    </row>
    <row r="162" spans="1:17" s="151" customFormat="1" x14ac:dyDescent="0.25">
      <c r="A162" s="294">
        <v>170</v>
      </c>
      <c r="B162" s="203" t="s">
        <v>10</v>
      </c>
      <c r="C162" s="203" t="s">
        <v>959</v>
      </c>
      <c r="D162" s="203" t="s">
        <v>204</v>
      </c>
      <c r="E162" s="203" t="s">
        <v>38</v>
      </c>
      <c r="F162" s="203" t="s">
        <v>60</v>
      </c>
      <c r="G162" s="203" t="s">
        <v>40</v>
      </c>
      <c r="H162" s="203" t="s">
        <v>41</v>
      </c>
      <c r="I162" s="203" t="s">
        <v>258</v>
      </c>
      <c r="J162" s="203" t="s">
        <v>258</v>
      </c>
      <c r="K162" s="295">
        <v>42066</v>
      </c>
      <c r="L162" s="203" t="s">
        <v>13</v>
      </c>
      <c r="M162" s="203" t="s">
        <v>282</v>
      </c>
      <c r="N162" s="203" t="s">
        <v>195</v>
      </c>
      <c r="O162" s="295">
        <v>42129</v>
      </c>
      <c r="P162" s="453">
        <f t="shared" ca="1" si="2"/>
        <v>63</v>
      </c>
      <c r="Q162" s="268" t="s">
        <v>289</v>
      </c>
    </row>
    <row r="163" spans="1:17" s="151" customFormat="1" x14ac:dyDescent="0.25">
      <c r="A163" s="294">
        <v>171</v>
      </c>
      <c r="B163" s="268" t="s">
        <v>10</v>
      </c>
      <c r="C163" s="268" t="s">
        <v>960</v>
      </c>
      <c r="D163" s="268" t="s">
        <v>212</v>
      </c>
      <c r="E163" s="268" t="s">
        <v>54</v>
      </c>
      <c r="F163" s="268" t="s">
        <v>90</v>
      </c>
      <c r="G163" s="268" t="s">
        <v>42</v>
      </c>
      <c r="H163" s="268" t="s">
        <v>40</v>
      </c>
      <c r="I163" s="203" t="s">
        <v>258</v>
      </c>
      <c r="J163" s="203" t="s">
        <v>250</v>
      </c>
      <c r="K163" s="295">
        <v>42066</v>
      </c>
      <c r="L163" s="268" t="s">
        <v>13</v>
      </c>
      <c r="M163" s="203" t="s">
        <v>282</v>
      </c>
      <c r="N163" s="203" t="s">
        <v>195</v>
      </c>
      <c r="O163" s="295">
        <v>42116</v>
      </c>
      <c r="P163" s="453">
        <f t="shared" ca="1" si="2"/>
        <v>50</v>
      </c>
      <c r="Q163" s="268" t="s">
        <v>289</v>
      </c>
    </row>
    <row r="164" spans="1:17" s="151" customFormat="1" x14ac:dyDescent="0.25">
      <c r="A164" s="294">
        <v>172</v>
      </c>
      <c r="B164" s="203" t="s">
        <v>10</v>
      </c>
      <c r="C164" s="203" t="s">
        <v>961</v>
      </c>
      <c r="D164" s="203" t="s">
        <v>170</v>
      </c>
      <c r="E164" s="203" t="s">
        <v>791</v>
      </c>
      <c r="F164" s="203" t="s">
        <v>81</v>
      </c>
      <c r="G164" s="203" t="s">
        <v>40</v>
      </c>
      <c r="H164" s="203" t="s">
        <v>40</v>
      </c>
      <c r="I164" s="203" t="s">
        <v>251</v>
      </c>
      <c r="J164" s="203" t="s">
        <v>250</v>
      </c>
      <c r="K164" s="295">
        <v>42067</v>
      </c>
      <c r="L164" s="203" t="s">
        <v>13</v>
      </c>
      <c r="M164" s="203" t="s">
        <v>282</v>
      </c>
      <c r="N164" s="203" t="s">
        <v>195</v>
      </c>
      <c r="O164" s="295">
        <v>42082</v>
      </c>
      <c r="P164" s="453">
        <f t="shared" ca="1" si="2"/>
        <v>15</v>
      </c>
      <c r="Q164" s="268" t="s">
        <v>289</v>
      </c>
    </row>
    <row r="165" spans="1:17" s="151" customFormat="1" x14ac:dyDescent="0.25">
      <c r="A165" s="294">
        <v>173</v>
      </c>
      <c r="B165" s="268" t="s">
        <v>10</v>
      </c>
      <c r="C165" s="268" t="s">
        <v>962</v>
      </c>
      <c r="D165" s="268" t="s">
        <v>169</v>
      </c>
      <c r="E165" s="268" t="s">
        <v>54</v>
      </c>
      <c r="F165" s="268" t="s">
        <v>89</v>
      </c>
      <c r="G165" s="268" t="s">
        <v>41</v>
      </c>
      <c r="H165" s="268" t="s">
        <v>41</v>
      </c>
      <c r="I165" s="203" t="s">
        <v>254</v>
      </c>
      <c r="J165" s="203" t="s">
        <v>255</v>
      </c>
      <c r="K165" s="295">
        <v>42067</v>
      </c>
      <c r="L165" s="268" t="s">
        <v>13</v>
      </c>
      <c r="M165" s="203" t="s">
        <v>282</v>
      </c>
      <c r="N165" s="203" t="s">
        <v>195</v>
      </c>
      <c r="O165" s="295">
        <v>42067</v>
      </c>
      <c r="P165" s="453">
        <f t="shared" ca="1" si="2"/>
        <v>0</v>
      </c>
      <c r="Q165" s="268" t="s">
        <v>289</v>
      </c>
    </row>
    <row r="166" spans="1:17" s="151" customFormat="1" x14ac:dyDescent="0.25">
      <c r="A166" s="294">
        <v>174</v>
      </c>
      <c r="B166" s="203" t="s">
        <v>216</v>
      </c>
      <c r="C166" s="203" t="s">
        <v>963</v>
      </c>
      <c r="D166" s="203" t="s">
        <v>212</v>
      </c>
      <c r="E166" s="203" t="s">
        <v>248</v>
      </c>
      <c r="F166" s="203" t="s">
        <v>248</v>
      </c>
      <c r="G166" s="203" t="s">
        <v>40</v>
      </c>
      <c r="H166" s="203" t="s">
        <v>42</v>
      </c>
      <c r="I166" s="203" t="s">
        <v>253</v>
      </c>
      <c r="J166" s="203" t="s">
        <v>273</v>
      </c>
      <c r="K166" s="295">
        <v>42067</v>
      </c>
      <c r="L166" s="203" t="s">
        <v>13</v>
      </c>
      <c r="M166" s="203" t="s">
        <v>282</v>
      </c>
      <c r="N166" s="203" t="s">
        <v>195</v>
      </c>
      <c r="O166" s="203" t="s">
        <v>248</v>
      </c>
      <c r="P166" s="453">
        <f t="shared" ca="1" si="2"/>
        <v>85.797208680553013</v>
      </c>
      <c r="Q166" s="268" t="s">
        <v>289</v>
      </c>
    </row>
    <row r="167" spans="1:17" s="151" customFormat="1" x14ac:dyDescent="0.25">
      <c r="A167" s="294">
        <v>175</v>
      </c>
      <c r="B167" s="268" t="s">
        <v>10</v>
      </c>
      <c r="C167" s="268" t="s">
        <v>964</v>
      </c>
      <c r="D167" s="268" t="s">
        <v>212</v>
      </c>
      <c r="E167" s="268" t="s">
        <v>38</v>
      </c>
      <c r="F167" s="268" t="s">
        <v>60</v>
      </c>
      <c r="G167" s="268" t="s">
        <v>40</v>
      </c>
      <c r="H167" s="268" t="s">
        <v>40</v>
      </c>
      <c r="I167" s="203" t="s">
        <v>253</v>
      </c>
      <c r="J167" s="203" t="s">
        <v>255</v>
      </c>
      <c r="K167" s="295">
        <v>42067</v>
      </c>
      <c r="L167" s="268" t="s">
        <v>13</v>
      </c>
      <c r="M167" s="203" t="s">
        <v>282</v>
      </c>
      <c r="N167" s="203" t="s">
        <v>195</v>
      </c>
      <c r="O167" s="295">
        <v>42073</v>
      </c>
      <c r="P167" s="453">
        <f t="shared" ca="1" si="2"/>
        <v>6</v>
      </c>
      <c r="Q167" s="268" t="s">
        <v>289</v>
      </c>
    </row>
    <row r="168" spans="1:17" s="151" customFormat="1" x14ac:dyDescent="0.25">
      <c r="A168" s="294">
        <v>177</v>
      </c>
      <c r="B168" s="268" t="s">
        <v>10</v>
      </c>
      <c r="C168" s="268" t="s">
        <v>965</v>
      </c>
      <c r="D168" s="268" t="s">
        <v>206</v>
      </c>
      <c r="E168" s="268" t="s">
        <v>38</v>
      </c>
      <c r="F168" s="268" t="s">
        <v>60</v>
      </c>
      <c r="G168" s="268" t="s">
        <v>41</v>
      </c>
      <c r="H168" s="268" t="s">
        <v>41</v>
      </c>
      <c r="I168" s="203" t="s">
        <v>251</v>
      </c>
      <c r="J168" s="203" t="s">
        <v>251</v>
      </c>
      <c r="K168" s="295">
        <v>42067</v>
      </c>
      <c r="L168" s="268" t="s">
        <v>13</v>
      </c>
      <c r="M168" s="203" t="s">
        <v>282</v>
      </c>
      <c r="N168" s="203" t="s">
        <v>195</v>
      </c>
      <c r="O168" s="295">
        <v>42074</v>
      </c>
      <c r="P168" s="453">
        <f t="shared" ca="1" si="2"/>
        <v>7</v>
      </c>
      <c r="Q168" s="268" t="s">
        <v>289</v>
      </c>
    </row>
    <row r="169" spans="1:17" s="151" customFormat="1" x14ac:dyDescent="0.25">
      <c r="A169" s="294">
        <v>178</v>
      </c>
      <c r="B169" s="203" t="s">
        <v>10</v>
      </c>
      <c r="C169" s="203" t="s">
        <v>966</v>
      </c>
      <c r="D169" s="203" t="s">
        <v>210</v>
      </c>
      <c r="E169" s="203" t="s">
        <v>791</v>
      </c>
      <c r="F169" s="203" t="s">
        <v>81</v>
      </c>
      <c r="G169" s="203" t="s">
        <v>41</v>
      </c>
      <c r="H169" s="203" t="s">
        <v>41</v>
      </c>
      <c r="I169" s="203" t="s">
        <v>251</v>
      </c>
      <c r="J169" s="203" t="s">
        <v>250</v>
      </c>
      <c r="K169" s="295">
        <v>42067</v>
      </c>
      <c r="L169" s="203" t="s">
        <v>13</v>
      </c>
      <c r="M169" s="203" t="s">
        <v>282</v>
      </c>
      <c r="N169" s="203" t="s">
        <v>195</v>
      </c>
      <c r="O169" s="295">
        <v>42072</v>
      </c>
      <c r="P169" s="453">
        <f t="shared" ca="1" si="2"/>
        <v>5</v>
      </c>
      <c r="Q169" s="268" t="s">
        <v>289</v>
      </c>
    </row>
    <row r="170" spans="1:17" s="151" customFormat="1" x14ac:dyDescent="0.25">
      <c r="A170" s="294">
        <v>179</v>
      </c>
      <c r="B170" s="268" t="s">
        <v>10</v>
      </c>
      <c r="C170" s="268" t="s">
        <v>967</v>
      </c>
      <c r="D170" s="268" t="s">
        <v>206</v>
      </c>
      <c r="E170" s="268" t="s">
        <v>38</v>
      </c>
      <c r="F170" s="268" t="s">
        <v>60</v>
      </c>
      <c r="G170" s="268" t="s">
        <v>41</v>
      </c>
      <c r="H170" s="268" t="s">
        <v>41</v>
      </c>
      <c r="I170" s="203" t="s">
        <v>251</v>
      </c>
      <c r="J170" s="203" t="s">
        <v>251</v>
      </c>
      <c r="K170" s="295">
        <v>42067</v>
      </c>
      <c r="L170" s="268" t="s">
        <v>13</v>
      </c>
      <c r="M170" s="203" t="s">
        <v>282</v>
      </c>
      <c r="N170" s="203" t="s">
        <v>195</v>
      </c>
      <c r="O170" s="295">
        <v>42074</v>
      </c>
      <c r="P170" s="453">
        <f t="shared" ca="1" si="2"/>
        <v>7</v>
      </c>
      <c r="Q170" s="268" t="s">
        <v>289</v>
      </c>
    </row>
    <row r="171" spans="1:17" s="151" customFormat="1" x14ac:dyDescent="0.25">
      <c r="A171" s="294">
        <v>180</v>
      </c>
      <c r="B171" s="203" t="s">
        <v>10</v>
      </c>
      <c r="C171" s="203" t="s">
        <v>968</v>
      </c>
      <c r="D171" s="203" t="s">
        <v>203</v>
      </c>
      <c r="E171" s="203" t="s">
        <v>38</v>
      </c>
      <c r="F171" s="203" t="s">
        <v>60</v>
      </c>
      <c r="G171" s="203" t="s">
        <v>41</v>
      </c>
      <c r="H171" s="203" t="s">
        <v>41</v>
      </c>
      <c r="I171" s="203" t="s">
        <v>251</v>
      </c>
      <c r="J171" s="203" t="s">
        <v>250</v>
      </c>
      <c r="K171" s="295">
        <v>42067</v>
      </c>
      <c r="L171" s="203" t="s">
        <v>13</v>
      </c>
      <c r="M171" s="203" t="s">
        <v>282</v>
      </c>
      <c r="N171" s="203" t="s">
        <v>195</v>
      </c>
      <c r="O171" s="295">
        <v>42069</v>
      </c>
      <c r="P171" s="453">
        <f t="shared" ca="1" si="2"/>
        <v>2</v>
      </c>
      <c r="Q171" s="268" t="s">
        <v>289</v>
      </c>
    </row>
    <row r="172" spans="1:17" s="151" customFormat="1" x14ac:dyDescent="0.25">
      <c r="A172" s="294">
        <v>181</v>
      </c>
      <c r="B172" s="268" t="s">
        <v>10</v>
      </c>
      <c r="C172" s="268" t="s">
        <v>969</v>
      </c>
      <c r="D172" s="268" t="s">
        <v>206</v>
      </c>
      <c r="E172" s="268" t="s">
        <v>38</v>
      </c>
      <c r="F172" s="268" t="s">
        <v>60</v>
      </c>
      <c r="G172" s="268" t="s">
        <v>40</v>
      </c>
      <c r="H172" s="268" t="s">
        <v>40</v>
      </c>
      <c r="I172" s="203" t="s">
        <v>253</v>
      </c>
      <c r="J172" s="203" t="s">
        <v>253</v>
      </c>
      <c r="K172" s="295">
        <v>42067</v>
      </c>
      <c r="L172" s="268" t="s">
        <v>286</v>
      </c>
      <c r="M172" s="203" t="s">
        <v>282</v>
      </c>
      <c r="N172" s="203" t="s">
        <v>195</v>
      </c>
      <c r="O172" s="295">
        <v>42087</v>
      </c>
      <c r="P172" s="453">
        <f t="shared" ca="1" si="2"/>
        <v>20</v>
      </c>
      <c r="Q172" s="268" t="s">
        <v>289</v>
      </c>
    </row>
    <row r="173" spans="1:17" s="151" customFormat="1" x14ac:dyDescent="0.25">
      <c r="A173" s="294">
        <v>182</v>
      </c>
      <c r="B173" s="203" t="s">
        <v>10</v>
      </c>
      <c r="C173" s="203" t="s">
        <v>970</v>
      </c>
      <c r="D173" s="203" t="s">
        <v>217</v>
      </c>
      <c r="E173" s="203" t="s">
        <v>38</v>
      </c>
      <c r="F173" s="203" t="s">
        <v>60</v>
      </c>
      <c r="G173" s="203" t="s">
        <v>41</v>
      </c>
      <c r="H173" s="203" t="s">
        <v>41</v>
      </c>
      <c r="I173" s="203" t="s">
        <v>252</v>
      </c>
      <c r="J173" s="203" t="s">
        <v>252</v>
      </c>
      <c r="K173" s="295">
        <v>42067</v>
      </c>
      <c r="L173" s="203" t="s">
        <v>13</v>
      </c>
      <c r="M173" s="203" t="s">
        <v>282</v>
      </c>
      <c r="N173" s="203" t="s">
        <v>195</v>
      </c>
      <c r="O173" s="295">
        <v>42074</v>
      </c>
      <c r="P173" s="453">
        <f t="shared" ca="1" si="2"/>
        <v>7</v>
      </c>
      <c r="Q173" s="268" t="s">
        <v>289</v>
      </c>
    </row>
    <row r="174" spans="1:17" s="151" customFormat="1" x14ac:dyDescent="0.25">
      <c r="A174" s="294">
        <v>183</v>
      </c>
      <c r="B174" s="268" t="s">
        <v>10</v>
      </c>
      <c r="C174" s="268" t="s">
        <v>971</v>
      </c>
      <c r="D174" s="268" t="s">
        <v>213</v>
      </c>
      <c r="E174" s="268" t="s">
        <v>38</v>
      </c>
      <c r="F174" s="268" t="s">
        <v>60</v>
      </c>
      <c r="G174" s="268" t="s">
        <v>40</v>
      </c>
      <c r="H174" s="268" t="s">
        <v>40</v>
      </c>
      <c r="I174" s="203" t="s">
        <v>253</v>
      </c>
      <c r="J174" s="203" t="s">
        <v>253</v>
      </c>
      <c r="K174" s="295">
        <v>42067</v>
      </c>
      <c r="L174" s="268" t="s">
        <v>286</v>
      </c>
      <c r="M174" s="203" t="s">
        <v>282</v>
      </c>
      <c r="N174" s="203" t="s">
        <v>195</v>
      </c>
      <c r="O174" s="295">
        <v>42073</v>
      </c>
      <c r="P174" s="453">
        <f t="shared" ca="1" si="2"/>
        <v>6</v>
      </c>
      <c r="Q174" s="268" t="s">
        <v>289</v>
      </c>
    </row>
    <row r="175" spans="1:17" s="151" customFormat="1" x14ac:dyDescent="0.25">
      <c r="A175" s="294">
        <v>184</v>
      </c>
      <c r="B175" s="203" t="s">
        <v>10</v>
      </c>
      <c r="C175" s="203" t="s">
        <v>972</v>
      </c>
      <c r="D175" s="203" t="s">
        <v>217</v>
      </c>
      <c r="E175" s="203" t="s">
        <v>38</v>
      </c>
      <c r="F175" s="203" t="s">
        <v>60</v>
      </c>
      <c r="G175" s="203" t="s">
        <v>40</v>
      </c>
      <c r="H175" s="203" t="s">
        <v>40</v>
      </c>
      <c r="I175" s="203" t="s">
        <v>252</v>
      </c>
      <c r="J175" s="203" t="s">
        <v>252</v>
      </c>
      <c r="K175" s="295">
        <v>42067</v>
      </c>
      <c r="L175" s="203" t="s">
        <v>13</v>
      </c>
      <c r="M175" s="203" t="s">
        <v>282</v>
      </c>
      <c r="N175" s="203" t="s">
        <v>195</v>
      </c>
      <c r="O175" s="295">
        <v>42074</v>
      </c>
      <c r="P175" s="453">
        <f t="shared" ca="1" si="2"/>
        <v>7</v>
      </c>
      <c r="Q175" s="268" t="s">
        <v>289</v>
      </c>
    </row>
    <row r="176" spans="1:17" s="151" customFormat="1" x14ac:dyDescent="0.25">
      <c r="A176" s="294">
        <v>185</v>
      </c>
      <c r="B176" s="268" t="s">
        <v>10</v>
      </c>
      <c r="C176" s="268" t="s">
        <v>973</v>
      </c>
      <c r="D176" s="268" t="s">
        <v>217</v>
      </c>
      <c r="E176" s="268" t="s">
        <v>38</v>
      </c>
      <c r="F176" s="268" t="s">
        <v>60</v>
      </c>
      <c r="G176" s="268" t="s">
        <v>40</v>
      </c>
      <c r="H176" s="268" t="s">
        <v>40</v>
      </c>
      <c r="I176" s="203" t="s">
        <v>252</v>
      </c>
      <c r="J176" s="203" t="s">
        <v>252</v>
      </c>
      <c r="K176" s="295">
        <v>42067</v>
      </c>
      <c r="L176" s="268" t="s">
        <v>13</v>
      </c>
      <c r="M176" s="203" t="s">
        <v>282</v>
      </c>
      <c r="N176" s="203" t="s">
        <v>195</v>
      </c>
      <c r="O176" s="295">
        <v>42074</v>
      </c>
      <c r="P176" s="453">
        <f t="shared" ca="1" si="2"/>
        <v>7</v>
      </c>
      <c r="Q176" s="268" t="s">
        <v>289</v>
      </c>
    </row>
    <row r="177" spans="1:17" s="151" customFormat="1" x14ac:dyDescent="0.25">
      <c r="A177" s="294">
        <v>186</v>
      </c>
      <c r="B177" s="203" t="s">
        <v>10</v>
      </c>
      <c r="C177" s="203" t="s">
        <v>974</v>
      </c>
      <c r="D177" s="203" t="s">
        <v>213</v>
      </c>
      <c r="E177" s="203" t="s">
        <v>38</v>
      </c>
      <c r="F177" s="203" t="s">
        <v>60</v>
      </c>
      <c r="G177" s="203" t="s">
        <v>42</v>
      </c>
      <c r="H177" s="203" t="s">
        <v>42</v>
      </c>
      <c r="I177" s="203" t="s">
        <v>253</v>
      </c>
      <c r="J177" s="203" t="s">
        <v>253</v>
      </c>
      <c r="K177" s="295">
        <v>42067</v>
      </c>
      <c r="L177" s="203" t="s">
        <v>13</v>
      </c>
      <c r="M177" s="203" t="s">
        <v>282</v>
      </c>
      <c r="N177" s="203" t="s">
        <v>195</v>
      </c>
      <c r="O177" s="295">
        <v>42069</v>
      </c>
      <c r="P177" s="453">
        <f t="shared" ca="1" si="2"/>
        <v>2</v>
      </c>
      <c r="Q177" s="268" t="s">
        <v>289</v>
      </c>
    </row>
    <row r="178" spans="1:17" s="151" customFormat="1" x14ac:dyDescent="0.25">
      <c r="A178" s="294">
        <v>187</v>
      </c>
      <c r="B178" s="268" t="s">
        <v>10</v>
      </c>
      <c r="C178" s="268" t="s">
        <v>975</v>
      </c>
      <c r="D178" s="268" t="s">
        <v>212</v>
      </c>
      <c r="E178" s="268" t="s">
        <v>38</v>
      </c>
      <c r="F178" s="268" t="s">
        <v>60</v>
      </c>
      <c r="G178" s="268" t="s">
        <v>41</v>
      </c>
      <c r="H178" s="268" t="s">
        <v>41</v>
      </c>
      <c r="I178" s="203" t="s">
        <v>254</v>
      </c>
      <c r="J178" s="203" t="s">
        <v>254</v>
      </c>
      <c r="K178" s="295">
        <v>42067</v>
      </c>
      <c r="L178" s="268" t="s">
        <v>13</v>
      </c>
      <c r="M178" s="203" t="s">
        <v>282</v>
      </c>
      <c r="N178" s="203" t="s">
        <v>195</v>
      </c>
      <c r="O178" s="295">
        <v>42069</v>
      </c>
      <c r="P178" s="453">
        <f t="shared" ca="1" si="2"/>
        <v>2</v>
      </c>
      <c r="Q178" s="268" t="s">
        <v>289</v>
      </c>
    </row>
    <row r="179" spans="1:17" s="151" customFormat="1" x14ac:dyDescent="0.25">
      <c r="A179" s="294">
        <v>189</v>
      </c>
      <c r="B179" s="268" t="s">
        <v>10</v>
      </c>
      <c r="C179" s="268" t="s">
        <v>976</v>
      </c>
      <c r="D179" s="268" t="s">
        <v>212</v>
      </c>
      <c r="E179" s="268" t="s">
        <v>38</v>
      </c>
      <c r="F179" s="268" t="s">
        <v>60</v>
      </c>
      <c r="G179" s="268" t="s">
        <v>41</v>
      </c>
      <c r="H179" s="268" t="s">
        <v>41</v>
      </c>
      <c r="I179" s="203" t="s">
        <v>250</v>
      </c>
      <c r="J179" s="203" t="s">
        <v>250</v>
      </c>
      <c r="K179" s="295">
        <v>42066</v>
      </c>
      <c r="L179" s="268" t="s">
        <v>13</v>
      </c>
      <c r="M179" s="203" t="s">
        <v>282</v>
      </c>
      <c r="N179" s="203" t="s">
        <v>195</v>
      </c>
      <c r="O179" s="295">
        <v>42095</v>
      </c>
      <c r="P179" s="453">
        <f t="shared" ca="1" si="2"/>
        <v>29</v>
      </c>
      <c r="Q179" s="268" t="s">
        <v>289</v>
      </c>
    </row>
    <row r="180" spans="1:17" s="151" customFormat="1" x14ac:dyDescent="0.25">
      <c r="A180" s="294">
        <v>190</v>
      </c>
      <c r="B180" s="203" t="s">
        <v>10</v>
      </c>
      <c r="C180" s="203" t="s">
        <v>977</v>
      </c>
      <c r="D180" s="203" t="s">
        <v>212</v>
      </c>
      <c r="E180" s="203" t="s">
        <v>38</v>
      </c>
      <c r="F180" s="203" t="s">
        <v>60</v>
      </c>
      <c r="G180" s="203" t="s">
        <v>41</v>
      </c>
      <c r="H180" s="203" t="s">
        <v>41</v>
      </c>
      <c r="I180" s="203" t="s">
        <v>250</v>
      </c>
      <c r="J180" s="203" t="s">
        <v>250</v>
      </c>
      <c r="K180" s="295">
        <v>42067</v>
      </c>
      <c r="L180" s="203" t="s">
        <v>13</v>
      </c>
      <c r="M180" s="203" t="s">
        <v>282</v>
      </c>
      <c r="N180" s="203" t="s">
        <v>195</v>
      </c>
      <c r="O180" s="295">
        <v>42069</v>
      </c>
      <c r="P180" s="453">
        <f t="shared" ca="1" si="2"/>
        <v>2</v>
      </c>
      <c r="Q180" s="268" t="s">
        <v>289</v>
      </c>
    </row>
    <row r="181" spans="1:17" s="151" customFormat="1" x14ac:dyDescent="0.25">
      <c r="A181" s="294">
        <v>191</v>
      </c>
      <c r="B181" s="268" t="s">
        <v>8</v>
      </c>
      <c r="C181" s="268" t="s">
        <v>978</v>
      </c>
      <c r="D181" s="268" t="s">
        <v>218</v>
      </c>
      <c r="E181" s="203" t="s">
        <v>248</v>
      </c>
      <c r="F181" s="203" t="s">
        <v>248</v>
      </c>
      <c r="G181" s="268" t="s">
        <v>40</v>
      </c>
      <c r="H181" s="268" t="s">
        <v>42</v>
      </c>
      <c r="I181" s="203" t="s">
        <v>251</v>
      </c>
      <c r="J181" s="203" t="s">
        <v>274</v>
      </c>
      <c r="K181" s="295">
        <v>42068</v>
      </c>
      <c r="L181" s="268" t="s">
        <v>13</v>
      </c>
      <c r="M181" s="203" t="s">
        <v>282</v>
      </c>
      <c r="N181" s="203" t="s">
        <v>195</v>
      </c>
      <c r="O181" s="203" t="s">
        <v>248</v>
      </c>
      <c r="P181" s="453">
        <f t="shared" ca="1" si="2"/>
        <v>84.797208680553013</v>
      </c>
      <c r="Q181" s="268" t="s">
        <v>289</v>
      </c>
    </row>
    <row r="182" spans="1:17" s="151" customFormat="1" x14ac:dyDescent="0.25">
      <c r="A182" s="294">
        <v>192</v>
      </c>
      <c r="B182" s="203" t="s">
        <v>10</v>
      </c>
      <c r="C182" s="203" t="s">
        <v>979</v>
      </c>
      <c r="D182" s="203" t="s">
        <v>206</v>
      </c>
      <c r="E182" s="203" t="s">
        <v>38</v>
      </c>
      <c r="F182" s="203" t="s">
        <v>60</v>
      </c>
      <c r="G182" s="203" t="s">
        <v>41</v>
      </c>
      <c r="H182" s="203" t="s">
        <v>41</v>
      </c>
      <c r="I182" s="203" t="s">
        <v>251</v>
      </c>
      <c r="J182" s="203" t="s">
        <v>250</v>
      </c>
      <c r="K182" s="295">
        <v>42068</v>
      </c>
      <c r="L182" s="203" t="s">
        <v>13</v>
      </c>
      <c r="M182" s="203" t="s">
        <v>282</v>
      </c>
      <c r="N182" s="203" t="s">
        <v>195</v>
      </c>
      <c r="O182" s="295">
        <v>42114</v>
      </c>
      <c r="P182" s="453">
        <f t="shared" ca="1" si="2"/>
        <v>46</v>
      </c>
      <c r="Q182" s="268" t="s">
        <v>289</v>
      </c>
    </row>
    <row r="183" spans="1:17" s="151" customFormat="1" x14ac:dyDescent="0.25">
      <c r="A183" s="294">
        <v>193</v>
      </c>
      <c r="B183" s="268" t="s">
        <v>10</v>
      </c>
      <c r="C183" s="268" t="s">
        <v>980</v>
      </c>
      <c r="D183" s="268" t="s">
        <v>217</v>
      </c>
      <c r="E183" s="268" t="s">
        <v>38</v>
      </c>
      <c r="F183" s="268" t="s">
        <v>60</v>
      </c>
      <c r="G183" s="268" t="s">
        <v>41</v>
      </c>
      <c r="H183" s="268" t="s">
        <v>41</v>
      </c>
      <c r="I183" s="203" t="s">
        <v>252</v>
      </c>
      <c r="J183" s="203" t="s">
        <v>250</v>
      </c>
      <c r="K183" s="295">
        <v>42068</v>
      </c>
      <c r="L183" s="268" t="s">
        <v>13</v>
      </c>
      <c r="M183" s="203" t="s">
        <v>282</v>
      </c>
      <c r="N183" s="203" t="s">
        <v>195</v>
      </c>
      <c r="O183" s="295">
        <v>42111</v>
      </c>
      <c r="P183" s="453">
        <f t="shared" ca="1" si="2"/>
        <v>43</v>
      </c>
      <c r="Q183" s="268" t="s">
        <v>289</v>
      </c>
    </row>
    <row r="184" spans="1:17" s="151" customFormat="1" x14ac:dyDescent="0.25">
      <c r="A184" s="294">
        <v>195</v>
      </c>
      <c r="B184" s="268" t="s">
        <v>10</v>
      </c>
      <c r="C184" s="268" t="s">
        <v>981</v>
      </c>
      <c r="D184" s="268" t="s">
        <v>207</v>
      </c>
      <c r="E184" s="268" t="s">
        <v>38</v>
      </c>
      <c r="F184" s="268" t="s">
        <v>60</v>
      </c>
      <c r="G184" s="268" t="s">
        <v>41</v>
      </c>
      <c r="H184" s="268" t="s">
        <v>196</v>
      </c>
      <c r="I184" s="203" t="s">
        <v>253</v>
      </c>
      <c r="J184" s="203" t="s">
        <v>250</v>
      </c>
      <c r="K184" s="295">
        <v>42068</v>
      </c>
      <c r="L184" s="268" t="s">
        <v>13</v>
      </c>
      <c r="M184" s="203" t="s">
        <v>282</v>
      </c>
      <c r="N184" s="203" t="s">
        <v>195</v>
      </c>
      <c r="O184" s="295">
        <v>42076</v>
      </c>
      <c r="P184" s="453">
        <f t="shared" ca="1" si="2"/>
        <v>8</v>
      </c>
      <c r="Q184" s="268" t="s">
        <v>289</v>
      </c>
    </row>
    <row r="185" spans="1:17" s="151" customFormat="1" x14ac:dyDescent="0.25">
      <c r="A185" s="294">
        <v>196</v>
      </c>
      <c r="B185" s="203" t="s">
        <v>10</v>
      </c>
      <c r="C185" s="203" t="s">
        <v>982</v>
      </c>
      <c r="D185" s="203" t="s">
        <v>207</v>
      </c>
      <c r="E185" s="203" t="s">
        <v>38</v>
      </c>
      <c r="F185" s="203" t="s">
        <v>60</v>
      </c>
      <c r="G185" s="203" t="s">
        <v>41</v>
      </c>
      <c r="H185" s="203" t="s">
        <v>196</v>
      </c>
      <c r="I185" s="203" t="s">
        <v>253</v>
      </c>
      <c r="J185" s="203" t="s">
        <v>253</v>
      </c>
      <c r="K185" s="295">
        <v>42068</v>
      </c>
      <c r="L185" s="203" t="s">
        <v>13</v>
      </c>
      <c r="M185" s="203" t="s">
        <v>282</v>
      </c>
      <c r="N185" s="203" t="s">
        <v>195</v>
      </c>
      <c r="O185" s="295">
        <v>42128</v>
      </c>
      <c r="P185" s="453">
        <f t="shared" ca="1" si="2"/>
        <v>60</v>
      </c>
      <c r="Q185" s="268" t="s">
        <v>289</v>
      </c>
    </row>
    <row r="186" spans="1:17" s="151" customFormat="1" x14ac:dyDescent="0.25">
      <c r="A186" s="294">
        <v>197</v>
      </c>
      <c r="B186" s="268" t="s">
        <v>10</v>
      </c>
      <c r="C186" s="268" t="s">
        <v>983</v>
      </c>
      <c r="D186" s="268" t="s">
        <v>212</v>
      </c>
      <c r="E186" s="203" t="s">
        <v>248</v>
      </c>
      <c r="F186" s="203" t="s">
        <v>248</v>
      </c>
      <c r="G186" s="268" t="s">
        <v>40</v>
      </c>
      <c r="H186" s="268" t="s">
        <v>41</v>
      </c>
      <c r="I186" s="203" t="s">
        <v>259</v>
      </c>
      <c r="J186" s="203" t="s">
        <v>250</v>
      </c>
      <c r="K186" s="295">
        <v>42068</v>
      </c>
      <c r="L186" s="268" t="s">
        <v>13</v>
      </c>
      <c r="M186" s="203" t="s">
        <v>282</v>
      </c>
      <c r="N186" s="203" t="s">
        <v>195</v>
      </c>
      <c r="O186" s="295">
        <v>42143</v>
      </c>
      <c r="P186" s="453">
        <f t="shared" ca="1" si="2"/>
        <v>75</v>
      </c>
      <c r="Q186" s="268" t="s">
        <v>289</v>
      </c>
    </row>
    <row r="187" spans="1:17" s="151" customFormat="1" x14ac:dyDescent="0.25">
      <c r="A187" s="294">
        <v>198</v>
      </c>
      <c r="B187" s="203" t="s">
        <v>10</v>
      </c>
      <c r="C187" s="203" t="s">
        <v>984</v>
      </c>
      <c r="D187" s="203" t="s">
        <v>212</v>
      </c>
      <c r="E187" s="203" t="s">
        <v>38</v>
      </c>
      <c r="F187" s="203" t="s">
        <v>60</v>
      </c>
      <c r="G187" s="203" t="s">
        <v>42</v>
      </c>
      <c r="H187" s="203" t="s">
        <v>42</v>
      </c>
      <c r="I187" s="203" t="s">
        <v>259</v>
      </c>
      <c r="J187" s="203" t="s">
        <v>270</v>
      </c>
      <c r="K187" s="295">
        <v>42068</v>
      </c>
      <c r="L187" s="203" t="s">
        <v>13</v>
      </c>
      <c r="M187" s="203" t="s">
        <v>282</v>
      </c>
      <c r="N187" s="203" t="s">
        <v>195</v>
      </c>
      <c r="O187" s="295">
        <v>42128</v>
      </c>
      <c r="P187" s="453">
        <f t="shared" ca="1" si="2"/>
        <v>60</v>
      </c>
      <c r="Q187" s="268" t="s">
        <v>289</v>
      </c>
    </row>
    <row r="188" spans="1:17" s="151" customFormat="1" x14ac:dyDescent="0.25">
      <c r="A188" s="294">
        <v>199</v>
      </c>
      <c r="B188" s="268" t="s">
        <v>10</v>
      </c>
      <c r="C188" s="268" t="s">
        <v>985</v>
      </c>
      <c r="D188" s="268" t="s">
        <v>207</v>
      </c>
      <c r="E188" s="268" t="s">
        <v>38</v>
      </c>
      <c r="F188" s="268" t="s">
        <v>60</v>
      </c>
      <c r="G188" s="268" t="s">
        <v>41</v>
      </c>
      <c r="H188" s="268" t="s">
        <v>41</v>
      </c>
      <c r="I188" s="203" t="s">
        <v>253</v>
      </c>
      <c r="J188" s="203" t="s">
        <v>250</v>
      </c>
      <c r="K188" s="295">
        <v>42068</v>
      </c>
      <c r="L188" s="268" t="s">
        <v>13</v>
      </c>
      <c r="M188" s="203" t="s">
        <v>282</v>
      </c>
      <c r="N188" s="203" t="s">
        <v>195</v>
      </c>
      <c r="O188" s="295">
        <v>42097</v>
      </c>
      <c r="P188" s="453">
        <f t="shared" ca="1" si="2"/>
        <v>29</v>
      </c>
      <c r="Q188" s="268" t="s">
        <v>289</v>
      </c>
    </row>
    <row r="189" spans="1:17" s="151" customFormat="1" x14ac:dyDescent="0.25">
      <c r="A189" s="294">
        <v>200</v>
      </c>
      <c r="B189" s="203" t="s">
        <v>10</v>
      </c>
      <c r="C189" s="203" t="s">
        <v>986</v>
      </c>
      <c r="D189" s="203" t="s">
        <v>212</v>
      </c>
      <c r="E189" s="203" t="s">
        <v>38</v>
      </c>
      <c r="F189" s="203" t="s">
        <v>60</v>
      </c>
      <c r="G189" s="203" t="s">
        <v>41</v>
      </c>
      <c r="H189" s="203" t="s">
        <v>41</v>
      </c>
      <c r="I189" s="203" t="s">
        <v>254</v>
      </c>
      <c r="J189" s="203" t="s">
        <v>250</v>
      </c>
      <c r="K189" s="295">
        <v>42068</v>
      </c>
      <c r="L189" s="203" t="s">
        <v>13</v>
      </c>
      <c r="M189" s="203" t="s">
        <v>282</v>
      </c>
      <c r="N189" s="203" t="s">
        <v>195</v>
      </c>
      <c r="O189" s="295">
        <v>42116</v>
      </c>
      <c r="P189" s="453">
        <f t="shared" ca="1" si="2"/>
        <v>48</v>
      </c>
      <c r="Q189" s="268" t="s">
        <v>289</v>
      </c>
    </row>
    <row r="190" spans="1:17" s="151" customFormat="1" x14ac:dyDescent="0.25">
      <c r="A190" s="294">
        <v>201</v>
      </c>
      <c r="B190" s="268" t="s">
        <v>10</v>
      </c>
      <c r="C190" s="268" t="s">
        <v>987</v>
      </c>
      <c r="D190" s="268" t="s">
        <v>212</v>
      </c>
      <c r="E190" s="268" t="s">
        <v>38</v>
      </c>
      <c r="F190" s="268" t="s">
        <v>60</v>
      </c>
      <c r="G190" s="268" t="s">
        <v>40</v>
      </c>
      <c r="H190" s="268" t="s">
        <v>40</v>
      </c>
      <c r="I190" s="203" t="s">
        <v>254</v>
      </c>
      <c r="J190" s="203" t="s">
        <v>250</v>
      </c>
      <c r="K190" s="295">
        <v>42068</v>
      </c>
      <c r="L190" s="268" t="s">
        <v>13</v>
      </c>
      <c r="M190" s="203" t="s">
        <v>282</v>
      </c>
      <c r="N190" s="203" t="s">
        <v>195</v>
      </c>
      <c r="O190" s="295">
        <v>42132</v>
      </c>
      <c r="P190" s="453">
        <f t="shared" ca="1" si="2"/>
        <v>64</v>
      </c>
      <c r="Q190" s="268" t="s">
        <v>289</v>
      </c>
    </row>
    <row r="191" spans="1:17" s="151" customFormat="1" x14ac:dyDescent="0.25">
      <c r="A191" s="294">
        <v>202</v>
      </c>
      <c r="B191" s="203" t="s">
        <v>10</v>
      </c>
      <c r="C191" s="203" t="s">
        <v>988</v>
      </c>
      <c r="D191" s="203" t="s">
        <v>207</v>
      </c>
      <c r="E191" s="203" t="s">
        <v>38</v>
      </c>
      <c r="F191" s="203" t="s">
        <v>60</v>
      </c>
      <c r="G191" s="203" t="s">
        <v>42</v>
      </c>
      <c r="H191" s="203" t="s">
        <v>42</v>
      </c>
      <c r="I191" s="203" t="s">
        <v>253</v>
      </c>
      <c r="J191" s="203" t="s">
        <v>253</v>
      </c>
      <c r="K191" s="295">
        <v>42068</v>
      </c>
      <c r="L191" s="203" t="s">
        <v>13</v>
      </c>
      <c r="M191" s="203" t="s">
        <v>282</v>
      </c>
      <c r="N191" s="203" t="s">
        <v>195</v>
      </c>
      <c r="O191" s="295">
        <v>42073</v>
      </c>
      <c r="P191" s="453">
        <f t="shared" ca="1" si="2"/>
        <v>5</v>
      </c>
      <c r="Q191" s="268" t="s">
        <v>289</v>
      </c>
    </row>
    <row r="192" spans="1:17" s="151" customFormat="1" x14ac:dyDescent="0.25">
      <c r="A192" s="294">
        <v>203</v>
      </c>
      <c r="B192" s="268" t="s">
        <v>10</v>
      </c>
      <c r="C192" s="268" t="s">
        <v>989</v>
      </c>
      <c r="D192" s="268" t="s">
        <v>212</v>
      </c>
      <c r="E192" s="268" t="s">
        <v>53</v>
      </c>
      <c r="F192" s="268" t="s">
        <v>81</v>
      </c>
      <c r="G192" s="268" t="s">
        <v>41</v>
      </c>
      <c r="H192" s="268" t="s">
        <v>41</v>
      </c>
      <c r="I192" s="203" t="s">
        <v>254</v>
      </c>
      <c r="J192" s="203" t="s">
        <v>250</v>
      </c>
      <c r="K192" s="295">
        <v>42068</v>
      </c>
      <c r="L192" s="268" t="s">
        <v>13</v>
      </c>
      <c r="M192" s="203" t="s">
        <v>282</v>
      </c>
      <c r="N192" s="203" t="s">
        <v>195</v>
      </c>
      <c r="O192" s="295">
        <v>42089</v>
      </c>
      <c r="P192" s="453">
        <f t="shared" ca="1" si="2"/>
        <v>21</v>
      </c>
      <c r="Q192" s="268" t="s">
        <v>289</v>
      </c>
    </row>
    <row r="193" spans="1:17" s="151" customFormat="1" x14ac:dyDescent="0.25">
      <c r="A193" s="294">
        <v>204</v>
      </c>
      <c r="B193" s="203" t="s">
        <v>216</v>
      </c>
      <c r="C193" s="203" t="s">
        <v>990</v>
      </c>
      <c r="D193" s="203" t="s">
        <v>212</v>
      </c>
      <c r="E193" s="203" t="s">
        <v>248</v>
      </c>
      <c r="F193" s="203" t="s">
        <v>248</v>
      </c>
      <c r="G193" s="203" t="s">
        <v>42</v>
      </c>
      <c r="H193" s="203" t="s">
        <v>42</v>
      </c>
      <c r="I193" s="203" t="s">
        <v>259</v>
      </c>
      <c r="J193" s="203" t="s">
        <v>270</v>
      </c>
      <c r="K193" s="295">
        <v>42068</v>
      </c>
      <c r="L193" s="203" t="s">
        <v>13</v>
      </c>
      <c r="M193" s="203" t="s">
        <v>282</v>
      </c>
      <c r="N193" s="203" t="s">
        <v>195</v>
      </c>
      <c r="O193" s="203" t="s">
        <v>248</v>
      </c>
      <c r="P193" s="453">
        <f t="shared" ca="1" si="2"/>
        <v>84.797208680553013</v>
      </c>
      <c r="Q193" s="268" t="s">
        <v>289</v>
      </c>
    </row>
    <row r="194" spans="1:17" s="151" customFormat="1" x14ac:dyDescent="0.25">
      <c r="A194" s="294">
        <v>205</v>
      </c>
      <c r="B194" s="268" t="s">
        <v>10</v>
      </c>
      <c r="C194" s="268" t="s">
        <v>991</v>
      </c>
      <c r="D194" s="268" t="s">
        <v>212</v>
      </c>
      <c r="E194" s="268" t="s">
        <v>38</v>
      </c>
      <c r="F194" s="268" t="s">
        <v>60</v>
      </c>
      <c r="G194" s="268" t="s">
        <v>41</v>
      </c>
      <c r="H194" s="268" t="s">
        <v>41</v>
      </c>
      <c r="I194" s="203" t="s">
        <v>254</v>
      </c>
      <c r="J194" s="203" t="s">
        <v>254</v>
      </c>
      <c r="K194" s="295">
        <v>42068</v>
      </c>
      <c r="L194" s="268" t="s">
        <v>13</v>
      </c>
      <c r="M194" s="203" t="s">
        <v>282</v>
      </c>
      <c r="N194" s="203" t="s">
        <v>195</v>
      </c>
      <c r="O194" s="295">
        <v>42076</v>
      </c>
      <c r="P194" s="453">
        <f t="shared" ca="1" si="2"/>
        <v>8</v>
      </c>
      <c r="Q194" s="268" t="s">
        <v>289</v>
      </c>
    </row>
    <row r="195" spans="1:17" s="151" customFormat="1" x14ac:dyDescent="0.25">
      <c r="A195" s="294">
        <v>206</v>
      </c>
      <c r="B195" s="203" t="s">
        <v>10</v>
      </c>
      <c r="C195" s="203" t="s">
        <v>992</v>
      </c>
      <c r="D195" s="203" t="s">
        <v>212</v>
      </c>
      <c r="E195" s="203" t="s">
        <v>791</v>
      </c>
      <c r="F195" s="203" t="s">
        <v>81</v>
      </c>
      <c r="G195" s="203" t="s">
        <v>40</v>
      </c>
      <c r="H195" s="203" t="s">
        <v>40</v>
      </c>
      <c r="I195" s="203" t="s">
        <v>259</v>
      </c>
      <c r="J195" s="203" t="s">
        <v>255</v>
      </c>
      <c r="K195" s="295">
        <v>42068</v>
      </c>
      <c r="L195" s="203" t="s">
        <v>13</v>
      </c>
      <c r="M195" s="203" t="s">
        <v>282</v>
      </c>
      <c r="N195" s="203" t="s">
        <v>195</v>
      </c>
      <c r="O195" s="295">
        <v>42131</v>
      </c>
      <c r="P195" s="453">
        <f t="shared" ref="P195:P258" ca="1" si="3">IF(B195="Closed",IFERROR(O195-K195,""""),(NOW()-K195))</f>
        <v>63</v>
      </c>
      <c r="Q195" s="268" t="s">
        <v>289</v>
      </c>
    </row>
    <row r="196" spans="1:17" s="151" customFormat="1" x14ac:dyDescent="0.25">
      <c r="A196" s="294">
        <v>207</v>
      </c>
      <c r="B196" s="268" t="s">
        <v>10</v>
      </c>
      <c r="C196" s="268" t="s">
        <v>993</v>
      </c>
      <c r="D196" s="268" t="s">
        <v>207</v>
      </c>
      <c r="E196" s="268" t="s">
        <v>38</v>
      </c>
      <c r="F196" s="268" t="s">
        <v>63</v>
      </c>
      <c r="G196" s="268" t="s">
        <v>40</v>
      </c>
      <c r="H196" s="268" t="s">
        <v>40</v>
      </c>
      <c r="I196" s="203" t="s">
        <v>253</v>
      </c>
      <c r="J196" s="203" t="s">
        <v>250</v>
      </c>
      <c r="K196" s="295">
        <v>42068</v>
      </c>
      <c r="L196" s="268" t="s">
        <v>13</v>
      </c>
      <c r="M196" s="203" t="s">
        <v>282</v>
      </c>
      <c r="N196" s="203" t="s">
        <v>195</v>
      </c>
      <c r="O196" s="295">
        <v>42076</v>
      </c>
      <c r="P196" s="453">
        <f t="shared" ca="1" si="3"/>
        <v>8</v>
      </c>
      <c r="Q196" s="268" t="s">
        <v>289</v>
      </c>
    </row>
    <row r="197" spans="1:17" s="151" customFormat="1" x14ac:dyDescent="0.25">
      <c r="A197" s="294">
        <v>208</v>
      </c>
      <c r="B197" s="203" t="s">
        <v>10</v>
      </c>
      <c r="C197" s="203" t="s">
        <v>994</v>
      </c>
      <c r="D197" s="203" t="s">
        <v>212</v>
      </c>
      <c r="E197" s="203" t="s">
        <v>38</v>
      </c>
      <c r="F197" s="203" t="s">
        <v>60</v>
      </c>
      <c r="G197" s="203" t="s">
        <v>41</v>
      </c>
      <c r="H197" s="203" t="s">
        <v>41</v>
      </c>
      <c r="I197" s="203" t="s">
        <v>252</v>
      </c>
      <c r="J197" s="203" t="s">
        <v>250</v>
      </c>
      <c r="K197" s="295">
        <v>42068</v>
      </c>
      <c r="L197" s="203" t="s">
        <v>13</v>
      </c>
      <c r="M197" s="203" t="s">
        <v>282</v>
      </c>
      <c r="N197" s="203" t="s">
        <v>195</v>
      </c>
      <c r="O197" s="295">
        <v>42090</v>
      </c>
      <c r="P197" s="453">
        <f t="shared" ca="1" si="3"/>
        <v>22</v>
      </c>
      <c r="Q197" s="268" t="s">
        <v>289</v>
      </c>
    </row>
    <row r="198" spans="1:17" s="151" customFormat="1" x14ac:dyDescent="0.25">
      <c r="A198" s="294">
        <v>209</v>
      </c>
      <c r="B198" s="268" t="s">
        <v>10</v>
      </c>
      <c r="C198" s="268" t="s">
        <v>995</v>
      </c>
      <c r="D198" s="268" t="s">
        <v>207</v>
      </c>
      <c r="E198" s="268" t="s">
        <v>38</v>
      </c>
      <c r="F198" s="268" t="s">
        <v>60</v>
      </c>
      <c r="G198" s="268" t="s">
        <v>40</v>
      </c>
      <c r="H198" s="268" t="s">
        <v>40</v>
      </c>
      <c r="I198" s="203" t="s">
        <v>253</v>
      </c>
      <c r="J198" s="203" t="s">
        <v>250</v>
      </c>
      <c r="K198" s="295">
        <v>42068</v>
      </c>
      <c r="L198" s="268" t="s">
        <v>13</v>
      </c>
      <c r="M198" s="203" t="s">
        <v>282</v>
      </c>
      <c r="N198" s="203" t="s">
        <v>195</v>
      </c>
      <c r="O198" s="295">
        <v>42097</v>
      </c>
      <c r="P198" s="453">
        <f t="shared" ca="1" si="3"/>
        <v>29</v>
      </c>
      <c r="Q198" s="268" t="s">
        <v>289</v>
      </c>
    </row>
    <row r="199" spans="1:17" s="151" customFormat="1" x14ac:dyDescent="0.25">
      <c r="A199" s="294">
        <v>210</v>
      </c>
      <c r="B199" s="203" t="s">
        <v>8</v>
      </c>
      <c r="C199" s="203" t="s">
        <v>996</v>
      </c>
      <c r="D199" s="203" t="s">
        <v>212</v>
      </c>
      <c r="E199" s="203" t="s">
        <v>248</v>
      </c>
      <c r="F199" s="203" t="s">
        <v>248</v>
      </c>
      <c r="G199" s="203" t="s">
        <v>42</v>
      </c>
      <c r="H199" s="203" t="s">
        <v>42</v>
      </c>
      <c r="I199" s="203" t="s">
        <v>252</v>
      </c>
      <c r="J199" s="203" t="s">
        <v>274</v>
      </c>
      <c r="K199" s="295">
        <v>42068</v>
      </c>
      <c r="L199" s="203" t="s">
        <v>13</v>
      </c>
      <c r="M199" s="203" t="s">
        <v>282</v>
      </c>
      <c r="N199" s="203" t="s">
        <v>195</v>
      </c>
      <c r="O199" s="203" t="s">
        <v>248</v>
      </c>
      <c r="P199" s="453">
        <f t="shared" ca="1" si="3"/>
        <v>84.797208680553013</v>
      </c>
      <c r="Q199" s="268" t="s">
        <v>289</v>
      </c>
    </row>
    <row r="200" spans="1:17" s="151" customFormat="1" x14ac:dyDescent="0.25">
      <c r="A200" s="294">
        <v>213</v>
      </c>
      <c r="B200" s="268" t="s">
        <v>10</v>
      </c>
      <c r="C200" s="268" t="s">
        <v>997</v>
      </c>
      <c r="D200" s="268" t="s">
        <v>212</v>
      </c>
      <c r="E200" s="268" t="s">
        <v>38</v>
      </c>
      <c r="F200" s="268" t="s">
        <v>60</v>
      </c>
      <c r="G200" s="268" t="s">
        <v>41</v>
      </c>
      <c r="H200" s="268" t="s">
        <v>41</v>
      </c>
      <c r="I200" s="203" t="s">
        <v>250</v>
      </c>
      <c r="J200" s="203" t="s">
        <v>255</v>
      </c>
      <c r="K200" s="295">
        <v>42068</v>
      </c>
      <c r="L200" s="268" t="s">
        <v>13</v>
      </c>
      <c r="M200" s="203" t="s">
        <v>282</v>
      </c>
      <c r="N200" s="203" t="s">
        <v>195</v>
      </c>
      <c r="O200" s="295">
        <v>42109</v>
      </c>
      <c r="P200" s="453">
        <f t="shared" ca="1" si="3"/>
        <v>41</v>
      </c>
      <c r="Q200" s="268" t="s">
        <v>289</v>
      </c>
    </row>
    <row r="201" spans="1:17" s="151" customFormat="1" x14ac:dyDescent="0.25">
      <c r="A201" s="294">
        <v>214</v>
      </c>
      <c r="B201" s="203" t="s">
        <v>10</v>
      </c>
      <c r="C201" s="203" t="s">
        <v>998</v>
      </c>
      <c r="D201" s="203" t="s">
        <v>212</v>
      </c>
      <c r="E201" s="203" t="s">
        <v>38</v>
      </c>
      <c r="F201" s="203" t="s">
        <v>60</v>
      </c>
      <c r="G201" s="203" t="s">
        <v>40</v>
      </c>
      <c r="H201" s="203" t="s">
        <v>40</v>
      </c>
      <c r="I201" s="203" t="s">
        <v>250</v>
      </c>
      <c r="J201" s="203" t="s">
        <v>250</v>
      </c>
      <c r="K201" s="295">
        <v>42068</v>
      </c>
      <c r="L201" s="203" t="s">
        <v>13</v>
      </c>
      <c r="M201" s="203" t="s">
        <v>282</v>
      </c>
      <c r="N201" s="203" t="s">
        <v>195</v>
      </c>
      <c r="O201" s="295">
        <v>42073</v>
      </c>
      <c r="P201" s="453">
        <f t="shared" ca="1" si="3"/>
        <v>5</v>
      </c>
      <c r="Q201" s="268" t="s">
        <v>289</v>
      </c>
    </row>
    <row r="202" spans="1:17" s="151" customFormat="1" x14ac:dyDescent="0.25">
      <c r="A202" s="294">
        <v>215</v>
      </c>
      <c r="B202" s="268" t="s">
        <v>10</v>
      </c>
      <c r="C202" s="268" t="s">
        <v>999</v>
      </c>
      <c r="D202" s="268" t="s">
        <v>212</v>
      </c>
      <c r="E202" s="268" t="s">
        <v>52</v>
      </c>
      <c r="F202" s="268" t="s">
        <v>786</v>
      </c>
      <c r="G202" s="268" t="s">
        <v>196</v>
      </c>
      <c r="H202" s="268" t="s">
        <v>196</v>
      </c>
      <c r="I202" s="203" t="s">
        <v>254</v>
      </c>
      <c r="J202" s="203" t="s">
        <v>255</v>
      </c>
      <c r="K202" s="295">
        <v>42069</v>
      </c>
      <c r="L202" s="268" t="s">
        <v>13</v>
      </c>
      <c r="M202" s="203" t="s">
        <v>282</v>
      </c>
      <c r="N202" s="203" t="s">
        <v>195</v>
      </c>
      <c r="O202" s="295">
        <v>42069</v>
      </c>
      <c r="P202" s="453">
        <f t="shared" ca="1" si="3"/>
        <v>0</v>
      </c>
      <c r="Q202" s="268" t="s">
        <v>289</v>
      </c>
    </row>
    <row r="203" spans="1:17" s="151" customFormat="1" x14ac:dyDescent="0.25">
      <c r="A203" s="294">
        <v>216</v>
      </c>
      <c r="B203" s="203" t="s">
        <v>10</v>
      </c>
      <c r="C203" s="203" t="s">
        <v>1000</v>
      </c>
      <c r="D203" s="203" t="s">
        <v>205</v>
      </c>
      <c r="E203" s="203" t="s">
        <v>52</v>
      </c>
      <c r="F203" s="203" t="s">
        <v>786</v>
      </c>
      <c r="G203" s="203" t="s">
        <v>41</v>
      </c>
      <c r="H203" s="203" t="s">
        <v>41</v>
      </c>
      <c r="I203" s="203" t="s">
        <v>253</v>
      </c>
      <c r="J203" s="203" t="s">
        <v>253</v>
      </c>
      <c r="K203" s="295">
        <v>42069</v>
      </c>
      <c r="L203" s="203" t="s">
        <v>13</v>
      </c>
      <c r="M203" s="203" t="s">
        <v>282</v>
      </c>
      <c r="N203" s="203" t="s">
        <v>195</v>
      </c>
      <c r="O203" s="295">
        <v>42072</v>
      </c>
      <c r="P203" s="453">
        <f t="shared" ca="1" si="3"/>
        <v>3</v>
      </c>
      <c r="Q203" s="268" t="s">
        <v>289</v>
      </c>
    </row>
    <row r="204" spans="1:17" s="151" customFormat="1" x14ac:dyDescent="0.25">
      <c r="A204" s="294">
        <v>217</v>
      </c>
      <c r="B204" s="268" t="s">
        <v>10</v>
      </c>
      <c r="C204" s="268" t="s">
        <v>1001</v>
      </c>
      <c r="D204" s="268" t="s">
        <v>212</v>
      </c>
      <c r="E204" s="268" t="s">
        <v>54</v>
      </c>
      <c r="F204" s="268" t="s">
        <v>86</v>
      </c>
      <c r="G204" s="268" t="s">
        <v>41</v>
      </c>
      <c r="H204" s="268" t="s">
        <v>41</v>
      </c>
      <c r="I204" s="203" t="s">
        <v>254</v>
      </c>
      <c r="J204" s="203" t="s">
        <v>254</v>
      </c>
      <c r="K204" s="295">
        <v>42069</v>
      </c>
      <c r="L204" s="268" t="s">
        <v>13</v>
      </c>
      <c r="M204" s="203" t="s">
        <v>282</v>
      </c>
      <c r="N204" s="203" t="s">
        <v>195</v>
      </c>
      <c r="O204" s="295">
        <v>42072</v>
      </c>
      <c r="P204" s="453">
        <f t="shared" ca="1" si="3"/>
        <v>3</v>
      </c>
      <c r="Q204" s="268" t="s">
        <v>289</v>
      </c>
    </row>
    <row r="205" spans="1:17" s="151" customFormat="1" x14ac:dyDescent="0.25">
      <c r="A205" s="294">
        <v>218</v>
      </c>
      <c r="B205" s="203" t="s">
        <v>8</v>
      </c>
      <c r="C205" s="203" t="s">
        <v>1002</v>
      </c>
      <c r="D205" s="203" t="s">
        <v>205</v>
      </c>
      <c r="E205" s="203" t="s">
        <v>248</v>
      </c>
      <c r="F205" s="203" t="s">
        <v>248</v>
      </c>
      <c r="G205" s="203" t="s">
        <v>42</v>
      </c>
      <c r="H205" s="203" t="s">
        <v>42</v>
      </c>
      <c r="I205" s="203" t="s">
        <v>253</v>
      </c>
      <c r="J205" s="203" t="s">
        <v>274</v>
      </c>
      <c r="K205" s="295">
        <v>42069</v>
      </c>
      <c r="L205" s="203" t="s">
        <v>13</v>
      </c>
      <c r="M205" s="203" t="s">
        <v>282</v>
      </c>
      <c r="N205" s="203" t="s">
        <v>195</v>
      </c>
      <c r="O205" s="203" t="s">
        <v>248</v>
      </c>
      <c r="P205" s="453">
        <f t="shared" ca="1" si="3"/>
        <v>83.797208680553013</v>
      </c>
      <c r="Q205" s="268" t="s">
        <v>289</v>
      </c>
    </row>
    <row r="206" spans="1:17" s="151" customFormat="1" x14ac:dyDescent="0.25">
      <c r="A206" s="294">
        <v>219</v>
      </c>
      <c r="B206" s="268" t="s">
        <v>10</v>
      </c>
      <c r="C206" s="268" t="s">
        <v>1003</v>
      </c>
      <c r="D206" s="268" t="s">
        <v>205</v>
      </c>
      <c r="E206" s="268" t="s">
        <v>38</v>
      </c>
      <c r="F206" s="268" t="s">
        <v>60</v>
      </c>
      <c r="G206" s="268" t="s">
        <v>41</v>
      </c>
      <c r="H206" s="268" t="s">
        <v>41</v>
      </c>
      <c r="I206" s="203" t="s">
        <v>253</v>
      </c>
      <c r="J206" s="203" t="s">
        <v>250</v>
      </c>
      <c r="K206" s="295">
        <v>42069</v>
      </c>
      <c r="L206" s="268" t="s">
        <v>13</v>
      </c>
      <c r="M206" s="203" t="s">
        <v>282</v>
      </c>
      <c r="N206" s="203" t="s">
        <v>195</v>
      </c>
      <c r="O206" s="295">
        <v>42076</v>
      </c>
      <c r="P206" s="453">
        <f t="shared" ca="1" si="3"/>
        <v>7</v>
      </c>
      <c r="Q206" s="268" t="s">
        <v>289</v>
      </c>
    </row>
    <row r="207" spans="1:17" s="151" customFormat="1" x14ac:dyDescent="0.25">
      <c r="A207" s="294">
        <v>220</v>
      </c>
      <c r="B207" s="203" t="s">
        <v>10</v>
      </c>
      <c r="C207" s="203" t="s">
        <v>1004</v>
      </c>
      <c r="D207" s="203" t="s">
        <v>212</v>
      </c>
      <c r="E207" s="203" t="s">
        <v>54</v>
      </c>
      <c r="F207" s="203" t="s">
        <v>86</v>
      </c>
      <c r="G207" s="203" t="s">
        <v>41</v>
      </c>
      <c r="H207" s="203" t="s">
        <v>41</v>
      </c>
      <c r="I207" s="203" t="s">
        <v>250</v>
      </c>
      <c r="J207" s="203" t="s">
        <v>250</v>
      </c>
      <c r="K207" s="295">
        <v>42068</v>
      </c>
      <c r="L207" s="203" t="s">
        <v>13</v>
      </c>
      <c r="M207" s="203" t="s">
        <v>282</v>
      </c>
      <c r="N207" s="203" t="s">
        <v>195</v>
      </c>
      <c r="O207" s="295">
        <v>42075</v>
      </c>
      <c r="P207" s="453">
        <f t="shared" ca="1" si="3"/>
        <v>7</v>
      </c>
      <c r="Q207" s="268" t="s">
        <v>289</v>
      </c>
    </row>
    <row r="208" spans="1:17" s="151" customFormat="1" x14ac:dyDescent="0.25">
      <c r="A208" s="294">
        <v>221</v>
      </c>
      <c r="B208" s="268" t="s">
        <v>8</v>
      </c>
      <c r="C208" s="268" t="s">
        <v>1005</v>
      </c>
      <c r="D208" s="268" t="s">
        <v>205</v>
      </c>
      <c r="E208" s="203" t="s">
        <v>248</v>
      </c>
      <c r="F208" s="203" t="s">
        <v>248</v>
      </c>
      <c r="G208" s="268" t="s">
        <v>42</v>
      </c>
      <c r="H208" s="268" t="s">
        <v>42</v>
      </c>
      <c r="I208" s="203" t="s">
        <v>253</v>
      </c>
      <c r="J208" s="203" t="s">
        <v>274</v>
      </c>
      <c r="K208" s="295">
        <v>42069</v>
      </c>
      <c r="L208" s="268" t="s">
        <v>13</v>
      </c>
      <c r="M208" s="203" t="s">
        <v>282</v>
      </c>
      <c r="N208" s="203" t="s">
        <v>195</v>
      </c>
      <c r="O208" s="203" t="s">
        <v>248</v>
      </c>
      <c r="P208" s="453">
        <f t="shared" ca="1" si="3"/>
        <v>83.797208680553013</v>
      </c>
      <c r="Q208" s="268" t="s">
        <v>289</v>
      </c>
    </row>
    <row r="209" spans="1:17" s="151" customFormat="1" x14ac:dyDescent="0.25">
      <c r="A209" s="294">
        <v>222</v>
      </c>
      <c r="B209" s="203" t="s">
        <v>10</v>
      </c>
      <c r="C209" s="203" t="s">
        <v>1006</v>
      </c>
      <c r="D209" s="203" t="s">
        <v>205</v>
      </c>
      <c r="E209" s="203" t="s">
        <v>38</v>
      </c>
      <c r="F209" s="203" t="s">
        <v>60</v>
      </c>
      <c r="G209" s="203" t="s">
        <v>41</v>
      </c>
      <c r="H209" s="203" t="s">
        <v>41</v>
      </c>
      <c r="I209" s="203" t="s">
        <v>253</v>
      </c>
      <c r="J209" s="203" t="s">
        <v>250</v>
      </c>
      <c r="K209" s="295">
        <v>42069</v>
      </c>
      <c r="L209" s="203" t="s">
        <v>13</v>
      </c>
      <c r="M209" s="203" t="s">
        <v>282</v>
      </c>
      <c r="N209" s="203" t="s">
        <v>195</v>
      </c>
      <c r="O209" s="295">
        <v>42076</v>
      </c>
      <c r="P209" s="453">
        <f t="shared" ca="1" si="3"/>
        <v>7</v>
      </c>
      <c r="Q209" s="268" t="s">
        <v>289</v>
      </c>
    </row>
    <row r="210" spans="1:17" s="151" customFormat="1" x14ac:dyDescent="0.25">
      <c r="A210" s="294">
        <v>223</v>
      </c>
      <c r="B210" s="268" t="s">
        <v>10</v>
      </c>
      <c r="C210" s="268" t="s">
        <v>1007</v>
      </c>
      <c r="D210" s="268" t="s">
        <v>204</v>
      </c>
      <c r="E210" s="268" t="s">
        <v>38</v>
      </c>
      <c r="F210" s="268" t="s">
        <v>60</v>
      </c>
      <c r="G210" s="268" t="s">
        <v>41</v>
      </c>
      <c r="H210" s="268" t="s">
        <v>41</v>
      </c>
      <c r="I210" s="203" t="s">
        <v>251</v>
      </c>
      <c r="J210" s="203" t="s">
        <v>250</v>
      </c>
      <c r="K210" s="295">
        <v>42069</v>
      </c>
      <c r="L210" s="268" t="s">
        <v>13</v>
      </c>
      <c r="M210" s="203" t="s">
        <v>282</v>
      </c>
      <c r="N210" s="203" t="s">
        <v>195</v>
      </c>
      <c r="O210" s="295">
        <v>42076</v>
      </c>
      <c r="P210" s="453">
        <f t="shared" ca="1" si="3"/>
        <v>7</v>
      </c>
      <c r="Q210" s="268" t="s">
        <v>289</v>
      </c>
    </row>
    <row r="211" spans="1:17" s="151" customFormat="1" x14ac:dyDescent="0.25">
      <c r="A211" s="294">
        <v>224</v>
      </c>
      <c r="B211" s="203" t="s">
        <v>10</v>
      </c>
      <c r="C211" s="203" t="s">
        <v>1008</v>
      </c>
      <c r="D211" s="203" t="s">
        <v>204</v>
      </c>
      <c r="E211" s="203" t="s">
        <v>52</v>
      </c>
      <c r="F211" s="203" t="s">
        <v>66</v>
      </c>
      <c r="G211" s="203" t="s">
        <v>41</v>
      </c>
      <c r="H211" s="203" t="s">
        <v>41</v>
      </c>
      <c r="I211" s="203" t="s">
        <v>251</v>
      </c>
      <c r="J211" s="203" t="s">
        <v>250</v>
      </c>
      <c r="K211" s="295">
        <v>42069</v>
      </c>
      <c r="L211" s="203" t="s">
        <v>13</v>
      </c>
      <c r="M211" s="203" t="s">
        <v>282</v>
      </c>
      <c r="N211" s="203" t="s">
        <v>195</v>
      </c>
      <c r="O211" s="295">
        <v>42114</v>
      </c>
      <c r="P211" s="453">
        <f t="shared" ca="1" si="3"/>
        <v>45</v>
      </c>
      <c r="Q211" s="268" t="s">
        <v>289</v>
      </c>
    </row>
    <row r="212" spans="1:17" s="151" customFormat="1" x14ac:dyDescent="0.25">
      <c r="A212" s="294">
        <v>225</v>
      </c>
      <c r="B212" s="268" t="s">
        <v>10</v>
      </c>
      <c r="C212" s="268" t="s">
        <v>1009</v>
      </c>
      <c r="D212" s="268" t="s">
        <v>212</v>
      </c>
      <c r="E212" s="268" t="s">
        <v>38</v>
      </c>
      <c r="F212" s="268" t="s">
        <v>60</v>
      </c>
      <c r="G212" s="268" t="s">
        <v>41</v>
      </c>
      <c r="H212" s="268" t="s">
        <v>41</v>
      </c>
      <c r="I212" s="203" t="s">
        <v>259</v>
      </c>
      <c r="J212" s="203" t="s">
        <v>250</v>
      </c>
      <c r="K212" s="295">
        <v>42069</v>
      </c>
      <c r="L212" s="268" t="s">
        <v>13</v>
      </c>
      <c r="M212" s="203" t="s">
        <v>282</v>
      </c>
      <c r="N212" s="203" t="s">
        <v>195</v>
      </c>
      <c r="O212" s="295">
        <v>42132</v>
      </c>
      <c r="P212" s="453">
        <f t="shared" ca="1" si="3"/>
        <v>63</v>
      </c>
      <c r="Q212" s="268" t="s">
        <v>289</v>
      </c>
    </row>
    <row r="213" spans="1:17" s="151" customFormat="1" x14ac:dyDescent="0.25">
      <c r="A213" s="294">
        <v>227</v>
      </c>
      <c r="B213" s="268" t="s">
        <v>10</v>
      </c>
      <c r="C213" s="268" t="s">
        <v>1010</v>
      </c>
      <c r="D213" s="268" t="s">
        <v>13</v>
      </c>
      <c r="E213" s="268" t="s">
        <v>38</v>
      </c>
      <c r="F213" s="268" t="s">
        <v>60</v>
      </c>
      <c r="G213" s="268" t="s">
        <v>41</v>
      </c>
      <c r="H213" s="268" t="s">
        <v>41</v>
      </c>
      <c r="I213" s="203" t="s">
        <v>250</v>
      </c>
      <c r="J213" s="203" t="s">
        <v>250</v>
      </c>
      <c r="K213" s="295">
        <v>42069</v>
      </c>
      <c r="L213" s="268" t="s">
        <v>13</v>
      </c>
      <c r="M213" s="203" t="s">
        <v>282</v>
      </c>
      <c r="N213" s="203" t="s">
        <v>195</v>
      </c>
      <c r="O213" s="295">
        <v>42080</v>
      </c>
      <c r="P213" s="453">
        <f t="shared" ca="1" si="3"/>
        <v>11</v>
      </c>
      <c r="Q213" s="268" t="s">
        <v>289</v>
      </c>
    </row>
    <row r="214" spans="1:17" s="151" customFormat="1" x14ac:dyDescent="0.25">
      <c r="A214" s="294">
        <v>228</v>
      </c>
      <c r="B214" s="203" t="s">
        <v>10</v>
      </c>
      <c r="C214" s="203" t="s">
        <v>1011</v>
      </c>
      <c r="D214" s="203" t="s">
        <v>13</v>
      </c>
      <c r="E214" s="203" t="s">
        <v>38</v>
      </c>
      <c r="F214" s="203" t="s">
        <v>60</v>
      </c>
      <c r="G214" s="203" t="s">
        <v>41</v>
      </c>
      <c r="H214" s="203" t="s">
        <v>41</v>
      </c>
      <c r="I214" s="203" t="s">
        <v>250</v>
      </c>
      <c r="J214" s="203" t="s">
        <v>250</v>
      </c>
      <c r="K214" s="295">
        <v>42070</v>
      </c>
      <c r="L214" s="203" t="s">
        <v>13</v>
      </c>
      <c r="M214" s="203" t="s">
        <v>282</v>
      </c>
      <c r="N214" s="203" t="s">
        <v>195</v>
      </c>
      <c r="O214" s="295">
        <v>42074</v>
      </c>
      <c r="P214" s="453">
        <f t="shared" ca="1" si="3"/>
        <v>4</v>
      </c>
      <c r="Q214" s="268" t="s">
        <v>289</v>
      </c>
    </row>
    <row r="215" spans="1:17" s="151" customFormat="1" x14ac:dyDescent="0.25">
      <c r="A215" s="294">
        <v>229</v>
      </c>
      <c r="B215" s="268" t="s">
        <v>10</v>
      </c>
      <c r="C215" s="268" t="s">
        <v>1012</v>
      </c>
      <c r="D215" s="268" t="s">
        <v>13</v>
      </c>
      <c r="E215" s="268" t="s">
        <v>38</v>
      </c>
      <c r="F215" s="268" t="s">
        <v>60</v>
      </c>
      <c r="G215" s="268" t="s">
        <v>40</v>
      </c>
      <c r="H215" s="268" t="s">
        <v>41</v>
      </c>
      <c r="I215" s="203" t="s">
        <v>250</v>
      </c>
      <c r="J215" s="203" t="s">
        <v>255</v>
      </c>
      <c r="K215" s="295">
        <v>42070</v>
      </c>
      <c r="L215" s="268" t="s">
        <v>13</v>
      </c>
      <c r="M215" s="203" t="s">
        <v>282</v>
      </c>
      <c r="N215" s="203" t="s">
        <v>195</v>
      </c>
      <c r="O215" s="295">
        <v>42073</v>
      </c>
      <c r="P215" s="453">
        <f t="shared" ca="1" si="3"/>
        <v>3</v>
      </c>
      <c r="Q215" s="268" t="s">
        <v>289</v>
      </c>
    </row>
    <row r="216" spans="1:17" s="151" customFormat="1" x14ac:dyDescent="0.25">
      <c r="A216" s="294">
        <v>230</v>
      </c>
      <c r="B216" s="203" t="s">
        <v>10</v>
      </c>
      <c r="C216" s="203" t="s">
        <v>1013</v>
      </c>
      <c r="D216" s="203" t="s">
        <v>13</v>
      </c>
      <c r="E216" s="203" t="s">
        <v>38</v>
      </c>
      <c r="F216" s="203" t="s">
        <v>60</v>
      </c>
      <c r="G216" s="203" t="s">
        <v>41</v>
      </c>
      <c r="H216" s="203" t="s">
        <v>41</v>
      </c>
      <c r="I216" s="203" t="s">
        <v>250</v>
      </c>
      <c r="J216" s="203" t="s">
        <v>250</v>
      </c>
      <c r="K216" s="295">
        <v>42070</v>
      </c>
      <c r="L216" s="203" t="s">
        <v>13</v>
      </c>
      <c r="M216" s="203" t="s">
        <v>282</v>
      </c>
      <c r="N216" s="203" t="s">
        <v>195</v>
      </c>
      <c r="O216" s="295">
        <v>42074</v>
      </c>
      <c r="P216" s="453">
        <f t="shared" ca="1" si="3"/>
        <v>4</v>
      </c>
      <c r="Q216" s="268" t="s">
        <v>289</v>
      </c>
    </row>
    <row r="217" spans="1:17" s="151" customFormat="1" x14ac:dyDescent="0.25">
      <c r="A217" s="294">
        <v>231</v>
      </c>
      <c r="B217" s="268" t="s">
        <v>10</v>
      </c>
      <c r="C217" s="268" t="s">
        <v>1014</v>
      </c>
      <c r="D217" s="268" t="s">
        <v>212</v>
      </c>
      <c r="E217" s="268" t="s">
        <v>38</v>
      </c>
      <c r="F217" s="268" t="s">
        <v>60</v>
      </c>
      <c r="G217" s="268" t="s">
        <v>196</v>
      </c>
      <c r="H217" s="268" t="s">
        <v>196</v>
      </c>
      <c r="I217" s="203" t="s">
        <v>250</v>
      </c>
      <c r="J217" s="203" t="s">
        <v>250</v>
      </c>
      <c r="K217" s="295">
        <v>42072</v>
      </c>
      <c r="L217" s="268" t="s">
        <v>13</v>
      </c>
      <c r="M217" s="203" t="s">
        <v>6</v>
      </c>
      <c r="N217" s="203" t="s">
        <v>195</v>
      </c>
      <c r="O217" s="295">
        <v>42076</v>
      </c>
      <c r="P217" s="453">
        <f t="shared" ca="1" si="3"/>
        <v>4</v>
      </c>
      <c r="Q217" s="268" t="s">
        <v>289</v>
      </c>
    </row>
    <row r="218" spans="1:17" s="151" customFormat="1" x14ac:dyDescent="0.25">
      <c r="A218" s="294">
        <v>232</v>
      </c>
      <c r="B218" s="203" t="s">
        <v>216</v>
      </c>
      <c r="C218" s="203" t="s">
        <v>1015</v>
      </c>
      <c r="D218" s="203" t="s">
        <v>204</v>
      </c>
      <c r="E218" s="203" t="s">
        <v>248</v>
      </c>
      <c r="F218" s="203" t="s">
        <v>248</v>
      </c>
      <c r="G218" s="203" t="s">
        <v>42</v>
      </c>
      <c r="H218" s="203" t="s">
        <v>42</v>
      </c>
      <c r="I218" s="203" t="s">
        <v>251</v>
      </c>
      <c r="J218" s="203" t="s">
        <v>273</v>
      </c>
      <c r="K218" s="295">
        <v>42072</v>
      </c>
      <c r="L218" s="203" t="s">
        <v>13</v>
      </c>
      <c r="M218" s="203" t="s">
        <v>282</v>
      </c>
      <c r="N218" s="203" t="s">
        <v>195</v>
      </c>
      <c r="O218" s="203" t="s">
        <v>248</v>
      </c>
      <c r="P218" s="453">
        <f t="shared" ca="1" si="3"/>
        <v>80.797208680553013</v>
      </c>
      <c r="Q218" s="268" t="s">
        <v>289</v>
      </c>
    </row>
    <row r="219" spans="1:17" s="151" customFormat="1" x14ac:dyDescent="0.25">
      <c r="A219" s="294">
        <v>233</v>
      </c>
      <c r="B219" s="268" t="s">
        <v>8</v>
      </c>
      <c r="C219" s="268" t="s">
        <v>1016</v>
      </c>
      <c r="D219" s="268" t="s">
        <v>204</v>
      </c>
      <c r="E219" s="203" t="s">
        <v>248</v>
      </c>
      <c r="F219" s="203" t="s">
        <v>248</v>
      </c>
      <c r="G219" s="268" t="s">
        <v>42</v>
      </c>
      <c r="H219" s="268" t="s">
        <v>42</v>
      </c>
      <c r="I219" s="203" t="s">
        <v>251</v>
      </c>
      <c r="J219" s="203" t="s">
        <v>273</v>
      </c>
      <c r="K219" s="295">
        <v>42072</v>
      </c>
      <c r="L219" s="268" t="s">
        <v>13</v>
      </c>
      <c r="M219" s="203" t="s">
        <v>282</v>
      </c>
      <c r="N219" s="203" t="s">
        <v>195</v>
      </c>
      <c r="O219" s="203" t="s">
        <v>248</v>
      </c>
      <c r="P219" s="453">
        <f t="shared" ca="1" si="3"/>
        <v>80.797208680553013</v>
      </c>
      <c r="Q219" s="268" t="s">
        <v>289</v>
      </c>
    </row>
    <row r="220" spans="1:17" s="151" customFormat="1" x14ac:dyDescent="0.25">
      <c r="A220" s="294">
        <v>234</v>
      </c>
      <c r="B220" s="203" t="s">
        <v>10</v>
      </c>
      <c r="C220" s="203" t="s">
        <v>1017</v>
      </c>
      <c r="D220" s="203" t="s">
        <v>212</v>
      </c>
      <c r="E220" s="203" t="s">
        <v>38</v>
      </c>
      <c r="F220" s="203" t="s">
        <v>60</v>
      </c>
      <c r="G220" s="203" t="s">
        <v>40</v>
      </c>
      <c r="H220" s="203" t="s">
        <v>40</v>
      </c>
      <c r="I220" s="203" t="s">
        <v>254</v>
      </c>
      <c r="J220" s="203" t="s">
        <v>250</v>
      </c>
      <c r="K220" s="295">
        <v>42073</v>
      </c>
      <c r="L220" s="203" t="s">
        <v>13</v>
      </c>
      <c r="M220" s="203" t="s">
        <v>282</v>
      </c>
      <c r="N220" s="203" t="s">
        <v>195</v>
      </c>
      <c r="O220" s="295">
        <v>42103</v>
      </c>
      <c r="P220" s="453">
        <f t="shared" ca="1" si="3"/>
        <v>30</v>
      </c>
      <c r="Q220" s="268" t="s">
        <v>289</v>
      </c>
    </row>
    <row r="221" spans="1:17" s="151" customFormat="1" x14ac:dyDescent="0.25">
      <c r="A221" s="294">
        <v>235</v>
      </c>
      <c r="B221" s="268" t="s">
        <v>10</v>
      </c>
      <c r="C221" s="268" t="s">
        <v>1018</v>
      </c>
      <c r="D221" s="268" t="s">
        <v>212</v>
      </c>
      <c r="E221" s="268" t="s">
        <v>3</v>
      </c>
      <c r="F221" s="268" t="s">
        <v>77</v>
      </c>
      <c r="G221" s="268" t="s">
        <v>41</v>
      </c>
      <c r="H221" s="268" t="s">
        <v>41</v>
      </c>
      <c r="I221" s="203" t="s">
        <v>254</v>
      </c>
      <c r="J221" s="203" t="s">
        <v>254</v>
      </c>
      <c r="K221" s="295">
        <v>42073</v>
      </c>
      <c r="L221" s="268" t="s">
        <v>13</v>
      </c>
      <c r="M221" s="203" t="s">
        <v>282</v>
      </c>
      <c r="N221" s="203" t="s">
        <v>195</v>
      </c>
      <c r="O221" s="295">
        <v>42074</v>
      </c>
      <c r="P221" s="453">
        <f t="shared" ca="1" si="3"/>
        <v>1</v>
      </c>
      <c r="Q221" s="268" t="s">
        <v>289</v>
      </c>
    </row>
    <row r="222" spans="1:17" s="151" customFormat="1" x14ac:dyDescent="0.25">
      <c r="A222" s="294">
        <v>236</v>
      </c>
      <c r="B222" s="203" t="s">
        <v>10</v>
      </c>
      <c r="C222" s="203" t="s">
        <v>1019</v>
      </c>
      <c r="D222" s="203" t="s">
        <v>212</v>
      </c>
      <c r="E222" s="203" t="s">
        <v>38</v>
      </c>
      <c r="F222" s="203" t="s">
        <v>60</v>
      </c>
      <c r="G222" s="203" t="s">
        <v>41</v>
      </c>
      <c r="H222" s="203" t="s">
        <v>41</v>
      </c>
      <c r="I222" s="203" t="s">
        <v>254</v>
      </c>
      <c r="J222" s="203" t="s">
        <v>276</v>
      </c>
      <c r="K222" s="295">
        <v>42073</v>
      </c>
      <c r="L222" s="203" t="s">
        <v>13</v>
      </c>
      <c r="M222" s="203" t="s">
        <v>282</v>
      </c>
      <c r="N222" s="203" t="s">
        <v>195</v>
      </c>
      <c r="O222" s="295">
        <v>42079</v>
      </c>
      <c r="P222" s="453">
        <f t="shared" ca="1" si="3"/>
        <v>6</v>
      </c>
      <c r="Q222" s="268" t="s">
        <v>289</v>
      </c>
    </row>
    <row r="223" spans="1:17" s="151" customFormat="1" x14ac:dyDescent="0.25">
      <c r="A223" s="294">
        <v>237</v>
      </c>
      <c r="B223" s="268" t="s">
        <v>10</v>
      </c>
      <c r="C223" s="268" t="s">
        <v>1020</v>
      </c>
      <c r="D223" s="268" t="s">
        <v>197</v>
      </c>
      <c r="E223" s="268" t="s">
        <v>38</v>
      </c>
      <c r="F223" s="268" t="s">
        <v>60</v>
      </c>
      <c r="G223" s="268" t="s">
        <v>41</v>
      </c>
      <c r="H223" s="268" t="s">
        <v>41</v>
      </c>
      <c r="I223" s="203" t="s">
        <v>251</v>
      </c>
      <c r="J223" s="203" t="s">
        <v>250</v>
      </c>
      <c r="K223" s="295">
        <v>42073</v>
      </c>
      <c r="L223" s="268" t="s">
        <v>13</v>
      </c>
      <c r="M223" s="203" t="s">
        <v>282</v>
      </c>
      <c r="N223" s="203" t="s">
        <v>195</v>
      </c>
      <c r="O223" s="295">
        <v>42097</v>
      </c>
      <c r="P223" s="453">
        <f t="shared" ca="1" si="3"/>
        <v>24</v>
      </c>
      <c r="Q223" s="268" t="s">
        <v>289</v>
      </c>
    </row>
    <row r="224" spans="1:17" s="151" customFormat="1" x14ac:dyDescent="0.25">
      <c r="A224" s="294">
        <v>238</v>
      </c>
      <c r="B224" s="203" t="s">
        <v>10</v>
      </c>
      <c r="C224" s="203" t="s">
        <v>1021</v>
      </c>
      <c r="D224" s="203" t="s">
        <v>212</v>
      </c>
      <c r="E224" s="203" t="s">
        <v>38</v>
      </c>
      <c r="F224" s="203" t="s">
        <v>60</v>
      </c>
      <c r="G224" s="203" t="s">
        <v>42</v>
      </c>
      <c r="H224" s="203" t="s">
        <v>42</v>
      </c>
      <c r="I224" s="203" t="s">
        <v>253</v>
      </c>
      <c r="J224" s="203" t="s">
        <v>270</v>
      </c>
      <c r="K224" s="295">
        <v>42073</v>
      </c>
      <c r="L224" s="203" t="s">
        <v>13</v>
      </c>
      <c r="M224" s="203" t="s">
        <v>282</v>
      </c>
      <c r="N224" s="203" t="s">
        <v>195</v>
      </c>
      <c r="O224" s="295">
        <v>42150</v>
      </c>
      <c r="P224" s="453">
        <f t="shared" ca="1" si="3"/>
        <v>77</v>
      </c>
      <c r="Q224" s="268" t="s">
        <v>289</v>
      </c>
    </row>
    <row r="225" spans="1:17" s="151" customFormat="1" x14ac:dyDescent="0.25">
      <c r="A225" s="294">
        <v>239</v>
      </c>
      <c r="B225" s="268" t="s">
        <v>10</v>
      </c>
      <c r="C225" s="268" t="s">
        <v>1022</v>
      </c>
      <c r="D225" s="268" t="s">
        <v>212</v>
      </c>
      <c r="E225" s="268" t="s">
        <v>38</v>
      </c>
      <c r="F225" s="268" t="s">
        <v>60</v>
      </c>
      <c r="G225" s="268" t="s">
        <v>41</v>
      </c>
      <c r="H225" s="268" t="s">
        <v>41</v>
      </c>
      <c r="I225" s="203" t="s">
        <v>251</v>
      </c>
      <c r="J225" s="203" t="s">
        <v>250</v>
      </c>
      <c r="K225" s="295">
        <v>42073</v>
      </c>
      <c r="L225" s="268" t="s">
        <v>13</v>
      </c>
      <c r="M225" s="203" t="s">
        <v>282</v>
      </c>
      <c r="N225" s="203" t="s">
        <v>195</v>
      </c>
      <c r="O225" s="295">
        <v>42090</v>
      </c>
      <c r="P225" s="453">
        <f t="shared" ca="1" si="3"/>
        <v>17</v>
      </c>
      <c r="Q225" s="268" t="s">
        <v>289</v>
      </c>
    </row>
    <row r="226" spans="1:17" s="151" customFormat="1" x14ac:dyDescent="0.25">
      <c r="A226" s="294">
        <v>240</v>
      </c>
      <c r="B226" s="203" t="s">
        <v>10</v>
      </c>
      <c r="C226" s="203" t="s">
        <v>1023</v>
      </c>
      <c r="D226" s="203" t="s">
        <v>211</v>
      </c>
      <c r="E226" s="203" t="s">
        <v>38</v>
      </c>
      <c r="F226" s="203" t="s">
        <v>60</v>
      </c>
      <c r="G226" s="203" t="s">
        <v>41</v>
      </c>
      <c r="H226" s="203" t="s">
        <v>41</v>
      </c>
      <c r="I226" s="203" t="s">
        <v>254</v>
      </c>
      <c r="J226" s="203" t="s">
        <v>250</v>
      </c>
      <c r="K226" s="295">
        <v>42073</v>
      </c>
      <c r="L226" s="203" t="s">
        <v>13</v>
      </c>
      <c r="M226" s="203" t="s">
        <v>282</v>
      </c>
      <c r="N226" s="203" t="s">
        <v>195</v>
      </c>
      <c r="O226" s="295">
        <v>42080</v>
      </c>
      <c r="P226" s="453">
        <f t="shared" ca="1" si="3"/>
        <v>7</v>
      </c>
      <c r="Q226" s="268" t="s">
        <v>289</v>
      </c>
    </row>
    <row r="227" spans="1:17" s="151" customFormat="1" x14ac:dyDescent="0.25">
      <c r="A227" s="294">
        <v>241</v>
      </c>
      <c r="B227" s="268" t="s">
        <v>10</v>
      </c>
      <c r="C227" s="268" t="s">
        <v>1024</v>
      </c>
      <c r="D227" s="268" t="s">
        <v>170</v>
      </c>
      <c r="E227" s="268" t="s">
        <v>38</v>
      </c>
      <c r="F227" s="268" t="s">
        <v>60</v>
      </c>
      <c r="G227" s="268" t="s">
        <v>41</v>
      </c>
      <c r="H227" s="268" t="s">
        <v>196</v>
      </c>
      <c r="I227" s="203" t="s">
        <v>251</v>
      </c>
      <c r="J227" s="203" t="s">
        <v>251</v>
      </c>
      <c r="K227" s="295">
        <v>42073</v>
      </c>
      <c r="L227" s="268" t="s">
        <v>13</v>
      </c>
      <c r="M227" s="203" t="s">
        <v>282</v>
      </c>
      <c r="N227" s="203" t="s">
        <v>195</v>
      </c>
      <c r="O227" s="295">
        <v>42132</v>
      </c>
      <c r="P227" s="453">
        <f t="shared" ca="1" si="3"/>
        <v>59</v>
      </c>
      <c r="Q227" s="268" t="s">
        <v>289</v>
      </c>
    </row>
    <row r="228" spans="1:17" s="151" customFormat="1" x14ac:dyDescent="0.25">
      <c r="A228" s="294">
        <v>242</v>
      </c>
      <c r="B228" s="203" t="s">
        <v>10</v>
      </c>
      <c r="C228" s="203" t="s">
        <v>1025</v>
      </c>
      <c r="D228" s="203" t="s">
        <v>212</v>
      </c>
      <c r="E228" s="203" t="s">
        <v>38</v>
      </c>
      <c r="F228" s="203" t="s">
        <v>60</v>
      </c>
      <c r="G228" s="203" t="s">
        <v>41</v>
      </c>
      <c r="H228" s="203" t="s">
        <v>41</v>
      </c>
      <c r="I228" s="203" t="s">
        <v>259</v>
      </c>
      <c r="J228" s="203" t="s">
        <v>250</v>
      </c>
      <c r="K228" s="295">
        <v>42073</v>
      </c>
      <c r="L228" s="203" t="s">
        <v>13</v>
      </c>
      <c r="M228" s="203" t="s">
        <v>282</v>
      </c>
      <c r="N228" s="203" t="s">
        <v>195</v>
      </c>
      <c r="O228" s="295">
        <v>42128</v>
      </c>
      <c r="P228" s="453">
        <f t="shared" ca="1" si="3"/>
        <v>55</v>
      </c>
      <c r="Q228" s="268" t="s">
        <v>289</v>
      </c>
    </row>
    <row r="229" spans="1:17" s="151" customFormat="1" x14ac:dyDescent="0.25">
      <c r="A229" s="294">
        <v>243</v>
      </c>
      <c r="B229" s="268" t="s">
        <v>10</v>
      </c>
      <c r="C229" s="268" t="s">
        <v>1026</v>
      </c>
      <c r="D229" s="268" t="s">
        <v>206</v>
      </c>
      <c r="E229" s="268" t="s">
        <v>54</v>
      </c>
      <c r="F229" s="268" t="s">
        <v>89</v>
      </c>
      <c r="G229" s="268" t="s">
        <v>41</v>
      </c>
      <c r="H229" s="268" t="s">
        <v>41</v>
      </c>
      <c r="I229" s="203" t="s">
        <v>251</v>
      </c>
      <c r="J229" s="203" t="s">
        <v>251</v>
      </c>
      <c r="K229" s="295">
        <v>42074</v>
      </c>
      <c r="L229" s="268" t="s">
        <v>13</v>
      </c>
      <c r="M229" s="203" t="s">
        <v>282</v>
      </c>
      <c r="N229" s="203" t="s">
        <v>195</v>
      </c>
      <c r="O229" s="295">
        <v>42075</v>
      </c>
      <c r="P229" s="453">
        <f t="shared" ca="1" si="3"/>
        <v>1</v>
      </c>
      <c r="Q229" s="268" t="s">
        <v>289</v>
      </c>
    </row>
    <row r="230" spans="1:17" s="151" customFormat="1" x14ac:dyDescent="0.25">
      <c r="A230" s="294">
        <v>244</v>
      </c>
      <c r="B230" s="203" t="s">
        <v>10</v>
      </c>
      <c r="C230" s="203" t="s">
        <v>1027</v>
      </c>
      <c r="D230" s="203" t="s">
        <v>13</v>
      </c>
      <c r="E230" s="203" t="s">
        <v>38</v>
      </c>
      <c r="F230" s="203" t="s">
        <v>60</v>
      </c>
      <c r="G230" s="203" t="s">
        <v>41</v>
      </c>
      <c r="H230" s="203" t="s">
        <v>41</v>
      </c>
      <c r="I230" s="203" t="s">
        <v>255</v>
      </c>
      <c r="J230" s="203" t="s">
        <v>250</v>
      </c>
      <c r="K230" s="295">
        <v>42074</v>
      </c>
      <c r="L230" s="203" t="s">
        <v>13</v>
      </c>
      <c r="M230" s="203" t="s">
        <v>282</v>
      </c>
      <c r="N230" s="203" t="s">
        <v>195</v>
      </c>
      <c r="O230" s="295">
        <v>42076</v>
      </c>
      <c r="P230" s="453">
        <f t="shared" ca="1" si="3"/>
        <v>2</v>
      </c>
      <c r="Q230" s="268" t="s">
        <v>289</v>
      </c>
    </row>
    <row r="231" spans="1:17" s="151" customFormat="1" x14ac:dyDescent="0.25">
      <c r="A231" s="294">
        <v>245</v>
      </c>
      <c r="B231" s="268" t="s">
        <v>10</v>
      </c>
      <c r="C231" s="268" t="s">
        <v>1028</v>
      </c>
      <c r="D231" s="268" t="s">
        <v>212</v>
      </c>
      <c r="E231" s="268" t="s">
        <v>38</v>
      </c>
      <c r="F231" s="268" t="s">
        <v>60</v>
      </c>
      <c r="G231" s="268" t="s">
        <v>41</v>
      </c>
      <c r="H231" s="268" t="s">
        <v>41</v>
      </c>
      <c r="I231" s="203" t="s">
        <v>254</v>
      </c>
      <c r="J231" s="203" t="s">
        <v>250</v>
      </c>
      <c r="K231" s="295">
        <v>42074</v>
      </c>
      <c r="L231" s="268" t="s">
        <v>13</v>
      </c>
      <c r="M231" s="203" t="s">
        <v>282</v>
      </c>
      <c r="N231" s="203" t="s">
        <v>195</v>
      </c>
      <c r="O231" s="295">
        <v>42116</v>
      </c>
      <c r="P231" s="453">
        <f t="shared" ca="1" si="3"/>
        <v>42</v>
      </c>
      <c r="Q231" s="268" t="s">
        <v>289</v>
      </c>
    </row>
    <row r="232" spans="1:17" s="151" customFormat="1" x14ac:dyDescent="0.25">
      <c r="A232" s="294">
        <v>246</v>
      </c>
      <c r="B232" s="203" t="s">
        <v>10</v>
      </c>
      <c r="C232" s="203" t="s">
        <v>1029</v>
      </c>
      <c r="D232" s="203" t="s">
        <v>212</v>
      </c>
      <c r="E232" s="203" t="s">
        <v>38</v>
      </c>
      <c r="F232" s="203" t="s">
        <v>60</v>
      </c>
      <c r="G232" s="203" t="s">
        <v>41</v>
      </c>
      <c r="H232" s="203" t="s">
        <v>41</v>
      </c>
      <c r="I232" s="203" t="s">
        <v>255</v>
      </c>
      <c r="J232" s="203" t="s">
        <v>250</v>
      </c>
      <c r="K232" s="295">
        <v>42074</v>
      </c>
      <c r="L232" s="203" t="s">
        <v>13</v>
      </c>
      <c r="M232" s="203" t="s">
        <v>282</v>
      </c>
      <c r="N232" s="203" t="s">
        <v>195</v>
      </c>
      <c r="O232" s="295">
        <v>42076</v>
      </c>
      <c r="P232" s="453">
        <f t="shared" ca="1" si="3"/>
        <v>2</v>
      </c>
      <c r="Q232" s="268" t="s">
        <v>289</v>
      </c>
    </row>
    <row r="233" spans="1:17" s="151" customFormat="1" x14ac:dyDescent="0.25">
      <c r="A233" s="294">
        <v>247</v>
      </c>
      <c r="B233" s="268" t="s">
        <v>10</v>
      </c>
      <c r="C233" s="268" t="s">
        <v>1030</v>
      </c>
      <c r="D233" s="268" t="s">
        <v>212</v>
      </c>
      <c r="E233" s="268" t="s">
        <v>38</v>
      </c>
      <c r="F233" s="268" t="s">
        <v>60</v>
      </c>
      <c r="G233" s="268" t="s">
        <v>41</v>
      </c>
      <c r="H233" s="268" t="s">
        <v>41</v>
      </c>
      <c r="I233" s="203" t="s">
        <v>254</v>
      </c>
      <c r="J233" s="203" t="s">
        <v>254</v>
      </c>
      <c r="K233" s="295">
        <v>42074</v>
      </c>
      <c r="L233" s="268" t="s">
        <v>13</v>
      </c>
      <c r="M233" s="203" t="s">
        <v>282</v>
      </c>
      <c r="N233" s="203" t="s">
        <v>195</v>
      </c>
      <c r="O233" s="295">
        <v>42089</v>
      </c>
      <c r="P233" s="453">
        <f t="shared" ca="1" si="3"/>
        <v>15</v>
      </c>
      <c r="Q233" s="268" t="s">
        <v>289</v>
      </c>
    </row>
    <row r="234" spans="1:17" s="151" customFormat="1" x14ac:dyDescent="0.25">
      <c r="A234" s="294">
        <v>248</v>
      </c>
      <c r="B234" s="203" t="s">
        <v>10</v>
      </c>
      <c r="C234" s="203" t="s">
        <v>1031</v>
      </c>
      <c r="D234" s="203" t="s">
        <v>212</v>
      </c>
      <c r="E234" s="203" t="s">
        <v>38</v>
      </c>
      <c r="F234" s="203" t="s">
        <v>60</v>
      </c>
      <c r="G234" s="203" t="s">
        <v>41</v>
      </c>
      <c r="H234" s="203" t="s">
        <v>41</v>
      </c>
      <c r="I234" s="203" t="s">
        <v>255</v>
      </c>
      <c r="J234" s="203" t="s">
        <v>250</v>
      </c>
      <c r="K234" s="295">
        <v>42075</v>
      </c>
      <c r="L234" s="203" t="s">
        <v>13</v>
      </c>
      <c r="M234" s="203" t="s">
        <v>282</v>
      </c>
      <c r="N234" s="203" t="s">
        <v>195</v>
      </c>
      <c r="O234" s="295">
        <v>42090</v>
      </c>
      <c r="P234" s="453">
        <f t="shared" ca="1" si="3"/>
        <v>15</v>
      </c>
      <c r="Q234" s="268" t="s">
        <v>289</v>
      </c>
    </row>
    <row r="235" spans="1:17" s="151" customFormat="1" x14ac:dyDescent="0.25">
      <c r="A235" s="294">
        <v>249</v>
      </c>
      <c r="B235" s="268" t="s">
        <v>10</v>
      </c>
      <c r="C235" s="268" t="s">
        <v>1032</v>
      </c>
      <c r="D235" s="268" t="s">
        <v>212</v>
      </c>
      <c r="E235" s="268" t="s">
        <v>38</v>
      </c>
      <c r="F235" s="268" t="s">
        <v>60</v>
      </c>
      <c r="G235" s="268" t="s">
        <v>41</v>
      </c>
      <c r="H235" s="268" t="s">
        <v>41</v>
      </c>
      <c r="I235" s="203" t="s">
        <v>254</v>
      </c>
      <c r="J235" s="203" t="s">
        <v>254</v>
      </c>
      <c r="K235" s="295">
        <v>42075</v>
      </c>
      <c r="L235" s="268" t="s">
        <v>13</v>
      </c>
      <c r="M235" s="203" t="s">
        <v>282</v>
      </c>
      <c r="N235" s="203" t="s">
        <v>195</v>
      </c>
      <c r="O235" s="295">
        <v>42080</v>
      </c>
      <c r="P235" s="453">
        <f t="shared" ca="1" si="3"/>
        <v>5</v>
      </c>
      <c r="Q235" s="268" t="s">
        <v>289</v>
      </c>
    </row>
    <row r="236" spans="1:17" s="151" customFormat="1" x14ac:dyDescent="0.25">
      <c r="A236" s="294">
        <v>250</v>
      </c>
      <c r="B236" s="203" t="s">
        <v>10</v>
      </c>
      <c r="C236" s="203" t="s">
        <v>1033</v>
      </c>
      <c r="D236" s="203" t="s">
        <v>212</v>
      </c>
      <c r="E236" s="203" t="s">
        <v>38</v>
      </c>
      <c r="F236" s="203" t="s">
        <v>60</v>
      </c>
      <c r="G236" s="203" t="s">
        <v>41</v>
      </c>
      <c r="H236" s="203" t="s">
        <v>41</v>
      </c>
      <c r="I236" s="203" t="s">
        <v>251</v>
      </c>
      <c r="J236" s="203" t="s">
        <v>255</v>
      </c>
      <c r="K236" s="295">
        <v>42075</v>
      </c>
      <c r="L236" s="203" t="s">
        <v>13</v>
      </c>
      <c r="M236" s="203" t="s">
        <v>282</v>
      </c>
      <c r="N236" s="203" t="s">
        <v>195</v>
      </c>
      <c r="O236" s="295">
        <v>42122</v>
      </c>
      <c r="P236" s="453">
        <f t="shared" ca="1" si="3"/>
        <v>47</v>
      </c>
      <c r="Q236" s="268" t="s">
        <v>289</v>
      </c>
    </row>
    <row r="237" spans="1:17" s="151" customFormat="1" x14ac:dyDescent="0.25">
      <c r="A237" s="294">
        <v>251</v>
      </c>
      <c r="B237" s="268" t="s">
        <v>10</v>
      </c>
      <c r="C237" s="268" t="s">
        <v>1034</v>
      </c>
      <c r="D237" s="268" t="s">
        <v>212</v>
      </c>
      <c r="E237" s="268" t="s">
        <v>38</v>
      </c>
      <c r="F237" s="268" t="s">
        <v>60</v>
      </c>
      <c r="G237" s="268" t="s">
        <v>41</v>
      </c>
      <c r="H237" s="268" t="s">
        <v>41</v>
      </c>
      <c r="I237" s="203" t="s">
        <v>253</v>
      </c>
      <c r="J237" s="203" t="s">
        <v>250</v>
      </c>
      <c r="K237" s="295">
        <v>42075</v>
      </c>
      <c r="L237" s="268" t="s">
        <v>13</v>
      </c>
      <c r="M237" s="203" t="s">
        <v>282</v>
      </c>
      <c r="N237" s="203" t="s">
        <v>195</v>
      </c>
      <c r="O237" s="295">
        <v>42118</v>
      </c>
      <c r="P237" s="453">
        <f t="shared" ca="1" si="3"/>
        <v>43</v>
      </c>
      <c r="Q237" s="268" t="s">
        <v>289</v>
      </c>
    </row>
    <row r="238" spans="1:17" s="151" customFormat="1" x14ac:dyDescent="0.25">
      <c r="A238" s="294">
        <v>252</v>
      </c>
      <c r="B238" s="203" t="s">
        <v>10</v>
      </c>
      <c r="C238" s="203" t="s">
        <v>1035</v>
      </c>
      <c r="D238" s="203" t="s">
        <v>212</v>
      </c>
      <c r="E238" s="203" t="s">
        <v>38</v>
      </c>
      <c r="F238" s="203" t="s">
        <v>60</v>
      </c>
      <c r="G238" s="203" t="s">
        <v>41</v>
      </c>
      <c r="H238" s="203" t="s">
        <v>41</v>
      </c>
      <c r="I238" s="203" t="s">
        <v>259</v>
      </c>
      <c r="J238" s="203" t="s">
        <v>259</v>
      </c>
      <c r="K238" s="295">
        <v>42075</v>
      </c>
      <c r="L238" s="203" t="s">
        <v>13</v>
      </c>
      <c r="M238" s="203" t="s">
        <v>282</v>
      </c>
      <c r="N238" s="203" t="s">
        <v>195</v>
      </c>
      <c r="O238" s="295">
        <v>42111</v>
      </c>
      <c r="P238" s="453">
        <f t="shared" ca="1" si="3"/>
        <v>36</v>
      </c>
      <c r="Q238" s="268" t="s">
        <v>289</v>
      </c>
    </row>
    <row r="239" spans="1:17" s="151" customFormat="1" x14ac:dyDescent="0.25">
      <c r="A239" s="294">
        <v>253</v>
      </c>
      <c r="B239" s="268" t="s">
        <v>10</v>
      </c>
      <c r="C239" s="268" t="s">
        <v>1036</v>
      </c>
      <c r="D239" s="268" t="s">
        <v>212</v>
      </c>
      <c r="E239" s="268" t="s">
        <v>38</v>
      </c>
      <c r="F239" s="268" t="s">
        <v>60</v>
      </c>
      <c r="G239" s="268" t="s">
        <v>40</v>
      </c>
      <c r="H239" s="268" t="s">
        <v>40</v>
      </c>
      <c r="I239" s="203" t="s">
        <v>254</v>
      </c>
      <c r="J239" s="203" t="s">
        <v>250</v>
      </c>
      <c r="K239" s="295">
        <v>42075</v>
      </c>
      <c r="L239" s="268" t="s">
        <v>13</v>
      </c>
      <c r="M239" s="203" t="s">
        <v>282</v>
      </c>
      <c r="N239" s="203" t="s">
        <v>195</v>
      </c>
      <c r="O239" s="295">
        <v>42080</v>
      </c>
      <c r="P239" s="453">
        <f t="shared" ca="1" si="3"/>
        <v>5</v>
      </c>
      <c r="Q239" s="268" t="s">
        <v>289</v>
      </c>
    </row>
    <row r="240" spans="1:17" s="151" customFormat="1" x14ac:dyDescent="0.25">
      <c r="A240" s="294">
        <v>254</v>
      </c>
      <c r="B240" s="203" t="s">
        <v>10</v>
      </c>
      <c r="C240" s="203" t="s">
        <v>1037</v>
      </c>
      <c r="D240" s="203" t="s">
        <v>212</v>
      </c>
      <c r="E240" s="203" t="s">
        <v>38</v>
      </c>
      <c r="F240" s="203" t="s">
        <v>60</v>
      </c>
      <c r="G240" s="203" t="s">
        <v>41</v>
      </c>
      <c r="H240" s="203" t="s">
        <v>41</v>
      </c>
      <c r="I240" s="203" t="s">
        <v>251</v>
      </c>
      <c r="J240" s="203" t="s">
        <v>250</v>
      </c>
      <c r="K240" s="295">
        <v>42075</v>
      </c>
      <c r="L240" s="203" t="s">
        <v>13</v>
      </c>
      <c r="M240" s="203" t="s">
        <v>282</v>
      </c>
      <c r="N240" s="203" t="s">
        <v>195</v>
      </c>
      <c r="O240" s="295">
        <v>42118</v>
      </c>
      <c r="P240" s="453">
        <f t="shared" ca="1" si="3"/>
        <v>43</v>
      </c>
      <c r="Q240" s="268" t="s">
        <v>289</v>
      </c>
    </row>
    <row r="241" spans="1:17" s="151" customFormat="1" x14ac:dyDescent="0.25">
      <c r="A241" s="294">
        <v>255</v>
      </c>
      <c r="B241" s="268" t="s">
        <v>10</v>
      </c>
      <c r="C241" s="268" t="s">
        <v>1038</v>
      </c>
      <c r="D241" s="268" t="s">
        <v>212</v>
      </c>
      <c r="E241" s="268" t="s">
        <v>38</v>
      </c>
      <c r="F241" s="268" t="s">
        <v>60</v>
      </c>
      <c r="G241" s="268" t="s">
        <v>41</v>
      </c>
      <c r="H241" s="268" t="s">
        <v>41</v>
      </c>
      <c r="I241" s="203" t="s">
        <v>253</v>
      </c>
      <c r="J241" s="203" t="s">
        <v>250</v>
      </c>
      <c r="K241" s="295">
        <v>42075</v>
      </c>
      <c r="L241" s="268" t="s">
        <v>13</v>
      </c>
      <c r="M241" s="203" t="s">
        <v>282</v>
      </c>
      <c r="N241" s="203" t="s">
        <v>195</v>
      </c>
      <c r="O241" s="295">
        <v>42080</v>
      </c>
      <c r="P241" s="453">
        <f t="shared" ca="1" si="3"/>
        <v>5</v>
      </c>
      <c r="Q241" s="268" t="s">
        <v>289</v>
      </c>
    </row>
    <row r="242" spans="1:17" s="151" customFormat="1" x14ac:dyDescent="0.25">
      <c r="A242" s="294">
        <v>256</v>
      </c>
      <c r="B242" s="203" t="s">
        <v>10</v>
      </c>
      <c r="C242" s="203" t="s">
        <v>1039</v>
      </c>
      <c r="D242" s="203" t="s">
        <v>217</v>
      </c>
      <c r="E242" s="203" t="s">
        <v>38</v>
      </c>
      <c r="F242" s="203" t="s">
        <v>60</v>
      </c>
      <c r="G242" s="203" t="s">
        <v>41</v>
      </c>
      <c r="H242" s="203" t="s">
        <v>41</v>
      </c>
      <c r="I242" s="203" t="s">
        <v>255</v>
      </c>
      <c r="J242" s="203" t="s">
        <v>250</v>
      </c>
      <c r="K242" s="295">
        <v>42076</v>
      </c>
      <c r="L242" s="203" t="s">
        <v>13</v>
      </c>
      <c r="M242" s="203" t="s">
        <v>282</v>
      </c>
      <c r="N242" s="203" t="s">
        <v>195</v>
      </c>
      <c r="O242" s="295">
        <v>42107</v>
      </c>
      <c r="P242" s="453">
        <f t="shared" ca="1" si="3"/>
        <v>31</v>
      </c>
      <c r="Q242" s="268" t="s">
        <v>289</v>
      </c>
    </row>
    <row r="243" spans="1:17" s="151" customFormat="1" x14ac:dyDescent="0.25">
      <c r="A243" s="294">
        <v>257</v>
      </c>
      <c r="B243" s="268" t="s">
        <v>10</v>
      </c>
      <c r="C243" s="268" t="s">
        <v>1040</v>
      </c>
      <c r="D243" s="268" t="s">
        <v>217</v>
      </c>
      <c r="E243" s="268" t="s">
        <v>38</v>
      </c>
      <c r="F243" s="268" t="s">
        <v>60</v>
      </c>
      <c r="G243" s="268" t="s">
        <v>40</v>
      </c>
      <c r="H243" s="268" t="s">
        <v>41</v>
      </c>
      <c r="I243" s="203" t="s">
        <v>255</v>
      </c>
      <c r="J243" s="203" t="s">
        <v>250</v>
      </c>
      <c r="K243" s="295">
        <v>42076</v>
      </c>
      <c r="L243" s="268" t="s">
        <v>13</v>
      </c>
      <c r="M243" s="203" t="s">
        <v>282</v>
      </c>
      <c r="N243" s="203" t="s">
        <v>195</v>
      </c>
      <c r="O243" s="295">
        <v>42137</v>
      </c>
      <c r="P243" s="453">
        <f t="shared" ca="1" si="3"/>
        <v>61</v>
      </c>
      <c r="Q243" s="268" t="s">
        <v>289</v>
      </c>
    </row>
    <row r="244" spans="1:17" s="151" customFormat="1" x14ac:dyDescent="0.25">
      <c r="A244" s="294">
        <v>258</v>
      </c>
      <c r="B244" s="203" t="s">
        <v>10</v>
      </c>
      <c r="C244" s="203" t="s">
        <v>1041</v>
      </c>
      <c r="D244" s="203" t="s">
        <v>206</v>
      </c>
      <c r="E244" s="203" t="s">
        <v>38</v>
      </c>
      <c r="F244" s="203" t="s">
        <v>60</v>
      </c>
      <c r="G244" s="203" t="s">
        <v>41</v>
      </c>
      <c r="H244" s="203" t="s">
        <v>41</v>
      </c>
      <c r="I244" s="203" t="s">
        <v>251</v>
      </c>
      <c r="J244" s="203" t="s">
        <v>250</v>
      </c>
      <c r="K244" s="295">
        <v>42076</v>
      </c>
      <c r="L244" s="203" t="s">
        <v>13</v>
      </c>
      <c r="M244" s="203" t="s">
        <v>282</v>
      </c>
      <c r="N244" s="203" t="s">
        <v>195</v>
      </c>
      <c r="O244" s="295">
        <v>42107</v>
      </c>
      <c r="P244" s="453">
        <f t="shared" ca="1" si="3"/>
        <v>31</v>
      </c>
      <c r="Q244" s="268" t="s">
        <v>289</v>
      </c>
    </row>
    <row r="245" spans="1:17" s="151" customFormat="1" x14ac:dyDescent="0.25">
      <c r="A245" s="294">
        <v>259</v>
      </c>
      <c r="B245" s="268" t="s">
        <v>10</v>
      </c>
      <c r="C245" s="268" t="s">
        <v>1042</v>
      </c>
      <c r="D245" s="268" t="s">
        <v>212</v>
      </c>
      <c r="E245" s="268" t="s">
        <v>38</v>
      </c>
      <c r="F245" s="268" t="s">
        <v>60</v>
      </c>
      <c r="G245" s="268" t="s">
        <v>41</v>
      </c>
      <c r="H245" s="268" t="s">
        <v>41</v>
      </c>
      <c r="I245" s="203" t="s">
        <v>254</v>
      </c>
      <c r="J245" s="203" t="s">
        <v>250</v>
      </c>
      <c r="K245" s="295">
        <v>42076</v>
      </c>
      <c r="L245" s="268" t="s">
        <v>13</v>
      </c>
      <c r="M245" s="203" t="s">
        <v>282</v>
      </c>
      <c r="N245" s="203" t="s">
        <v>195</v>
      </c>
      <c r="O245" s="295">
        <v>42090</v>
      </c>
      <c r="P245" s="453">
        <f t="shared" ca="1" si="3"/>
        <v>14</v>
      </c>
      <c r="Q245" s="268" t="s">
        <v>289</v>
      </c>
    </row>
    <row r="246" spans="1:17" s="151" customFormat="1" x14ac:dyDescent="0.25">
      <c r="A246" s="294">
        <v>260</v>
      </c>
      <c r="B246" s="203" t="s">
        <v>10</v>
      </c>
      <c r="C246" s="203" t="s">
        <v>1043</v>
      </c>
      <c r="D246" s="203" t="s">
        <v>212</v>
      </c>
      <c r="E246" s="203" t="s">
        <v>38</v>
      </c>
      <c r="F246" s="203" t="s">
        <v>60</v>
      </c>
      <c r="G246" s="203" t="s">
        <v>41</v>
      </c>
      <c r="H246" s="203" t="s">
        <v>41</v>
      </c>
      <c r="I246" s="203" t="s">
        <v>260</v>
      </c>
      <c r="J246" s="203" t="s">
        <v>250</v>
      </c>
      <c r="K246" s="295">
        <v>42076</v>
      </c>
      <c r="L246" s="203" t="s">
        <v>13</v>
      </c>
      <c r="M246" s="203" t="s">
        <v>282</v>
      </c>
      <c r="N246" s="203" t="s">
        <v>195</v>
      </c>
      <c r="O246" s="295">
        <v>42107</v>
      </c>
      <c r="P246" s="453">
        <f t="shared" ca="1" si="3"/>
        <v>31</v>
      </c>
      <c r="Q246" s="268" t="s">
        <v>289</v>
      </c>
    </row>
    <row r="247" spans="1:17" s="151" customFormat="1" x14ac:dyDescent="0.25">
      <c r="A247" s="294">
        <v>261</v>
      </c>
      <c r="B247" s="268" t="s">
        <v>10</v>
      </c>
      <c r="C247" s="268" t="s">
        <v>1044</v>
      </c>
      <c r="D247" s="268" t="s">
        <v>204</v>
      </c>
      <c r="E247" s="268" t="s">
        <v>38</v>
      </c>
      <c r="F247" s="268" t="s">
        <v>60</v>
      </c>
      <c r="G247" s="268" t="s">
        <v>41</v>
      </c>
      <c r="H247" s="268" t="s">
        <v>41</v>
      </c>
      <c r="I247" s="203" t="s">
        <v>251</v>
      </c>
      <c r="J247" s="203" t="s">
        <v>250</v>
      </c>
      <c r="K247" s="295">
        <v>42076</v>
      </c>
      <c r="L247" s="268" t="s">
        <v>13</v>
      </c>
      <c r="M247" s="203" t="s">
        <v>282</v>
      </c>
      <c r="N247" s="203" t="s">
        <v>195</v>
      </c>
      <c r="O247" s="295">
        <v>42080</v>
      </c>
      <c r="P247" s="453">
        <f t="shared" ca="1" si="3"/>
        <v>4</v>
      </c>
      <c r="Q247" s="268" t="s">
        <v>289</v>
      </c>
    </row>
    <row r="248" spans="1:17" s="151" customFormat="1" x14ac:dyDescent="0.25">
      <c r="A248" s="294">
        <v>262</v>
      </c>
      <c r="B248" s="203" t="s">
        <v>10</v>
      </c>
      <c r="C248" s="203" t="s">
        <v>1045</v>
      </c>
      <c r="D248" s="203" t="s">
        <v>13</v>
      </c>
      <c r="E248" s="203" t="s">
        <v>53</v>
      </c>
      <c r="F248" s="203" t="s">
        <v>82</v>
      </c>
      <c r="G248" s="203" t="s">
        <v>41</v>
      </c>
      <c r="H248" s="203" t="s">
        <v>41</v>
      </c>
      <c r="I248" s="203" t="s">
        <v>250</v>
      </c>
      <c r="J248" s="203" t="s">
        <v>250</v>
      </c>
      <c r="K248" s="295">
        <v>42076</v>
      </c>
      <c r="L248" s="203" t="s">
        <v>285</v>
      </c>
      <c r="M248" s="203" t="s">
        <v>282</v>
      </c>
      <c r="N248" s="203" t="s">
        <v>195</v>
      </c>
      <c r="O248" s="295">
        <v>42139</v>
      </c>
      <c r="P248" s="453">
        <f t="shared" ca="1" si="3"/>
        <v>63</v>
      </c>
      <c r="Q248" s="268" t="s">
        <v>289</v>
      </c>
    </row>
    <row r="249" spans="1:17" s="151" customFormat="1" x14ac:dyDescent="0.25">
      <c r="A249" s="294">
        <v>263</v>
      </c>
      <c r="B249" s="268" t="s">
        <v>10</v>
      </c>
      <c r="C249" s="268" t="s">
        <v>1046</v>
      </c>
      <c r="D249" s="268" t="s">
        <v>212</v>
      </c>
      <c r="E249" s="268" t="s">
        <v>38</v>
      </c>
      <c r="F249" s="268" t="s">
        <v>60</v>
      </c>
      <c r="G249" s="268" t="s">
        <v>41</v>
      </c>
      <c r="H249" s="268" t="s">
        <v>41</v>
      </c>
      <c r="I249" s="203" t="s">
        <v>255</v>
      </c>
      <c r="J249" s="203" t="s">
        <v>250</v>
      </c>
      <c r="K249" s="295">
        <v>42077</v>
      </c>
      <c r="L249" s="268" t="s">
        <v>13</v>
      </c>
      <c r="M249" s="203" t="s">
        <v>282</v>
      </c>
      <c r="N249" s="203" t="s">
        <v>195</v>
      </c>
      <c r="O249" s="295">
        <v>42080</v>
      </c>
      <c r="P249" s="453">
        <f t="shared" ca="1" si="3"/>
        <v>3</v>
      </c>
      <c r="Q249" s="268" t="s">
        <v>289</v>
      </c>
    </row>
    <row r="250" spans="1:17" s="151" customFormat="1" x14ac:dyDescent="0.25">
      <c r="A250" s="294">
        <v>264</v>
      </c>
      <c r="B250" s="203" t="s">
        <v>10</v>
      </c>
      <c r="C250" s="203" t="s">
        <v>1047</v>
      </c>
      <c r="D250" s="203" t="s">
        <v>212</v>
      </c>
      <c r="E250" s="203" t="s">
        <v>38</v>
      </c>
      <c r="F250" s="203" t="s">
        <v>60</v>
      </c>
      <c r="G250" s="203" t="s">
        <v>41</v>
      </c>
      <c r="H250" s="203" t="s">
        <v>41</v>
      </c>
      <c r="I250" s="203" t="s">
        <v>255</v>
      </c>
      <c r="J250" s="203" t="s">
        <v>250</v>
      </c>
      <c r="K250" s="295">
        <v>42077</v>
      </c>
      <c r="L250" s="203" t="s">
        <v>13</v>
      </c>
      <c r="M250" s="203" t="s">
        <v>282</v>
      </c>
      <c r="N250" s="203" t="s">
        <v>195</v>
      </c>
      <c r="O250" s="295">
        <v>42132</v>
      </c>
      <c r="P250" s="453">
        <f t="shared" ca="1" si="3"/>
        <v>55</v>
      </c>
      <c r="Q250" s="268" t="s">
        <v>289</v>
      </c>
    </row>
    <row r="251" spans="1:17" s="151" customFormat="1" x14ac:dyDescent="0.25">
      <c r="A251" s="294">
        <v>265</v>
      </c>
      <c r="B251" s="268" t="s">
        <v>10</v>
      </c>
      <c r="C251" s="268" t="s">
        <v>1048</v>
      </c>
      <c r="D251" s="268" t="s">
        <v>212</v>
      </c>
      <c r="E251" s="203" t="s">
        <v>248</v>
      </c>
      <c r="F251" s="203" t="s">
        <v>248</v>
      </c>
      <c r="G251" s="268" t="s">
        <v>40</v>
      </c>
      <c r="H251" s="268" t="s">
        <v>40</v>
      </c>
      <c r="I251" s="203" t="s">
        <v>255</v>
      </c>
      <c r="J251" s="203" t="s">
        <v>255</v>
      </c>
      <c r="K251" s="295">
        <v>42077</v>
      </c>
      <c r="L251" s="268" t="s">
        <v>13</v>
      </c>
      <c r="M251" s="203" t="s">
        <v>282</v>
      </c>
      <c r="N251" s="203" t="s">
        <v>195</v>
      </c>
      <c r="O251" s="295">
        <v>42110</v>
      </c>
      <c r="P251" s="453">
        <f t="shared" ca="1" si="3"/>
        <v>33</v>
      </c>
      <c r="Q251" s="268" t="s">
        <v>289</v>
      </c>
    </row>
    <row r="252" spans="1:17" s="151" customFormat="1" x14ac:dyDescent="0.25">
      <c r="A252" s="294">
        <v>266</v>
      </c>
      <c r="B252" s="203" t="s">
        <v>10</v>
      </c>
      <c r="C252" s="203" t="s">
        <v>1049</v>
      </c>
      <c r="D252" s="203" t="s">
        <v>212</v>
      </c>
      <c r="E252" s="203" t="s">
        <v>38</v>
      </c>
      <c r="F252" s="203" t="s">
        <v>60</v>
      </c>
      <c r="G252" s="203" t="s">
        <v>41</v>
      </c>
      <c r="H252" s="203" t="s">
        <v>41</v>
      </c>
      <c r="I252" s="203" t="s">
        <v>255</v>
      </c>
      <c r="J252" s="203" t="s">
        <v>250</v>
      </c>
      <c r="K252" s="295">
        <v>42079</v>
      </c>
      <c r="L252" s="203" t="s">
        <v>13</v>
      </c>
      <c r="M252" s="203" t="s">
        <v>282</v>
      </c>
      <c r="N252" s="203" t="s">
        <v>195</v>
      </c>
      <c r="O252" s="295">
        <v>42089</v>
      </c>
      <c r="P252" s="453">
        <f t="shared" ca="1" si="3"/>
        <v>10</v>
      </c>
      <c r="Q252" s="268" t="s">
        <v>289</v>
      </c>
    </row>
    <row r="253" spans="1:17" s="151" customFormat="1" x14ac:dyDescent="0.25">
      <c r="A253" s="294">
        <v>267</v>
      </c>
      <c r="B253" s="268" t="s">
        <v>10</v>
      </c>
      <c r="C253" s="268" t="s">
        <v>1050</v>
      </c>
      <c r="D253" s="268" t="s">
        <v>212</v>
      </c>
      <c r="E253" s="268" t="s">
        <v>38</v>
      </c>
      <c r="F253" s="268" t="s">
        <v>60</v>
      </c>
      <c r="G253" s="268" t="s">
        <v>41</v>
      </c>
      <c r="H253" s="268" t="s">
        <v>41</v>
      </c>
      <c r="I253" s="203" t="s">
        <v>255</v>
      </c>
      <c r="J253" s="203" t="s">
        <v>264</v>
      </c>
      <c r="K253" s="295">
        <v>42079</v>
      </c>
      <c r="L253" s="268" t="s">
        <v>13</v>
      </c>
      <c r="M253" s="203" t="s">
        <v>282</v>
      </c>
      <c r="N253" s="203" t="s">
        <v>195</v>
      </c>
      <c r="O253" s="295">
        <v>42115</v>
      </c>
      <c r="P253" s="453">
        <f t="shared" ca="1" si="3"/>
        <v>36</v>
      </c>
      <c r="Q253" s="268" t="s">
        <v>289</v>
      </c>
    </row>
    <row r="254" spans="1:17" s="151" customFormat="1" x14ac:dyDescent="0.25">
      <c r="A254" s="294">
        <v>268</v>
      </c>
      <c r="B254" s="203" t="s">
        <v>10</v>
      </c>
      <c r="C254" s="203" t="s">
        <v>1051</v>
      </c>
      <c r="D254" s="203" t="s">
        <v>203</v>
      </c>
      <c r="E254" s="203" t="s">
        <v>791</v>
      </c>
      <c r="F254" s="203" t="s">
        <v>81</v>
      </c>
      <c r="G254" s="203" t="s">
        <v>40</v>
      </c>
      <c r="H254" s="203" t="s">
        <v>40</v>
      </c>
      <c r="I254" s="203" t="s">
        <v>255</v>
      </c>
      <c r="J254" s="203" t="s">
        <v>250</v>
      </c>
      <c r="K254" s="295">
        <v>42080</v>
      </c>
      <c r="L254" s="203" t="s">
        <v>13</v>
      </c>
      <c r="M254" s="203" t="s">
        <v>12</v>
      </c>
      <c r="N254" s="203" t="s">
        <v>195</v>
      </c>
      <c r="O254" s="295">
        <v>42083</v>
      </c>
      <c r="P254" s="453">
        <f t="shared" ca="1" si="3"/>
        <v>3</v>
      </c>
      <c r="Q254" s="268" t="s">
        <v>289</v>
      </c>
    </row>
    <row r="255" spans="1:17" s="151" customFormat="1" x14ac:dyDescent="0.25">
      <c r="A255" s="294">
        <v>269</v>
      </c>
      <c r="B255" s="268" t="s">
        <v>10</v>
      </c>
      <c r="C255" s="268" t="s">
        <v>1052</v>
      </c>
      <c r="D255" s="268" t="s">
        <v>203</v>
      </c>
      <c r="E255" s="268" t="s">
        <v>38</v>
      </c>
      <c r="F255" s="268" t="s">
        <v>60</v>
      </c>
      <c r="G255" s="268" t="s">
        <v>41</v>
      </c>
      <c r="H255" s="268" t="s">
        <v>41</v>
      </c>
      <c r="I255" s="203" t="s">
        <v>255</v>
      </c>
      <c r="J255" s="203" t="s">
        <v>277</v>
      </c>
      <c r="K255" s="295">
        <v>42080</v>
      </c>
      <c r="L255" s="268" t="s">
        <v>13</v>
      </c>
      <c r="M255" s="203" t="s">
        <v>12</v>
      </c>
      <c r="N255" s="203" t="s">
        <v>195</v>
      </c>
      <c r="O255" s="295">
        <v>42083</v>
      </c>
      <c r="P255" s="453">
        <f t="shared" ca="1" si="3"/>
        <v>3</v>
      </c>
      <c r="Q255" s="268" t="s">
        <v>289</v>
      </c>
    </row>
    <row r="256" spans="1:17" s="151" customFormat="1" x14ac:dyDescent="0.25">
      <c r="A256" s="294">
        <v>270</v>
      </c>
      <c r="B256" s="203" t="s">
        <v>10</v>
      </c>
      <c r="C256" s="203" t="s">
        <v>1053</v>
      </c>
      <c r="D256" s="203" t="s">
        <v>221</v>
      </c>
      <c r="E256" s="203" t="s">
        <v>39</v>
      </c>
      <c r="F256" s="203" t="s">
        <v>72</v>
      </c>
      <c r="G256" s="203" t="s">
        <v>41</v>
      </c>
      <c r="H256" s="203" t="s">
        <v>41</v>
      </c>
      <c r="I256" s="203" t="s">
        <v>253</v>
      </c>
      <c r="J256" s="203" t="s">
        <v>253</v>
      </c>
      <c r="K256" s="295">
        <v>42080</v>
      </c>
      <c r="L256" s="203" t="s">
        <v>13</v>
      </c>
      <c r="M256" s="203" t="s">
        <v>12</v>
      </c>
      <c r="N256" s="203" t="s">
        <v>195</v>
      </c>
      <c r="O256" s="295">
        <v>42103</v>
      </c>
      <c r="P256" s="453">
        <f t="shared" ca="1" si="3"/>
        <v>23</v>
      </c>
      <c r="Q256" s="268" t="s">
        <v>289</v>
      </c>
    </row>
    <row r="257" spans="1:17" s="151" customFormat="1" x14ac:dyDescent="0.25">
      <c r="A257" s="294">
        <v>271</v>
      </c>
      <c r="B257" s="268" t="s">
        <v>10</v>
      </c>
      <c r="C257" s="268" t="s">
        <v>1054</v>
      </c>
      <c r="D257" s="268" t="s">
        <v>203</v>
      </c>
      <c r="E257" s="268" t="s">
        <v>38</v>
      </c>
      <c r="F257" s="268" t="s">
        <v>60</v>
      </c>
      <c r="G257" s="268" t="s">
        <v>41</v>
      </c>
      <c r="H257" s="268" t="s">
        <v>41</v>
      </c>
      <c r="I257" s="203" t="s">
        <v>255</v>
      </c>
      <c r="J257" s="203" t="s">
        <v>253</v>
      </c>
      <c r="K257" s="295">
        <v>42080</v>
      </c>
      <c r="L257" s="268" t="s">
        <v>13</v>
      </c>
      <c r="M257" s="203" t="s">
        <v>12</v>
      </c>
      <c r="N257" s="203" t="s">
        <v>195</v>
      </c>
      <c r="O257" s="295">
        <v>42093</v>
      </c>
      <c r="P257" s="453">
        <f t="shared" ca="1" si="3"/>
        <v>13</v>
      </c>
      <c r="Q257" s="268" t="s">
        <v>289</v>
      </c>
    </row>
    <row r="258" spans="1:17" s="151" customFormat="1" x14ac:dyDescent="0.25">
      <c r="A258" s="294">
        <v>272</v>
      </c>
      <c r="B258" s="203" t="s">
        <v>10</v>
      </c>
      <c r="C258" s="203" t="s">
        <v>1055</v>
      </c>
      <c r="D258" s="203" t="s">
        <v>203</v>
      </c>
      <c r="E258" s="203" t="s">
        <v>38</v>
      </c>
      <c r="F258" s="203" t="s">
        <v>60</v>
      </c>
      <c r="G258" s="203" t="s">
        <v>40</v>
      </c>
      <c r="H258" s="203" t="s">
        <v>40</v>
      </c>
      <c r="I258" s="203" t="s">
        <v>259</v>
      </c>
      <c r="J258" s="203" t="s">
        <v>277</v>
      </c>
      <c r="K258" s="295">
        <v>42080</v>
      </c>
      <c r="L258" s="203" t="s">
        <v>13</v>
      </c>
      <c r="M258" s="203" t="s">
        <v>12</v>
      </c>
      <c r="N258" s="203" t="s">
        <v>195</v>
      </c>
      <c r="O258" s="295">
        <v>42083</v>
      </c>
      <c r="P258" s="453">
        <f t="shared" ca="1" si="3"/>
        <v>3</v>
      </c>
      <c r="Q258" s="268" t="s">
        <v>289</v>
      </c>
    </row>
    <row r="259" spans="1:17" s="151" customFormat="1" x14ac:dyDescent="0.25">
      <c r="A259" s="294">
        <v>273</v>
      </c>
      <c r="B259" s="268" t="s">
        <v>10</v>
      </c>
      <c r="C259" s="268" t="s">
        <v>1056</v>
      </c>
      <c r="D259" s="268" t="s">
        <v>203</v>
      </c>
      <c r="E259" s="268" t="s">
        <v>38</v>
      </c>
      <c r="F259" s="268" t="s">
        <v>60</v>
      </c>
      <c r="G259" s="268" t="s">
        <v>40</v>
      </c>
      <c r="H259" s="268" t="s">
        <v>40</v>
      </c>
      <c r="I259" s="203" t="s">
        <v>259</v>
      </c>
      <c r="J259" s="203" t="s">
        <v>277</v>
      </c>
      <c r="K259" s="295">
        <v>42080</v>
      </c>
      <c r="L259" s="268" t="s">
        <v>13</v>
      </c>
      <c r="M259" s="203" t="s">
        <v>12</v>
      </c>
      <c r="N259" s="203" t="s">
        <v>195</v>
      </c>
      <c r="O259" s="295">
        <v>42083</v>
      </c>
      <c r="P259" s="453">
        <f t="shared" ref="P259:P322" ca="1" si="4">IF(B259="Closed",IFERROR(O259-K259,""""),(NOW()-K259))</f>
        <v>3</v>
      </c>
      <c r="Q259" s="268" t="s">
        <v>289</v>
      </c>
    </row>
    <row r="260" spans="1:17" s="151" customFormat="1" x14ac:dyDescent="0.25">
      <c r="A260" s="294">
        <v>274</v>
      </c>
      <c r="B260" s="203" t="s">
        <v>10</v>
      </c>
      <c r="C260" s="203" t="s">
        <v>1057</v>
      </c>
      <c r="D260" s="203" t="s">
        <v>203</v>
      </c>
      <c r="E260" s="203" t="s">
        <v>53</v>
      </c>
      <c r="F260" s="203" t="s">
        <v>81</v>
      </c>
      <c r="G260" s="203" t="s">
        <v>40</v>
      </c>
      <c r="H260" s="203" t="s">
        <v>40</v>
      </c>
      <c r="I260" s="203" t="s">
        <v>259</v>
      </c>
      <c r="J260" s="203" t="s">
        <v>259</v>
      </c>
      <c r="K260" s="295">
        <v>42082</v>
      </c>
      <c r="L260" s="203" t="s">
        <v>13</v>
      </c>
      <c r="M260" s="203" t="s">
        <v>12</v>
      </c>
      <c r="N260" s="203" t="s">
        <v>195</v>
      </c>
      <c r="O260" s="295">
        <v>42090</v>
      </c>
      <c r="P260" s="453">
        <f t="shared" ca="1" si="4"/>
        <v>8</v>
      </c>
      <c r="Q260" s="268" t="s">
        <v>289</v>
      </c>
    </row>
    <row r="261" spans="1:17" s="151" customFormat="1" x14ac:dyDescent="0.25">
      <c r="A261" s="294">
        <v>275</v>
      </c>
      <c r="B261" s="268" t="s">
        <v>10</v>
      </c>
      <c r="C261" s="268" t="s">
        <v>1058</v>
      </c>
      <c r="D261" s="268" t="s">
        <v>203</v>
      </c>
      <c r="E261" s="268" t="s">
        <v>38</v>
      </c>
      <c r="F261" s="268" t="s">
        <v>60</v>
      </c>
      <c r="G261" s="268" t="s">
        <v>41</v>
      </c>
      <c r="H261" s="268" t="s">
        <v>41</v>
      </c>
      <c r="I261" s="203" t="s">
        <v>259</v>
      </c>
      <c r="J261" s="203" t="s">
        <v>259</v>
      </c>
      <c r="K261" s="295">
        <v>42082</v>
      </c>
      <c r="L261" s="268" t="s">
        <v>13</v>
      </c>
      <c r="M261" s="203" t="s">
        <v>12</v>
      </c>
      <c r="N261" s="203" t="s">
        <v>195</v>
      </c>
      <c r="O261" s="295">
        <v>42090</v>
      </c>
      <c r="P261" s="453">
        <f t="shared" ca="1" si="4"/>
        <v>8</v>
      </c>
      <c r="Q261" s="268" t="s">
        <v>289</v>
      </c>
    </row>
    <row r="262" spans="1:17" s="151" customFormat="1" x14ac:dyDescent="0.25">
      <c r="A262" s="294">
        <v>276</v>
      </c>
      <c r="B262" s="203" t="s">
        <v>10</v>
      </c>
      <c r="C262" s="203" t="s">
        <v>1059</v>
      </c>
      <c r="D262" s="203" t="s">
        <v>203</v>
      </c>
      <c r="E262" s="203" t="s">
        <v>38</v>
      </c>
      <c r="F262" s="203" t="s">
        <v>60</v>
      </c>
      <c r="G262" s="203" t="s">
        <v>41</v>
      </c>
      <c r="H262" s="203" t="s">
        <v>41</v>
      </c>
      <c r="I262" s="203" t="s">
        <v>261</v>
      </c>
      <c r="J262" s="203" t="s">
        <v>261</v>
      </c>
      <c r="K262" s="295">
        <v>42082</v>
      </c>
      <c r="L262" s="203" t="s">
        <v>13</v>
      </c>
      <c r="M262" s="203" t="s">
        <v>12</v>
      </c>
      <c r="N262" s="203" t="s">
        <v>195</v>
      </c>
      <c r="O262" s="295">
        <v>42090</v>
      </c>
      <c r="P262" s="453">
        <f t="shared" ca="1" si="4"/>
        <v>8</v>
      </c>
      <c r="Q262" s="268" t="s">
        <v>289</v>
      </c>
    </row>
    <row r="263" spans="1:17" s="151" customFormat="1" x14ac:dyDescent="0.25">
      <c r="A263" s="294">
        <v>277</v>
      </c>
      <c r="B263" s="268" t="s">
        <v>10</v>
      </c>
      <c r="C263" s="268" t="s">
        <v>1060</v>
      </c>
      <c r="D263" s="268" t="s">
        <v>203</v>
      </c>
      <c r="E263" s="268" t="s">
        <v>791</v>
      </c>
      <c r="F263" s="268" t="s">
        <v>81</v>
      </c>
      <c r="G263" s="268" t="s">
        <v>40</v>
      </c>
      <c r="H263" s="268" t="s">
        <v>40</v>
      </c>
      <c r="I263" s="203" t="s">
        <v>261</v>
      </c>
      <c r="J263" s="203" t="s">
        <v>255</v>
      </c>
      <c r="K263" s="295">
        <v>42082</v>
      </c>
      <c r="L263" s="268" t="s">
        <v>13</v>
      </c>
      <c r="M263" s="203" t="s">
        <v>12</v>
      </c>
      <c r="N263" s="203" t="s">
        <v>195</v>
      </c>
      <c r="O263" s="295">
        <v>42090</v>
      </c>
      <c r="P263" s="453">
        <f t="shared" ca="1" si="4"/>
        <v>8</v>
      </c>
      <c r="Q263" s="268" t="s">
        <v>289</v>
      </c>
    </row>
    <row r="264" spans="1:17" s="151" customFormat="1" x14ac:dyDescent="0.25">
      <c r="A264" s="294">
        <v>278</v>
      </c>
      <c r="B264" s="203" t="s">
        <v>10</v>
      </c>
      <c r="C264" s="203" t="s">
        <v>1061</v>
      </c>
      <c r="D264" s="203" t="s">
        <v>203</v>
      </c>
      <c r="E264" s="203" t="s">
        <v>791</v>
      </c>
      <c r="F264" s="203" t="s">
        <v>81</v>
      </c>
      <c r="G264" s="203" t="s">
        <v>41</v>
      </c>
      <c r="H264" s="203" t="s">
        <v>41</v>
      </c>
      <c r="I264" s="203" t="s">
        <v>259</v>
      </c>
      <c r="J264" s="203" t="s">
        <v>255</v>
      </c>
      <c r="K264" s="295">
        <v>42082</v>
      </c>
      <c r="L264" s="203" t="s">
        <v>13</v>
      </c>
      <c r="M264" s="203" t="s">
        <v>12</v>
      </c>
      <c r="N264" s="203" t="s">
        <v>195</v>
      </c>
      <c r="O264" s="295">
        <v>42090</v>
      </c>
      <c r="P264" s="453">
        <f t="shared" ca="1" si="4"/>
        <v>8</v>
      </c>
      <c r="Q264" s="268" t="s">
        <v>289</v>
      </c>
    </row>
    <row r="265" spans="1:17" s="151" customFormat="1" x14ac:dyDescent="0.25">
      <c r="A265" s="294">
        <v>279</v>
      </c>
      <c r="B265" s="268" t="s">
        <v>10</v>
      </c>
      <c r="C265" s="268" t="s">
        <v>1062</v>
      </c>
      <c r="D265" s="268" t="s">
        <v>203</v>
      </c>
      <c r="E265" s="268" t="s">
        <v>38</v>
      </c>
      <c r="F265" s="268" t="s">
        <v>60</v>
      </c>
      <c r="G265" s="268" t="s">
        <v>41</v>
      </c>
      <c r="H265" s="268" t="s">
        <v>41</v>
      </c>
      <c r="I265" s="203" t="s">
        <v>261</v>
      </c>
      <c r="J265" s="203" t="s">
        <v>261</v>
      </c>
      <c r="K265" s="295">
        <v>42083</v>
      </c>
      <c r="L265" s="268" t="s">
        <v>13</v>
      </c>
      <c r="M265" s="203" t="s">
        <v>12</v>
      </c>
      <c r="N265" s="203" t="s">
        <v>195</v>
      </c>
      <c r="O265" s="295">
        <v>42087</v>
      </c>
      <c r="P265" s="453">
        <f t="shared" ca="1" si="4"/>
        <v>4</v>
      </c>
      <c r="Q265" s="268" t="s">
        <v>289</v>
      </c>
    </row>
    <row r="266" spans="1:17" s="151" customFormat="1" x14ac:dyDescent="0.25">
      <c r="A266" s="294">
        <v>280</v>
      </c>
      <c r="B266" s="203" t="s">
        <v>10</v>
      </c>
      <c r="C266" s="203" t="s">
        <v>1063</v>
      </c>
      <c r="D266" s="203" t="s">
        <v>203</v>
      </c>
      <c r="E266" s="203" t="s">
        <v>38</v>
      </c>
      <c r="F266" s="203" t="s">
        <v>60</v>
      </c>
      <c r="G266" s="203" t="s">
        <v>42</v>
      </c>
      <c r="H266" s="203" t="s">
        <v>42</v>
      </c>
      <c r="I266" s="203" t="s">
        <v>261</v>
      </c>
      <c r="J266" s="203" t="s">
        <v>261</v>
      </c>
      <c r="K266" s="295">
        <v>42083</v>
      </c>
      <c r="L266" s="203" t="s">
        <v>13</v>
      </c>
      <c r="M266" s="203" t="s">
        <v>12</v>
      </c>
      <c r="N266" s="203" t="s">
        <v>195</v>
      </c>
      <c r="O266" s="295">
        <v>42090</v>
      </c>
      <c r="P266" s="453">
        <f t="shared" ca="1" si="4"/>
        <v>7</v>
      </c>
      <c r="Q266" s="268" t="s">
        <v>289</v>
      </c>
    </row>
    <row r="267" spans="1:17" s="151" customFormat="1" x14ac:dyDescent="0.25">
      <c r="A267" s="294">
        <v>281</v>
      </c>
      <c r="B267" s="268" t="s">
        <v>10</v>
      </c>
      <c r="C267" s="268" t="s">
        <v>1064</v>
      </c>
      <c r="D267" s="268" t="s">
        <v>211</v>
      </c>
      <c r="E267" s="268" t="s">
        <v>53</v>
      </c>
      <c r="F267" s="268" t="s">
        <v>81</v>
      </c>
      <c r="G267" s="268" t="s">
        <v>41</v>
      </c>
      <c r="H267" s="268" t="s">
        <v>41</v>
      </c>
      <c r="I267" s="203" t="s">
        <v>259</v>
      </c>
      <c r="J267" s="203" t="s">
        <v>256</v>
      </c>
      <c r="K267" s="295">
        <v>42083</v>
      </c>
      <c r="L267" s="268" t="s">
        <v>13</v>
      </c>
      <c r="M267" s="203" t="s">
        <v>12</v>
      </c>
      <c r="N267" s="203" t="s">
        <v>195</v>
      </c>
      <c r="O267" s="295">
        <v>42087</v>
      </c>
      <c r="P267" s="453">
        <f t="shared" ca="1" si="4"/>
        <v>4</v>
      </c>
      <c r="Q267" s="268" t="s">
        <v>289</v>
      </c>
    </row>
    <row r="268" spans="1:17" s="151" customFormat="1" x14ac:dyDescent="0.25">
      <c r="A268" s="294">
        <v>282</v>
      </c>
      <c r="B268" s="203" t="s">
        <v>10</v>
      </c>
      <c r="C268" s="203" t="s">
        <v>1065</v>
      </c>
      <c r="D268" s="203" t="s">
        <v>211</v>
      </c>
      <c r="E268" s="203" t="s">
        <v>53</v>
      </c>
      <c r="F268" s="203" t="s">
        <v>81</v>
      </c>
      <c r="G268" s="203" t="s">
        <v>41</v>
      </c>
      <c r="H268" s="203" t="s">
        <v>41</v>
      </c>
      <c r="I268" s="203" t="s">
        <v>259</v>
      </c>
      <c r="J268" s="203" t="s">
        <v>256</v>
      </c>
      <c r="K268" s="295">
        <v>42083</v>
      </c>
      <c r="L268" s="203" t="s">
        <v>13</v>
      </c>
      <c r="M268" s="203" t="s">
        <v>12</v>
      </c>
      <c r="N268" s="203" t="s">
        <v>195</v>
      </c>
      <c r="O268" s="295">
        <v>42087</v>
      </c>
      <c r="P268" s="453">
        <f t="shared" ca="1" si="4"/>
        <v>4</v>
      </c>
      <c r="Q268" s="268" t="s">
        <v>289</v>
      </c>
    </row>
    <row r="269" spans="1:17" s="151" customFormat="1" x14ac:dyDescent="0.25">
      <c r="A269" s="294">
        <v>283</v>
      </c>
      <c r="B269" s="268" t="s">
        <v>10</v>
      </c>
      <c r="C269" s="268" t="s">
        <v>1066</v>
      </c>
      <c r="D269" s="268" t="s">
        <v>211</v>
      </c>
      <c r="E269" s="268" t="s">
        <v>38</v>
      </c>
      <c r="F269" s="268" t="s">
        <v>60</v>
      </c>
      <c r="G269" s="268" t="s">
        <v>41</v>
      </c>
      <c r="H269" s="268" t="s">
        <v>41</v>
      </c>
      <c r="I269" s="203" t="s">
        <v>249</v>
      </c>
      <c r="J269" s="203" t="s">
        <v>250</v>
      </c>
      <c r="K269" s="295">
        <v>42083</v>
      </c>
      <c r="L269" s="268" t="s">
        <v>13</v>
      </c>
      <c r="M269" s="203" t="s">
        <v>282</v>
      </c>
      <c r="N269" s="203" t="s">
        <v>195</v>
      </c>
      <c r="O269" s="295">
        <v>42088</v>
      </c>
      <c r="P269" s="453">
        <f t="shared" ca="1" si="4"/>
        <v>5</v>
      </c>
      <c r="Q269" s="268" t="s">
        <v>289</v>
      </c>
    </row>
    <row r="270" spans="1:17" s="151" customFormat="1" x14ac:dyDescent="0.25">
      <c r="A270" s="294">
        <v>284</v>
      </c>
      <c r="B270" s="203" t="s">
        <v>10</v>
      </c>
      <c r="C270" s="203" t="s">
        <v>1067</v>
      </c>
      <c r="D270" s="203" t="s">
        <v>211</v>
      </c>
      <c r="E270" s="203" t="s">
        <v>39</v>
      </c>
      <c r="F270" s="203" t="s">
        <v>81</v>
      </c>
      <c r="G270" s="203" t="s">
        <v>41</v>
      </c>
      <c r="H270" s="203" t="s">
        <v>41</v>
      </c>
      <c r="I270" s="203" t="s">
        <v>249</v>
      </c>
      <c r="J270" s="203" t="s">
        <v>250</v>
      </c>
      <c r="K270" s="295">
        <v>42083</v>
      </c>
      <c r="L270" s="203" t="s">
        <v>13</v>
      </c>
      <c r="M270" s="203" t="s">
        <v>282</v>
      </c>
      <c r="N270" s="203" t="s">
        <v>195</v>
      </c>
      <c r="O270" s="295">
        <v>42115</v>
      </c>
      <c r="P270" s="453">
        <f t="shared" ca="1" si="4"/>
        <v>32</v>
      </c>
      <c r="Q270" s="268" t="s">
        <v>289</v>
      </c>
    </row>
    <row r="271" spans="1:17" s="151" customFormat="1" x14ac:dyDescent="0.25">
      <c r="A271" s="294">
        <v>285</v>
      </c>
      <c r="B271" s="268" t="s">
        <v>10</v>
      </c>
      <c r="C271" s="268" t="s">
        <v>1068</v>
      </c>
      <c r="D271" s="268" t="s">
        <v>211</v>
      </c>
      <c r="E271" s="268" t="s">
        <v>38</v>
      </c>
      <c r="F271" s="268" t="s">
        <v>60</v>
      </c>
      <c r="G271" s="268" t="s">
        <v>41</v>
      </c>
      <c r="H271" s="268" t="s">
        <v>41</v>
      </c>
      <c r="I271" s="203" t="s">
        <v>259</v>
      </c>
      <c r="J271" s="203" t="s">
        <v>250</v>
      </c>
      <c r="K271" s="295">
        <v>42086</v>
      </c>
      <c r="L271" s="268" t="s">
        <v>13</v>
      </c>
      <c r="M271" s="203" t="s">
        <v>12</v>
      </c>
      <c r="N271" s="203" t="s">
        <v>195</v>
      </c>
      <c r="O271" s="295">
        <v>42115</v>
      </c>
      <c r="P271" s="453">
        <f t="shared" ca="1" si="4"/>
        <v>29</v>
      </c>
      <c r="Q271" s="268" t="s">
        <v>289</v>
      </c>
    </row>
    <row r="272" spans="1:17" s="151" customFormat="1" x14ac:dyDescent="0.25">
      <c r="A272" s="294">
        <v>286</v>
      </c>
      <c r="B272" s="203" t="s">
        <v>10</v>
      </c>
      <c r="C272" s="203" t="s">
        <v>1069</v>
      </c>
      <c r="D272" s="203" t="s">
        <v>13</v>
      </c>
      <c r="E272" s="203" t="s">
        <v>38</v>
      </c>
      <c r="F272" s="203" t="s">
        <v>60</v>
      </c>
      <c r="G272" s="203" t="s">
        <v>41</v>
      </c>
      <c r="H272" s="203" t="s">
        <v>41</v>
      </c>
      <c r="I272" s="203" t="s">
        <v>259</v>
      </c>
      <c r="J272" s="203" t="s">
        <v>250</v>
      </c>
      <c r="K272" s="295">
        <v>42086</v>
      </c>
      <c r="L272" s="203" t="s">
        <v>13</v>
      </c>
      <c r="M272" s="203" t="s">
        <v>12</v>
      </c>
      <c r="N272" s="203" t="s">
        <v>195</v>
      </c>
      <c r="O272" s="295">
        <v>42090</v>
      </c>
      <c r="P272" s="453">
        <f t="shared" ca="1" si="4"/>
        <v>4</v>
      </c>
      <c r="Q272" s="268" t="s">
        <v>289</v>
      </c>
    </row>
    <row r="273" spans="1:17" s="151" customFormat="1" x14ac:dyDescent="0.25">
      <c r="A273" s="294">
        <v>287</v>
      </c>
      <c r="B273" s="268" t="s">
        <v>10</v>
      </c>
      <c r="C273" s="268" t="s">
        <v>1070</v>
      </c>
      <c r="D273" s="268" t="s">
        <v>211</v>
      </c>
      <c r="E273" s="268" t="s">
        <v>38</v>
      </c>
      <c r="F273" s="268" t="s">
        <v>60</v>
      </c>
      <c r="G273" s="268" t="s">
        <v>41</v>
      </c>
      <c r="H273" s="268" t="s">
        <v>41</v>
      </c>
      <c r="I273" s="203" t="s">
        <v>250</v>
      </c>
      <c r="J273" s="203" t="s">
        <v>250</v>
      </c>
      <c r="K273" s="295">
        <v>42086</v>
      </c>
      <c r="L273" s="268" t="s">
        <v>288</v>
      </c>
      <c r="M273" s="203" t="s">
        <v>12</v>
      </c>
      <c r="N273" s="203" t="s">
        <v>195</v>
      </c>
      <c r="O273" s="295">
        <v>42088</v>
      </c>
      <c r="P273" s="453">
        <f t="shared" ca="1" si="4"/>
        <v>2</v>
      </c>
      <c r="Q273" s="268" t="s">
        <v>289</v>
      </c>
    </row>
    <row r="274" spans="1:17" s="151" customFormat="1" x14ac:dyDescent="0.25">
      <c r="A274" s="294">
        <v>288</v>
      </c>
      <c r="B274" s="203" t="s">
        <v>10</v>
      </c>
      <c r="C274" s="203" t="s">
        <v>1071</v>
      </c>
      <c r="D274" s="203" t="s">
        <v>211</v>
      </c>
      <c r="E274" s="203" t="s">
        <v>783</v>
      </c>
      <c r="F274" s="203" t="s">
        <v>784</v>
      </c>
      <c r="G274" s="203" t="s">
        <v>41</v>
      </c>
      <c r="H274" s="203" t="s">
        <v>41</v>
      </c>
      <c r="I274" s="203" t="s">
        <v>250</v>
      </c>
      <c r="J274" s="203" t="s">
        <v>250</v>
      </c>
      <c r="K274" s="295">
        <v>42086</v>
      </c>
      <c r="L274" s="203" t="s">
        <v>13</v>
      </c>
      <c r="M274" s="203" t="s">
        <v>12</v>
      </c>
      <c r="N274" s="203" t="s">
        <v>195</v>
      </c>
      <c r="O274" s="295">
        <v>42111</v>
      </c>
      <c r="P274" s="453">
        <f t="shared" ca="1" si="4"/>
        <v>25</v>
      </c>
      <c r="Q274" s="268" t="s">
        <v>289</v>
      </c>
    </row>
    <row r="275" spans="1:17" s="151" customFormat="1" x14ac:dyDescent="0.25">
      <c r="A275" s="294">
        <v>289</v>
      </c>
      <c r="B275" s="268" t="s">
        <v>10</v>
      </c>
      <c r="C275" s="268" t="s">
        <v>1072</v>
      </c>
      <c r="D275" s="268" t="s">
        <v>219</v>
      </c>
      <c r="E275" s="268" t="s">
        <v>38</v>
      </c>
      <c r="F275" s="268" t="s">
        <v>60</v>
      </c>
      <c r="G275" s="268" t="s">
        <v>40</v>
      </c>
      <c r="H275" s="268" t="s">
        <v>41</v>
      </c>
      <c r="I275" s="203" t="s">
        <v>254</v>
      </c>
      <c r="J275" s="203" t="s">
        <v>250</v>
      </c>
      <c r="K275" s="295">
        <v>42088</v>
      </c>
      <c r="L275" s="268" t="s">
        <v>13</v>
      </c>
      <c r="M275" s="203" t="s">
        <v>283</v>
      </c>
      <c r="N275" s="203" t="s">
        <v>195</v>
      </c>
      <c r="O275" s="295">
        <v>42118</v>
      </c>
      <c r="P275" s="453">
        <f t="shared" ca="1" si="4"/>
        <v>30</v>
      </c>
      <c r="Q275" s="268" t="s">
        <v>289</v>
      </c>
    </row>
    <row r="276" spans="1:17" s="151" customFormat="1" x14ac:dyDescent="0.25">
      <c r="A276" s="294">
        <v>290</v>
      </c>
      <c r="B276" s="203" t="s">
        <v>10</v>
      </c>
      <c r="C276" s="203" t="s">
        <v>1073</v>
      </c>
      <c r="D276" s="203" t="s">
        <v>219</v>
      </c>
      <c r="E276" s="203" t="s">
        <v>38</v>
      </c>
      <c r="F276" s="203" t="s">
        <v>60</v>
      </c>
      <c r="G276" s="203" t="s">
        <v>40</v>
      </c>
      <c r="H276" s="203" t="s">
        <v>40</v>
      </c>
      <c r="I276" s="203" t="s">
        <v>254</v>
      </c>
      <c r="J276" s="203" t="s">
        <v>250</v>
      </c>
      <c r="K276" s="295">
        <v>42088</v>
      </c>
      <c r="L276" s="203" t="s">
        <v>13</v>
      </c>
      <c r="M276" s="203" t="s">
        <v>283</v>
      </c>
      <c r="N276" s="203" t="s">
        <v>195</v>
      </c>
      <c r="O276" s="295">
        <v>42143</v>
      </c>
      <c r="P276" s="453">
        <f t="shared" ca="1" si="4"/>
        <v>55</v>
      </c>
      <c r="Q276" s="268" t="s">
        <v>289</v>
      </c>
    </row>
    <row r="277" spans="1:17" s="151" customFormat="1" x14ac:dyDescent="0.25">
      <c r="A277" s="294">
        <v>292</v>
      </c>
      <c r="B277" s="203" t="s">
        <v>10</v>
      </c>
      <c r="C277" s="203" t="s">
        <v>1074</v>
      </c>
      <c r="D277" s="203" t="s">
        <v>229</v>
      </c>
      <c r="E277" s="203" t="s">
        <v>38</v>
      </c>
      <c r="F277" s="203" t="s">
        <v>60</v>
      </c>
      <c r="G277" s="203" t="s">
        <v>196</v>
      </c>
      <c r="H277" s="203" t="s">
        <v>196</v>
      </c>
      <c r="I277" s="203" t="s">
        <v>261</v>
      </c>
      <c r="J277" s="203" t="s">
        <v>261</v>
      </c>
      <c r="K277" s="295">
        <v>42089</v>
      </c>
      <c r="L277" s="203" t="s">
        <v>13</v>
      </c>
      <c r="M277" s="203" t="s">
        <v>283</v>
      </c>
      <c r="N277" s="203" t="s">
        <v>195</v>
      </c>
      <c r="O277" s="295">
        <v>42096</v>
      </c>
      <c r="P277" s="453">
        <f t="shared" ca="1" si="4"/>
        <v>7</v>
      </c>
      <c r="Q277" s="268" t="s">
        <v>289</v>
      </c>
    </row>
    <row r="278" spans="1:17" s="151" customFormat="1" x14ac:dyDescent="0.25">
      <c r="A278" s="294">
        <v>293</v>
      </c>
      <c r="B278" s="268" t="s">
        <v>216</v>
      </c>
      <c r="C278" s="268" t="s">
        <v>1075</v>
      </c>
      <c r="D278" s="268" t="s">
        <v>224</v>
      </c>
      <c r="E278" s="203" t="s">
        <v>248</v>
      </c>
      <c r="F278" s="203" t="s">
        <v>248</v>
      </c>
      <c r="G278" s="268" t="s">
        <v>40</v>
      </c>
      <c r="H278" s="268" t="s">
        <v>40</v>
      </c>
      <c r="I278" s="203" t="s">
        <v>251</v>
      </c>
      <c r="J278" s="203" t="s">
        <v>274</v>
      </c>
      <c r="K278" s="295">
        <v>42089</v>
      </c>
      <c r="L278" s="268" t="s">
        <v>13</v>
      </c>
      <c r="M278" s="203" t="s">
        <v>283</v>
      </c>
      <c r="N278" s="203" t="s">
        <v>195</v>
      </c>
      <c r="O278" s="203" t="s">
        <v>248</v>
      </c>
      <c r="P278" s="453">
        <f t="shared" ca="1" si="4"/>
        <v>63.797208680553013</v>
      </c>
      <c r="Q278" s="268" t="s">
        <v>289</v>
      </c>
    </row>
    <row r="279" spans="1:17" s="151" customFormat="1" x14ac:dyDescent="0.25">
      <c r="A279" s="294">
        <v>294</v>
      </c>
      <c r="B279" s="203" t="s">
        <v>10</v>
      </c>
      <c r="C279" s="203" t="s">
        <v>1076</v>
      </c>
      <c r="D279" s="203" t="s">
        <v>219</v>
      </c>
      <c r="E279" s="203" t="s">
        <v>38</v>
      </c>
      <c r="F279" s="203" t="s">
        <v>60</v>
      </c>
      <c r="G279" s="203" t="s">
        <v>41</v>
      </c>
      <c r="H279" s="203" t="s">
        <v>41</v>
      </c>
      <c r="I279" s="203" t="s">
        <v>254</v>
      </c>
      <c r="J279" s="203" t="s">
        <v>250</v>
      </c>
      <c r="K279" s="295">
        <v>42089</v>
      </c>
      <c r="L279" s="203" t="s">
        <v>13</v>
      </c>
      <c r="M279" s="203" t="s">
        <v>283</v>
      </c>
      <c r="N279" s="203" t="s">
        <v>195</v>
      </c>
      <c r="O279" s="295">
        <v>42118</v>
      </c>
      <c r="P279" s="453">
        <f t="shared" ca="1" si="4"/>
        <v>29</v>
      </c>
      <c r="Q279" s="268" t="s">
        <v>289</v>
      </c>
    </row>
    <row r="280" spans="1:17" s="151" customFormat="1" x14ac:dyDescent="0.25">
      <c r="A280" s="294">
        <v>295</v>
      </c>
      <c r="B280" s="268" t="s">
        <v>8</v>
      </c>
      <c r="C280" s="268" t="s">
        <v>1077</v>
      </c>
      <c r="D280" s="268" t="s">
        <v>219</v>
      </c>
      <c r="E280" s="203" t="s">
        <v>248</v>
      </c>
      <c r="F280" s="203" t="s">
        <v>248</v>
      </c>
      <c r="G280" s="268" t="s">
        <v>40</v>
      </c>
      <c r="H280" s="268" t="s">
        <v>40</v>
      </c>
      <c r="I280" s="203" t="s">
        <v>254</v>
      </c>
      <c r="J280" s="203" t="s">
        <v>273</v>
      </c>
      <c r="K280" s="295">
        <v>42089</v>
      </c>
      <c r="L280" s="268" t="s">
        <v>13</v>
      </c>
      <c r="M280" s="203" t="s">
        <v>283</v>
      </c>
      <c r="N280" s="203" t="s">
        <v>195</v>
      </c>
      <c r="O280" s="203" t="s">
        <v>248</v>
      </c>
      <c r="P280" s="453">
        <f t="shared" ca="1" si="4"/>
        <v>63.797208680553013</v>
      </c>
      <c r="Q280" s="268" t="s">
        <v>289</v>
      </c>
    </row>
    <row r="281" spans="1:17" s="151" customFormat="1" x14ac:dyDescent="0.25">
      <c r="A281" s="294">
        <v>296</v>
      </c>
      <c r="B281" s="203" t="s">
        <v>10</v>
      </c>
      <c r="C281" s="203" t="s">
        <v>1078</v>
      </c>
      <c r="D281" s="203" t="s">
        <v>219</v>
      </c>
      <c r="E281" s="203" t="s">
        <v>38</v>
      </c>
      <c r="F281" s="203" t="s">
        <v>60</v>
      </c>
      <c r="G281" s="203" t="s">
        <v>40</v>
      </c>
      <c r="H281" s="203" t="s">
        <v>40</v>
      </c>
      <c r="I281" s="203" t="s">
        <v>254</v>
      </c>
      <c r="J281" s="203" t="s">
        <v>250</v>
      </c>
      <c r="K281" s="295">
        <v>42089</v>
      </c>
      <c r="L281" s="203" t="s">
        <v>13</v>
      </c>
      <c r="M281" s="203" t="s">
        <v>283</v>
      </c>
      <c r="N281" s="203" t="s">
        <v>195</v>
      </c>
      <c r="O281" s="295">
        <v>42129</v>
      </c>
      <c r="P281" s="453">
        <f t="shared" ca="1" si="4"/>
        <v>40</v>
      </c>
      <c r="Q281" s="268" t="s">
        <v>289</v>
      </c>
    </row>
    <row r="282" spans="1:17" s="151" customFormat="1" x14ac:dyDescent="0.25">
      <c r="A282" s="294">
        <v>297</v>
      </c>
      <c r="B282" s="268" t="s">
        <v>8</v>
      </c>
      <c r="C282" s="268" t="s">
        <v>1079</v>
      </c>
      <c r="D282" s="268" t="s">
        <v>219</v>
      </c>
      <c r="E282" s="203" t="s">
        <v>248</v>
      </c>
      <c r="F282" s="203" t="s">
        <v>248</v>
      </c>
      <c r="G282" s="268" t="s">
        <v>42</v>
      </c>
      <c r="H282" s="268" t="s">
        <v>42</v>
      </c>
      <c r="I282" s="203" t="s">
        <v>254</v>
      </c>
      <c r="J282" s="203" t="s">
        <v>273</v>
      </c>
      <c r="K282" s="295">
        <v>42089</v>
      </c>
      <c r="L282" s="268" t="s">
        <v>13</v>
      </c>
      <c r="M282" s="203" t="s">
        <v>283</v>
      </c>
      <c r="N282" s="203" t="s">
        <v>195</v>
      </c>
      <c r="O282" s="203" t="s">
        <v>248</v>
      </c>
      <c r="P282" s="453">
        <f t="shared" ca="1" si="4"/>
        <v>63.797208680553013</v>
      </c>
      <c r="Q282" s="268" t="s">
        <v>289</v>
      </c>
    </row>
    <row r="283" spans="1:17" s="151" customFormat="1" x14ac:dyDescent="0.25">
      <c r="A283" s="294">
        <v>298</v>
      </c>
      <c r="B283" s="203" t="s">
        <v>10</v>
      </c>
      <c r="C283" s="203" t="s">
        <v>1080</v>
      </c>
      <c r="D283" s="203" t="s">
        <v>212</v>
      </c>
      <c r="E283" s="203" t="s">
        <v>38</v>
      </c>
      <c r="F283" s="203" t="s">
        <v>60</v>
      </c>
      <c r="G283" s="203" t="s">
        <v>41</v>
      </c>
      <c r="H283" s="203" t="s">
        <v>41</v>
      </c>
      <c r="I283" s="203" t="s">
        <v>261</v>
      </c>
      <c r="J283" s="203" t="s">
        <v>250</v>
      </c>
      <c r="K283" s="295">
        <v>42089</v>
      </c>
      <c r="L283" s="203" t="s">
        <v>13</v>
      </c>
      <c r="M283" s="203" t="s">
        <v>283</v>
      </c>
      <c r="N283" s="203" t="s">
        <v>195</v>
      </c>
      <c r="O283" s="295">
        <v>42095</v>
      </c>
      <c r="P283" s="453">
        <f t="shared" ca="1" si="4"/>
        <v>6</v>
      </c>
      <c r="Q283" s="268" t="s">
        <v>289</v>
      </c>
    </row>
    <row r="284" spans="1:17" s="151" customFormat="1" x14ac:dyDescent="0.25">
      <c r="A284" s="294">
        <v>299</v>
      </c>
      <c r="B284" s="268" t="s">
        <v>10</v>
      </c>
      <c r="C284" s="268" t="s">
        <v>1081</v>
      </c>
      <c r="D284" s="268" t="s">
        <v>212</v>
      </c>
      <c r="E284" s="268" t="s">
        <v>38</v>
      </c>
      <c r="F284" s="268" t="s">
        <v>60</v>
      </c>
      <c r="G284" s="268" t="s">
        <v>41</v>
      </c>
      <c r="H284" s="268" t="s">
        <v>41</v>
      </c>
      <c r="I284" s="203" t="s">
        <v>254</v>
      </c>
      <c r="J284" s="203" t="s">
        <v>250</v>
      </c>
      <c r="K284" s="295">
        <v>42089</v>
      </c>
      <c r="L284" s="268" t="s">
        <v>13</v>
      </c>
      <c r="M284" s="203" t="s">
        <v>283</v>
      </c>
      <c r="N284" s="203" t="s">
        <v>195</v>
      </c>
      <c r="O284" s="295">
        <v>42128</v>
      </c>
      <c r="P284" s="453">
        <f t="shared" ca="1" si="4"/>
        <v>39</v>
      </c>
      <c r="Q284" s="268" t="s">
        <v>289</v>
      </c>
    </row>
    <row r="285" spans="1:17" s="151" customFormat="1" x14ac:dyDescent="0.25">
      <c r="A285" s="294">
        <v>300</v>
      </c>
      <c r="B285" s="203" t="s">
        <v>10</v>
      </c>
      <c r="C285" s="203" t="s">
        <v>1082</v>
      </c>
      <c r="D285" s="203" t="s">
        <v>212</v>
      </c>
      <c r="E285" s="203" t="s">
        <v>38</v>
      </c>
      <c r="F285" s="203" t="s">
        <v>60</v>
      </c>
      <c r="G285" s="203" t="s">
        <v>41</v>
      </c>
      <c r="H285" s="203" t="s">
        <v>41</v>
      </c>
      <c r="I285" s="203" t="s">
        <v>261</v>
      </c>
      <c r="J285" s="203" t="s">
        <v>250</v>
      </c>
      <c r="K285" s="295">
        <v>42089</v>
      </c>
      <c r="L285" s="203" t="s">
        <v>13</v>
      </c>
      <c r="M285" s="203" t="s">
        <v>283</v>
      </c>
      <c r="N285" s="203" t="s">
        <v>195</v>
      </c>
      <c r="O285" s="295">
        <v>42116</v>
      </c>
      <c r="P285" s="453">
        <f t="shared" ca="1" si="4"/>
        <v>27</v>
      </c>
      <c r="Q285" s="268" t="s">
        <v>289</v>
      </c>
    </row>
    <row r="286" spans="1:17" s="151" customFormat="1" x14ac:dyDescent="0.25">
      <c r="A286" s="294">
        <v>301</v>
      </c>
      <c r="B286" s="268" t="s">
        <v>10</v>
      </c>
      <c r="C286" s="268" t="s">
        <v>1083</v>
      </c>
      <c r="D286" s="268" t="s">
        <v>219</v>
      </c>
      <c r="E286" s="268" t="s">
        <v>38</v>
      </c>
      <c r="F286" s="268" t="s">
        <v>60</v>
      </c>
      <c r="G286" s="268" t="s">
        <v>40</v>
      </c>
      <c r="H286" s="268" t="s">
        <v>40</v>
      </c>
      <c r="I286" s="203" t="s">
        <v>254</v>
      </c>
      <c r="J286" s="203" t="s">
        <v>250</v>
      </c>
      <c r="K286" s="295">
        <v>42089</v>
      </c>
      <c r="L286" s="268" t="s">
        <v>13</v>
      </c>
      <c r="M286" s="203" t="s">
        <v>283</v>
      </c>
      <c r="N286" s="203" t="s">
        <v>195</v>
      </c>
      <c r="O286" s="295">
        <v>42103</v>
      </c>
      <c r="P286" s="453">
        <f t="shared" ca="1" si="4"/>
        <v>14</v>
      </c>
      <c r="Q286" s="268" t="s">
        <v>289</v>
      </c>
    </row>
    <row r="287" spans="1:17" s="151" customFormat="1" x14ac:dyDescent="0.25">
      <c r="A287" s="294">
        <v>302</v>
      </c>
      <c r="B287" s="203" t="s">
        <v>10</v>
      </c>
      <c r="C287" s="203" t="s">
        <v>1084</v>
      </c>
      <c r="D287" s="203" t="s">
        <v>219</v>
      </c>
      <c r="E287" s="203" t="s">
        <v>54</v>
      </c>
      <c r="F287" s="203" t="s">
        <v>85</v>
      </c>
      <c r="G287" s="203" t="s">
        <v>40</v>
      </c>
      <c r="H287" s="203" t="s">
        <v>40</v>
      </c>
      <c r="I287" s="203" t="s">
        <v>254</v>
      </c>
      <c r="J287" s="203" t="s">
        <v>250</v>
      </c>
      <c r="K287" s="295">
        <v>42089</v>
      </c>
      <c r="L287" s="203" t="s">
        <v>13</v>
      </c>
      <c r="M287" s="203" t="s">
        <v>283</v>
      </c>
      <c r="N287" s="203" t="s">
        <v>195</v>
      </c>
      <c r="O287" s="295">
        <v>42116</v>
      </c>
      <c r="P287" s="453">
        <f t="shared" ca="1" si="4"/>
        <v>27</v>
      </c>
      <c r="Q287" s="268" t="s">
        <v>289</v>
      </c>
    </row>
    <row r="288" spans="1:17" s="151" customFormat="1" x14ac:dyDescent="0.25">
      <c r="A288" s="294">
        <v>303</v>
      </c>
      <c r="B288" s="268" t="s">
        <v>10</v>
      </c>
      <c r="C288" s="268" t="s">
        <v>1085</v>
      </c>
      <c r="D288" s="268" t="s">
        <v>221</v>
      </c>
      <c r="E288" s="268" t="s">
        <v>38</v>
      </c>
      <c r="F288" s="268" t="s">
        <v>60</v>
      </c>
      <c r="G288" s="268" t="s">
        <v>196</v>
      </c>
      <c r="H288" s="268" t="s">
        <v>196</v>
      </c>
      <c r="I288" s="203" t="s">
        <v>254</v>
      </c>
      <c r="J288" s="203" t="s">
        <v>250</v>
      </c>
      <c r="K288" s="295">
        <v>42089</v>
      </c>
      <c r="L288" s="268" t="s">
        <v>13</v>
      </c>
      <c r="M288" s="203" t="s">
        <v>283</v>
      </c>
      <c r="N288" s="203" t="s">
        <v>195</v>
      </c>
      <c r="O288" s="295">
        <v>42107</v>
      </c>
      <c r="P288" s="453">
        <f t="shared" ca="1" si="4"/>
        <v>18</v>
      </c>
      <c r="Q288" s="268" t="s">
        <v>289</v>
      </c>
    </row>
    <row r="289" spans="1:17" s="151" customFormat="1" x14ac:dyDescent="0.25">
      <c r="A289" s="294">
        <v>304</v>
      </c>
      <c r="B289" s="203" t="s">
        <v>10</v>
      </c>
      <c r="C289" s="203" t="s">
        <v>1086</v>
      </c>
      <c r="D289" s="203" t="s">
        <v>13</v>
      </c>
      <c r="E289" s="203" t="s">
        <v>38</v>
      </c>
      <c r="F289" s="203" t="s">
        <v>60</v>
      </c>
      <c r="G289" s="203" t="s">
        <v>40</v>
      </c>
      <c r="H289" s="203" t="s">
        <v>40</v>
      </c>
      <c r="I289" s="203" t="s">
        <v>262</v>
      </c>
      <c r="J289" s="203" t="s">
        <v>262</v>
      </c>
      <c r="K289" s="295">
        <v>42089</v>
      </c>
      <c r="L289" s="203" t="s">
        <v>13</v>
      </c>
      <c r="M289" s="203" t="s">
        <v>283</v>
      </c>
      <c r="N289" s="203" t="s">
        <v>195</v>
      </c>
      <c r="O289" s="295">
        <v>42097</v>
      </c>
      <c r="P289" s="453">
        <f t="shared" ca="1" si="4"/>
        <v>8</v>
      </c>
      <c r="Q289" s="268" t="s">
        <v>289</v>
      </c>
    </row>
    <row r="290" spans="1:17" s="151" customFormat="1" x14ac:dyDescent="0.25">
      <c r="A290" s="294">
        <v>305</v>
      </c>
      <c r="B290" s="268" t="s">
        <v>10</v>
      </c>
      <c r="C290" s="268" t="s">
        <v>1087</v>
      </c>
      <c r="D290" s="268" t="s">
        <v>212</v>
      </c>
      <c r="E290" s="268" t="s">
        <v>38</v>
      </c>
      <c r="F290" s="268" t="s">
        <v>60</v>
      </c>
      <c r="G290" s="268" t="s">
        <v>41</v>
      </c>
      <c r="H290" s="268" t="s">
        <v>41</v>
      </c>
      <c r="I290" s="203" t="s">
        <v>251</v>
      </c>
      <c r="J290" s="203" t="s">
        <v>250</v>
      </c>
      <c r="K290" s="295">
        <v>42090</v>
      </c>
      <c r="L290" s="268" t="s">
        <v>13</v>
      </c>
      <c r="M290" s="203" t="s">
        <v>283</v>
      </c>
      <c r="N290" s="203" t="s">
        <v>195</v>
      </c>
      <c r="O290" s="295">
        <v>42116</v>
      </c>
      <c r="P290" s="453">
        <f t="shared" ca="1" si="4"/>
        <v>26</v>
      </c>
      <c r="Q290" s="268" t="s">
        <v>289</v>
      </c>
    </row>
    <row r="291" spans="1:17" s="151" customFormat="1" x14ac:dyDescent="0.25">
      <c r="A291" s="294">
        <v>306</v>
      </c>
      <c r="B291" s="203" t="s">
        <v>10</v>
      </c>
      <c r="C291" s="203" t="s">
        <v>1088</v>
      </c>
      <c r="D291" s="203" t="s">
        <v>212</v>
      </c>
      <c r="E291" s="203" t="s">
        <v>38</v>
      </c>
      <c r="F291" s="203" t="s">
        <v>60</v>
      </c>
      <c r="G291" s="203" t="s">
        <v>40</v>
      </c>
      <c r="H291" s="203" t="s">
        <v>40</v>
      </c>
      <c r="I291" s="203" t="s">
        <v>251</v>
      </c>
      <c r="J291" s="203" t="s">
        <v>250</v>
      </c>
      <c r="K291" s="295">
        <v>42090</v>
      </c>
      <c r="L291" s="203" t="s">
        <v>13</v>
      </c>
      <c r="M291" s="203" t="s">
        <v>283</v>
      </c>
      <c r="N291" s="203" t="s">
        <v>195</v>
      </c>
      <c r="O291" s="295">
        <v>42095</v>
      </c>
      <c r="P291" s="453">
        <f t="shared" ca="1" si="4"/>
        <v>5</v>
      </c>
      <c r="Q291" s="268" t="s">
        <v>289</v>
      </c>
    </row>
    <row r="292" spans="1:17" s="151" customFormat="1" x14ac:dyDescent="0.25">
      <c r="A292" s="294">
        <v>307</v>
      </c>
      <c r="B292" s="268" t="s">
        <v>216</v>
      </c>
      <c r="C292" s="268" t="s">
        <v>1089</v>
      </c>
      <c r="D292" s="268" t="s">
        <v>13</v>
      </c>
      <c r="E292" s="203" t="s">
        <v>248</v>
      </c>
      <c r="F292" s="203" t="s">
        <v>248</v>
      </c>
      <c r="G292" s="268" t="s">
        <v>40</v>
      </c>
      <c r="H292" s="268" t="s">
        <v>41</v>
      </c>
      <c r="I292" s="203" t="s">
        <v>250</v>
      </c>
      <c r="J292" s="203" t="s">
        <v>280</v>
      </c>
      <c r="K292" s="295">
        <v>42090</v>
      </c>
      <c r="L292" s="268" t="s">
        <v>13</v>
      </c>
      <c r="M292" s="203" t="s">
        <v>283</v>
      </c>
      <c r="N292" s="203" t="s">
        <v>195</v>
      </c>
      <c r="O292" s="203" t="s">
        <v>248</v>
      </c>
      <c r="P292" s="453">
        <f t="shared" ca="1" si="4"/>
        <v>62.797208680553013</v>
      </c>
      <c r="Q292" s="268" t="s">
        <v>289</v>
      </c>
    </row>
    <row r="293" spans="1:17" s="151" customFormat="1" x14ac:dyDescent="0.25">
      <c r="A293" s="294">
        <v>308</v>
      </c>
      <c r="B293" s="203" t="s">
        <v>10</v>
      </c>
      <c r="C293" s="203" t="s">
        <v>1090</v>
      </c>
      <c r="D293" s="203" t="s">
        <v>222</v>
      </c>
      <c r="E293" s="203" t="s">
        <v>38</v>
      </c>
      <c r="F293" s="203" t="s">
        <v>60</v>
      </c>
      <c r="G293" s="203" t="s">
        <v>41</v>
      </c>
      <c r="H293" s="203" t="s">
        <v>41</v>
      </c>
      <c r="I293" s="203" t="s">
        <v>254</v>
      </c>
      <c r="J293" s="203" t="s">
        <v>278</v>
      </c>
      <c r="K293" s="295">
        <v>42090</v>
      </c>
      <c r="L293" s="203" t="s">
        <v>13</v>
      </c>
      <c r="M293" s="203" t="s">
        <v>283</v>
      </c>
      <c r="N293" s="203" t="s">
        <v>195</v>
      </c>
      <c r="O293" s="295">
        <v>42103</v>
      </c>
      <c r="P293" s="453">
        <f t="shared" ca="1" si="4"/>
        <v>13</v>
      </c>
      <c r="Q293" s="268" t="s">
        <v>289</v>
      </c>
    </row>
    <row r="294" spans="1:17" s="151" customFormat="1" x14ac:dyDescent="0.25">
      <c r="A294" s="294">
        <v>309</v>
      </c>
      <c r="B294" s="268" t="s">
        <v>10</v>
      </c>
      <c r="C294" s="268" t="s">
        <v>1091</v>
      </c>
      <c r="D294" s="268" t="s">
        <v>222</v>
      </c>
      <c r="E294" s="268" t="s">
        <v>38</v>
      </c>
      <c r="F294" s="268" t="s">
        <v>60</v>
      </c>
      <c r="G294" s="268" t="s">
        <v>41</v>
      </c>
      <c r="H294" s="268" t="s">
        <v>41</v>
      </c>
      <c r="I294" s="203" t="s">
        <v>254</v>
      </c>
      <c r="J294" s="203" t="s">
        <v>279</v>
      </c>
      <c r="K294" s="295">
        <v>42090</v>
      </c>
      <c r="L294" s="268" t="s">
        <v>13</v>
      </c>
      <c r="M294" s="203" t="s">
        <v>283</v>
      </c>
      <c r="N294" s="203" t="s">
        <v>195</v>
      </c>
      <c r="O294" s="295">
        <v>42097</v>
      </c>
      <c r="P294" s="453">
        <f t="shared" ca="1" si="4"/>
        <v>7</v>
      </c>
      <c r="Q294" s="268" t="s">
        <v>289</v>
      </c>
    </row>
    <row r="295" spans="1:17" s="151" customFormat="1" x14ac:dyDescent="0.25">
      <c r="A295" s="294">
        <v>310</v>
      </c>
      <c r="B295" s="203" t="s">
        <v>10</v>
      </c>
      <c r="C295" s="203" t="s">
        <v>1092</v>
      </c>
      <c r="D295" s="203" t="s">
        <v>229</v>
      </c>
      <c r="E295" s="203" t="s">
        <v>38</v>
      </c>
      <c r="F295" s="203" t="s">
        <v>60</v>
      </c>
      <c r="G295" s="203" t="s">
        <v>196</v>
      </c>
      <c r="H295" s="203" t="s">
        <v>41</v>
      </c>
      <c r="I295" s="203" t="s">
        <v>261</v>
      </c>
      <c r="J295" s="203" t="s">
        <v>251</v>
      </c>
      <c r="K295" s="295">
        <v>42090</v>
      </c>
      <c r="L295" s="203" t="s">
        <v>13</v>
      </c>
      <c r="M295" s="203" t="s">
        <v>282</v>
      </c>
      <c r="N295" s="203" t="s">
        <v>195</v>
      </c>
      <c r="O295" s="295">
        <v>42108</v>
      </c>
      <c r="P295" s="453">
        <f t="shared" ca="1" si="4"/>
        <v>18</v>
      </c>
      <c r="Q295" s="268" t="s">
        <v>289</v>
      </c>
    </row>
    <row r="296" spans="1:17" s="151" customFormat="1" x14ac:dyDescent="0.25">
      <c r="A296" s="294">
        <v>311</v>
      </c>
      <c r="B296" s="268" t="s">
        <v>10</v>
      </c>
      <c r="C296" s="268" t="s">
        <v>1093</v>
      </c>
      <c r="D296" s="268" t="s">
        <v>222</v>
      </c>
      <c r="E296" s="268" t="s">
        <v>38</v>
      </c>
      <c r="F296" s="268" t="s">
        <v>60</v>
      </c>
      <c r="G296" s="268" t="s">
        <v>40</v>
      </c>
      <c r="H296" s="268" t="s">
        <v>40</v>
      </c>
      <c r="I296" s="203" t="s">
        <v>254</v>
      </c>
      <c r="J296" s="203" t="s">
        <v>251</v>
      </c>
      <c r="K296" s="295">
        <v>42090</v>
      </c>
      <c r="L296" s="268" t="s">
        <v>13</v>
      </c>
      <c r="M296" s="203" t="s">
        <v>283</v>
      </c>
      <c r="N296" s="203" t="s">
        <v>195</v>
      </c>
      <c r="O296" s="295">
        <v>42117</v>
      </c>
      <c r="P296" s="453">
        <f t="shared" ca="1" si="4"/>
        <v>27</v>
      </c>
      <c r="Q296" s="268" t="s">
        <v>289</v>
      </c>
    </row>
    <row r="297" spans="1:17" s="151" customFormat="1" x14ac:dyDescent="0.25">
      <c r="A297" s="294">
        <v>312</v>
      </c>
      <c r="B297" s="203" t="s">
        <v>10</v>
      </c>
      <c r="C297" s="203" t="s">
        <v>1094</v>
      </c>
      <c r="D297" s="203" t="s">
        <v>222</v>
      </c>
      <c r="E297" s="203" t="s">
        <v>38</v>
      </c>
      <c r="F297" s="203" t="s">
        <v>60</v>
      </c>
      <c r="G297" s="203" t="s">
        <v>40</v>
      </c>
      <c r="H297" s="203" t="s">
        <v>40</v>
      </c>
      <c r="I297" s="203" t="s">
        <v>254</v>
      </c>
      <c r="J297" s="203" t="s">
        <v>254</v>
      </c>
      <c r="K297" s="295">
        <v>42090</v>
      </c>
      <c r="L297" s="203" t="s">
        <v>13</v>
      </c>
      <c r="M297" s="203" t="s">
        <v>283</v>
      </c>
      <c r="N297" s="203" t="s">
        <v>195</v>
      </c>
      <c r="O297" s="295">
        <v>42103</v>
      </c>
      <c r="P297" s="453">
        <f t="shared" ca="1" si="4"/>
        <v>13</v>
      </c>
      <c r="Q297" s="268" t="s">
        <v>289</v>
      </c>
    </row>
    <row r="298" spans="1:17" s="151" customFormat="1" x14ac:dyDescent="0.25">
      <c r="A298" s="294">
        <v>313</v>
      </c>
      <c r="B298" s="268" t="s">
        <v>10</v>
      </c>
      <c r="C298" s="268" t="s">
        <v>1095</v>
      </c>
      <c r="D298" s="268" t="s">
        <v>212</v>
      </c>
      <c r="E298" s="268" t="s">
        <v>38</v>
      </c>
      <c r="F298" s="268" t="s">
        <v>60</v>
      </c>
      <c r="G298" s="268" t="s">
        <v>41</v>
      </c>
      <c r="H298" s="268" t="s">
        <v>40</v>
      </c>
      <c r="I298" s="203" t="s">
        <v>251</v>
      </c>
      <c r="J298" s="203" t="s">
        <v>250</v>
      </c>
      <c r="K298" s="295">
        <v>42090</v>
      </c>
      <c r="L298" s="268" t="s">
        <v>13</v>
      </c>
      <c r="M298" s="203" t="s">
        <v>283</v>
      </c>
      <c r="N298" s="203" t="s">
        <v>195</v>
      </c>
      <c r="O298" s="295">
        <v>42109</v>
      </c>
      <c r="P298" s="453">
        <f t="shared" ca="1" si="4"/>
        <v>19</v>
      </c>
      <c r="Q298" s="268" t="s">
        <v>289</v>
      </c>
    </row>
    <row r="299" spans="1:17" s="151" customFormat="1" x14ac:dyDescent="0.25">
      <c r="A299" s="294">
        <v>314</v>
      </c>
      <c r="B299" s="203" t="s">
        <v>10</v>
      </c>
      <c r="C299" s="203" t="s">
        <v>1096</v>
      </c>
      <c r="D299" s="203" t="s">
        <v>222</v>
      </c>
      <c r="E299" s="203" t="s">
        <v>38</v>
      </c>
      <c r="F299" s="203" t="s">
        <v>60</v>
      </c>
      <c r="G299" s="203" t="s">
        <v>41</v>
      </c>
      <c r="H299" s="203" t="s">
        <v>41</v>
      </c>
      <c r="I299" s="203" t="s">
        <v>254</v>
      </c>
      <c r="J299" s="203" t="s">
        <v>278</v>
      </c>
      <c r="K299" s="295">
        <v>42090</v>
      </c>
      <c r="L299" s="203" t="s">
        <v>13</v>
      </c>
      <c r="M299" s="203" t="s">
        <v>283</v>
      </c>
      <c r="N299" s="203" t="s">
        <v>195</v>
      </c>
      <c r="O299" s="295">
        <v>42097</v>
      </c>
      <c r="P299" s="453">
        <f t="shared" ca="1" si="4"/>
        <v>7</v>
      </c>
      <c r="Q299" s="268" t="s">
        <v>289</v>
      </c>
    </row>
    <row r="300" spans="1:17" s="151" customFormat="1" x14ac:dyDescent="0.25">
      <c r="A300" s="294">
        <v>315</v>
      </c>
      <c r="B300" s="268" t="s">
        <v>10</v>
      </c>
      <c r="C300" s="268" t="s">
        <v>1097</v>
      </c>
      <c r="D300" s="268" t="s">
        <v>222</v>
      </c>
      <c r="E300" s="268" t="s">
        <v>54</v>
      </c>
      <c r="F300" s="268" t="s">
        <v>787</v>
      </c>
      <c r="G300" s="268" t="s">
        <v>41</v>
      </c>
      <c r="H300" s="268" t="s">
        <v>41</v>
      </c>
      <c r="I300" s="203" t="s">
        <v>261</v>
      </c>
      <c r="J300" s="203" t="s">
        <v>261</v>
      </c>
      <c r="K300" s="295">
        <v>42090</v>
      </c>
      <c r="L300" s="268" t="s">
        <v>13</v>
      </c>
      <c r="M300" s="203" t="s">
        <v>283</v>
      </c>
      <c r="N300" s="203" t="s">
        <v>195</v>
      </c>
      <c r="O300" s="295">
        <v>42095</v>
      </c>
      <c r="P300" s="453">
        <f t="shared" ca="1" si="4"/>
        <v>5</v>
      </c>
      <c r="Q300" s="268" t="s">
        <v>289</v>
      </c>
    </row>
    <row r="301" spans="1:17" s="151" customFormat="1" x14ac:dyDescent="0.25">
      <c r="A301" s="294">
        <v>316</v>
      </c>
      <c r="B301" s="203" t="s">
        <v>10</v>
      </c>
      <c r="C301" s="203" t="s">
        <v>1098</v>
      </c>
      <c r="D301" s="203" t="s">
        <v>212</v>
      </c>
      <c r="E301" s="203" t="s">
        <v>248</v>
      </c>
      <c r="F301" s="203" t="s">
        <v>248</v>
      </c>
      <c r="G301" s="203" t="s">
        <v>40</v>
      </c>
      <c r="H301" s="203" t="s">
        <v>41</v>
      </c>
      <c r="I301" s="203" t="s">
        <v>261</v>
      </c>
      <c r="J301" s="203" t="s">
        <v>250</v>
      </c>
      <c r="K301" s="295">
        <v>42093</v>
      </c>
      <c r="L301" s="203" t="s">
        <v>13</v>
      </c>
      <c r="M301" s="203" t="s">
        <v>283</v>
      </c>
      <c r="N301" s="203" t="s">
        <v>195</v>
      </c>
      <c r="O301" s="295">
        <v>42143</v>
      </c>
      <c r="P301" s="453">
        <f t="shared" ca="1" si="4"/>
        <v>50</v>
      </c>
      <c r="Q301" s="268" t="s">
        <v>289</v>
      </c>
    </row>
    <row r="302" spans="1:17" s="151" customFormat="1" x14ac:dyDescent="0.25">
      <c r="A302" s="294">
        <v>317</v>
      </c>
      <c r="B302" s="268" t="s">
        <v>10</v>
      </c>
      <c r="C302" s="268" t="s">
        <v>1099</v>
      </c>
      <c r="D302" s="268" t="s">
        <v>212</v>
      </c>
      <c r="E302" s="268" t="s">
        <v>38</v>
      </c>
      <c r="F302" s="268" t="s">
        <v>60</v>
      </c>
      <c r="G302" s="268" t="s">
        <v>41</v>
      </c>
      <c r="H302" s="268" t="s">
        <v>41</v>
      </c>
      <c r="I302" s="203" t="s">
        <v>251</v>
      </c>
      <c r="J302" s="203" t="s">
        <v>250</v>
      </c>
      <c r="K302" s="295">
        <v>42094</v>
      </c>
      <c r="L302" s="268" t="s">
        <v>13</v>
      </c>
      <c r="M302" s="203" t="s">
        <v>283</v>
      </c>
      <c r="N302" s="203" t="s">
        <v>195</v>
      </c>
      <c r="O302" s="295">
        <v>42117</v>
      </c>
      <c r="P302" s="453">
        <f t="shared" ca="1" si="4"/>
        <v>23</v>
      </c>
      <c r="Q302" s="268" t="s">
        <v>289</v>
      </c>
    </row>
    <row r="303" spans="1:17" s="151" customFormat="1" x14ac:dyDescent="0.25">
      <c r="A303" s="294">
        <v>318</v>
      </c>
      <c r="B303" s="203" t="s">
        <v>10</v>
      </c>
      <c r="C303" s="203" t="s">
        <v>1100</v>
      </c>
      <c r="D303" s="203" t="s">
        <v>212</v>
      </c>
      <c r="E303" s="203" t="s">
        <v>38</v>
      </c>
      <c r="F303" s="203" t="s">
        <v>60</v>
      </c>
      <c r="G303" s="203" t="s">
        <v>41</v>
      </c>
      <c r="H303" s="203" t="s">
        <v>41</v>
      </c>
      <c r="I303" s="203" t="s">
        <v>251</v>
      </c>
      <c r="J303" s="203" t="s">
        <v>250</v>
      </c>
      <c r="K303" s="295">
        <v>42094</v>
      </c>
      <c r="L303" s="203" t="s">
        <v>13</v>
      </c>
      <c r="M303" s="203" t="s">
        <v>283</v>
      </c>
      <c r="N303" s="203" t="s">
        <v>195</v>
      </c>
      <c r="O303" s="295">
        <v>42109</v>
      </c>
      <c r="P303" s="453">
        <f t="shared" ca="1" si="4"/>
        <v>15</v>
      </c>
      <c r="Q303" s="268" t="s">
        <v>289</v>
      </c>
    </row>
    <row r="304" spans="1:17" s="151" customFormat="1" x14ac:dyDescent="0.25">
      <c r="A304" s="294">
        <v>319</v>
      </c>
      <c r="B304" s="268" t="s">
        <v>10</v>
      </c>
      <c r="C304" s="268" t="s">
        <v>1101</v>
      </c>
      <c r="D304" s="268" t="s">
        <v>212</v>
      </c>
      <c r="E304" s="268" t="s">
        <v>38</v>
      </c>
      <c r="F304" s="268" t="s">
        <v>60</v>
      </c>
      <c r="G304" s="268" t="s">
        <v>41</v>
      </c>
      <c r="H304" s="268" t="s">
        <v>196</v>
      </c>
      <c r="I304" s="203" t="s">
        <v>251</v>
      </c>
      <c r="J304" s="203" t="s">
        <v>276</v>
      </c>
      <c r="K304" s="295">
        <v>42094</v>
      </c>
      <c r="L304" s="268" t="s">
        <v>13</v>
      </c>
      <c r="M304" s="203" t="s">
        <v>283</v>
      </c>
      <c r="N304" s="203" t="s">
        <v>195</v>
      </c>
      <c r="O304" s="295">
        <v>42151</v>
      </c>
      <c r="P304" s="453">
        <f t="shared" ca="1" si="4"/>
        <v>57</v>
      </c>
      <c r="Q304" s="268" t="s">
        <v>289</v>
      </c>
    </row>
    <row r="305" spans="1:17" s="151" customFormat="1" x14ac:dyDescent="0.25">
      <c r="A305" s="294">
        <v>320</v>
      </c>
      <c r="B305" s="203" t="s">
        <v>10</v>
      </c>
      <c r="C305" s="203" t="s">
        <v>1102</v>
      </c>
      <c r="D305" s="203" t="s">
        <v>212</v>
      </c>
      <c r="E305" s="203" t="s">
        <v>248</v>
      </c>
      <c r="F305" s="203" t="s">
        <v>248</v>
      </c>
      <c r="G305" s="203" t="s">
        <v>41</v>
      </c>
      <c r="H305" s="203" t="s">
        <v>41</v>
      </c>
      <c r="I305" s="203" t="s">
        <v>261</v>
      </c>
      <c r="J305" s="203" t="s">
        <v>250</v>
      </c>
      <c r="K305" s="295">
        <v>42094</v>
      </c>
      <c r="L305" s="203" t="s">
        <v>13</v>
      </c>
      <c r="M305" s="203" t="s">
        <v>283</v>
      </c>
      <c r="N305" s="203" t="s">
        <v>195</v>
      </c>
      <c r="O305" s="295">
        <v>42111</v>
      </c>
      <c r="P305" s="453">
        <f t="shared" ca="1" si="4"/>
        <v>17</v>
      </c>
      <c r="Q305" s="268" t="s">
        <v>289</v>
      </c>
    </row>
    <row r="306" spans="1:17" s="151" customFormat="1" x14ac:dyDescent="0.25">
      <c r="A306" s="294">
        <v>321</v>
      </c>
      <c r="B306" s="268" t="s">
        <v>10</v>
      </c>
      <c r="C306" s="268" t="s">
        <v>1103</v>
      </c>
      <c r="D306" s="268" t="s">
        <v>229</v>
      </c>
      <c r="E306" s="268" t="s">
        <v>783</v>
      </c>
      <c r="F306" s="268" t="s">
        <v>784</v>
      </c>
      <c r="G306" s="268" t="s">
        <v>41</v>
      </c>
      <c r="H306" s="268" t="s">
        <v>41</v>
      </c>
      <c r="I306" s="203" t="s">
        <v>261</v>
      </c>
      <c r="J306" s="203" t="s">
        <v>250</v>
      </c>
      <c r="K306" s="295">
        <v>42094</v>
      </c>
      <c r="L306" s="268" t="s">
        <v>13</v>
      </c>
      <c r="M306" s="203" t="s">
        <v>283</v>
      </c>
      <c r="N306" s="203" t="s">
        <v>195</v>
      </c>
      <c r="O306" s="295">
        <v>42116</v>
      </c>
      <c r="P306" s="453">
        <f t="shared" ca="1" si="4"/>
        <v>22</v>
      </c>
      <c r="Q306" s="268" t="s">
        <v>289</v>
      </c>
    </row>
    <row r="307" spans="1:17" s="151" customFormat="1" x14ac:dyDescent="0.25">
      <c r="A307" s="294">
        <v>322</v>
      </c>
      <c r="B307" s="203" t="s">
        <v>10</v>
      </c>
      <c r="C307" s="203" t="s">
        <v>1104</v>
      </c>
      <c r="D307" s="203" t="s">
        <v>212</v>
      </c>
      <c r="E307" s="203" t="s">
        <v>38</v>
      </c>
      <c r="F307" s="203" t="s">
        <v>60</v>
      </c>
      <c r="G307" s="203" t="s">
        <v>41</v>
      </c>
      <c r="H307" s="203" t="s">
        <v>41</v>
      </c>
      <c r="I307" s="203" t="s">
        <v>250</v>
      </c>
      <c r="J307" s="203" t="s">
        <v>250</v>
      </c>
      <c r="K307" s="295">
        <v>42094</v>
      </c>
      <c r="L307" s="203" t="s">
        <v>13</v>
      </c>
      <c r="M307" s="203" t="s">
        <v>283</v>
      </c>
      <c r="N307" s="203" t="s">
        <v>195</v>
      </c>
      <c r="O307" s="295">
        <v>42097</v>
      </c>
      <c r="P307" s="453">
        <f t="shared" ca="1" si="4"/>
        <v>3</v>
      </c>
      <c r="Q307" s="268" t="s">
        <v>289</v>
      </c>
    </row>
    <row r="308" spans="1:17" s="151" customFormat="1" x14ac:dyDescent="0.25">
      <c r="A308" s="294">
        <v>323</v>
      </c>
      <c r="B308" s="268" t="s">
        <v>10</v>
      </c>
      <c r="C308" s="268" t="s">
        <v>1105</v>
      </c>
      <c r="D308" s="268" t="s">
        <v>221</v>
      </c>
      <c r="E308" s="268" t="s">
        <v>38</v>
      </c>
      <c r="F308" s="268" t="s">
        <v>60</v>
      </c>
      <c r="G308" s="268" t="s">
        <v>41</v>
      </c>
      <c r="H308" s="268" t="s">
        <v>41</v>
      </c>
      <c r="I308" s="203" t="s">
        <v>251</v>
      </c>
      <c r="J308" s="203" t="s">
        <v>250</v>
      </c>
      <c r="K308" s="295">
        <v>42095</v>
      </c>
      <c r="L308" s="268" t="s">
        <v>13</v>
      </c>
      <c r="M308" s="203" t="s">
        <v>283</v>
      </c>
      <c r="N308" s="203" t="s">
        <v>195</v>
      </c>
      <c r="O308" s="295">
        <v>42097</v>
      </c>
      <c r="P308" s="453">
        <f t="shared" ca="1" si="4"/>
        <v>2</v>
      </c>
      <c r="Q308" s="268" t="s">
        <v>289</v>
      </c>
    </row>
    <row r="309" spans="1:17" s="151" customFormat="1" x14ac:dyDescent="0.25">
      <c r="A309" s="294">
        <v>324</v>
      </c>
      <c r="B309" s="203" t="s">
        <v>10</v>
      </c>
      <c r="C309" s="203" t="s">
        <v>1106</v>
      </c>
      <c r="D309" s="203" t="s">
        <v>218</v>
      </c>
      <c r="E309" s="203" t="s">
        <v>38</v>
      </c>
      <c r="F309" s="203" t="s">
        <v>60</v>
      </c>
      <c r="G309" s="203" t="s">
        <v>196</v>
      </c>
      <c r="H309" s="203" t="s">
        <v>196</v>
      </c>
      <c r="I309" s="203" t="s">
        <v>251</v>
      </c>
      <c r="J309" s="203" t="s">
        <v>250</v>
      </c>
      <c r="K309" s="295">
        <v>42095</v>
      </c>
      <c r="L309" s="203" t="s">
        <v>13</v>
      </c>
      <c r="M309" s="203" t="s">
        <v>283</v>
      </c>
      <c r="N309" s="203" t="s">
        <v>195</v>
      </c>
      <c r="O309" s="295">
        <v>42102</v>
      </c>
      <c r="P309" s="453">
        <f t="shared" ca="1" si="4"/>
        <v>7</v>
      </c>
      <c r="Q309" s="268" t="s">
        <v>289</v>
      </c>
    </row>
    <row r="310" spans="1:17" s="151" customFormat="1" x14ac:dyDescent="0.25">
      <c r="A310" s="294">
        <v>325</v>
      </c>
      <c r="B310" s="268" t="s">
        <v>10</v>
      </c>
      <c r="C310" s="268" t="s">
        <v>1107</v>
      </c>
      <c r="D310" s="268" t="s">
        <v>229</v>
      </c>
      <c r="E310" s="268" t="s">
        <v>38</v>
      </c>
      <c r="F310" s="268" t="s">
        <v>60</v>
      </c>
      <c r="G310" s="268" t="s">
        <v>41</v>
      </c>
      <c r="H310" s="268" t="s">
        <v>41</v>
      </c>
      <c r="I310" s="203" t="s">
        <v>252</v>
      </c>
      <c r="J310" s="203" t="s">
        <v>250</v>
      </c>
      <c r="K310" s="295">
        <v>42095</v>
      </c>
      <c r="L310" s="268" t="s">
        <v>13</v>
      </c>
      <c r="M310" s="203" t="s">
        <v>283</v>
      </c>
      <c r="N310" s="203" t="s">
        <v>195</v>
      </c>
      <c r="O310" s="295">
        <v>42109</v>
      </c>
      <c r="P310" s="453">
        <f t="shared" ca="1" si="4"/>
        <v>14</v>
      </c>
      <c r="Q310" s="268" t="s">
        <v>289</v>
      </c>
    </row>
    <row r="311" spans="1:17" s="151" customFormat="1" x14ac:dyDescent="0.25">
      <c r="A311" s="294">
        <v>326</v>
      </c>
      <c r="B311" s="203" t="s">
        <v>10</v>
      </c>
      <c r="C311" s="203" t="s">
        <v>1108</v>
      </c>
      <c r="D311" s="203" t="s">
        <v>211</v>
      </c>
      <c r="E311" s="203" t="s">
        <v>783</v>
      </c>
      <c r="F311" s="203" t="s">
        <v>784</v>
      </c>
      <c r="G311" s="203" t="s">
        <v>41</v>
      </c>
      <c r="H311" s="203" t="s">
        <v>41</v>
      </c>
      <c r="I311" s="203" t="s">
        <v>263</v>
      </c>
      <c r="J311" s="203" t="s">
        <v>250</v>
      </c>
      <c r="K311" s="295">
        <v>42095</v>
      </c>
      <c r="L311" s="203" t="s">
        <v>13</v>
      </c>
      <c r="M311" s="203" t="s">
        <v>12</v>
      </c>
      <c r="N311" s="203" t="s">
        <v>195</v>
      </c>
      <c r="O311" s="295">
        <v>42129</v>
      </c>
      <c r="P311" s="453">
        <f t="shared" ca="1" si="4"/>
        <v>34</v>
      </c>
      <c r="Q311" s="268" t="s">
        <v>289</v>
      </c>
    </row>
    <row r="312" spans="1:17" s="151" customFormat="1" x14ac:dyDescent="0.25">
      <c r="A312" s="294">
        <v>327</v>
      </c>
      <c r="B312" s="268" t="s">
        <v>10</v>
      </c>
      <c r="C312" s="268" t="s">
        <v>1109</v>
      </c>
      <c r="D312" s="268" t="s">
        <v>13</v>
      </c>
      <c r="E312" s="268" t="s">
        <v>38</v>
      </c>
      <c r="F312" s="268" t="s">
        <v>60</v>
      </c>
      <c r="G312" s="268" t="s">
        <v>42</v>
      </c>
      <c r="H312" s="268" t="s">
        <v>42</v>
      </c>
      <c r="I312" s="203" t="s">
        <v>251</v>
      </c>
      <c r="J312" s="203" t="s">
        <v>273</v>
      </c>
      <c r="K312" s="295">
        <v>42096</v>
      </c>
      <c r="L312" s="268" t="s">
        <v>13</v>
      </c>
      <c r="M312" s="203" t="s">
        <v>283</v>
      </c>
      <c r="N312" s="203" t="s">
        <v>195</v>
      </c>
      <c r="O312" s="295">
        <v>42116</v>
      </c>
      <c r="P312" s="453">
        <f t="shared" ca="1" si="4"/>
        <v>20</v>
      </c>
      <c r="Q312" s="268" t="s">
        <v>289</v>
      </c>
    </row>
    <row r="313" spans="1:17" s="151" customFormat="1" x14ac:dyDescent="0.25">
      <c r="A313" s="294">
        <v>328</v>
      </c>
      <c r="B313" s="203" t="s">
        <v>10</v>
      </c>
      <c r="C313" s="203" t="s">
        <v>1110</v>
      </c>
      <c r="D313" s="203" t="s">
        <v>206</v>
      </c>
      <c r="E313" s="203" t="s">
        <v>38</v>
      </c>
      <c r="F313" s="203" t="s">
        <v>60</v>
      </c>
      <c r="G313" s="203" t="s">
        <v>40</v>
      </c>
      <c r="H313" s="203" t="s">
        <v>40</v>
      </c>
      <c r="I313" s="203" t="s">
        <v>251</v>
      </c>
      <c r="J313" s="203" t="s">
        <v>250</v>
      </c>
      <c r="K313" s="295">
        <v>42096</v>
      </c>
      <c r="L313" s="203" t="s">
        <v>13</v>
      </c>
      <c r="M313" s="203" t="s">
        <v>283</v>
      </c>
      <c r="N313" s="203" t="s">
        <v>195</v>
      </c>
      <c r="O313" s="295">
        <v>42132</v>
      </c>
      <c r="P313" s="453">
        <f t="shared" ca="1" si="4"/>
        <v>36</v>
      </c>
      <c r="Q313" s="268" t="s">
        <v>289</v>
      </c>
    </row>
    <row r="314" spans="1:17" s="151" customFormat="1" x14ac:dyDescent="0.25">
      <c r="A314" s="294">
        <v>329</v>
      </c>
      <c r="B314" s="268" t="s">
        <v>10</v>
      </c>
      <c r="C314" s="268" t="s">
        <v>1111</v>
      </c>
      <c r="D314" s="268" t="s">
        <v>223</v>
      </c>
      <c r="E314" s="268" t="s">
        <v>38</v>
      </c>
      <c r="F314" s="268" t="s">
        <v>60</v>
      </c>
      <c r="G314" s="268" t="s">
        <v>41</v>
      </c>
      <c r="H314" s="268" t="s">
        <v>41</v>
      </c>
      <c r="I314" s="203" t="s">
        <v>261</v>
      </c>
      <c r="J314" s="203" t="s">
        <v>250</v>
      </c>
      <c r="K314" s="295">
        <v>42096</v>
      </c>
      <c r="L314" s="268" t="s">
        <v>13</v>
      </c>
      <c r="M314" s="203" t="s">
        <v>283</v>
      </c>
      <c r="N314" s="203" t="s">
        <v>195</v>
      </c>
      <c r="O314" s="295">
        <v>42128</v>
      </c>
      <c r="P314" s="453">
        <f t="shared" ca="1" si="4"/>
        <v>32</v>
      </c>
      <c r="Q314" s="268" t="s">
        <v>289</v>
      </c>
    </row>
    <row r="315" spans="1:17" s="151" customFormat="1" x14ac:dyDescent="0.25">
      <c r="A315" s="294">
        <v>330</v>
      </c>
      <c r="B315" s="203" t="s">
        <v>8</v>
      </c>
      <c r="C315" s="203" t="s">
        <v>1112</v>
      </c>
      <c r="D315" s="203" t="s">
        <v>197</v>
      </c>
      <c r="E315" s="203" t="s">
        <v>248</v>
      </c>
      <c r="F315" s="203" t="s">
        <v>248</v>
      </c>
      <c r="G315" s="203" t="s">
        <v>40</v>
      </c>
      <c r="H315" s="203" t="s">
        <v>40</v>
      </c>
      <c r="I315" s="203" t="s">
        <v>261</v>
      </c>
      <c r="J315" s="203" t="s">
        <v>270</v>
      </c>
      <c r="K315" s="295">
        <v>42096</v>
      </c>
      <c r="L315" s="203" t="s">
        <v>13</v>
      </c>
      <c r="M315" s="203" t="s">
        <v>283</v>
      </c>
      <c r="N315" s="203" t="s">
        <v>195</v>
      </c>
      <c r="O315" s="203" t="s">
        <v>248</v>
      </c>
      <c r="P315" s="453">
        <f t="shared" ca="1" si="4"/>
        <v>56.797208680553013</v>
      </c>
      <c r="Q315" s="268" t="s">
        <v>289</v>
      </c>
    </row>
    <row r="316" spans="1:17" s="151" customFormat="1" x14ac:dyDescent="0.25">
      <c r="A316" s="294">
        <v>331</v>
      </c>
      <c r="B316" s="268" t="s">
        <v>10</v>
      </c>
      <c r="C316" s="268" t="s">
        <v>1113</v>
      </c>
      <c r="D316" s="268" t="s">
        <v>13</v>
      </c>
      <c r="E316" s="268" t="s">
        <v>53</v>
      </c>
      <c r="F316" s="268" t="s">
        <v>82</v>
      </c>
      <c r="G316" s="268" t="s">
        <v>41</v>
      </c>
      <c r="H316" s="268" t="s">
        <v>41</v>
      </c>
      <c r="I316" s="203" t="s">
        <v>261</v>
      </c>
      <c r="J316" s="203" t="s">
        <v>250</v>
      </c>
      <c r="K316" s="295">
        <v>42096</v>
      </c>
      <c r="L316" s="268" t="s">
        <v>13</v>
      </c>
      <c r="M316" s="203" t="s">
        <v>283</v>
      </c>
      <c r="N316" s="203" t="s">
        <v>195</v>
      </c>
      <c r="O316" s="295">
        <v>42108</v>
      </c>
      <c r="P316" s="453">
        <f t="shared" ca="1" si="4"/>
        <v>12</v>
      </c>
      <c r="Q316" s="268" t="s">
        <v>289</v>
      </c>
    </row>
    <row r="317" spans="1:17" s="151" customFormat="1" x14ac:dyDescent="0.25">
      <c r="A317" s="294">
        <v>332</v>
      </c>
      <c r="B317" s="203" t="s">
        <v>10</v>
      </c>
      <c r="C317" s="203" t="s">
        <v>1114</v>
      </c>
      <c r="D317" s="203" t="s">
        <v>229</v>
      </c>
      <c r="E317" s="203" t="s">
        <v>791</v>
      </c>
      <c r="F317" s="203" t="s">
        <v>85</v>
      </c>
      <c r="G317" s="203" t="s">
        <v>41</v>
      </c>
      <c r="H317" s="203" t="s">
        <v>40</v>
      </c>
      <c r="I317" s="203" t="s">
        <v>251</v>
      </c>
      <c r="J317" s="203" t="s">
        <v>272</v>
      </c>
      <c r="K317" s="295">
        <v>42096</v>
      </c>
      <c r="L317" s="203" t="s">
        <v>13</v>
      </c>
      <c r="M317" s="203" t="s">
        <v>283</v>
      </c>
      <c r="N317" s="203" t="s">
        <v>195</v>
      </c>
      <c r="O317" s="295">
        <v>42111</v>
      </c>
      <c r="P317" s="453">
        <f t="shared" ca="1" si="4"/>
        <v>15</v>
      </c>
      <c r="Q317" s="268" t="s">
        <v>289</v>
      </c>
    </row>
    <row r="318" spans="1:17" s="151" customFormat="1" x14ac:dyDescent="0.25">
      <c r="A318" s="294">
        <v>334</v>
      </c>
      <c r="B318" s="203" t="s">
        <v>10</v>
      </c>
      <c r="C318" s="203" t="s">
        <v>1115</v>
      </c>
      <c r="D318" s="203" t="s">
        <v>223</v>
      </c>
      <c r="E318" s="203" t="s">
        <v>38</v>
      </c>
      <c r="F318" s="203" t="s">
        <v>60</v>
      </c>
      <c r="G318" s="203" t="s">
        <v>42</v>
      </c>
      <c r="H318" s="203" t="s">
        <v>42</v>
      </c>
      <c r="I318" s="203" t="s">
        <v>261</v>
      </c>
      <c r="J318" s="203" t="s">
        <v>261</v>
      </c>
      <c r="K318" s="295">
        <v>42096</v>
      </c>
      <c r="L318" s="203" t="s">
        <v>13</v>
      </c>
      <c r="M318" s="203" t="s">
        <v>283</v>
      </c>
      <c r="N318" s="203" t="s">
        <v>195</v>
      </c>
      <c r="O318" s="295">
        <v>42102</v>
      </c>
      <c r="P318" s="453">
        <f t="shared" ca="1" si="4"/>
        <v>6</v>
      </c>
      <c r="Q318" s="268" t="s">
        <v>289</v>
      </c>
    </row>
    <row r="319" spans="1:17" s="151" customFormat="1" x14ac:dyDescent="0.25">
      <c r="A319" s="294">
        <v>335</v>
      </c>
      <c r="B319" s="268" t="s">
        <v>10</v>
      </c>
      <c r="C319" s="268" t="s">
        <v>1116</v>
      </c>
      <c r="D319" s="268" t="s">
        <v>13</v>
      </c>
      <c r="E319" s="268" t="s">
        <v>38</v>
      </c>
      <c r="F319" s="268" t="s">
        <v>60</v>
      </c>
      <c r="G319" s="268" t="s">
        <v>40</v>
      </c>
      <c r="H319" s="268" t="s">
        <v>40</v>
      </c>
      <c r="I319" s="203" t="s">
        <v>259</v>
      </c>
      <c r="J319" s="203" t="s">
        <v>250</v>
      </c>
      <c r="K319" s="295">
        <v>42096</v>
      </c>
      <c r="L319" s="268" t="s">
        <v>13</v>
      </c>
      <c r="M319" s="203" t="s">
        <v>283</v>
      </c>
      <c r="N319" s="203" t="s">
        <v>195</v>
      </c>
      <c r="O319" s="295">
        <v>42097</v>
      </c>
      <c r="P319" s="453">
        <f t="shared" ca="1" si="4"/>
        <v>1</v>
      </c>
      <c r="Q319" s="268" t="s">
        <v>289</v>
      </c>
    </row>
    <row r="320" spans="1:17" s="151" customFormat="1" x14ac:dyDescent="0.25">
      <c r="A320" s="294">
        <v>336</v>
      </c>
      <c r="B320" s="203" t="s">
        <v>10</v>
      </c>
      <c r="C320" s="203" t="s">
        <v>1117</v>
      </c>
      <c r="D320" s="203" t="s">
        <v>223</v>
      </c>
      <c r="E320" s="203" t="s">
        <v>38</v>
      </c>
      <c r="F320" s="203" t="s">
        <v>60</v>
      </c>
      <c r="G320" s="203" t="s">
        <v>42</v>
      </c>
      <c r="H320" s="203" t="s">
        <v>42</v>
      </c>
      <c r="I320" s="203" t="s">
        <v>259</v>
      </c>
      <c r="J320" s="203" t="s">
        <v>259</v>
      </c>
      <c r="K320" s="295">
        <v>42096</v>
      </c>
      <c r="L320" s="203" t="s">
        <v>13</v>
      </c>
      <c r="M320" s="203" t="s">
        <v>283</v>
      </c>
      <c r="N320" s="203" t="s">
        <v>195</v>
      </c>
      <c r="O320" s="295">
        <v>42102</v>
      </c>
      <c r="P320" s="453">
        <f t="shared" ca="1" si="4"/>
        <v>6</v>
      </c>
      <c r="Q320" s="268" t="s">
        <v>289</v>
      </c>
    </row>
    <row r="321" spans="1:17" s="151" customFormat="1" x14ac:dyDescent="0.25">
      <c r="A321" s="294">
        <v>337</v>
      </c>
      <c r="B321" s="268" t="s">
        <v>10</v>
      </c>
      <c r="C321" s="268" t="s">
        <v>1118</v>
      </c>
      <c r="D321" s="268" t="s">
        <v>13</v>
      </c>
      <c r="E321" s="268" t="s">
        <v>38</v>
      </c>
      <c r="F321" s="268" t="s">
        <v>60</v>
      </c>
      <c r="G321" s="268" t="s">
        <v>41</v>
      </c>
      <c r="H321" s="268" t="s">
        <v>41</v>
      </c>
      <c r="I321" s="203" t="s">
        <v>259</v>
      </c>
      <c r="J321" s="203" t="s">
        <v>250</v>
      </c>
      <c r="K321" s="295">
        <v>42096</v>
      </c>
      <c r="L321" s="268" t="s">
        <v>13</v>
      </c>
      <c r="M321" s="203" t="s">
        <v>283</v>
      </c>
      <c r="N321" s="203" t="s">
        <v>195</v>
      </c>
      <c r="O321" s="295">
        <v>42109</v>
      </c>
      <c r="P321" s="453">
        <f t="shared" ca="1" si="4"/>
        <v>13</v>
      </c>
      <c r="Q321" s="268" t="s">
        <v>289</v>
      </c>
    </row>
    <row r="322" spans="1:17" s="151" customFormat="1" x14ac:dyDescent="0.25">
      <c r="A322" s="294">
        <v>338</v>
      </c>
      <c r="B322" s="203" t="s">
        <v>216</v>
      </c>
      <c r="C322" s="203" t="s">
        <v>1119</v>
      </c>
      <c r="D322" s="203" t="s">
        <v>13</v>
      </c>
      <c r="E322" s="203" t="s">
        <v>248</v>
      </c>
      <c r="F322" s="203" t="s">
        <v>248</v>
      </c>
      <c r="G322" s="203" t="s">
        <v>40</v>
      </c>
      <c r="H322" s="203" t="s">
        <v>41</v>
      </c>
      <c r="I322" s="203" t="s">
        <v>259</v>
      </c>
      <c r="J322" s="203" t="s">
        <v>260</v>
      </c>
      <c r="K322" s="295">
        <v>42096</v>
      </c>
      <c r="L322" s="203" t="s">
        <v>13</v>
      </c>
      <c r="M322" s="203" t="s">
        <v>283</v>
      </c>
      <c r="N322" s="203" t="s">
        <v>195</v>
      </c>
      <c r="O322" s="203" t="s">
        <v>248</v>
      </c>
      <c r="P322" s="453">
        <f t="shared" ca="1" si="4"/>
        <v>56.797208680553013</v>
      </c>
      <c r="Q322" s="268" t="s">
        <v>289</v>
      </c>
    </row>
    <row r="323" spans="1:17" s="151" customFormat="1" x14ac:dyDescent="0.25">
      <c r="A323" s="294">
        <v>339</v>
      </c>
      <c r="B323" s="268" t="s">
        <v>10</v>
      </c>
      <c r="C323" s="268" t="s">
        <v>1120</v>
      </c>
      <c r="D323" s="268" t="s">
        <v>223</v>
      </c>
      <c r="E323" s="268" t="s">
        <v>38</v>
      </c>
      <c r="F323" s="268" t="s">
        <v>60</v>
      </c>
      <c r="G323" s="268" t="s">
        <v>40</v>
      </c>
      <c r="H323" s="268" t="s">
        <v>40</v>
      </c>
      <c r="I323" s="203" t="s">
        <v>261</v>
      </c>
      <c r="J323" s="203" t="s">
        <v>261</v>
      </c>
      <c r="K323" s="295">
        <v>42096</v>
      </c>
      <c r="L323" s="268" t="s">
        <v>13</v>
      </c>
      <c r="M323" s="203" t="s">
        <v>283</v>
      </c>
      <c r="N323" s="203" t="s">
        <v>195</v>
      </c>
      <c r="O323" s="295">
        <v>42102</v>
      </c>
      <c r="P323" s="453">
        <f t="shared" ref="P323:P386" ca="1" si="5">IF(B323="Closed",IFERROR(O323-K323,""""),(NOW()-K323))</f>
        <v>6</v>
      </c>
      <c r="Q323" s="268" t="s">
        <v>289</v>
      </c>
    </row>
    <row r="324" spans="1:17" s="151" customFormat="1" x14ac:dyDescent="0.25">
      <c r="A324" s="294">
        <v>340</v>
      </c>
      <c r="B324" s="203" t="s">
        <v>10</v>
      </c>
      <c r="C324" s="203" t="s">
        <v>1121</v>
      </c>
      <c r="D324" s="203" t="s">
        <v>222</v>
      </c>
      <c r="E324" s="203" t="s">
        <v>38</v>
      </c>
      <c r="F324" s="203" t="s">
        <v>60</v>
      </c>
      <c r="G324" s="203" t="s">
        <v>41</v>
      </c>
      <c r="H324" s="203" t="s">
        <v>41</v>
      </c>
      <c r="I324" s="203" t="s">
        <v>261</v>
      </c>
      <c r="J324" s="203" t="s">
        <v>250</v>
      </c>
      <c r="K324" s="295">
        <v>42096</v>
      </c>
      <c r="L324" s="203" t="s">
        <v>13</v>
      </c>
      <c r="M324" s="203" t="s">
        <v>283</v>
      </c>
      <c r="N324" s="203" t="s">
        <v>195</v>
      </c>
      <c r="O324" s="295">
        <v>42111</v>
      </c>
      <c r="P324" s="453">
        <f t="shared" ca="1" si="5"/>
        <v>15</v>
      </c>
      <c r="Q324" s="268" t="s">
        <v>289</v>
      </c>
    </row>
    <row r="325" spans="1:17" s="151" customFormat="1" x14ac:dyDescent="0.25">
      <c r="A325" s="294">
        <v>341</v>
      </c>
      <c r="B325" s="268" t="s">
        <v>10</v>
      </c>
      <c r="C325" s="268" t="s">
        <v>1122</v>
      </c>
      <c r="D325" s="268" t="s">
        <v>13</v>
      </c>
      <c r="E325" s="268" t="s">
        <v>38</v>
      </c>
      <c r="F325" s="268" t="s">
        <v>60</v>
      </c>
      <c r="G325" s="268" t="s">
        <v>41</v>
      </c>
      <c r="H325" s="268" t="s">
        <v>41</v>
      </c>
      <c r="I325" s="203" t="s">
        <v>259</v>
      </c>
      <c r="J325" s="203" t="s">
        <v>259</v>
      </c>
      <c r="K325" s="295">
        <v>42097</v>
      </c>
      <c r="L325" s="268" t="s">
        <v>13</v>
      </c>
      <c r="M325" s="203" t="s">
        <v>283</v>
      </c>
      <c r="N325" s="203" t="s">
        <v>195</v>
      </c>
      <c r="O325" s="295">
        <v>42103</v>
      </c>
      <c r="P325" s="453">
        <f t="shared" ca="1" si="5"/>
        <v>6</v>
      </c>
      <c r="Q325" s="268" t="s">
        <v>289</v>
      </c>
    </row>
    <row r="326" spans="1:17" s="151" customFormat="1" x14ac:dyDescent="0.25">
      <c r="A326" s="294">
        <v>342</v>
      </c>
      <c r="B326" s="203" t="s">
        <v>10</v>
      </c>
      <c r="C326" s="203" t="s">
        <v>1123</v>
      </c>
      <c r="D326" s="203" t="s">
        <v>13</v>
      </c>
      <c r="E326" s="203" t="s">
        <v>38</v>
      </c>
      <c r="F326" s="203" t="s">
        <v>60</v>
      </c>
      <c r="G326" s="203" t="s">
        <v>40</v>
      </c>
      <c r="H326" s="203" t="s">
        <v>40</v>
      </c>
      <c r="I326" s="203" t="s">
        <v>259</v>
      </c>
      <c r="J326" s="203" t="s">
        <v>250</v>
      </c>
      <c r="K326" s="295">
        <v>42097</v>
      </c>
      <c r="L326" s="203" t="s">
        <v>13</v>
      </c>
      <c r="M326" s="203" t="s">
        <v>283</v>
      </c>
      <c r="N326" s="203" t="s">
        <v>195</v>
      </c>
      <c r="O326" s="295">
        <v>42131</v>
      </c>
      <c r="P326" s="453">
        <f t="shared" ca="1" si="5"/>
        <v>34</v>
      </c>
      <c r="Q326" s="268" t="s">
        <v>289</v>
      </c>
    </row>
    <row r="327" spans="1:17" s="151" customFormat="1" x14ac:dyDescent="0.25">
      <c r="A327" s="294">
        <v>343</v>
      </c>
      <c r="B327" s="268" t="s">
        <v>10</v>
      </c>
      <c r="C327" s="268" t="s">
        <v>1124</v>
      </c>
      <c r="D327" s="268" t="s">
        <v>13</v>
      </c>
      <c r="E327" s="268" t="s">
        <v>38</v>
      </c>
      <c r="F327" s="268" t="s">
        <v>60</v>
      </c>
      <c r="G327" s="268" t="s">
        <v>41</v>
      </c>
      <c r="H327" s="268" t="s">
        <v>41</v>
      </c>
      <c r="I327" s="203" t="s">
        <v>259</v>
      </c>
      <c r="J327" s="203" t="s">
        <v>250</v>
      </c>
      <c r="K327" s="295">
        <v>42097</v>
      </c>
      <c r="L327" s="268" t="s">
        <v>13</v>
      </c>
      <c r="M327" s="203" t="s">
        <v>283</v>
      </c>
      <c r="N327" s="203" t="s">
        <v>195</v>
      </c>
      <c r="O327" s="295">
        <v>42109</v>
      </c>
      <c r="P327" s="453">
        <f t="shared" ca="1" si="5"/>
        <v>12</v>
      </c>
      <c r="Q327" s="268" t="s">
        <v>289</v>
      </c>
    </row>
    <row r="328" spans="1:17" s="151" customFormat="1" x14ac:dyDescent="0.25">
      <c r="A328" s="294">
        <v>344</v>
      </c>
      <c r="B328" s="203" t="s">
        <v>10</v>
      </c>
      <c r="C328" s="203" t="s">
        <v>1125</v>
      </c>
      <c r="D328" s="203" t="s">
        <v>197</v>
      </c>
      <c r="E328" s="203" t="s">
        <v>38</v>
      </c>
      <c r="F328" s="203" t="s">
        <v>60</v>
      </c>
      <c r="G328" s="203" t="s">
        <v>41</v>
      </c>
      <c r="H328" s="203" t="s">
        <v>41</v>
      </c>
      <c r="I328" s="203" t="s">
        <v>261</v>
      </c>
      <c r="J328" s="203" t="s">
        <v>261</v>
      </c>
      <c r="K328" s="295">
        <v>42097</v>
      </c>
      <c r="L328" s="203" t="s">
        <v>13</v>
      </c>
      <c r="M328" s="203" t="s">
        <v>283</v>
      </c>
      <c r="N328" s="203" t="s">
        <v>195</v>
      </c>
      <c r="O328" s="295">
        <v>42109</v>
      </c>
      <c r="P328" s="453">
        <f t="shared" ca="1" si="5"/>
        <v>12</v>
      </c>
      <c r="Q328" s="268" t="s">
        <v>289</v>
      </c>
    </row>
    <row r="329" spans="1:17" s="151" customFormat="1" x14ac:dyDescent="0.25">
      <c r="A329" s="294">
        <v>346</v>
      </c>
      <c r="B329" s="203" t="s">
        <v>10</v>
      </c>
      <c r="C329" s="203" t="s">
        <v>1126</v>
      </c>
      <c r="D329" s="203" t="s">
        <v>223</v>
      </c>
      <c r="E329" s="203" t="s">
        <v>54</v>
      </c>
      <c r="F329" s="203" t="s">
        <v>90</v>
      </c>
      <c r="G329" s="203" t="s">
        <v>42</v>
      </c>
      <c r="H329" s="203" t="s">
        <v>42</v>
      </c>
      <c r="I329" s="203" t="s">
        <v>259</v>
      </c>
      <c r="J329" s="203" t="s">
        <v>259</v>
      </c>
      <c r="K329" s="295">
        <v>42097</v>
      </c>
      <c r="L329" s="203" t="s">
        <v>13</v>
      </c>
      <c r="M329" s="203" t="s">
        <v>283</v>
      </c>
      <c r="N329" s="203" t="s">
        <v>195</v>
      </c>
      <c r="O329" s="295">
        <v>42104</v>
      </c>
      <c r="P329" s="453">
        <f t="shared" ca="1" si="5"/>
        <v>7</v>
      </c>
      <c r="Q329" s="268" t="s">
        <v>289</v>
      </c>
    </row>
    <row r="330" spans="1:17" s="151" customFormat="1" x14ac:dyDescent="0.25">
      <c r="A330" s="294">
        <v>347</v>
      </c>
      <c r="B330" s="268" t="s">
        <v>10</v>
      </c>
      <c r="C330" s="268" t="s">
        <v>1127</v>
      </c>
      <c r="D330" s="268" t="s">
        <v>220</v>
      </c>
      <c r="E330" s="268" t="s">
        <v>38</v>
      </c>
      <c r="F330" s="268" t="s">
        <v>60</v>
      </c>
      <c r="G330" s="268" t="s">
        <v>41</v>
      </c>
      <c r="H330" s="268" t="s">
        <v>41</v>
      </c>
      <c r="I330" s="203" t="s">
        <v>251</v>
      </c>
      <c r="J330" s="203" t="s">
        <v>250</v>
      </c>
      <c r="K330" s="295">
        <v>42097</v>
      </c>
      <c r="L330" s="268" t="s">
        <v>13</v>
      </c>
      <c r="M330" s="203" t="s">
        <v>283</v>
      </c>
      <c r="N330" s="203" t="s">
        <v>195</v>
      </c>
      <c r="O330" s="295">
        <v>42131</v>
      </c>
      <c r="P330" s="453">
        <f t="shared" ca="1" si="5"/>
        <v>34</v>
      </c>
      <c r="Q330" s="268" t="s">
        <v>289</v>
      </c>
    </row>
    <row r="331" spans="1:17" s="151" customFormat="1" x14ac:dyDescent="0.25">
      <c r="A331" s="294">
        <v>348</v>
      </c>
      <c r="B331" s="203" t="s">
        <v>10</v>
      </c>
      <c r="C331" s="203" t="s">
        <v>1128</v>
      </c>
      <c r="D331" s="203" t="s">
        <v>225</v>
      </c>
      <c r="E331" s="203" t="s">
        <v>38</v>
      </c>
      <c r="F331" s="203" t="s">
        <v>60</v>
      </c>
      <c r="G331" s="203" t="s">
        <v>41</v>
      </c>
      <c r="H331" s="203" t="s">
        <v>41</v>
      </c>
      <c r="I331" s="203" t="s">
        <v>259</v>
      </c>
      <c r="J331" s="203" t="s">
        <v>259</v>
      </c>
      <c r="K331" s="295">
        <v>42097</v>
      </c>
      <c r="L331" s="203" t="s">
        <v>13</v>
      </c>
      <c r="M331" s="203" t="s">
        <v>283</v>
      </c>
      <c r="N331" s="203" t="s">
        <v>195</v>
      </c>
      <c r="O331" s="295">
        <v>42109</v>
      </c>
      <c r="P331" s="453">
        <f t="shared" ca="1" si="5"/>
        <v>12</v>
      </c>
      <c r="Q331" s="268" t="s">
        <v>289</v>
      </c>
    </row>
    <row r="332" spans="1:17" s="151" customFormat="1" x14ac:dyDescent="0.25">
      <c r="A332" s="294">
        <v>349</v>
      </c>
      <c r="B332" s="268" t="s">
        <v>10</v>
      </c>
      <c r="C332" s="268" t="s">
        <v>1129</v>
      </c>
      <c r="D332" s="268" t="s">
        <v>13</v>
      </c>
      <c r="E332" s="268" t="s">
        <v>38</v>
      </c>
      <c r="F332" s="268" t="s">
        <v>60</v>
      </c>
      <c r="G332" s="268" t="s">
        <v>41</v>
      </c>
      <c r="H332" s="268" t="s">
        <v>41</v>
      </c>
      <c r="I332" s="203" t="s">
        <v>259</v>
      </c>
      <c r="J332" s="203" t="s">
        <v>276</v>
      </c>
      <c r="K332" s="295">
        <v>42097</v>
      </c>
      <c r="L332" s="268" t="s">
        <v>13</v>
      </c>
      <c r="M332" s="203" t="s">
        <v>283</v>
      </c>
      <c r="N332" s="203" t="s">
        <v>195</v>
      </c>
      <c r="O332" s="295">
        <v>42123</v>
      </c>
      <c r="P332" s="453">
        <f t="shared" ca="1" si="5"/>
        <v>26</v>
      </c>
      <c r="Q332" s="268" t="s">
        <v>289</v>
      </c>
    </row>
    <row r="333" spans="1:17" s="151" customFormat="1" x14ac:dyDescent="0.25">
      <c r="A333" s="294">
        <v>350</v>
      </c>
      <c r="B333" s="203" t="s">
        <v>37</v>
      </c>
      <c r="C333" s="203" t="s">
        <v>1130</v>
      </c>
      <c r="D333" s="203" t="s">
        <v>197</v>
      </c>
      <c r="E333" s="203" t="s">
        <v>248</v>
      </c>
      <c r="F333" s="203" t="s">
        <v>248</v>
      </c>
      <c r="G333" s="203" t="s">
        <v>40</v>
      </c>
      <c r="H333" s="203" t="s">
        <v>40</v>
      </c>
      <c r="I333" s="203" t="s">
        <v>264</v>
      </c>
      <c r="J333" s="203" t="s">
        <v>267</v>
      </c>
      <c r="K333" s="295">
        <v>42097</v>
      </c>
      <c r="L333" s="203" t="s">
        <v>13</v>
      </c>
      <c r="M333" s="203" t="s">
        <v>283</v>
      </c>
      <c r="N333" s="203" t="s">
        <v>195</v>
      </c>
      <c r="O333" s="203" t="s">
        <v>248</v>
      </c>
      <c r="P333" s="453">
        <f t="shared" ca="1" si="5"/>
        <v>55.797208680553013</v>
      </c>
      <c r="Q333" s="268" t="s">
        <v>289</v>
      </c>
    </row>
    <row r="334" spans="1:17" s="151" customFormat="1" x14ac:dyDescent="0.25">
      <c r="A334" s="294">
        <v>351</v>
      </c>
      <c r="B334" s="268" t="s">
        <v>10</v>
      </c>
      <c r="C334" s="268" t="s">
        <v>1131</v>
      </c>
      <c r="D334" s="268" t="s">
        <v>212</v>
      </c>
      <c r="E334" s="268" t="s">
        <v>38</v>
      </c>
      <c r="F334" s="268" t="s">
        <v>60</v>
      </c>
      <c r="G334" s="268" t="s">
        <v>41</v>
      </c>
      <c r="H334" s="268" t="s">
        <v>41</v>
      </c>
      <c r="I334" s="203" t="s">
        <v>261</v>
      </c>
      <c r="J334" s="203" t="s">
        <v>250</v>
      </c>
      <c r="K334" s="295">
        <v>42097</v>
      </c>
      <c r="L334" s="268" t="s">
        <v>13</v>
      </c>
      <c r="M334" s="203" t="s">
        <v>283</v>
      </c>
      <c r="N334" s="203" t="s">
        <v>195</v>
      </c>
      <c r="O334" s="295">
        <v>42109</v>
      </c>
      <c r="P334" s="453">
        <f t="shared" ca="1" si="5"/>
        <v>12</v>
      </c>
      <c r="Q334" s="268" t="s">
        <v>289</v>
      </c>
    </row>
    <row r="335" spans="1:17" s="151" customFormat="1" x14ac:dyDescent="0.25">
      <c r="A335" s="294">
        <v>352</v>
      </c>
      <c r="B335" s="203" t="s">
        <v>10</v>
      </c>
      <c r="C335" s="203" t="s">
        <v>1132</v>
      </c>
      <c r="D335" s="203" t="s">
        <v>212</v>
      </c>
      <c r="E335" s="203" t="s">
        <v>38</v>
      </c>
      <c r="F335" s="203" t="s">
        <v>60</v>
      </c>
      <c r="G335" s="203" t="s">
        <v>41</v>
      </c>
      <c r="H335" s="203" t="s">
        <v>40</v>
      </c>
      <c r="I335" s="203" t="s">
        <v>261</v>
      </c>
      <c r="J335" s="203" t="s">
        <v>250</v>
      </c>
      <c r="K335" s="295">
        <v>42097</v>
      </c>
      <c r="L335" s="203" t="s">
        <v>13</v>
      </c>
      <c r="M335" s="203" t="s">
        <v>283</v>
      </c>
      <c r="N335" s="203" t="s">
        <v>195</v>
      </c>
      <c r="O335" s="295">
        <v>42109</v>
      </c>
      <c r="P335" s="453">
        <f t="shared" ca="1" si="5"/>
        <v>12</v>
      </c>
      <c r="Q335" s="268" t="s">
        <v>289</v>
      </c>
    </row>
    <row r="336" spans="1:17" s="151" customFormat="1" x14ac:dyDescent="0.25">
      <c r="A336" s="294">
        <v>353</v>
      </c>
      <c r="B336" s="268" t="s">
        <v>10</v>
      </c>
      <c r="C336" s="268" t="s">
        <v>1133</v>
      </c>
      <c r="D336" s="268" t="s">
        <v>171</v>
      </c>
      <c r="E336" s="268" t="s">
        <v>38</v>
      </c>
      <c r="F336" s="268" t="s">
        <v>60</v>
      </c>
      <c r="G336" s="268" t="s">
        <v>41</v>
      </c>
      <c r="H336" s="268" t="s">
        <v>41</v>
      </c>
      <c r="I336" s="203" t="s">
        <v>261</v>
      </c>
      <c r="J336" s="203" t="s">
        <v>250</v>
      </c>
      <c r="K336" s="295">
        <v>42097</v>
      </c>
      <c r="L336" s="268" t="s">
        <v>13</v>
      </c>
      <c r="M336" s="203" t="s">
        <v>283</v>
      </c>
      <c r="N336" s="203" t="s">
        <v>195</v>
      </c>
      <c r="O336" s="295">
        <v>42116</v>
      </c>
      <c r="P336" s="453">
        <f t="shared" ca="1" si="5"/>
        <v>19</v>
      </c>
      <c r="Q336" s="268" t="s">
        <v>289</v>
      </c>
    </row>
    <row r="337" spans="1:17" s="151" customFormat="1" x14ac:dyDescent="0.25">
      <c r="A337" s="294">
        <v>354</v>
      </c>
      <c r="B337" s="203" t="s">
        <v>10</v>
      </c>
      <c r="C337" s="203" t="s">
        <v>1134</v>
      </c>
      <c r="D337" s="203" t="s">
        <v>218</v>
      </c>
      <c r="E337" s="203" t="s">
        <v>38</v>
      </c>
      <c r="F337" s="203" t="s">
        <v>60</v>
      </c>
      <c r="G337" s="203" t="s">
        <v>40</v>
      </c>
      <c r="H337" s="203" t="s">
        <v>40</v>
      </c>
      <c r="I337" s="203" t="s">
        <v>261</v>
      </c>
      <c r="J337" s="203" t="s">
        <v>250</v>
      </c>
      <c r="K337" s="295">
        <v>42097</v>
      </c>
      <c r="L337" s="203" t="s">
        <v>13</v>
      </c>
      <c r="M337" s="203" t="s">
        <v>283</v>
      </c>
      <c r="N337" s="203" t="s">
        <v>195</v>
      </c>
      <c r="O337" s="295">
        <v>42117</v>
      </c>
      <c r="P337" s="453">
        <f t="shared" ca="1" si="5"/>
        <v>20</v>
      </c>
      <c r="Q337" s="268" t="s">
        <v>289</v>
      </c>
    </row>
    <row r="338" spans="1:17" s="151" customFormat="1" x14ac:dyDescent="0.25">
      <c r="A338" s="294">
        <v>355</v>
      </c>
      <c r="B338" s="268" t="s">
        <v>10</v>
      </c>
      <c r="C338" s="268" t="s">
        <v>1135</v>
      </c>
      <c r="D338" s="268" t="s">
        <v>13</v>
      </c>
      <c r="E338" s="268" t="s">
        <v>38</v>
      </c>
      <c r="F338" s="268" t="s">
        <v>60</v>
      </c>
      <c r="G338" s="268" t="s">
        <v>40</v>
      </c>
      <c r="H338" s="268" t="s">
        <v>40</v>
      </c>
      <c r="I338" s="203" t="s">
        <v>261</v>
      </c>
      <c r="J338" s="203" t="s">
        <v>250</v>
      </c>
      <c r="K338" s="295">
        <v>42097</v>
      </c>
      <c r="L338" s="268" t="s">
        <v>13</v>
      </c>
      <c r="M338" s="203" t="s">
        <v>283</v>
      </c>
      <c r="N338" s="203" t="s">
        <v>195</v>
      </c>
      <c r="O338" s="295">
        <v>42130</v>
      </c>
      <c r="P338" s="453">
        <f t="shared" ca="1" si="5"/>
        <v>33</v>
      </c>
      <c r="Q338" s="268" t="s">
        <v>289</v>
      </c>
    </row>
    <row r="339" spans="1:17" s="151" customFormat="1" x14ac:dyDescent="0.25">
      <c r="A339" s="294">
        <v>356</v>
      </c>
      <c r="B339" s="203" t="s">
        <v>35</v>
      </c>
      <c r="C339" s="203" t="s">
        <v>1136</v>
      </c>
      <c r="D339" s="203" t="s">
        <v>217</v>
      </c>
      <c r="E339" s="203" t="s">
        <v>248</v>
      </c>
      <c r="F339" s="203" t="s">
        <v>248</v>
      </c>
      <c r="G339" s="203" t="s">
        <v>42</v>
      </c>
      <c r="H339" s="203" t="s">
        <v>42</v>
      </c>
      <c r="I339" s="203" t="s">
        <v>259</v>
      </c>
      <c r="J339" s="203" t="s">
        <v>274</v>
      </c>
      <c r="K339" s="295">
        <v>42098</v>
      </c>
      <c r="L339" s="203" t="s">
        <v>13</v>
      </c>
      <c r="M339" s="203" t="s">
        <v>283</v>
      </c>
      <c r="N339" s="203" t="s">
        <v>195</v>
      </c>
      <c r="O339" s="203" t="s">
        <v>248</v>
      </c>
      <c r="P339" s="453">
        <f t="shared" ca="1" si="5"/>
        <v>54.797208680553013</v>
      </c>
      <c r="Q339" s="268" t="s">
        <v>289</v>
      </c>
    </row>
    <row r="340" spans="1:17" s="151" customFormat="1" x14ac:dyDescent="0.25">
      <c r="A340" s="294">
        <v>357</v>
      </c>
      <c r="B340" s="268" t="s">
        <v>10</v>
      </c>
      <c r="C340" s="268" t="s">
        <v>1137</v>
      </c>
      <c r="D340" s="268" t="s">
        <v>217</v>
      </c>
      <c r="E340" s="268" t="s">
        <v>38</v>
      </c>
      <c r="F340" s="268" t="s">
        <v>60</v>
      </c>
      <c r="G340" s="268" t="s">
        <v>41</v>
      </c>
      <c r="H340" s="268" t="s">
        <v>41</v>
      </c>
      <c r="I340" s="203" t="s">
        <v>259</v>
      </c>
      <c r="J340" s="203" t="s">
        <v>250</v>
      </c>
      <c r="K340" s="295">
        <v>42098</v>
      </c>
      <c r="L340" s="268" t="s">
        <v>13</v>
      </c>
      <c r="M340" s="203" t="s">
        <v>283</v>
      </c>
      <c r="N340" s="203" t="s">
        <v>195</v>
      </c>
      <c r="O340" s="295">
        <v>42107</v>
      </c>
      <c r="P340" s="453">
        <f t="shared" ca="1" si="5"/>
        <v>9</v>
      </c>
      <c r="Q340" s="268" t="s">
        <v>289</v>
      </c>
    </row>
    <row r="341" spans="1:17" s="151" customFormat="1" x14ac:dyDescent="0.25">
      <c r="A341" s="294">
        <v>358</v>
      </c>
      <c r="B341" s="203" t="s">
        <v>10</v>
      </c>
      <c r="C341" s="203" t="s">
        <v>1138</v>
      </c>
      <c r="D341" s="203" t="s">
        <v>217</v>
      </c>
      <c r="E341" s="203" t="s">
        <v>791</v>
      </c>
      <c r="F341" s="203" t="s">
        <v>81</v>
      </c>
      <c r="G341" s="203" t="s">
        <v>40</v>
      </c>
      <c r="H341" s="203" t="s">
        <v>40</v>
      </c>
      <c r="I341" s="203" t="s">
        <v>259</v>
      </c>
      <c r="J341" s="203" t="s">
        <v>250</v>
      </c>
      <c r="K341" s="295">
        <v>42098</v>
      </c>
      <c r="L341" s="203" t="s">
        <v>13</v>
      </c>
      <c r="M341" s="203" t="s">
        <v>283</v>
      </c>
      <c r="N341" s="203" t="s">
        <v>195</v>
      </c>
      <c r="O341" s="295">
        <v>42131</v>
      </c>
      <c r="P341" s="453">
        <f t="shared" ca="1" si="5"/>
        <v>33</v>
      </c>
      <c r="Q341" s="268" t="s">
        <v>289</v>
      </c>
    </row>
    <row r="342" spans="1:17" s="151" customFormat="1" x14ac:dyDescent="0.25">
      <c r="A342" s="294">
        <v>359</v>
      </c>
      <c r="B342" s="268" t="s">
        <v>10</v>
      </c>
      <c r="C342" s="268" t="s">
        <v>1139</v>
      </c>
      <c r="D342" s="268" t="s">
        <v>217</v>
      </c>
      <c r="E342" s="268" t="s">
        <v>53</v>
      </c>
      <c r="F342" s="268" t="s">
        <v>81</v>
      </c>
      <c r="G342" s="268" t="s">
        <v>40</v>
      </c>
      <c r="H342" s="268" t="s">
        <v>40</v>
      </c>
      <c r="I342" s="203" t="s">
        <v>259</v>
      </c>
      <c r="J342" s="203" t="s">
        <v>250</v>
      </c>
      <c r="K342" s="295">
        <v>42098</v>
      </c>
      <c r="L342" s="268" t="s">
        <v>13</v>
      </c>
      <c r="M342" s="203" t="s">
        <v>283</v>
      </c>
      <c r="N342" s="203" t="s">
        <v>195</v>
      </c>
      <c r="O342" s="295">
        <v>42131</v>
      </c>
      <c r="P342" s="453">
        <f t="shared" ca="1" si="5"/>
        <v>33</v>
      </c>
      <c r="Q342" s="268" t="s">
        <v>289</v>
      </c>
    </row>
    <row r="343" spans="1:17" s="151" customFormat="1" x14ac:dyDescent="0.25">
      <c r="A343" s="294">
        <v>360</v>
      </c>
      <c r="B343" s="203" t="s">
        <v>10</v>
      </c>
      <c r="C343" s="203" t="s">
        <v>1140</v>
      </c>
      <c r="D343" s="203" t="s">
        <v>220</v>
      </c>
      <c r="E343" s="203" t="s">
        <v>38</v>
      </c>
      <c r="F343" s="203" t="s">
        <v>60</v>
      </c>
      <c r="G343" s="203" t="s">
        <v>41</v>
      </c>
      <c r="H343" s="203" t="s">
        <v>41</v>
      </c>
      <c r="I343" s="203" t="s">
        <v>251</v>
      </c>
      <c r="J343" s="203" t="s">
        <v>250</v>
      </c>
      <c r="K343" s="295">
        <v>42097</v>
      </c>
      <c r="L343" s="203" t="s">
        <v>13</v>
      </c>
      <c r="M343" s="203" t="s">
        <v>283</v>
      </c>
      <c r="N343" s="203" t="s">
        <v>195</v>
      </c>
      <c r="O343" s="295">
        <v>42122</v>
      </c>
      <c r="P343" s="453">
        <f t="shared" ca="1" si="5"/>
        <v>25</v>
      </c>
      <c r="Q343" s="268" t="s">
        <v>289</v>
      </c>
    </row>
    <row r="344" spans="1:17" s="151" customFormat="1" x14ac:dyDescent="0.25">
      <c r="A344" s="294">
        <v>361</v>
      </c>
      <c r="B344" s="268" t="s">
        <v>10</v>
      </c>
      <c r="C344" s="268" t="s">
        <v>1141</v>
      </c>
      <c r="D344" s="268" t="s">
        <v>220</v>
      </c>
      <c r="E344" s="268" t="s">
        <v>38</v>
      </c>
      <c r="F344" s="268" t="s">
        <v>60</v>
      </c>
      <c r="G344" s="268" t="s">
        <v>40</v>
      </c>
      <c r="H344" s="268" t="s">
        <v>41</v>
      </c>
      <c r="I344" s="203" t="s">
        <v>251</v>
      </c>
      <c r="J344" s="203" t="s">
        <v>250</v>
      </c>
      <c r="K344" s="295">
        <v>42100</v>
      </c>
      <c r="L344" s="268" t="s">
        <v>13</v>
      </c>
      <c r="M344" s="203" t="s">
        <v>283</v>
      </c>
      <c r="N344" s="203" t="s">
        <v>195</v>
      </c>
      <c r="O344" s="295">
        <v>42139</v>
      </c>
      <c r="P344" s="453">
        <f t="shared" ca="1" si="5"/>
        <v>39</v>
      </c>
      <c r="Q344" s="268" t="s">
        <v>289</v>
      </c>
    </row>
    <row r="345" spans="1:17" s="151" customFormat="1" x14ac:dyDescent="0.25">
      <c r="A345" s="294">
        <v>362</v>
      </c>
      <c r="B345" s="203" t="s">
        <v>10</v>
      </c>
      <c r="C345" s="203" t="s">
        <v>1142</v>
      </c>
      <c r="D345" s="203" t="s">
        <v>220</v>
      </c>
      <c r="E345" s="203" t="s">
        <v>38</v>
      </c>
      <c r="F345" s="203" t="s">
        <v>60</v>
      </c>
      <c r="G345" s="203" t="s">
        <v>40</v>
      </c>
      <c r="H345" s="203" t="s">
        <v>40</v>
      </c>
      <c r="I345" s="203" t="s">
        <v>251</v>
      </c>
      <c r="J345" s="203" t="s">
        <v>255</v>
      </c>
      <c r="K345" s="295">
        <v>42100</v>
      </c>
      <c r="L345" s="203" t="s">
        <v>13</v>
      </c>
      <c r="M345" s="203" t="s">
        <v>283</v>
      </c>
      <c r="N345" s="203" t="s">
        <v>195</v>
      </c>
      <c r="O345" s="295">
        <v>42130</v>
      </c>
      <c r="P345" s="453">
        <f t="shared" ca="1" si="5"/>
        <v>30</v>
      </c>
      <c r="Q345" s="268" t="s">
        <v>289</v>
      </c>
    </row>
    <row r="346" spans="1:17" s="151" customFormat="1" x14ac:dyDescent="0.25">
      <c r="A346" s="294">
        <v>363</v>
      </c>
      <c r="B346" s="268" t="s">
        <v>10</v>
      </c>
      <c r="C346" s="268" t="s">
        <v>1143</v>
      </c>
      <c r="D346" s="268" t="s">
        <v>217</v>
      </c>
      <c r="E346" s="268" t="s">
        <v>38</v>
      </c>
      <c r="F346" s="268" t="s">
        <v>60</v>
      </c>
      <c r="G346" s="268" t="s">
        <v>40</v>
      </c>
      <c r="H346" s="268" t="s">
        <v>40</v>
      </c>
      <c r="I346" s="203" t="s">
        <v>259</v>
      </c>
      <c r="J346" s="203" t="s">
        <v>250</v>
      </c>
      <c r="K346" s="295">
        <v>42100</v>
      </c>
      <c r="L346" s="268" t="s">
        <v>13</v>
      </c>
      <c r="M346" s="203" t="s">
        <v>283</v>
      </c>
      <c r="N346" s="203" t="s">
        <v>195</v>
      </c>
      <c r="O346" s="295">
        <v>42111</v>
      </c>
      <c r="P346" s="453">
        <f t="shared" ca="1" si="5"/>
        <v>11</v>
      </c>
      <c r="Q346" s="268" t="s">
        <v>289</v>
      </c>
    </row>
    <row r="347" spans="1:17" s="151" customFormat="1" x14ac:dyDescent="0.25">
      <c r="A347" s="294">
        <v>364</v>
      </c>
      <c r="B347" s="203" t="s">
        <v>35</v>
      </c>
      <c r="C347" s="203" t="s">
        <v>1144</v>
      </c>
      <c r="D347" s="203" t="s">
        <v>217</v>
      </c>
      <c r="E347" s="203" t="s">
        <v>248</v>
      </c>
      <c r="F347" s="203" t="s">
        <v>248</v>
      </c>
      <c r="G347" s="203" t="s">
        <v>42</v>
      </c>
      <c r="H347" s="203" t="s">
        <v>42</v>
      </c>
      <c r="I347" s="203" t="s">
        <v>259</v>
      </c>
      <c r="J347" s="203" t="s">
        <v>274</v>
      </c>
      <c r="K347" s="295">
        <v>42100</v>
      </c>
      <c r="L347" s="203" t="s">
        <v>13</v>
      </c>
      <c r="M347" s="203" t="s">
        <v>283</v>
      </c>
      <c r="N347" s="203" t="s">
        <v>195</v>
      </c>
      <c r="O347" s="203" t="s">
        <v>248</v>
      </c>
      <c r="P347" s="453">
        <f t="shared" ca="1" si="5"/>
        <v>52.797208680553013</v>
      </c>
      <c r="Q347" s="268" t="s">
        <v>289</v>
      </c>
    </row>
    <row r="348" spans="1:17" s="151" customFormat="1" x14ac:dyDescent="0.25">
      <c r="A348" s="294">
        <v>365</v>
      </c>
      <c r="B348" s="268" t="s">
        <v>10</v>
      </c>
      <c r="C348" s="268" t="s">
        <v>1145</v>
      </c>
      <c r="D348" s="268" t="s">
        <v>217</v>
      </c>
      <c r="E348" s="268" t="s">
        <v>53</v>
      </c>
      <c r="F348" s="268" t="s">
        <v>81</v>
      </c>
      <c r="G348" s="268" t="s">
        <v>40</v>
      </c>
      <c r="H348" s="268" t="s">
        <v>40</v>
      </c>
      <c r="I348" s="203" t="s">
        <v>259</v>
      </c>
      <c r="J348" s="203" t="s">
        <v>250</v>
      </c>
      <c r="K348" s="295">
        <v>42100</v>
      </c>
      <c r="L348" s="268" t="s">
        <v>13</v>
      </c>
      <c r="M348" s="203" t="s">
        <v>283</v>
      </c>
      <c r="N348" s="203" t="s">
        <v>195</v>
      </c>
      <c r="O348" s="295">
        <v>42131</v>
      </c>
      <c r="P348" s="453">
        <f t="shared" ca="1" si="5"/>
        <v>31</v>
      </c>
      <c r="Q348" s="268" t="s">
        <v>289</v>
      </c>
    </row>
    <row r="349" spans="1:17" s="151" customFormat="1" x14ac:dyDescent="0.25">
      <c r="A349" s="294">
        <v>366</v>
      </c>
      <c r="B349" s="203" t="s">
        <v>10</v>
      </c>
      <c r="C349" s="203" t="s">
        <v>1146</v>
      </c>
      <c r="D349" s="203" t="s">
        <v>217</v>
      </c>
      <c r="E349" s="203" t="s">
        <v>38</v>
      </c>
      <c r="F349" s="203" t="s">
        <v>60</v>
      </c>
      <c r="G349" s="203" t="s">
        <v>40</v>
      </c>
      <c r="H349" s="203" t="s">
        <v>40</v>
      </c>
      <c r="I349" s="203" t="s">
        <v>259</v>
      </c>
      <c r="J349" s="203" t="s">
        <v>255</v>
      </c>
      <c r="K349" s="295">
        <v>42100</v>
      </c>
      <c r="L349" s="203" t="s">
        <v>13</v>
      </c>
      <c r="M349" s="203" t="s">
        <v>283</v>
      </c>
      <c r="N349" s="203" t="s">
        <v>195</v>
      </c>
      <c r="O349" s="295">
        <v>42130</v>
      </c>
      <c r="P349" s="453">
        <f t="shared" ca="1" si="5"/>
        <v>30</v>
      </c>
      <c r="Q349" s="268" t="s">
        <v>289</v>
      </c>
    </row>
    <row r="350" spans="1:17" s="151" customFormat="1" x14ac:dyDescent="0.25">
      <c r="A350" s="294">
        <v>367</v>
      </c>
      <c r="B350" s="268" t="s">
        <v>35</v>
      </c>
      <c r="C350" s="268" t="s">
        <v>1147</v>
      </c>
      <c r="D350" s="268" t="s">
        <v>217</v>
      </c>
      <c r="E350" s="203" t="s">
        <v>248</v>
      </c>
      <c r="F350" s="203" t="s">
        <v>248</v>
      </c>
      <c r="G350" s="268" t="s">
        <v>42</v>
      </c>
      <c r="H350" s="268" t="s">
        <v>42</v>
      </c>
      <c r="I350" s="203" t="s">
        <v>259</v>
      </c>
      <c r="J350" s="203" t="s">
        <v>274</v>
      </c>
      <c r="K350" s="295">
        <v>42100</v>
      </c>
      <c r="L350" s="268" t="s">
        <v>13</v>
      </c>
      <c r="M350" s="203" t="s">
        <v>283</v>
      </c>
      <c r="N350" s="203" t="s">
        <v>195</v>
      </c>
      <c r="O350" s="203" t="s">
        <v>248</v>
      </c>
      <c r="P350" s="453">
        <f t="shared" ca="1" si="5"/>
        <v>52.797208680553013</v>
      </c>
      <c r="Q350" s="268" t="s">
        <v>289</v>
      </c>
    </row>
    <row r="351" spans="1:17" s="151" customFormat="1" x14ac:dyDescent="0.25">
      <c r="A351" s="294">
        <v>368</v>
      </c>
      <c r="B351" s="203" t="s">
        <v>216</v>
      </c>
      <c r="C351" s="203" t="s">
        <v>1148</v>
      </c>
      <c r="D351" s="203" t="s">
        <v>220</v>
      </c>
      <c r="E351" s="203" t="s">
        <v>248</v>
      </c>
      <c r="F351" s="203" t="s">
        <v>248</v>
      </c>
      <c r="G351" s="203" t="s">
        <v>40</v>
      </c>
      <c r="H351" s="203" t="s">
        <v>40</v>
      </c>
      <c r="I351" s="203" t="s">
        <v>251</v>
      </c>
      <c r="J351" s="203" t="s">
        <v>249</v>
      </c>
      <c r="K351" s="295">
        <v>42100</v>
      </c>
      <c r="L351" s="203" t="s">
        <v>13</v>
      </c>
      <c r="M351" s="203" t="s">
        <v>283</v>
      </c>
      <c r="N351" s="203" t="s">
        <v>195</v>
      </c>
      <c r="O351" s="203" t="s">
        <v>248</v>
      </c>
      <c r="P351" s="453">
        <f t="shared" ca="1" si="5"/>
        <v>52.797208680553013</v>
      </c>
      <c r="Q351" s="268" t="s">
        <v>289</v>
      </c>
    </row>
    <row r="352" spans="1:17" s="151" customFormat="1" x14ac:dyDescent="0.25">
      <c r="A352" s="294">
        <v>369</v>
      </c>
      <c r="B352" s="268" t="s">
        <v>35</v>
      </c>
      <c r="C352" s="268" t="s">
        <v>1149</v>
      </c>
      <c r="D352" s="268" t="s">
        <v>13</v>
      </c>
      <c r="E352" s="203" t="s">
        <v>248</v>
      </c>
      <c r="F352" s="203" t="s">
        <v>248</v>
      </c>
      <c r="G352" s="268" t="s">
        <v>42</v>
      </c>
      <c r="H352" s="268" t="s">
        <v>42</v>
      </c>
      <c r="I352" s="203" t="s">
        <v>259</v>
      </c>
      <c r="J352" s="203" t="s">
        <v>274</v>
      </c>
      <c r="K352" s="295">
        <v>42100</v>
      </c>
      <c r="L352" s="268" t="s">
        <v>13</v>
      </c>
      <c r="M352" s="203" t="s">
        <v>283</v>
      </c>
      <c r="N352" s="203" t="s">
        <v>195</v>
      </c>
      <c r="O352" s="203" t="s">
        <v>248</v>
      </c>
      <c r="P352" s="453">
        <f t="shared" ca="1" si="5"/>
        <v>52.797208680553013</v>
      </c>
      <c r="Q352" s="268" t="s">
        <v>289</v>
      </c>
    </row>
    <row r="353" spans="1:17" s="151" customFormat="1" x14ac:dyDescent="0.25">
      <c r="A353" s="294">
        <v>370</v>
      </c>
      <c r="B353" s="203" t="s">
        <v>10</v>
      </c>
      <c r="C353" s="203" t="s">
        <v>1150</v>
      </c>
      <c r="D353" s="203" t="s">
        <v>220</v>
      </c>
      <c r="E353" s="203" t="s">
        <v>248</v>
      </c>
      <c r="F353" s="203" t="s">
        <v>248</v>
      </c>
      <c r="G353" s="203" t="s">
        <v>42</v>
      </c>
      <c r="H353" s="203" t="s">
        <v>42</v>
      </c>
      <c r="I353" s="203" t="s">
        <v>251</v>
      </c>
      <c r="J353" s="203" t="s">
        <v>250</v>
      </c>
      <c r="K353" s="295">
        <v>42100</v>
      </c>
      <c r="L353" s="203" t="s">
        <v>13</v>
      </c>
      <c r="M353" s="203" t="s">
        <v>283</v>
      </c>
      <c r="N353" s="203" t="s">
        <v>195</v>
      </c>
      <c r="O353" s="295">
        <v>42143</v>
      </c>
      <c r="P353" s="453">
        <f t="shared" ca="1" si="5"/>
        <v>43</v>
      </c>
      <c r="Q353" s="268" t="s">
        <v>289</v>
      </c>
    </row>
    <row r="354" spans="1:17" s="151" customFormat="1" x14ac:dyDescent="0.25">
      <c r="A354" s="294">
        <v>371</v>
      </c>
      <c r="B354" s="268" t="s">
        <v>10</v>
      </c>
      <c r="C354" s="268" t="s">
        <v>1151</v>
      </c>
      <c r="D354" s="268" t="s">
        <v>13</v>
      </c>
      <c r="E354" s="268" t="s">
        <v>38</v>
      </c>
      <c r="F354" s="268" t="s">
        <v>60</v>
      </c>
      <c r="G354" s="268" t="s">
        <v>40</v>
      </c>
      <c r="H354" s="268" t="s">
        <v>40</v>
      </c>
      <c r="I354" s="203" t="s">
        <v>259</v>
      </c>
      <c r="J354" s="203" t="s">
        <v>250</v>
      </c>
      <c r="K354" s="295">
        <v>42100</v>
      </c>
      <c r="L354" s="268" t="s">
        <v>13</v>
      </c>
      <c r="M354" s="203" t="s">
        <v>283</v>
      </c>
      <c r="N354" s="203" t="s">
        <v>195</v>
      </c>
      <c r="O354" s="295">
        <v>42131</v>
      </c>
      <c r="P354" s="453">
        <f t="shared" ca="1" si="5"/>
        <v>31</v>
      </c>
      <c r="Q354" s="268" t="s">
        <v>289</v>
      </c>
    </row>
    <row r="355" spans="1:17" s="151" customFormat="1" x14ac:dyDescent="0.25">
      <c r="A355" s="294">
        <v>372</v>
      </c>
      <c r="B355" s="203" t="s">
        <v>10</v>
      </c>
      <c r="C355" s="203" t="s">
        <v>1152</v>
      </c>
      <c r="D355" s="203" t="s">
        <v>204</v>
      </c>
      <c r="E355" s="203" t="s">
        <v>38</v>
      </c>
      <c r="F355" s="203" t="s">
        <v>60</v>
      </c>
      <c r="G355" s="203" t="s">
        <v>40</v>
      </c>
      <c r="H355" s="203" t="s">
        <v>40</v>
      </c>
      <c r="I355" s="203" t="s">
        <v>259</v>
      </c>
      <c r="J355" s="203" t="s">
        <v>250</v>
      </c>
      <c r="K355" s="295">
        <v>42100</v>
      </c>
      <c r="L355" s="203" t="s">
        <v>13</v>
      </c>
      <c r="M355" s="203" t="s">
        <v>283</v>
      </c>
      <c r="N355" s="203" t="s">
        <v>195</v>
      </c>
      <c r="O355" s="295">
        <v>42139</v>
      </c>
      <c r="P355" s="453">
        <f t="shared" ca="1" si="5"/>
        <v>39</v>
      </c>
      <c r="Q355" s="268" t="s">
        <v>289</v>
      </c>
    </row>
    <row r="356" spans="1:17" s="151" customFormat="1" x14ac:dyDescent="0.25">
      <c r="A356" s="294">
        <v>373</v>
      </c>
      <c r="B356" s="268" t="s">
        <v>8</v>
      </c>
      <c r="C356" s="268" t="s">
        <v>1153</v>
      </c>
      <c r="D356" s="268" t="s">
        <v>204</v>
      </c>
      <c r="E356" s="203" t="s">
        <v>248</v>
      </c>
      <c r="F356" s="203" t="s">
        <v>248</v>
      </c>
      <c r="G356" s="268" t="s">
        <v>40</v>
      </c>
      <c r="H356" s="268" t="s">
        <v>40</v>
      </c>
      <c r="I356" s="203" t="s">
        <v>259</v>
      </c>
      <c r="J356" s="203" t="s">
        <v>267</v>
      </c>
      <c r="K356" s="295">
        <v>42100</v>
      </c>
      <c r="L356" s="268" t="s">
        <v>13</v>
      </c>
      <c r="M356" s="203" t="s">
        <v>283</v>
      </c>
      <c r="N356" s="203" t="s">
        <v>195</v>
      </c>
      <c r="O356" s="203" t="s">
        <v>248</v>
      </c>
      <c r="P356" s="453">
        <f t="shared" ca="1" si="5"/>
        <v>52.797208680553013</v>
      </c>
      <c r="Q356" s="268" t="s">
        <v>289</v>
      </c>
    </row>
    <row r="357" spans="1:17" s="151" customFormat="1" x14ac:dyDescent="0.25">
      <c r="A357" s="294">
        <v>374</v>
      </c>
      <c r="B357" s="203" t="s">
        <v>8</v>
      </c>
      <c r="C357" s="203" t="s">
        <v>1154</v>
      </c>
      <c r="D357" s="203" t="s">
        <v>204</v>
      </c>
      <c r="E357" s="203" t="s">
        <v>248</v>
      </c>
      <c r="F357" s="203" t="s">
        <v>248</v>
      </c>
      <c r="G357" s="203" t="s">
        <v>40</v>
      </c>
      <c r="H357" s="203" t="s">
        <v>40</v>
      </c>
      <c r="I357" s="203" t="s">
        <v>259</v>
      </c>
      <c r="J357" s="203" t="s">
        <v>1569</v>
      </c>
      <c r="K357" s="295">
        <v>42100</v>
      </c>
      <c r="L357" s="203" t="s">
        <v>13</v>
      </c>
      <c r="M357" s="203" t="s">
        <v>283</v>
      </c>
      <c r="N357" s="203" t="s">
        <v>195</v>
      </c>
      <c r="O357" s="203" t="s">
        <v>248</v>
      </c>
      <c r="P357" s="453">
        <f t="shared" ca="1" si="5"/>
        <v>52.797208680553013</v>
      </c>
      <c r="Q357" s="268" t="s">
        <v>289</v>
      </c>
    </row>
    <row r="358" spans="1:17" s="151" customFormat="1" x14ac:dyDescent="0.25">
      <c r="A358" s="294">
        <v>375</v>
      </c>
      <c r="B358" s="268" t="s">
        <v>10</v>
      </c>
      <c r="C358" s="268" t="s">
        <v>1155</v>
      </c>
      <c r="D358" s="268" t="s">
        <v>222</v>
      </c>
      <c r="E358" s="268" t="s">
        <v>54</v>
      </c>
      <c r="F358" s="268" t="s">
        <v>90</v>
      </c>
      <c r="G358" s="268" t="s">
        <v>41</v>
      </c>
      <c r="H358" s="268" t="s">
        <v>41</v>
      </c>
      <c r="I358" s="203" t="s">
        <v>264</v>
      </c>
      <c r="J358" s="203" t="s">
        <v>264</v>
      </c>
      <c r="K358" s="295">
        <v>42100</v>
      </c>
      <c r="L358" s="268" t="s">
        <v>13</v>
      </c>
      <c r="M358" s="203" t="s">
        <v>283</v>
      </c>
      <c r="N358" s="203" t="s">
        <v>195</v>
      </c>
      <c r="O358" s="295">
        <v>42104</v>
      </c>
      <c r="P358" s="453">
        <f t="shared" ca="1" si="5"/>
        <v>4</v>
      </c>
      <c r="Q358" s="268" t="s">
        <v>289</v>
      </c>
    </row>
    <row r="359" spans="1:17" s="151" customFormat="1" x14ac:dyDescent="0.25">
      <c r="A359" s="294">
        <v>376</v>
      </c>
      <c r="B359" s="203" t="s">
        <v>10</v>
      </c>
      <c r="C359" s="203" t="s">
        <v>1156</v>
      </c>
      <c r="D359" s="203" t="s">
        <v>204</v>
      </c>
      <c r="E359" s="203" t="s">
        <v>39</v>
      </c>
      <c r="F359" s="203" t="s">
        <v>72</v>
      </c>
      <c r="G359" s="203" t="s">
        <v>42</v>
      </c>
      <c r="H359" s="203" t="s">
        <v>42</v>
      </c>
      <c r="I359" s="203" t="s">
        <v>259</v>
      </c>
      <c r="J359" s="203" t="s">
        <v>267</v>
      </c>
      <c r="K359" s="295">
        <v>42100</v>
      </c>
      <c r="L359" s="203" t="s">
        <v>13</v>
      </c>
      <c r="M359" s="203" t="s">
        <v>283</v>
      </c>
      <c r="N359" s="203" t="s">
        <v>195</v>
      </c>
      <c r="O359" s="295">
        <v>42150</v>
      </c>
      <c r="P359" s="453">
        <f t="shared" ca="1" si="5"/>
        <v>50</v>
      </c>
      <c r="Q359" s="268" t="s">
        <v>289</v>
      </c>
    </row>
    <row r="360" spans="1:17" s="151" customFormat="1" x14ac:dyDescent="0.25">
      <c r="A360" s="294">
        <v>377</v>
      </c>
      <c r="B360" s="268" t="s">
        <v>216</v>
      </c>
      <c r="C360" s="268" t="s">
        <v>1157</v>
      </c>
      <c r="D360" s="268" t="s">
        <v>204</v>
      </c>
      <c r="E360" s="203" t="s">
        <v>248</v>
      </c>
      <c r="F360" s="203" t="s">
        <v>248</v>
      </c>
      <c r="G360" s="268" t="s">
        <v>40</v>
      </c>
      <c r="H360" s="268" t="s">
        <v>40</v>
      </c>
      <c r="I360" s="203" t="s">
        <v>259</v>
      </c>
      <c r="J360" s="203" t="s">
        <v>255</v>
      </c>
      <c r="K360" s="295">
        <v>42100</v>
      </c>
      <c r="L360" s="268" t="s">
        <v>13</v>
      </c>
      <c r="M360" s="203" t="s">
        <v>283</v>
      </c>
      <c r="N360" s="203" t="s">
        <v>195</v>
      </c>
      <c r="O360" s="203" t="s">
        <v>248</v>
      </c>
      <c r="P360" s="453">
        <f t="shared" ca="1" si="5"/>
        <v>52.797208680553013</v>
      </c>
      <c r="Q360" s="268" t="s">
        <v>289</v>
      </c>
    </row>
    <row r="361" spans="1:17" s="151" customFormat="1" x14ac:dyDescent="0.25">
      <c r="A361" s="294">
        <v>378</v>
      </c>
      <c r="B361" s="203" t="s">
        <v>10</v>
      </c>
      <c r="C361" s="203" t="s">
        <v>1158</v>
      </c>
      <c r="D361" s="203" t="s">
        <v>13</v>
      </c>
      <c r="E361" s="203" t="s">
        <v>52</v>
      </c>
      <c r="F361" s="203" t="s">
        <v>786</v>
      </c>
      <c r="G361" s="203" t="s">
        <v>41</v>
      </c>
      <c r="H361" s="203" t="s">
        <v>41</v>
      </c>
      <c r="I361" s="203" t="s">
        <v>259</v>
      </c>
      <c r="J361" s="203" t="s">
        <v>250</v>
      </c>
      <c r="K361" s="295">
        <v>42100</v>
      </c>
      <c r="L361" s="203" t="s">
        <v>13</v>
      </c>
      <c r="M361" s="203" t="s">
        <v>283</v>
      </c>
      <c r="N361" s="203" t="s">
        <v>195</v>
      </c>
      <c r="O361" s="295">
        <v>42108</v>
      </c>
      <c r="P361" s="453">
        <f t="shared" ca="1" si="5"/>
        <v>8</v>
      </c>
      <c r="Q361" s="268" t="s">
        <v>289</v>
      </c>
    </row>
    <row r="362" spans="1:17" s="151" customFormat="1" x14ac:dyDescent="0.25">
      <c r="A362" s="294">
        <v>379</v>
      </c>
      <c r="B362" s="268" t="s">
        <v>10</v>
      </c>
      <c r="C362" s="268" t="s">
        <v>1159</v>
      </c>
      <c r="D362" s="268" t="s">
        <v>212</v>
      </c>
      <c r="E362" s="268" t="s">
        <v>791</v>
      </c>
      <c r="F362" s="268" t="s">
        <v>81</v>
      </c>
      <c r="G362" s="268" t="s">
        <v>41</v>
      </c>
      <c r="H362" s="268" t="s">
        <v>41</v>
      </c>
      <c r="I362" s="203" t="s">
        <v>251</v>
      </c>
      <c r="J362" s="203" t="s">
        <v>251</v>
      </c>
      <c r="K362" s="295">
        <v>42100</v>
      </c>
      <c r="L362" s="268" t="s">
        <v>13</v>
      </c>
      <c r="M362" s="203" t="s">
        <v>283</v>
      </c>
      <c r="N362" s="203" t="s">
        <v>195</v>
      </c>
      <c r="O362" s="295">
        <v>42108</v>
      </c>
      <c r="P362" s="453">
        <f t="shared" ca="1" si="5"/>
        <v>8</v>
      </c>
      <c r="Q362" s="268" t="s">
        <v>289</v>
      </c>
    </row>
    <row r="363" spans="1:17" s="151" customFormat="1" x14ac:dyDescent="0.25">
      <c r="A363" s="294">
        <v>380</v>
      </c>
      <c r="B363" s="203" t="s">
        <v>10</v>
      </c>
      <c r="C363" s="203" t="s">
        <v>1160</v>
      </c>
      <c r="D363" s="203" t="s">
        <v>204</v>
      </c>
      <c r="E363" s="203" t="s">
        <v>38</v>
      </c>
      <c r="F363" s="203" t="s">
        <v>60</v>
      </c>
      <c r="G363" s="203" t="s">
        <v>40</v>
      </c>
      <c r="H363" s="203" t="s">
        <v>40</v>
      </c>
      <c r="I363" s="203" t="s">
        <v>259</v>
      </c>
      <c r="J363" s="203" t="s">
        <v>255</v>
      </c>
      <c r="K363" s="295">
        <v>42100</v>
      </c>
      <c r="L363" s="203" t="s">
        <v>13</v>
      </c>
      <c r="M363" s="203" t="s">
        <v>283</v>
      </c>
      <c r="N363" s="203" t="s">
        <v>195</v>
      </c>
      <c r="O363" s="295">
        <v>42132</v>
      </c>
      <c r="P363" s="453">
        <f t="shared" ca="1" si="5"/>
        <v>32</v>
      </c>
      <c r="Q363" s="268" t="s">
        <v>289</v>
      </c>
    </row>
    <row r="364" spans="1:17" s="151" customFormat="1" x14ac:dyDescent="0.25">
      <c r="A364" s="294">
        <v>381</v>
      </c>
      <c r="B364" s="268" t="s">
        <v>10</v>
      </c>
      <c r="C364" s="268" t="s">
        <v>1161</v>
      </c>
      <c r="D364" s="268" t="s">
        <v>212</v>
      </c>
      <c r="E364" s="268" t="s">
        <v>38</v>
      </c>
      <c r="F364" s="268" t="s">
        <v>60</v>
      </c>
      <c r="G364" s="268" t="s">
        <v>41</v>
      </c>
      <c r="H364" s="268" t="s">
        <v>41</v>
      </c>
      <c r="I364" s="203" t="s">
        <v>251</v>
      </c>
      <c r="J364" s="203" t="s">
        <v>250</v>
      </c>
      <c r="K364" s="295">
        <v>42100</v>
      </c>
      <c r="L364" s="268" t="s">
        <v>13</v>
      </c>
      <c r="M364" s="203" t="s">
        <v>283</v>
      </c>
      <c r="N364" s="203" t="s">
        <v>195</v>
      </c>
      <c r="O364" s="295">
        <v>42116</v>
      </c>
      <c r="P364" s="453">
        <f t="shared" ca="1" si="5"/>
        <v>16</v>
      </c>
      <c r="Q364" s="268" t="s">
        <v>289</v>
      </c>
    </row>
    <row r="365" spans="1:17" s="151" customFormat="1" x14ac:dyDescent="0.25">
      <c r="A365" s="294">
        <v>382</v>
      </c>
      <c r="B365" s="203" t="s">
        <v>10</v>
      </c>
      <c r="C365" s="203" t="s">
        <v>1161</v>
      </c>
      <c r="D365" s="203" t="s">
        <v>212</v>
      </c>
      <c r="E365" s="203" t="s">
        <v>38</v>
      </c>
      <c r="F365" s="203" t="s">
        <v>60</v>
      </c>
      <c r="G365" s="203" t="s">
        <v>41</v>
      </c>
      <c r="H365" s="203" t="s">
        <v>41</v>
      </c>
      <c r="I365" s="203" t="s">
        <v>251</v>
      </c>
      <c r="J365" s="203" t="s">
        <v>250</v>
      </c>
      <c r="K365" s="295">
        <v>42100</v>
      </c>
      <c r="L365" s="203" t="s">
        <v>13</v>
      </c>
      <c r="M365" s="203" t="s">
        <v>283</v>
      </c>
      <c r="N365" s="203" t="s">
        <v>195</v>
      </c>
      <c r="O365" s="295">
        <v>42116</v>
      </c>
      <c r="P365" s="453">
        <f t="shared" ca="1" si="5"/>
        <v>16</v>
      </c>
      <c r="Q365" s="268" t="s">
        <v>289</v>
      </c>
    </row>
    <row r="366" spans="1:17" s="151" customFormat="1" x14ac:dyDescent="0.25">
      <c r="A366" s="294">
        <v>383</v>
      </c>
      <c r="B366" s="268" t="s">
        <v>10</v>
      </c>
      <c r="C366" s="268" t="s">
        <v>1162</v>
      </c>
      <c r="D366" s="268" t="s">
        <v>212</v>
      </c>
      <c r="E366" s="268" t="s">
        <v>38</v>
      </c>
      <c r="F366" s="268" t="s">
        <v>60</v>
      </c>
      <c r="G366" s="268" t="s">
        <v>41</v>
      </c>
      <c r="H366" s="268" t="s">
        <v>41</v>
      </c>
      <c r="I366" s="203" t="s">
        <v>259</v>
      </c>
      <c r="J366" s="203" t="s">
        <v>250</v>
      </c>
      <c r="K366" s="295">
        <v>42100</v>
      </c>
      <c r="L366" s="268" t="s">
        <v>13</v>
      </c>
      <c r="M366" s="203" t="s">
        <v>283</v>
      </c>
      <c r="N366" s="203" t="s">
        <v>195</v>
      </c>
      <c r="O366" s="295">
        <v>42118</v>
      </c>
      <c r="P366" s="453">
        <f t="shared" ca="1" si="5"/>
        <v>18</v>
      </c>
      <c r="Q366" s="268" t="s">
        <v>289</v>
      </c>
    </row>
    <row r="367" spans="1:17" s="151" customFormat="1" x14ac:dyDescent="0.25">
      <c r="A367" s="294">
        <v>384</v>
      </c>
      <c r="B367" s="203" t="s">
        <v>10</v>
      </c>
      <c r="C367" s="203" t="s">
        <v>1161</v>
      </c>
      <c r="D367" s="203" t="s">
        <v>212</v>
      </c>
      <c r="E367" s="203" t="s">
        <v>38</v>
      </c>
      <c r="F367" s="203" t="s">
        <v>60</v>
      </c>
      <c r="G367" s="203" t="s">
        <v>41</v>
      </c>
      <c r="H367" s="203" t="s">
        <v>41</v>
      </c>
      <c r="I367" s="203" t="s">
        <v>251</v>
      </c>
      <c r="J367" s="203" t="s">
        <v>250</v>
      </c>
      <c r="K367" s="295">
        <v>42100</v>
      </c>
      <c r="L367" s="203" t="s">
        <v>13</v>
      </c>
      <c r="M367" s="203" t="s">
        <v>283</v>
      </c>
      <c r="N367" s="203" t="s">
        <v>195</v>
      </c>
      <c r="O367" s="295">
        <v>42109</v>
      </c>
      <c r="P367" s="453">
        <f t="shared" ca="1" si="5"/>
        <v>9</v>
      </c>
      <c r="Q367" s="268" t="s">
        <v>289</v>
      </c>
    </row>
    <row r="368" spans="1:17" s="151" customFormat="1" x14ac:dyDescent="0.25">
      <c r="A368" s="294">
        <v>385</v>
      </c>
      <c r="B368" s="268" t="s">
        <v>10</v>
      </c>
      <c r="C368" s="268" t="s">
        <v>1163</v>
      </c>
      <c r="D368" s="268" t="s">
        <v>218</v>
      </c>
      <c r="E368" s="268" t="s">
        <v>38</v>
      </c>
      <c r="F368" s="268" t="s">
        <v>60</v>
      </c>
      <c r="G368" s="268" t="s">
        <v>41</v>
      </c>
      <c r="H368" s="268" t="s">
        <v>41</v>
      </c>
      <c r="I368" s="203" t="s">
        <v>261</v>
      </c>
      <c r="J368" s="203" t="s">
        <v>250</v>
      </c>
      <c r="K368" s="295">
        <v>42100</v>
      </c>
      <c r="L368" s="268" t="s">
        <v>13</v>
      </c>
      <c r="M368" s="203" t="s">
        <v>283</v>
      </c>
      <c r="N368" s="203" t="s">
        <v>195</v>
      </c>
      <c r="O368" s="295">
        <v>42111</v>
      </c>
      <c r="P368" s="453">
        <f t="shared" ca="1" si="5"/>
        <v>11</v>
      </c>
      <c r="Q368" s="268" t="s">
        <v>289</v>
      </c>
    </row>
    <row r="369" spans="1:17" s="151" customFormat="1" x14ac:dyDescent="0.25">
      <c r="A369" s="294">
        <v>386</v>
      </c>
      <c r="B369" s="203" t="s">
        <v>10</v>
      </c>
      <c r="C369" s="203" t="s">
        <v>1164</v>
      </c>
      <c r="D369" s="203" t="s">
        <v>204</v>
      </c>
      <c r="E369" s="203" t="s">
        <v>38</v>
      </c>
      <c r="F369" s="203" t="s">
        <v>60</v>
      </c>
      <c r="G369" s="203" t="s">
        <v>40</v>
      </c>
      <c r="H369" s="203" t="s">
        <v>40</v>
      </c>
      <c r="I369" s="203" t="s">
        <v>259</v>
      </c>
      <c r="J369" s="203" t="s">
        <v>255</v>
      </c>
      <c r="K369" s="295">
        <v>42100</v>
      </c>
      <c r="L369" s="203" t="s">
        <v>13</v>
      </c>
      <c r="M369" s="203" t="s">
        <v>283</v>
      </c>
      <c r="N369" s="203" t="s">
        <v>195</v>
      </c>
      <c r="O369" s="295">
        <v>42130</v>
      </c>
      <c r="P369" s="453">
        <f t="shared" ca="1" si="5"/>
        <v>30</v>
      </c>
      <c r="Q369" s="268" t="s">
        <v>289</v>
      </c>
    </row>
    <row r="370" spans="1:17" s="151" customFormat="1" x14ac:dyDescent="0.25">
      <c r="A370" s="294">
        <v>387</v>
      </c>
      <c r="B370" s="268" t="s">
        <v>10</v>
      </c>
      <c r="C370" s="268" t="s">
        <v>1165</v>
      </c>
      <c r="D370" s="268" t="s">
        <v>212</v>
      </c>
      <c r="E370" s="268" t="s">
        <v>38</v>
      </c>
      <c r="F370" s="268" t="s">
        <v>60</v>
      </c>
      <c r="G370" s="268" t="s">
        <v>41</v>
      </c>
      <c r="H370" s="268" t="s">
        <v>41</v>
      </c>
      <c r="I370" s="203" t="s">
        <v>251</v>
      </c>
      <c r="J370" s="203" t="s">
        <v>251</v>
      </c>
      <c r="K370" s="295">
        <v>42100</v>
      </c>
      <c r="L370" s="268" t="s">
        <v>13</v>
      </c>
      <c r="M370" s="203" t="s">
        <v>283</v>
      </c>
      <c r="N370" s="203" t="s">
        <v>195</v>
      </c>
      <c r="O370" s="295">
        <v>42117</v>
      </c>
      <c r="P370" s="453">
        <f t="shared" ca="1" si="5"/>
        <v>17</v>
      </c>
      <c r="Q370" s="268" t="s">
        <v>289</v>
      </c>
    </row>
    <row r="371" spans="1:17" s="151" customFormat="1" x14ac:dyDescent="0.25">
      <c r="A371" s="294">
        <v>388</v>
      </c>
      <c r="B371" s="203" t="s">
        <v>10</v>
      </c>
      <c r="C371" s="203" t="s">
        <v>1166</v>
      </c>
      <c r="D371" s="203" t="s">
        <v>204</v>
      </c>
      <c r="E371" s="203" t="s">
        <v>248</v>
      </c>
      <c r="F371" s="203" t="s">
        <v>248</v>
      </c>
      <c r="G371" s="203" t="s">
        <v>40</v>
      </c>
      <c r="H371" s="203" t="s">
        <v>40</v>
      </c>
      <c r="I371" s="203" t="s">
        <v>259</v>
      </c>
      <c r="J371" s="203" t="s">
        <v>255</v>
      </c>
      <c r="K371" s="295">
        <v>42100</v>
      </c>
      <c r="L371" s="203" t="s">
        <v>13</v>
      </c>
      <c r="M371" s="203" t="s">
        <v>283</v>
      </c>
      <c r="N371" s="203" t="s">
        <v>195</v>
      </c>
      <c r="O371" s="295">
        <v>42135</v>
      </c>
      <c r="P371" s="453">
        <f t="shared" ca="1" si="5"/>
        <v>35</v>
      </c>
      <c r="Q371" s="268" t="s">
        <v>289</v>
      </c>
    </row>
    <row r="372" spans="1:17" s="151" customFormat="1" x14ac:dyDescent="0.25">
      <c r="A372" s="294">
        <v>389</v>
      </c>
      <c r="B372" s="268" t="s">
        <v>10</v>
      </c>
      <c r="C372" s="268" t="s">
        <v>1167</v>
      </c>
      <c r="D372" s="268" t="s">
        <v>206</v>
      </c>
      <c r="E372" s="268" t="s">
        <v>38</v>
      </c>
      <c r="F372" s="268" t="s">
        <v>60</v>
      </c>
      <c r="G372" s="268" t="s">
        <v>41</v>
      </c>
      <c r="H372" s="268" t="s">
        <v>41</v>
      </c>
      <c r="I372" s="203" t="s">
        <v>251</v>
      </c>
      <c r="J372" s="203" t="s">
        <v>250</v>
      </c>
      <c r="K372" s="295">
        <v>42100</v>
      </c>
      <c r="L372" s="268" t="s">
        <v>13</v>
      </c>
      <c r="M372" s="203" t="s">
        <v>283</v>
      </c>
      <c r="N372" s="203" t="s">
        <v>195</v>
      </c>
      <c r="O372" s="295">
        <v>42116</v>
      </c>
      <c r="P372" s="453">
        <f t="shared" ca="1" si="5"/>
        <v>16</v>
      </c>
      <c r="Q372" s="268" t="s">
        <v>289</v>
      </c>
    </row>
    <row r="373" spans="1:17" s="151" customFormat="1" x14ac:dyDescent="0.25">
      <c r="A373" s="294">
        <v>390</v>
      </c>
      <c r="B373" s="203" t="s">
        <v>10</v>
      </c>
      <c r="C373" s="203" t="s">
        <v>1168</v>
      </c>
      <c r="D373" s="203" t="s">
        <v>221</v>
      </c>
      <c r="E373" s="203" t="s">
        <v>52</v>
      </c>
      <c r="F373" s="203" t="s">
        <v>786</v>
      </c>
      <c r="G373" s="203" t="s">
        <v>41</v>
      </c>
      <c r="H373" s="203" t="s">
        <v>41</v>
      </c>
      <c r="I373" s="203" t="s">
        <v>259</v>
      </c>
      <c r="J373" s="203" t="s">
        <v>250</v>
      </c>
      <c r="K373" s="295">
        <v>42100</v>
      </c>
      <c r="L373" s="203" t="s">
        <v>13</v>
      </c>
      <c r="M373" s="203" t="s">
        <v>283</v>
      </c>
      <c r="N373" s="203" t="s">
        <v>195</v>
      </c>
      <c r="O373" s="295">
        <v>42115</v>
      </c>
      <c r="P373" s="453">
        <f t="shared" ca="1" si="5"/>
        <v>15</v>
      </c>
      <c r="Q373" s="268" t="s">
        <v>289</v>
      </c>
    </row>
    <row r="374" spans="1:17" s="151" customFormat="1" x14ac:dyDescent="0.25">
      <c r="A374" s="294">
        <v>391</v>
      </c>
      <c r="B374" s="268" t="s">
        <v>10</v>
      </c>
      <c r="C374" s="268" t="s">
        <v>1169</v>
      </c>
      <c r="D374" s="268" t="s">
        <v>221</v>
      </c>
      <c r="E374" s="268" t="s">
        <v>38</v>
      </c>
      <c r="F374" s="268" t="s">
        <v>60</v>
      </c>
      <c r="G374" s="268" t="s">
        <v>40</v>
      </c>
      <c r="H374" s="268" t="s">
        <v>41</v>
      </c>
      <c r="I374" s="203" t="s">
        <v>259</v>
      </c>
      <c r="J374" s="203" t="s">
        <v>250</v>
      </c>
      <c r="K374" s="295">
        <v>42100</v>
      </c>
      <c r="L374" s="268" t="s">
        <v>13</v>
      </c>
      <c r="M374" s="203" t="s">
        <v>283</v>
      </c>
      <c r="N374" s="203" t="s">
        <v>195</v>
      </c>
      <c r="O374" s="295">
        <v>42137</v>
      </c>
      <c r="P374" s="453">
        <f t="shared" ca="1" si="5"/>
        <v>37</v>
      </c>
      <c r="Q374" s="268" t="s">
        <v>289</v>
      </c>
    </row>
    <row r="375" spans="1:17" s="151" customFormat="1" x14ac:dyDescent="0.25">
      <c r="A375" s="294">
        <v>392</v>
      </c>
      <c r="B375" s="203" t="s">
        <v>10</v>
      </c>
      <c r="C375" s="203" t="s">
        <v>1170</v>
      </c>
      <c r="D375" s="203" t="s">
        <v>13</v>
      </c>
      <c r="E375" s="203" t="s">
        <v>38</v>
      </c>
      <c r="F375" s="203" t="s">
        <v>60</v>
      </c>
      <c r="G375" s="203" t="s">
        <v>40</v>
      </c>
      <c r="H375" s="203" t="s">
        <v>41</v>
      </c>
      <c r="I375" s="203" t="s">
        <v>261</v>
      </c>
      <c r="J375" s="203" t="s">
        <v>250</v>
      </c>
      <c r="K375" s="295">
        <v>42100</v>
      </c>
      <c r="L375" s="203" t="s">
        <v>13</v>
      </c>
      <c r="M375" s="203" t="s">
        <v>283</v>
      </c>
      <c r="N375" s="203" t="s">
        <v>195</v>
      </c>
      <c r="O375" s="295">
        <v>42128</v>
      </c>
      <c r="P375" s="453">
        <f t="shared" ca="1" si="5"/>
        <v>28</v>
      </c>
      <c r="Q375" s="268" t="s">
        <v>289</v>
      </c>
    </row>
    <row r="376" spans="1:17" s="151" customFormat="1" x14ac:dyDescent="0.25">
      <c r="A376" s="294">
        <v>393</v>
      </c>
      <c r="B376" s="268" t="s">
        <v>10</v>
      </c>
      <c r="C376" s="268" t="s">
        <v>1171</v>
      </c>
      <c r="D376" s="268" t="s">
        <v>13</v>
      </c>
      <c r="E376" s="268" t="s">
        <v>38</v>
      </c>
      <c r="F376" s="268" t="s">
        <v>60</v>
      </c>
      <c r="G376" s="268" t="s">
        <v>40</v>
      </c>
      <c r="H376" s="268" t="s">
        <v>40</v>
      </c>
      <c r="I376" s="203" t="s">
        <v>261</v>
      </c>
      <c r="J376" s="203" t="s">
        <v>255</v>
      </c>
      <c r="K376" s="295">
        <v>42100</v>
      </c>
      <c r="L376" s="268" t="s">
        <v>13</v>
      </c>
      <c r="M376" s="203" t="s">
        <v>283</v>
      </c>
      <c r="N376" s="203" t="s">
        <v>195</v>
      </c>
      <c r="O376" s="295">
        <v>42130</v>
      </c>
      <c r="P376" s="453">
        <f t="shared" ca="1" si="5"/>
        <v>30</v>
      </c>
      <c r="Q376" s="268" t="s">
        <v>289</v>
      </c>
    </row>
    <row r="377" spans="1:17" s="151" customFormat="1" x14ac:dyDescent="0.25">
      <c r="A377" s="294">
        <v>394</v>
      </c>
      <c r="B377" s="203" t="s">
        <v>10</v>
      </c>
      <c r="C377" s="203" t="s">
        <v>1172</v>
      </c>
      <c r="D377" s="203" t="s">
        <v>13</v>
      </c>
      <c r="E377" s="203" t="s">
        <v>54</v>
      </c>
      <c r="F377" s="203" t="s">
        <v>1794</v>
      </c>
      <c r="G377" s="203" t="s">
        <v>42</v>
      </c>
      <c r="H377" s="203" t="s">
        <v>42</v>
      </c>
      <c r="I377" s="203" t="s">
        <v>261</v>
      </c>
      <c r="J377" s="203" t="s">
        <v>270</v>
      </c>
      <c r="K377" s="295">
        <v>42100</v>
      </c>
      <c r="L377" s="203" t="s">
        <v>13</v>
      </c>
      <c r="M377" s="203" t="s">
        <v>283</v>
      </c>
      <c r="N377" s="203" t="s">
        <v>195</v>
      </c>
      <c r="O377" s="295">
        <v>42146</v>
      </c>
      <c r="P377" s="453">
        <f t="shared" ca="1" si="5"/>
        <v>46</v>
      </c>
      <c r="Q377" s="268" t="s">
        <v>289</v>
      </c>
    </row>
    <row r="378" spans="1:17" s="151" customFormat="1" x14ac:dyDescent="0.25">
      <c r="A378" s="294">
        <v>395</v>
      </c>
      <c r="B378" s="268" t="s">
        <v>10</v>
      </c>
      <c r="C378" s="268" t="s">
        <v>1173</v>
      </c>
      <c r="D378" s="268" t="s">
        <v>204</v>
      </c>
      <c r="E378" s="268" t="s">
        <v>38</v>
      </c>
      <c r="F378" s="268" t="s">
        <v>60</v>
      </c>
      <c r="G378" s="268" t="s">
        <v>41</v>
      </c>
      <c r="H378" s="268" t="s">
        <v>41</v>
      </c>
      <c r="I378" s="203" t="s">
        <v>259</v>
      </c>
      <c r="J378" s="203" t="s">
        <v>250</v>
      </c>
      <c r="K378" s="295">
        <v>42100</v>
      </c>
      <c r="L378" s="268" t="s">
        <v>13</v>
      </c>
      <c r="M378" s="203" t="s">
        <v>283</v>
      </c>
      <c r="N378" s="203" t="s">
        <v>195</v>
      </c>
      <c r="O378" s="295">
        <v>42132</v>
      </c>
      <c r="P378" s="453">
        <f t="shared" ca="1" si="5"/>
        <v>32</v>
      </c>
      <c r="Q378" s="268" t="s">
        <v>289</v>
      </c>
    </row>
    <row r="379" spans="1:17" s="151" customFormat="1" x14ac:dyDescent="0.25">
      <c r="A379" s="294">
        <v>396</v>
      </c>
      <c r="B379" s="203" t="s">
        <v>10</v>
      </c>
      <c r="C379" s="203" t="s">
        <v>1174</v>
      </c>
      <c r="D379" s="203" t="s">
        <v>204</v>
      </c>
      <c r="E379" s="203" t="s">
        <v>38</v>
      </c>
      <c r="F379" s="203" t="s">
        <v>60</v>
      </c>
      <c r="G379" s="203" t="s">
        <v>40</v>
      </c>
      <c r="H379" s="203" t="s">
        <v>40</v>
      </c>
      <c r="I379" s="203" t="s">
        <v>259</v>
      </c>
      <c r="J379" s="203" t="s">
        <v>250</v>
      </c>
      <c r="K379" s="295">
        <v>42100</v>
      </c>
      <c r="L379" s="203" t="s">
        <v>13</v>
      </c>
      <c r="M379" s="203" t="s">
        <v>283</v>
      </c>
      <c r="N379" s="203" t="s">
        <v>195</v>
      </c>
      <c r="O379" s="295">
        <v>42135</v>
      </c>
      <c r="P379" s="453">
        <f t="shared" ca="1" si="5"/>
        <v>35</v>
      </c>
      <c r="Q379" s="268" t="s">
        <v>289</v>
      </c>
    </row>
    <row r="380" spans="1:17" s="151" customFormat="1" x14ac:dyDescent="0.25">
      <c r="A380" s="294">
        <v>397</v>
      </c>
      <c r="B380" s="268" t="s">
        <v>10</v>
      </c>
      <c r="C380" s="268" t="s">
        <v>1175</v>
      </c>
      <c r="D380" s="268" t="s">
        <v>221</v>
      </c>
      <c r="E380" s="268" t="s">
        <v>38</v>
      </c>
      <c r="F380" s="268" t="s">
        <v>60</v>
      </c>
      <c r="G380" s="268" t="s">
        <v>40</v>
      </c>
      <c r="H380" s="268" t="s">
        <v>41</v>
      </c>
      <c r="I380" s="203" t="s">
        <v>259</v>
      </c>
      <c r="J380" s="203" t="s">
        <v>250</v>
      </c>
      <c r="K380" s="295">
        <v>42101</v>
      </c>
      <c r="L380" s="268" t="s">
        <v>13</v>
      </c>
      <c r="M380" s="203" t="s">
        <v>283</v>
      </c>
      <c r="N380" s="203" t="s">
        <v>195</v>
      </c>
      <c r="O380" s="295">
        <v>42125</v>
      </c>
      <c r="P380" s="453">
        <f t="shared" ca="1" si="5"/>
        <v>24</v>
      </c>
      <c r="Q380" s="268" t="s">
        <v>289</v>
      </c>
    </row>
    <row r="381" spans="1:17" s="151" customFormat="1" x14ac:dyDescent="0.25">
      <c r="A381" s="294">
        <v>398</v>
      </c>
      <c r="B381" s="203" t="s">
        <v>10</v>
      </c>
      <c r="C381" s="203" t="s">
        <v>1176</v>
      </c>
      <c r="D381" s="203" t="s">
        <v>204</v>
      </c>
      <c r="E381" s="203" t="s">
        <v>38</v>
      </c>
      <c r="F381" s="203" t="s">
        <v>60</v>
      </c>
      <c r="G381" s="203" t="s">
        <v>41</v>
      </c>
      <c r="H381" s="203" t="s">
        <v>41</v>
      </c>
      <c r="I381" s="203" t="s">
        <v>259</v>
      </c>
      <c r="J381" s="203" t="s">
        <v>250</v>
      </c>
      <c r="K381" s="295">
        <v>42101</v>
      </c>
      <c r="L381" s="203" t="s">
        <v>13</v>
      </c>
      <c r="M381" s="203" t="s">
        <v>283</v>
      </c>
      <c r="N381" s="203" t="s">
        <v>195</v>
      </c>
      <c r="O381" s="295">
        <v>42130</v>
      </c>
      <c r="P381" s="453">
        <f t="shared" ca="1" si="5"/>
        <v>29</v>
      </c>
      <c r="Q381" s="268" t="s">
        <v>289</v>
      </c>
    </row>
    <row r="382" spans="1:17" s="151" customFormat="1" x14ac:dyDescent="0.25">
      <c r="A382" s="294">
        <v>399</v>
      </c>
      <c r="B382" s="268" t="s">
        <v>10</v>
      </c>
      <c r="C382" s="268" t="s">
        <v>1177</v>
      </c>
      <c r="D382" s="268" t="s">
        <v>204</v>
      </c>
      <c r="E382" s="268" t="s">
        <v>52</v>
      </c>
      <c r="F382" s="268" t="s">
        <v>786</v>
      </c>
      <c r="G382" s="268" t="s">
        <v>41</v>
      </c>
      <c r="H382" s="268" t="s">
        <v>41</v>
      </c>
      <c r="I382" s="203" t="s">
        <v>262</v>
      </c>
      <c r="J382" s="203" t="s">
        <v>250</v>
      </c>
      <c r="K382" s="295">
        <v>42101</v>
      </c>
      <c r="L382" s="268" t="s">
        <v>13</v>
      </c>
      <c r="M382" s="203" t="s">
        <v>283</v>
      </c>
      <c r="N382" s="203" t="s">
        <v>195</v>
      </c>
      <c r="O382" s="295">
        <v>42114</v>
      </c>
      <c r="P382" s="453">
        <f t="shared" ca="1" si="5"/>
        <v>13</v>
      </c>
      <c r="Q382" s="268" t="s">
        <v>289</v>
      </c>
    </row>
    <row r="383" spans="1:17" s="151" customFormat="1" x14ac:dyDescent="0.25">
      <c r="A383" s="294">
        <v>400</v>
      </c>
      <c r="B383" s="203" t="s">
        <v>10</v>
      </c>
      <c r="C383" s="203" t="s">
        <v>1178</v>
      </c>
      <c r="D383" s="203" t="s">
        <v>13</v>
      </c>
      <c r="E383" s="203" t="s">
        <v>3</v>
      </c>
      <c r="F383" s="203" t="s">
        <v>77</v>
      </c>
      <c r="G383" s="203" t="s">
        <v>196</v>
      </c>
      <c r="H383" s="203" t="s">
        <v>196</v>
      </c>
      <c r="I383" s="203" t="s">
        <v>251</v>
      </c>
      <c r="J383" s="203" t="s">
        <v>250</v>
      </c>
      <c r="K383" s="295">
        <v>42100</v>
      </c>
      <c r="L383" s="203" t="s">
        <v>13</v>
      </c>
      <c r="M383" s="203" t="s">
        <v>283</v>
      </c>
      <c r="N383" s="203" t="s">
        <v>195</v>
      </c>
      <c r="O383" s="295">
        <v>42102</v>
      </c>
      <c r="P383" s="453">
        <f t="shared" ca="1" si="5"/>
        <v>2</v>
      </c>
      <c r="Q383" s="268" t="s">
        <v>289</v>
      </c>
    </row>
    <row r="384" spans="1:17" s="151" customFormat="1" x14ac:dyDescent="0.25">
      <c r="A384" s="294">
        <v>401</v>
      </c>
      <c r="B384" s="268" t="s">
        <v>10</v>
      </c>
      <c r="C384" s="268" t="s">
        <v>1179</v>
      </c>
      <c r="D384" s="268" t="s">
        <v>13</v>
      </c>
      <c r="E384" s="268" t="s">
        <v>3</v>
      </c>
      <c r="F384" s="268" t="s">
        <v>62</v>
      </c>
      <c r="G384" s="268" t="s">
        <v>196</v>
      </c>
      <c r="H384" s="268" t="s">
        <v>196</v>
      </c>
      <c r="I384" s="203" t="s">
        <v>259</v>
      </c>
      <c r="J384" s="203" t="s">
        <v>276</v>
      </c>
      <c r="K384" s="295">
        <v>42102</v>
      </c>
      <c r="L384" s="268" t="s">
        <v>13</v>
      </c>
      <c r="M384" s="203" t="s">
        <v>283</v>
      </c>
      <c r="N384" s="203" t="s">
        <v>195</v>
      </c>
      <c r="O384" s="295">
        <v>42103</v>
      </c>
      <c r="P384" s="453">
        <f t="shared" ca="1" si="5"/>
        <v>1</v>
      </c>
      <c r="Q384" s="268" t="s">
        <v>289</v>
      </c>
    </row>
    <row r="385" spans="1:17" s="151" customFormat="1" x14ac:dyDescent="0.25">
      <c r="A385" s="294">
        <v>402</v>
      </c>
      <c r="B385" s="203" t="s">
        <v>10</v>
      </c>
      <c r="C385" s="203" t="s">
        <v>1180</v>
      </c>
      <c r="D385" s="203" t="s">
        <v>220</v>
      </c>
      <c r="E385" s="203" t="s">
        <v>38</v>
      </c>
      <c r="F385" s="203" t="s">
        <v>60</v>
      </c>
      <c r="G385" s="203" t="s">
        <v>41</v>
      </c>
      <c r="H385" s="203" t="s">
        <v>41</v>
      </c>
      <c r="I385" s="203" t="s">
        <v>259</v>
      </c>
      <c r="J385" s="203" t="s">
        <v>250</v>
      </c>
      <c r="K385" s="295">
        <v>42102</v>
      </c>
      <c r="L385" s="203" t="s">
        <v>13</v>
      </c>
      <c r="M385" s="203" t="s">
        <v>283</v>
      </c>
      <c r="N385" s="203" t="s">
        <v>195</v>
      </c>
      <c r="O385" s="295">
        <v>42132</v>
      </c>
      <c r="P385" s="453">
        <f t="shared" ca="1" si="5"/>
        <v>30</v>
      </c>
      <c r="Q385" s="268" t="s">
        <v>289</v>
      </c>
    </row>
    <row r="386" spans="1:17" s="151" customFormat="1" x14ac:dyDescent="0.25">
      <c r="A386" s="294">
        <v>403</v>
      </c>
      <c r="B386" s="268" t="s">
        <v>10</v>
      </c>
      <c r="C386" s="268" t="s">
        <v>1181</v>
      </c>
      <c r="D386" s="268" t="s">
        <v>13</v>
      </c>
      <c r="E386" s="268" t="s">
        <v>38</v>
      </c>
      <c r="F386" s="268" t="s">
        <v>60</v>
      </c>
      <c r="G386" s="268" t="s">
        <v>41</v>
      </c>
      <c r="H386" s="268" t="s">
        <v>41</v>
      </c>
      <c r="I386" s="203" t="s">
        <v>259</v>
      </c>
      <c r="J386" s="203" t="s">
        <v>250</v>
      </c>
      <c r="K386" s="295">
        <v>42102</v>
      </c>
      <c r="L386" s="268" t="s">
        <v>13</v>
      </c>
      <c r="M386" s="203" t="s">
        <v>283</v>
      </c>
      <c r="N386" s="203" t="s">
        <v>195</v>
      </c>
      <c r="O386" s="295">
        <v>42109</v>
      </c>
      <c r="P386" s="453">
        <f t="shared" ca="1" si="5"/>
        <v>7</v>
      </c>
      <c r="Q386" s="268" t="s">
        <v>289</v>
      </c>
    </row>
    <row r="387" spans="1:17" s="151" customFormat="1" x14ac:dyDescent="0.25">
      <c r="A387" s="294">
        <v>404</v>
      </c>
      <c r="B387" s="203" t="s">
        <v>10</v>
      </c>
      <c r="C387" s="203" t="s">
        <v>1182</v>
      </c>
      <c r="D387" s="203" t="s">
        <v>13</v>
      </c>
      <c r="E387" s="203" t="s">
        <v>38</v>
      </c>
      <c r="F387" s="203" t="s">
        <v>60</v>
      </c>
      <c r="G387" s="203" t="s">
        <v>41</v>
      </c>
      <c r="H387" s="203" t="s">
        <v>41</v>
      </c>
      <c r="I387" s="203" t="s">
        <v>259</v>
      </c>
      <c r="J387" s="203" t="s">
        <v>250</v>
      </c>
      <c r="K387" s="295">
        <v>42102</v>
      </c>
      <c r="L387" s="203" t="s">
        <v>13</v>
      </c>
      <c r="M387" s="203" t="s">
        <v>283</v>
      </c>
      <c r="N387" s="203" t="s">
        <v>195</v>
      </c>
      <c r="O387" s="295">
        <v>42109</v>
      </c>
      <c r="P387" s="453">
        <f t="shared" ref="P387:P450" ca="1" si="6">IF(B387="Closed",IFERROR(O387-K387,""""),(NOW()-K387))</f>
        <v>7</v>
      </c>
      <c r="Q387" s="268" t="s">
        <v>289</v>
      </c>
    </row>
    <row r="388" spans="1:17" s="151" customFormat="1" x14ac:dyDescent="0.25">
      <c r="A388" s="294">
        <v>405</v>
      </c>
      <c r="B388" s="268" t="s">
        <v>10</v>
      </c>
      <c r="C388" s="268" t="s">
        <v>1183</v>
      </c>
      <c r="D388" s="268" t="s">
        <v>212</v>
      </c>
      <c r="E388" s="268" t="s">
        <v>38</v>
      </c>
      <c r="F388" s="268" t="s">
        <v>60</v>
      </c>
      <c r="G388" s="268" t="s">
        <v>196</v>
      </c>
      <c r="H388" s="268" t="s">
        <v>196</v>
      </c>
      <c r="I388" s="203" t="s">
        <v>251</v>
      </c>
      <c r="J388" s="203" t="s">
        <v>250</v>
      </c>
      <c r="K388" s="295">
        <v>42102</v>
      </c>
      <c r="L388" s="268" t="s">
        <v>13</v>
      </c>
      <c r="M388" s="203" t="s">
        <v>283</v>
      </c>
      <c r="N388" s="203" t="s">
        <v>195</v>
      </c>
      <c r="O388" s="295">
        <v>42103</v>
      </c>
      <c r="P388" s="453">
        <f t="shared" ca="1" si="6"/>
        <v>1</v>
      </c>
      <c r="Q388" s="268" t="s">
        <v>289</v>
      </c>
    </row>
    <row r="389" spans="1:17" s="151" customFormat="1" x14ac:dyDescent="0.25">
      <c r="A389" s="294">
        <v>406</v>
      </c>
      <c r="B389" s="203" t="s">
        <v>35</v>
      </c>
      <c r="C389" s="203" t="s">
        <v>1184</v>
      </c>
      <c r="D389" s="203" t="s">
        <v>204</v>
      </c>
      <c r="E389" s="203" t="s">
        <v>248</v>
      </c>
      <c r="F389" s="203" t="s">
        <v>248</v>
      </c>
      <c r="G389" s="203" t="s">
        <v>42</v>
      </c>
      <c r="H389" s="203" t="s">
        <v>42</v>
      </c>
      <c r="I389" s="203" t="s">
        <v>254</v>
      </c>
      <c r="J389" s="203" t="s">
        <v>270</v>
      </c>
      <c r="K389" s="295">
        <v>42103</v>
      </c>
      <c r="L389" s="203" t="s">
        <v>13</v>
      </c>
      <c r="M389" s="203" t="s">
        <v>283</v>
      </c>
      <c r="N389" s="203" t="s">
        <v>195</v>
      </c>
      <c r="O389" s="203" t="s">
        <v>248</v>
      </c>
      <c r="P389" s="453">
        <f t="shared" ca="1" si="6"/>
        <v>49.797208680553013</v>
      </c>
      <c r="Q389" s="268" t="s">
        <v>289</v>
      </c>
    </row>
    <row r="390" spans="1:17" s="151" customFormat="1" x14ac:dyDescent="0.25">
      <c r="A390" s="294">
        <v>407</v>
      </c>
      <c r="B390" s="268" t="s">
        <v>10</v>
      </c>
      <c r="C390" s="268" t="s">
        <v>1185</v>
      </c>
      <c r="D390" s="268" t="s">
        <v>204</v>
      </c>
      <c r="E390" s="268" t="s">
        <v>38</v>
      </c>
      <c r="F390" s="268" t="s">
        <v>60</v>
      </c>
      <c r="G390" s="268" t="s">
        <v>40</v>
      </c>
      <c r="H390" s="268" t="s">
        <v>41</v>
      </c>
      <c r="I390" s="203" t="s">
        <v>254</v>
      </c>
      <c r="J390" s="203" t="s">
        <v>250</v>
      </c>
      <c r="K390" s="295">
        <v>42103</v>
      </c>
      <c r="L390" s="268" t="s">
        <v>13</v>
      </c>
      <c r="M390" s="203" t="s">
        <v>283</v>
      </c>
      <c r="N390" s="203" t="s">
        <v>195</v>
      </c>
      <c r="O390" s="295">
        <v>42139</v>
      </c>
      <c r="P390" s="453">
        <f t="shared" ca="1" si="6"/>
        <v>36</v>
      </c>
      <c r="Q390" s="268" t="s">
        <v>289</v>
      </c>
    </row>
    <row r="391" spans="1:17" s="151" customFormat="1" x14ac:dyDescent="0.25">
      <c r="A391" s="294">
        <v>408</v>
      </c>
      <c r="B391" s="203" t="s">
        <v>10</v>
      </c>
      <c r="C391" s="203" t="s">
        <v>1186</v>
      </c>
      <c r="D391" s="203" t="s">
        <v>13</v>
      </c>
      <c r="E391" s="203" t="s">
        <v>39</v>
      </c>
      <c r="F391" s="203" t="s">
        <v>72</v>
      </c>
      <c r="G391" s="203" t="s">
        <v>41</v>
      </c>
      <c r="H391" s="203" t="s">
        <v>41</v>
      </c>
      <c r="I391" s="203" t="s">
        <v>259</v>
      </c>
      <c r="J391" s="203" t="s">
        <v>250</v>
      </c>
      <c r="K391" s="295">
        <v>42103</v>
      </c>
      <c r="L391" s="203" t="s">
        <v>13</v>
      </c>
      <c r="M391" s="203" t="s">
        <v>283</v>
      </c>
      <c r="N391" s="203" t="s">
        <v>195</v>
      </c>
      <c r="O391" s="295">
        <v>42115</v>
      </c>
      <c r="P391" s="453">
        <f t="shared" ca="1" si="6"/>
        <v>12</v>
      </c>
      <c r="Q391" s="268" t="s">
        <v>289</v>
      </c>
    </row>
    <row r="392" spans="1:17" s="151" customFormat="1" x14ac:dyDescent="0.25">
      <c r="A392" s="294">
        <v>409</v>
      </c>
      <c r="B392" s="268" t="s">
        <v>10</v>
      </c>
      <c r="C392" s="268" t="s">
        <v>1187</v>
      </c>
      <c r="D392" s="268" t="s">
        <v>204</v>
      </c>
      <c r="E392" s="268" t="s">
        <v>789</v>
      </c>
      <c r="F392" s="203" t="s">
        <v>248</v>
      </c>
      <c r="G392" s="268" t="s">
        <v>40</v>
      </c>
      <c r="H392" s="268" t="s">
        <v>40</v>
      </c>
      <c r="I392" s="203" t="s">
        <v>254</v>
      </c>
      <c r="J392" s="203" t="s">
        <v>267</v>
      </c>
      <c r="K392" s="295">
        <v>42103</v>
      </c>
      <c r="L392" s="268" t="s">
        <v>13</v>
      </c>
      <c r="M392" s="203" t="s">
        <v>283</v>
      </c>
      <c r="N392" s="203" t="s">
        <v>195</v>
      </c>
      <c r="O392" s="295">
        <v>42144</v>
      </c>
      <c r="P392" s="453">
        <f t="shared" ca="1" si="6"/>
        <v>41</v>
      </c>
      <c r="Q392" s="268" t="s">
        <v>289</v>
      </c>
    </row>
    <row r="393" spans="1:17" s="151" customFormat="1" x14ac:dyDescent="0.25">
      <c r="A393" s="294">
        <v>410</v>
      </c>
      <c r="B393" s="203" t="s">
        <v>45</v>
      </c>
      <c r="C393" s="203" t="s">
        <v>1188</v>
      </c>
      <c r="D393" s="203" t="s">
        <v>13</v>
      </c>
      <c r="E393" s="203" t="s">
        <v>248</v>
      </c>
      <c r="F393" s="203" t="s">
        <v>248</v>
      </c>
      <c r="G393" s="203" t="s">
        <v>40</v>
      </c>
      <c r="H393" s="203" t="s">
        <v>40</v>
      </c>
      <c r="I393" s="203" t="s">
        <v>259</v>
      </c>
      <c r="J393" s="203" t="s">
        <v>267</v>
      </c>
      <c r="K393" s="295">
        <v>42103</v>
      </c>
      <c r="L393" s="203" t="s">
        <v>13</v>
      </c>
      <c r="M393" s="203" t="s">
        <v>283</v>
      </c>
      <c r="N393" s="203" t="s">
        <v>195</v>
      </c>
      <c r="O393" s="203" t="s">
        <v>248</v>
      </c>
      <c r="P393" s="453">
        <f t="shared" ca="1" si="6"/>
        <v>49.797208680553013</v>
      </c>
      <c r="Q393" s="268" t="s">
        <v>289</v>
      </c>
    </row>
    <row r="394" spans="1:17" s="151" customFormat="1" x14ac:dyDescent="0.25">
      <c r="A394" s="294">
        <v>411</v>
      </c>
      <c r="B394" s="268" t="s">
        <v>45</v>
      </c>
      <c r="C394" s="268" t="s">
        <v>1189</v>
      </c>
      <c r="D394" s="268" t="s">
        <v>204</v>
      </c>
      <c r="E394" s="203" t="s">
        <v>248</v>
      </c>
      <c r="F394" s="203" t="s">
        <v>248</v>
      </c>
      <c r="G394" s="268" t="s">
        <v>42</v>
      </c>
      <c r="H394" s="268" t="s">
        <v>42</v>
      </c>
      <c r="I394" s="203" t="s">
        <v>254</v>
      </c>
      <c r="J394" s="203" t="s">
        <v>267</v>
      </c>
      <c r="K394" s="295">
        <v>42103</v>
      </c>
      <c r="L394" s="268" t="s">
        <v>13</v>
      </c>
      <c r="M394" s="203" t="s">
        <v>283</v>
      </c>
      <c r="N394" s="203" t="s">
        <v>195</v>
      </c>
      <c r="O394" s="203" t="s">
        <v>248</v>
      </c>
      <c r="P394" s="453">
        <f t="shared" ca="1" si="6"/>
        <v>49.797208680553013</v>
      </c>
      <c r="Q394" s="268" t="s">
        <v>289</v>
      </c>
    </row>
    <row r="395" spans="1:17" s="151" customFormat="1" x14ac:dyDescent="0.25">
      <c r="A395" s="294">
        <v>412</v>
      </c>
      <c r="B395" s="203" t="s">
        <v>10</v>
      </c>
      <c r="C395" s="203" t="s">
        <v>1190</v>
      </c>
      <c r="D395" s="203" t="s">
        <v>13</v>
      </c>
      <c r="E395" s="203" t="s">
        <v>53</v>
      </c>
      <c r="F395" s="203" t="s">
        <v>81</v>
      </c>
      <c r="G395" s="203" t="s">
        <v>40</v>
      </c>
      <c r="H395" s="203" t="s">
        <v>40</v>
      </c>
      <c r="I395" s="203" t="s">
        <v>259</v>
      </c>
      <c r="J395" s="203" t="s">
        <v>250</v>
      </c>
      <c r="K395" s="295">
        <v>42103</v>
      </c>
      <c r="L395" s="203" t="s">
        <v>13</v>
      </c>
      <c r="M395" s="203" t="s">
        <v>283</v>
      </c>
      <c r="N395" s="203" t="s">
        <v>195</v>
      </c>
      <c r="O395" s="295">
        <v>42135</v>
      </c>
      <c r="P395" s="453">
        <f t="shared" ca="1" si="6"/>
        <v>32</v>
      </c>
      <c r="Q395" s="268" t="s">
        <v>289</v>
      </c>
    </row>
    <row r="396" spans="1:17" s="151" customFormat="1" x14ac:dyDescent="0.25">
      <c r="A396" s="294">
        <v>413</v>
      </c>
      <c r="B396" s="268" t="s">
        <v>10</v>
      </c>
      <c r="C396" s="268" t="s">
        <v>1191</v>
      </c>
      <c r="D396" s="268" t="s">
        <v>13</v>
      </c>
      <c r="E396" s="268" t="s">
        <v>791</v>
      </c>
      <c r="F396" s="268" t="s">
        <v>89</v>
      </c>
      <c r="G396" s="268" t="s">
        <v>41</v>
      </c>
      <c r="H396" s="268" t="s">
        <v>41</v>
      </c>
      <c r="I396" s="203" t="s">
        <v>259</v>
      </c>
      <c r="J396" s="203" t="s">
        <v>280</v>
      </c>
      <c r="K396" s="295">
        <v>42103</v>
      </c>
      <c r="L396" s="268" t="s">
        <v>13</v>
      </c>
      <c r="M396" s="203" t="s">
        <v>283</v>
      </c>
      <c r="N396" s="203" t="s">
        <v>195</v>
      </c>
      <c r="O396" s="295">
        <v>42117</v>
      </c>
      <c r="P396" s="453">
        <f t="shared" ca="1" si="6"/>
        <v>14</v>
      </c>
      <c r="Q396" s="268" t="s">
        <v>289</v>
      </c>
    </row>
    <row r="397" spans="1:17" s="151" customFormat="1" x14ac:dyDescent="0.25">
      <c r="A397" s="294">
        <v>414</v>
      </c>
      <c r="B397" s="203" t="s">
        <v>10</v>
      </c>
      <c r="C397" s="203" t="s">
        <v>1192</v>
      </c>
      <c r="D397" s="203" t="s">
        <v>211</v>
      </c>
      <c r="E397" s="203" t="s">
        <v>38</v>
      </c>
      <c r="F397" s="203" t="s">
        <v>60</v>
      </c>
      <c r="G397" s="203" t="s">
        <v>196</v>
      </c>
      <c r="H397" s="203" t="s">
        <v>196</v>
      </c>
      <c r="I397" s="203" t="s">
        <v>261</v>
      </c>
      <c r="J397" s="203" t="s">
        <v>250</v>
      </c>
      <c r="K397" s="295">
        <v>42103</v>
      </c>
      <c r="L397" s="203" t="s">
        <v>13</v>
      </c>
      <c r="M397" s="203" t="s">
        <v>283</v>
      </c>
      <c r="N397" s="203" t="s">
        <v>195</v>
      </c>
      <c r="O397" s="295">
        <v>42136</v>
      </c>
      <c r="P397" s="453">
        <f t="shared" ca="1" si="6"/>
        <v>33</v>
      </c>
      <c r="Q397" s="268" t="s">
        <v>289</v>
      </c>
    </row>
    <row r="398" spans="1:17" s="151" customFormat="1" x14ac:dyDescent="0.25">
      <c r="A398" s="294">
        <v>415</v>
      </c>
      <c r="B398" s="268" t="s">
        <v>216</v>
      </c>
      <c r="C398" s="268" t="s">
        <v>1746</v>
      </c>
      <c r="D398" s="268" t="s">
        <v>204</v>
      </c>
      <c r="E398" s="203" t="s">
        <v>248</v>
      </c>
      <c r="F398" s="203" t="s">
        <v>248</v>
      </c>
      <c r="G398" s="268" t="s">
        <v>40</v>
      </c>
      <c r="H398" s="268" t="s">
        <v>40</v>
      </c>
      <c r="I398" s="203" t="s">
        <v>254</v>
      </c>
      <c r="J398" s="203" t="s">
        <v>270</v>
      </c>
      <c r="K398" s="295">
        <v>42103</v>
      </c>
      <c r="L398" s="268" t="s">
        <v>13</v>
      </c>
      <c r="M398" s="203" t="s">
        <v>283</v>
      </c>
      <c r="N398" s="203" t="s">
        <v>195</v>
      </c>
      <c r="O398" s="203" t="s">
        <v>248</v>
      </c>
      <c r="P398" s="453">
        <f t="shared" ca="1" si="6"/>
        <v>49.797208680553013</v>
      </c>
      <c r="Q398" s="268" t="s">
        <v>289</v>
      </c>
    </row>
    <row r="399" spans="1:17" s="151" customFormat="1" x14ac:dyDescent="0.25">
      <c r="A399" s="294">
        <v>416</v>
      </c>
      <c r="B399" s="203" t="s">
        <v>10</v>
      </c>
      <c r="C399" s="203" t="s">
        <v>1193</v>
      </c>
      <c r="D399" s="203" t="s">
        <v>204</v>
      </c>
      <c r="E399" s="203" t="s">
        <v>789</v>
      </c>
      <c r="F399" s="203" t="s">
        <v>248</v>
      </c>
      <c r="G399" s="203" t="s">
        <v>42</v>
      </c>
      <c r="H399" s="203" t="s">
        <v>40</v>
      </c>
      <c r="I399" s="203" t="s">
        <v>254</v>
      </c>
      <c r="J399" s="203" t="s">
        <v>272</v>
      </c>
      <c r="K399" s="295">
        <v>42103</v>
      </c>
      <c r="L399" s="203" t="s">
        <v>13</v>
      </c>
      <c r="M399" s="203" t="s">
        <v>283</v>
      </c>
      <c r="N399" s="203" t="s">
        <v>195</v>
      </c>
      <c r="O399" s="295">
        <v>42139</v>
      </c>
      <c r="P399" s="453">
        <f t="shared" ca="1" si="6"/>
        <v>36</v>
      </c>
      <c r="Q399" s="268" t="s">
        <v>289</v>
      </c>
    </row>
    <row r="400" spans="1:17" s="151" customFormat="1" x14ac:dyDescent="0.25">
      <c r="A400" s="294">
        <v>417</v>
      </c>
      <c r="B400" s="268" t="s">
        <v>216</v>
      </c>
      <c r="C400" s="268" t="s">
        <v>1194</v>
      </c>
      <c r="D400" s="268" t="s">
        <v>204</v>
      </c>
      <c r="E400" s="203" t="s">
        <v>248</v>
      </c>
      <c r="F400" s="203" t="s">
        <v>248</v>
      </c>
      <c r="G400" s="268" t="s">
        <v>40</v>
      </c>
      <c r="H400" s="268" t="s">
        <v>40</v>
      </c>
      <c r="I400" s="203" t="s">
        <v>259</v>
      </c>
      <c r="J400" s="203" t="s">
        <v>270</v>
      </c>
      <c r="K400" s="295">
        <v>42103</v>
      </c>
      <c r="L400" s="268" t="s">
        <v>13</v>
      </c>
      <c r="M400" s="203" t="s">
        <v>283</v>
      </c>
      <c r="N400" s="203" t="s">
        <v>195</v>
      </c>
      <c r="O400" s="203" t="s">
        <v>248</v>
      </c>
      <c r="P400" s="453">
        <f t="shared" ca="1" si="6"/>
        <v>49.797208680553013</v>
      </c>
      <c r="Q400" s="268" t="s">
        <v>289</v>
      </c>
    </row>
    <row r="401" spans="1:17" s="151" customFormat="1" x14ac:dyDescent="0.25">
      <c r="A401" s="294">
        <v>418</v>
      </c>
      <c r="B401" s="203" t="s">
        <v>10</v>
      </c>
      <c r="C401" s="203" t="s">
        <v>1195</v>
      </c>
      <c r="D401" s="203" t="s">
        <v>212</v>
      </c>
      <c r="E401" s="203" t="s">
        <v>38</v>
      </c>
      <c r="F401" s="203" t="s">
        <v>60</v>
      </c>
      <c r="G401" s="203" t="s">
        <v>40</v>
      </c>
      <c r="H401" s="203" t="s">
        <v>40</v>
      </c>
      <c r="I401" s="203" t="s">
        <v>261</v>
      </c>
      <c r="J401" s="203" t="s">
        <v>255</v>
      </c>
      <c r="K401" s="295">
        <v>42103</v>
      </c>
      <c r="L401" s="203" t="s">
        <v>13</v>
      </c>
      <c r="M401" s="203" t="s">
        <v>283</v>
      </c>
      <c r="N401" s="203" t="s">
        <v>195</v>
      </c>
      <c r="O401" s="295">
        <v>42132</v>
      </c>
      <c r="P401" s="453">
        <f t="shared" ca="1" si="6"/>
        <v>29</v>
      </c>
      <c r="Q401" s="268" t="s">
        <v>289</v>
      </c>
    </row>
    <row r="402" spans="1:17" s="151" customFormat="1" x14ac:dyDescent="0.25">
      <c r="A402" s="294">
        <v>419</v>
      </c>
      <c r="B402" s="268" t="s">
        <v>8</v>
      </c>
      <c r="C402" s="268" t="s">
        <v>1196</v>
      </c>
      <c r="D402" s="268" t="s">
        <v>204</v>
      </c>
      <c r="E402" s="203" t="s">
        <v>248</v>
      </c>
      <c r="F402" s="203" t="s">
        <v>248</v>
      </c>
      <c r="G402" s="268" t="s">
        <v>40</v>
      </c>
      <c r="H402" s="268" t="s">
        <v>40</v>
      </c>
      <c r="I402" s="203" t="s">
        <v>259</v>
      </c>
      <c r="J402" s="203" t="s">
        <v>270</v>
      </c>
      <c r="K402" s="295">
        <v>42103</v>
      </c>
      <c r="L402" s="268" t="s">
        <v>13</v>
      </c>
      <c r="M402" s="203" t="s">
        <v>283</v>
      </c>
      <c r="N402" s="203" t="s">
        <v>195</v>
      </c>
      <c r="O402" s="203" t="s">
        <v>248</v>
      </c>
      <c r="P402" s="453">
        <f t="shared" ca="1" si="6"/>
        <v>49.797208680553013</v>
      </c>
      <c r="Q402" s="268" t="s">
        <v>289</v>
      </c>
    </row>
    <row r="403" spans="1:17" s="151" customFormat="1" x14ac:dyDescent="0.25">
      <c r="A403" s="294">
        <v>420</v>
      </c>
      <c r="B403" s="203" t="s">
        <v>10</v>
      </c>
      <c r="C403" s="203" t="s">
        <v>1197</v>
      </c>
      <c r="D403" s="203" t="s">
        <v>13</v>
      </c>
      <c r="E403" s="203" t="s">
        <v>38</v>
      </c>
      <c r="F403" s="203" t="s">
        <v>60</v>
      </c>
      <c r="G403" s="203" t="s">
        <v>40</v>
      </c>
      <c r="H403" s="203" t="s">
        <v>40</v>
      </c>
      <c r="I403" s="203" t="s">
        <v>259</v>
      </c>
      <c r="J403" s="203" t="s">
        <v>255</v>
      </c>
      <c r="K403" s="295">
        <v>42103</v>
      </c>
      <c r="L403" s="203" t="s">
        <v>13</v>
      </c>
      <c r="M403" s="203" t="s">
        <v>283</v>
      </c>
      <c r="N403" s="203" t="s">
        <v>195</v>
      </c>
      <c r="O403" s="295">
        <v>42132</v>
      </c>
      <c r="P403" s="453">
        <f t="shared" ca="1" si="6"/>
        <v>29</v>
      </c>
      <c r="Q403" s="268" t="s">
        <v>289</v>
      </c>
    </row>
    <row r="404" spans="1:17" s="151" customFormat="1" x14ac:dyDescent="0.25">
      <c r="A404" s="294">
        <v>421</v>
      </c>
      <c r="B404" s="268" t="s">
        <v>10</v>
      </c>
      <c r="C404" s="268" t="s">
        <v>1198</v>
      </c>
      <c r="D404" s="268" t="s">
        <v>204</v>
      </c>
      <c r="E404" s="268" t="s">
        <v>38</v>
      </c>
      <c r="F404" s="268" t="s">
        <v>60</v>
      </c>
      <c r="G404" s="268" t="s">
        <v>40</v>
      </c>
      <c r="H404" s="268" t="s">
        <v>41</v>
      </c>
      <c r="I404" s="203" t="s">
        <v>259</v>
      </c>
      <c r="J404" s="203" t="s">
        <v>250</v>
      </c>
      <c r="K404" s="295">
        <v>42103</v>
      </c>
      <c r="L404" s="268" t="s">
        <v>13</v>
      </c>
      <c r="M404" s="203" t="s">
        <v>283</v>
      </c>
      <c r="N404" s="203" t="s">
        <v>195</v>
      </c>
      <c r="O404" s="295">
        <v>42128</v>
      </c>
      <c r="P404" s="453">
        <f t="shared" ca="1" si="6"/>
        <v>25</v>
      </c>
      <c r="Q404" s="268" t="s">
        <v>289</v>
      </c>
    </row>
    <row r="405" spans="1:17" s="151" customFormat="1" x14ac:dyDescent="0.25">
      <c r="A405" s="294">
        <v>422</v>
      </c>
      <c r="B405" s="203" t="s">
        <v>10</v>
      </c>
      <c r="C405" s="203" t="s">
        <v>1199</v>
      </c>
      <c r="D405" s="203" t="s">
        <v>218</v>
      </c>
      <c r="E405" s="203" t="s">
        <v>54</v>
      </c>
      <c r="F405" s="203" t="s">
        <v>90</v>
      </c>
      <c r="G405" s="203" t="s">
        <v>42</v>
      </c>
      <c r="H405" s="203" t="s">
        <v>42</v>
      </c>
      <c r="I405" s="203" t="s">
        <v>264</v>
      </c>
      <c r="J405" s="203" t="s">
        <v>274</v>
      </c>
      <c r="K405" s="295">
        <v>42103</v>
      </c>
      <c r="L405" s="203" t="s">
        <v>13</v>
      </c>
      <c r="M405" s="203" t="s">
        <v>283</v>
      </c>
      <c r="N405" s="203" t="s">
        <v>195</v>
      </c>
      <c r="O405" s="295">
        <v>42151</v>
      </c>
      <c r="P405" s="453">
        <f t="shared" ca="1" si="6"/>
        <v>48</v>
      </c>
      <c r="Q405" s="268" t="s">
        <v>289</v>
      </c>
    </row>
    <row r="406" spans="1:17" s="151" customFormat="1" x14ac:dyDescent="0.25">
      <c r="A406" s="294">
        <v>423</v>
      </c>
      <c r="B406" s="268" t="s">
        <v>10</v>
      </c>
      <c r="C406" s="268" t="s">
        <v>1200</v>
      </c>
      <c r="D406" s="268" t="s">
        <v>218</v>
      </c>
      <c r="E406" s="268" t="s">
        <v>38</v>
      </c>
      <c r="F406" s="268" t="s">
        <v>60</v>
      </c>
      <c r="G406" s="268" t="s">
        <v>40</v>
      </c>
      <c r="H406" s="268" t="s">
        <v>41</v>
      </c>
      <c r="I406" s="203" t="s">
        <v>264</v>
      </c>
      <c r="J406" s="203" t="s">
        <v>267</v>
      </c>
      <c r="K406" s="295">
        <v>42103</v>
      </c>
      <c r="L406" s="268" t="s">
        <v>286</v>
      </c>
      <c r="M406" s="203" t="s">
        <v>283</v>
      </c>
      <c r="N406" s="203" t="s">
        <v>195</v>
      </c>
      <c r="O406" s="295">
        <v>42152</v>
      </c>
      <c r="P406" s="453">
        <f t="shared" ca="1" si="6"/>
        <v>49</v>
      </c>
      <c r="Q406" s="268" t="s">
        <v>289</v>
      </c>
    </row>
    <row r="407" spans="1:17" s="151" customFormat="1" x14ac:dyDescent="0.25">
      <c r="A407" s="294">
        <v>424</v>
      </c>
      <c r="B407" s="203" t="s">
        <v>10</v>
      </c>
      <c r="C407" s="203" t="s">
        <v>1201</v>
      </c>
      <c r="D407" s="203" t="s">
        <v>221</v>
      </c>
      <c r="E407" s="203" t="s">
        <v>248</v>
      </c>
      <c r="F407" s="203" t="s">
        <v>248</v>
      </c>
      <c r="G407" s="203" t="s">
        <v>41</v>
      </c>
      <c r="H407" s="203" t="s">
        <v>41</v>
      </c>
      <c r="I407" s="203" t="s">
        <v>259</v>
      </c>
      <c r="J407" s="203" t="s">
        <v>250</v>
      </c>
      <c r="K407" s="295">
        <v>42103</v>
      </c>
      <c r="L407" s="203" t="s">
        <v>13</v>
      </c>
      <c r="M407" s="203" t="s">
        <v>283</v>
      </c>
      <c r="N407" s="203" t="s">
        <v>195</v>
      </c>
      <c r="O407" s="295">
        <v>42122</v>
      </c>
      <c r="P407" s="453">
        <f t="shared" ca="1" si="6"/>
        <v>19</v>
      </c>
      <c r="Q407" s="268" t="s">
        <v>289</v>
      </c>
    </row>
    <row r="408" spans="1:17" s="151" customFormat="1" x14ac:dyDescent="0.25">
      <c r="A408" s="294">
        <v>425</v>
      </c>
      <c r="B408" s="268" t="s">
        <v>10</v>
      </c>
      <c r="C408" s="268" t="s">
        <v>1202</v>
      </c>
      <c r="D408" s="268" t="s">
        <v>13</v>
      </c>
      <c r="E408" s="268" t="s">
        <v>38</v>
      </c>
      <c r="F408" s="268" t="s">
        <v>60</v>
      </c>
      <c r="G408" s="268" t="s">
        <v>41</v>
      </c>
      <c r="H408" s="268" t="s">
        <v>41</v>
      </c>
      <c r="I408" s="203" t="s">
        <v>262</v>
      </c>
      <c r="J408" s="203" t="s">
        <v>250</v>
      </c>
      <c r="K408" s="295">
        <v>42103</v>
      </c>
      <c r="L408" s="268" t="s">
        <v>13</v>
      </c>
      <c r="M408" s="203" t="s">
        <v>283</v>
      </c>
      <c r="N408" s="203" t="s">
        <v>195</v>
      </c>
      <c r="O408" s="295">
        <v>42143</v>
      </c>
      <c r="P408" s="453">
        <f t="shared" ca="1" si="6"/>
        <v>40</v>
      </c>
      <c r="Q408" s="268" t="s">
        <v>289</v>
      </c>
    </row>
    <row r="409" spans="1:17" s="151" customFormat="1" x14ac:dyDescent="0.25">
      <c r="A409" s="294">
        <v>426</v>
      </c>
      <c r="B409" s="203" t="s">
        <v>10</v>
      </c>
      <c r="C409" s="203" t="s">
        <v>1203</v>
      </c>
      <c r="D409" s="203" t="s">
        <v>13</v>
      </c>
      <c r="E409" s="203" t="s">
        <v>53</v>
      </c>
      <c r="F409" s="203" t="s">
        <v>81</v>
      </c>
      <c r="G409" s="203" t="s">
        <v>41</v>
      </c>
      <c r="H409" s="203" t="s">
        <v>41</v>
      </c>
      <c r="I409" s="203" t="s">
        <v>262</v>
      </c>
      <c r="J409" s="203" t="s">
        <v>262</v>
      </c>
      <c r="K409" s="295">
        <v>42103</v>
      </c>
      <c r="L409" s="203" t="s">
        <v>13</v>
      </c>
      <c r="M409" s="203" t="s">
        <v>283</v>
      </c>
      <c r="N409" s="203" t="s">
        <v>195</v>
      </c>
      <c r="O409" s="295">
        <v>42109</v>
      </c>
      <c r="P409" s="453">
        <f t="shared" ca="1" si="6"/>
        <v>6</v>
      </c>
      <c r="Q409" s="268" t="s">
        <v>289</v>
      </c>
    </row>
    <row r="410" spans="1:17" s="151" customFormat="1" x14ac:dyDescent="0.25">
      <c r="A410" s="294">
        <v>427</v>
      </c>
      <c r="B410" s="268" t="s">
        <v>10</v>
      </c>
      <c r="C410" s="268" t="s">
        <v>1606</v>
      </c>
      <c r="D410" s="268" t="s">
        <v>209</v>
      </c>
      <c r="E410" s="268" t="s">
        <v>38</v>
      </c>
      <c r="F410" s="268" t="s">
        <v>60</v>
      </c>
      <c r="G410" s="268" t="s">
        <v>41</v>
      </c>
      <c r="H410" s="268" t="s">
        <v>41</v>
      </c>
      <c r="I410" s="203" t="s">
        <v>261</v>
      </c>
      <c r="J410" s="203" t="s">
        <v>250</v>
      </c>
      <c r="K410" s="295">
        <v>42103</v>
      </c>
      <c r="L410" s="268" t="s">
        <v>13</v>
      </c>
      <c r="M410" s="203" t="s">
        <v>283</v>
      </c>
      <c r="N410" s="203" t="s">
        <v>195</v>
      </c>
      <c r="O410" s="295">
        <v>42146</v>
      </c>
      <c r="P410" s="453">
        <f t="shared" ca="1" si="6"/>
        <v>43</v>
      </c>
      <c r="Q410" s="268" t="s">
        <v>289</v>
      </c>
    </row>
    <row r="411" spans="1:17" s="151" customFormat="1" x14ac:dyDescent="0.25">
      <c r="A411" s="294">
        <v>428</v>
      </c>
      <c r="B411" s="203" t="s">
        <v>10</v>
      </c>
      <c r="C411" s="203" t="s">
        <v>1204</v>
      </c>
      <c r="D411" s="203" t="s">
        <v>217</v>
      </c>
      <c r="E411" s="203" t="s">
        <v>38</v>
      </c>
      <c r="F411" s="203" t="s">
        <v>60</v>
      </c>
      <c r="G411" s="203" t="s">
        <v>42</v>
      </c>
      <c r="H411" s="203" t="s">
        <v>42</v>
      </c>
      <c r="I411" s="203" t="s">
        <v>261</v>
      </c>
      <c r="J411" s="203" t="s">
        <v>250</v>
      </c>
      <c r="K411" s="295">
        <v>42103</v>
      </c>
      <c r="L411" s="203" t="s">
        <v>13</v>
      </c>
      <c r="M411" s="203" t="s">
        <v>283</v>
      </c>
      <c r="N411" s="203" t="s">
        <v>195</v>
      </c>
      <c r="O411" s="295">
        <v>42146</v>
      </c>
      <c r="P411" s="453">
        <f t="shared" ca="1" si="6"/>
        <v>43</v>
      </c>
      <c r="Q411" s="268" t="s">
        <v>289</v>
      </c>
    </row>
    <row r="412" spans="1:17" s="151" customFormat="1" x14ac:dyDescent="0.25">
      <c r="A412" s="294">
        <v>429</v>
      </c>
      <c r="B412" s="268" t="s">
        <v>10</v>
      </c>
      <c r="C412" s="268" t="s">
        <v>1205</v>
      </c>
      <c r="D412" s="268" t="s">
        <v>212</v>
      </c>
      <c r="E412" s="268" t="s">
        <v>54</v>
      </c>
      <c r="F412" s="268" t="s">
        <v>85</v>
      </c>
      <c r="G412" s="268" t="s">
        <v>42</v>
      </c>
      <c r="H412" s="268" t="s">
        <v>42</v>
      </c>
      <c r="I412" s="203" t="s">
        <v>261</v>
      </c>
      <c r="J412" s="203" t="s">
        <v>250</v>
      </c>
      <c r="K412" s="295">
        <v>42103</v>
      </c>
      <c r="L412" s="268" t="s">
        <v>13</v>
      </c>
      <c r="M412" s="203" t="s">
        <v>283</v>
      </c>
      <c r="N412" s="203" t="s">
        <v>195</v>
      </c>
      <c r="O412" s="295">
        <v>42137</v>
      </c>
      <c r="P412" s="453">
        <f t="shared" ca="1" si="6"/>
        <v>34</v>
      </c>
      <c r="Q412" s="268" t="s">
        <v>289</v>
      </c>
    </row>
    <row r="413" spans="1:17" s="151" customFormat="1" x14ac:dyDescent="0.25">
      <c r="A413" s="294">
        <v>430</v>
      </c>
      <c r="B413" s="203" t="s">
        <v>10</v>
      </c>
      <c r="C413" s="203" t="s">
        <v>1206</v>
      </c>
      <c r="D413" s="203" t="s">
        <v>223</v>
      </c>
      <c r="E413" s="203" t="s">
        <v>38</v>
      </c>
      <c r="F413" s="203" t="s">
        <v>60</v>
      </c>
      <c r="G413" s="203" t="s">
        <v>41</v>
      </c>
      <c r="H413" s="203" t="s">
        <v>41</v>
      </c>
      <c r="I413" s="203" t="s">
        <v>261</v>
      </c>
      <c r="J413" s="203" t="s">
        <v>261</v>
      </c>
      <c r="K413" s="295">
        <v>42103</v>
      </c>
      <c r="L413" s="203" t="s">
        <v>13</v>
      </c>
      <c r="M413" s="203" t="s">
        <v>283</v>
      </c>
      <c r="N413" s="203" t="s">
        <v>195</v>
      </c>
      <c r="O413" s="295">
        <v>42109</v>
      </c>
      <c r="P413" s="453">
        <f t="shared" ca="1" si="6"/>
        <v>6</v>
      </c>
      <c r="Q413" s="268" t="s">
        <v>289</v>
      </c>
    </row>
    <row r="414" spans="1:17" s="151" customFormat="1" x14ac:dyDescent="0.25">
      <c r="A414" s="294">
        <v>431</v>
      </c>
      <c r="B414" s="268" t="s">
        <v>10</v>
      </c>
      <c r="C414" s="268" t="s">
        <v>1207</v>
      </c>
      <c r="D414" s="268" t="s">
        <v>223</v>
      </c>
      <c r="E414" s="268" t="s">
        <v>38</v>
      </c>
      <c r="F414" s="268" t="s">
        <v>60</v>
      </c>
      <c r="G414" s="268" t="s">
        <v>41</v>
      </c>
      <c r="H414" s="268" t="s">
        <v>41</v>
      </c>
      <c r="I414" s="203" t="s">
        <v>259</v>
      </c>
      <c r="J414" s="203" t="s">
        <v>259</v>
      </c>
      <c r="K414" s="295">
        <v>42103</v>
      </c>
      <c r="L414" s="268" t="s">
        <v>13</v>
      </c>
      <c r="M414" s="203" t="s">
        <v>283</v>
      </c>
      <c r="N414" s="203" t="s">
        <v>195</v>
      </c>
      <c r="O414" s="295">
        <v>42109</v>
      </c>
      <c r="P414" s="453">
        <f t="shared" ca="1" si="6"/>
        <v>6</v>
      </c>
      <c r="Q414" s="268" t="s">
        <v>289</v>
      </c>
    </row>
    <row r="415" spans="1:17" s="151" customFormat="1" x14ac:dyDescent="0.25">
      <c r="A415" s="294">
        <v>432</v>
      </c>
      <c r="B415" s="203" t="s">
        <v>45</v>
      </c>
      <c r="C415" s="203" t="s">
        <v>1208</v>
      </c>
      <c r="D415" s="203" t="s">
        <v>204</v>
      </c>
      <c r="E415" s="203" t="s">
        <v>248</v>
      </c>
      <c r="F415" s="203" t="s">
        <v>248</v>
      </c>
      <c r="G415" s="203" t="s">
        <v>40</v>
      </c>
      <c r="H415" s="203" t="s">
        <v>41</v>
      </c>
      <c r="I415" s="203" t="s">
        <v>254</v>
      </c>
      <c r="J415" s="203" t="s">
        <v>267</v>
      </c>
      <c r="K415" s="295">
        <v>42103</v>
      </c>
      <c r="L415" s="203" t="s">
        <v>13</v>
      </c>
      <c r="M415" s="203" t="s">
        <v>283</v>
      </c>
      <c r="N415" s="203" t="s">
        <v>195</v>
      </c>
      <c r="O415" s="203" t="s">
        <v>248</v>
      </c>
      <c r="P415" s="453">
        <f t="shared" ca="1" si="6"/>
        <v>49.797208680553013</v>
      </c>
      <c r="Q415" s="268" t="s">
        <v>289</v>
      </c>
    </row>
    <row r="416" spans="1:17" s="151" customFormat="1" x14ac:dyDescent="0.25">
      <c r="A416" s="294">
        <v>433</v>
      </c>
      <c r="B416" s="268" t="s">
        <v>10</v>
      </c>
      <c r="C416" s="268" t="s">
        <v>1209</v>
      </c>
      <c r="D416" s="268" t="s">
        <v>204</v>
      </c>
      <c r="E416" s="268" t="s">
        <v>38</v>
      </c>
      <c r="F416" s="268" t="s">
        <v>60</v>
      </c>
      <c r="G416" s="268" t="s">
        <v>40</v>
      </c>
      <c r="H416" s="268" t="s">
        <v>40</v>
      </c>
      <c r="I416" s="203" t="s">
        <v>254</v>
      </c>
      <c r="J416" s="203" t="s">
        <v>250</v>
      </c>
      <c r="K416" s="295">
        <v>42103</v>
      </c>
      <c r="L416" s="268" t="s">
        <v>13</v>
      </c>
      <c r="M416" s="203" t="s">
        <v>283</v>
      </c>
      <c r="N416" s="203" t="s">
        <v>195</v>
      </c>
      <c r="O416" s="295">
        <v>42111</v>
      </c>
      <c r="P416" s="453">
        <f t="shared" ca="1" si="6"/>
        <v>8</v>
      </c>
      <c r="Q416" s="268" t="s">
        <v>289</v>
      </c>
    </row>
    <row r="417" spans="1:17" s="151" customFormat="1" x14ac:dyDescent="0.25">
      <c r="A417" s="294">
        <v>434</v>
      </c>
      <c r="B417" s="203" t="s">
        <v>10</v>
      </c>
      <c r="C417" s="203" t="s">
        <v>1210</v>
      </c>
      <c r="D417" s="203" t="s">
        <v>223</v>
      </c>
      <c r="E417" s="203" t="s">
        <v>38</v>
      </c>
      <c r="F417" s="203" t="s">
        <v>60</v>
      </c>
      <c r="G417" s="203" t="s">
        <v>41</v>
      </c>
      <c r="H417" s="203" t="s">
        <v>41</v>
      </c>
      <c r="I417" s="203" t="s">
        <v>261</v>
      </c>
      <c r="J417" s="203" t="s">
        <v>261</v>
      </c>
      <c r="K417" s="295">
        <v>42103</v>
      </c>
      <c r="L417" s="203" t="s">
        <v>13</v>
      </c>
      <c r="M417" s="203" t="s">
        <v>283</v>
      </c>
      <c r="N417" s="203" t="s">
        <v>195</v>
      </c>
      <c r="O417" s="295">
        <v>42109</v>
      </c>
      <c r="P417" s="453">
        <f t="shared" ca="1" si="6"/>
        <v>6</v>
      </c>
      <c r="Q417" s="268" t="s">
        <v>289</v>
      </c>
    </row>
    <row r="418" spans="1:17" s="151" customFormat="1" x14ac:dyDescent="0.25">
      <c r="A418" s="294">
        <v>435</v>
      </c>
      <c r="B418" s="268" t="s">
        <v>45</v>
      </c>
      <c r="C418" s="268" t="s">
        <v>1211</v>
      </c>
      <c r="D418" s="268" t="s">
        <v>221</v>
      </c>
      <c r="E418" s="203" t="s">
        <v>248</v>
      </c>
      <c r="F418" s="203" t="s">
        <v>248</v>
      </c>
      <c r="G418" s="268" t="s">
        <v>40</v>
      </c>
      <c r="H418" s="268" t="s">
        <v>40</v>
      </c>
      <c r="I418" s="203" t="s">
        <v>254</v>
      </c>
      <c r="J418" s="203" t="s">
        <v>267</v>
      </c>
      <c r="K418" s="295">
        <v>42104</v>
      </c>
      <c r="L418" s="268" t="s">
        <v>13</v>
      </c>
      <c r="M418" s="203" t="s">
        <v>283</v>
      </c>
      <c r="N418" s="203" t="s">
        <v>195</v>
      </c>
      <c r="O418" s="203" t="s">
        <v>248</v>
      </c>
      <c r="P418" s="453">
        <f t="shared" ca="1" si="6"/>
        <v>48.797208680553013</v>
      </c>
      <c r="Q418" s="268" t="s">
        <v>289</v>
      </c>
    </row>
    <row r="419" spans="1:17" s="151" customFormat="1" x14ac:dyDescent="0.25">
      <c r="A419" s="294">
        <v>436</v>
      </c>
      <c r="B419" s="203" t="s">
        <v>10</v>
      </c>
      <c r="C419" s="203" t="s">
        <v>1212</v>
      </c>
      <c r="D419" s="203" t="s">
        <v>221</v>
      </c>
      <c r="E419" s="203" t="s">
        <v>38</v>
      </c>
      <c r="F419" s="203" t="s">
        <v>60</v>
      </c>
      <c r="G419" s="203" t="s">
        <v>41</v>
      </c>
      <c r="H419" s="203" t="s">
        <v>41</v>
      </c>
      <c r="I419" s="203" t="s">
        <v>254</v>
      </c>
      <c r="J419" s="203" t="s">
        <v>250</v>
      </c>
      <c r="K419" s="295">
        <v>42104</v>
      </c>
      <c r="L419" s="203" t="s">
        <v>13</v>
      </c>
      <c r="M419" s="203" t="s">
        <v>283</v>
      </c>
      <c r="N419" s="203" t="s">
        <v>195</v>
      </c>
      <c r="O419" s="295">
        <v>42132</v>
      </c>
      <c r="P419" s="453">
        <f t="shared" ca="1" si="6"/>
        <v>28</v>
      </c>
      <c r="Q419" s="268" t="s">
        <v>289</v>
      </c>
    </row>
    <row r="420" spans="1:17" s="151" customFormat="1" x14ac:dyDescent="0.25">
      <c r="A420" s="294">
        <v>437</v>
      </c>
      <c r="B420" s="268" t="s">
        <v>10</v>
      </c>
      <c r="C420" s="268" t="s">
        <v>1213</v>
      </c>
      <c r="D420" s="268" t="s">
        <v>221</v>
      </c>
      <c r="E420" s="268" t="s">
        <v>38</v>
      </c>
      <c r="F420" s="268" t="s">
        <v>60</v>
      </c>
      <c r="G420" s="268" t="s">
        <v>41</v>
      </c>
      <c r="H420" s="268" t="s">
        <v>41</v>
      </c>
      <c r="I420" s="203" t="s">
        <v>254</v>
      </c>
      <c r="J420" s="203" t="s">
        <v>250</v>
      </c>
      <c r="K420" s="295">
        <v>42104</v>
      </c>
      <c r="L420" s="268" t="s">
        <v>13</v>
      </c>
      <c r="M420" s="203" t="s">
        <v>283</v>
      </c>
      <c r="N420" s="203" t="s">
        <v>195</v>
      </c>
      <c r="O420" s="295">
        <v>42128</v>
      </c>
      <c r="P420" s="453">
        <f t="shared" ca="1" si="6"/>
        <v>24</v>
      </c>
      <c r="Q420" s="268" t="s">
        <v>289</v>
      </c>
    </row>
    <row r="421" spans="1:17" s="151" customFormat="1" x14ac:dyDescent="0.25">
      <c r="A421" s="294">
        <v>438</v>
      </c>
      <c r="B421" s="203" t="s">
        <v>216</v>
      </c>
      <c r="C421" s="203" t="s">
        <v>1214</v>
      </c>
      <c r="D421" s="203" t="s">
        <v>221</v>
      </c>
      <c r="E421" s="203" t="s">
        <v>248</v>
      </c>
      <c r="F421" s="203" t="s">
        <v>248</v>
      </c>
      <c r="G421" s="203" t="s">
        <v>40</v>
      </c>
      <c r="H421" s="203" t="s">
        <v>40</v>
      </c>
      <c r="I421" s="203" t="s">
        <v>254</v>
      </c>
      <c r="J421" s="203" t="s">
        <v>274</v>
      </c>
      <c r="K421" s="295">
        <v>42104</v>
      </c>
      <c r="L421" s="203" t="s">
        <v>13</v>
      </c>
      <c r="M421" s="203" t="s">
        <v>283</v>
      </c>
      <c r="N421" s="203" t="s">
        <v>195</v>
      </c>
      <c r="O421" s="203" t="s">
        <v>248</v>
      </c>
      <c r="P421" s="453">
        <f t="shared" ca="1" si="6"/>
        <v>48.797208680553013</v>
      </c>
      <c r="Q421" s="268" t="s">
        <v>289</v>
      </c>
    </row>
    <row r="422" spans="1:17" s="151" customFormat="1" x14ac:dyDescent="0.25">
      <c r="A422" s="294">
        <v>439</v>
      </c>
      <c r="B422" s="268" t="s">
        <v>10</v>
      </c>
      <c r="C422" s="268" t="s">
        <v>1215</v>
      </c>
      <c r="D422" s="268" t="s">
        <v>221</v>
      </c>
      <c r="E422" s="268" t="s">
        <v>52</v>
      </c>
      <c r="F422" s="268" t="s">
        <v>81</v>
      </c>
      <c r="G422" s="268" t="s">
        <v>40</v>
      </c>
      <c r="H422" s="268" t="s">
        <v>40</v>
      </c>
      <c r="I422" s="203" t="s">
        <v>254</v>
      </c>
      <c r="J422" s="203" t="s">
        <v>254</v>
      </c>
      <c r="K422" s="295">
        <v>42104</v>
      </c>
      <c r="L422" s="268" t="s">
        <v>13</v>
      </c>
      <c r="M422" s="203" t="s">
        <v>283</v>
      </c>
      <c r="N422" s="203" t="s">
        <v>195</v>
      </c>
      <c r="O422" s="295">
        <v>42152</v>
      </c>
      <c r="P422" s="453">
        <f t="shared" ca="1" si="6"/>
        <v>48</v>
      </c>
      <c r="Q422" s="268" t="s">
        <v>289</v>
      </c>
    </row>
    <row r="423" spans="1:17" s="151" customFormat="1" x14ac:dyDescent="0.25">
      <c r="A423" s="294">
        <v>440</v>
      </c>
      <c r="B423" s="203" t="s">
        <v>9</v>
      </c>
      <c r="C423" s="203" t="s">
        <v>1216</v>
      </c>
      <c r="D423" s="203" t="s">
        <v>221</v>
      </c>
      <c r="E423" s="203" t="s">
        <v>248</v>
      </c>
      <c r="F423" s="203" t="s">
        <v>248</v>
      </c>
      <c r="G423" s="203" t="s">
        <v>40</v>
      </c>
      <c r="H423" s="203" t="s">
        <v>41</v>
      </c>
      <c r="I423" s="203" t="s">
        <v>254</v>
      </c>
      <c r="J423" s="203" t="s">
        <v>797</v>
      </c>
      <c r="K423" s="295">
        <v>42104</v>
      </c>
      <c r="L423" s="203" t="s">
        <v>13</v>
      </c>
      <c r="M423" s="203" t="s">
        <v>283</v>
      </c>
      <c r="N423" s="203" t="s">
        <v>195</v>
      </c>
      <c r="O423" s="203" t="s">
        <v>248</v>
      </c>
      <c r="P423" s="453">
        <f t="shared" ca="1" si="6"/>
        <v>48.797208680553013</v>
      </c>
      <c r="Q423" s="268" t="s">
        <v>289</v>
      </c>
    </row>
    <row r="424" spans="1:17" s="151" customFormat="1" x14ac:dyDescent="0.25">
      <c r="A424" s="294">
        <v>441</v>
      </c>
      <c r="B424" s="268" t="s">
        <v>10</v>
      </c>
      <c r="C424" s="268" t="s">
        <v>1217</v>
      </c>
      <c r="D424" s="268" t="s">
        <v>218</v>
      </c>
      <c r="E424" s="268" t="s">
        <v>38</v>
      </c>
      <c r="F424" s="268" t="s">
        <v>60</v>
      </c>
      <c r="G424" s="268" t="s">
        <v>40</v>
      </c>
      <c r="H424" s="268" t="s">
        <v>40</v>
      </c>
      <c r="I424" s="203" t="s">
        <v>264</v>
      </c>
      <c r="J424" s="203" t="s">
        <v>264</v>
      </c>
      <c r="K424" s="295">
        <v>42104</v>
      </c>
      <c r="L424" s="268" t="s">
        <v>13</v>
      </c>
      <c r="M424" s="203" t="s">
        <v>283</v>
      </c>
      <c r="N424" s="203" t="s">
        <v>195</v>
      </c>
      <c r="O424" s="295">
        <v>42137</v>
      </c>
      <c r="P424" s="453">
        <f t="shared" ca="1" si="6"/>
        <v>33</v>
      </c>
      <c r="Q424" s="268" t="s">
        <v>289</v>
      </c>
    </row>
    <row r="425" spans="1:17" s="151" customFormat="1" x14ac:dyDescent="0.25">
      <c r="A425" s="294">
        <v>442</v>
      </c>
      <c r="B425" s="203" t="s">
        <v>10</v>
      </c>
      <c r="C425" s="203" t="s">
        <v>1218</v>
      </c>
      <c r="D425" s="203" t="s">
        <v>212</v>
      </c>
      <c r="E425" s="203" t="s">
        <v>38</v>
      </c>
      <c r="F425" s="203" t="s">
        <v>60</v>
      </c>
      <c r="G425" s="203" t="s">
        <v>40</v>
      </c>
      <c r="H425" s="203" t="s">
        <v>40</v>
      </c>
      <c r="I425" s="203" t="s">
        <v>261</v>
      </c>
      <c r="J425" s="203" t="s">
        <v>255</v>
      </c>
      <c r="K425" s="295">
        <v>42104</v>
      </c>
      <c r="L425" s="203" t="s">
        <v>13</v>
      </c>
      <c r="M425" s="203" t="s">
        <v>283</v>
      </c>
      <c r="N425" s="203" t="s">
        <v>195</v>
      </c>
      <c r="O425" s="295">
        <v>42130</v>
      </c>
      <c r="P425" s="453">
        <f t="shared" ca="1" si="6"/>
        <v>26</v>
      </c>
      <c r="Q425" s="268" t="s">
        <v>289</v>
      </c>
    </row>
    <row r="426" spans="1:17" s="151" customFormat="1" x14ac:dyDescent="0.25">
      <c r="A426" s="294">
        <v>443</v>
      </c>
      <c r="B426" s="268" t="s">
        <v>8</v>
      </c>
      <c r="C426" s="268" t="s">
        <v>1219</v>
      </c>
      <c r="D426" s="268" t="s">
        <v>218</v>
      </c>
      <c r="E426" s="203" t="s">
        <v>248</v>
      </c>
      <c r="F426" s="203" t="s">
        <v>248</v>
      </c>
      <c r="G426" s="268" t="s">
        <v>40</v>
      </c>
      <c r="H426" s="268" t="s">
        <v>40</v>
      </c>
      <c r="I426" s="203" t="s">
        <v>264</v>
      </c>
      <c r="J426" s="203" t="s">
        <v>274</v>
      </c>
      <c r="K426" s="295">
        <v>42104</v>
      </c>
      <c r="L426" s="268" t="s">
        <v>13</v>
      </c>
      <c r="M426" s="203" t="s">
        <v>283</v>
      </c>
      <c r="N426" s="203" t="s">
        <v>195</v>
      </c>
      <c r="O426" s="203" t="s">
        <v>248</v>
      </c>
      <c r="P426" s="453">
        <f t="shared" ca="1" si="6"/>
        <v>48.797208680553013</v>
      </c>
      <c r="Q426" s="268" t="s">
        <v>289</v>
      </c>
    </row>
    <row r="427" spans="1:17" s="151" customFormat="1" x14ac:dyDescent="0.25">
      <c r="A427" s="294">
        <v>444</v>
      </c>
      <c r="B427" s="203" t="s">
        <v>10</v>
      </c>
      <c r="C427" s="203" t="s">
        <v>1220</v>
      </c>
      <c r="D427" s="203" t="s">
        <v>212</v>
      </c>
      <c r="E427" s="203" t="s">
        <v>38</v>
      </c>
      <c r="F427" s="203" t="s">
        <v>60</v>
      </c>
      <c r="G427" s="203" t="s">
        <v>41</v>
      </c>
      <c r="H427" s="203" t="s">
        <v>41</v>
      </c>
      <c r="I427" s="203" t="s">
        <v>261</v>
      </c>
      <c r="J427" s="203" t="s">
        <v>250</v>
      </c>
      <c r="K427" s="295">
        <v>42104</v>
      </c>
      <c r="L427" s="203" t="s">
        <v>13</v>
      </c>
      <c r="M427" s="203" t="s">
        <v>283</v>
      </c>
      <c r="N427" s="203" t="s">
        <v>195</v>
      </c>
      <c r="O427" s="295">
        <v>42130</v>
      </c>
      <c r="P427" s="453">
        <f t="shared" ca="1" si="6"/>
        <v>26</v>
      </c>
      <c r="Q427" s="268" t="s">
        <v>289</v>
      </c>
    </row>
    <row r="428" spans="1:17" s="151" customFormat="1" x14ac:dyDescent="0.25">
      <c r="A428" s="294">
        <v>445</v>
      </c>
      <c r="B428" s="268" t="s">
        <v>10</v>
      </c>
      <c r="C428" s="268" t="s">
        <v>1221</v>
      </c>
      <c r="D428" s="268" t="s">
        <v>218</v>
      </c>
      <c r="E428" s="268" t="s">
        <v>38</v>
      </c>
      <c r="F428" s="268" t="s">
        <v>60</v>
      </c>
      <c r="G428" s="268" t="s">
        <v>41</v>
      </c>
      <c r="H428" s="268" t="s">
        <v>41</v>
      </c>
      <c r="I428" s="203" t="s">
        <v>264</v>
      </c>
      <c r="J428" s="203" t="s">
        <v>250</v>
      </c>
      <c r="K428" s="295">
        <v>42104</v>
      </c>
      <c r="L428" s="268" t="s">
        <v>13</v>
      </c>
      <c r="M428" s="203" t="s">
        <v>283</v>
      </c>
      <c r="N428" s="203" t="s">
        <v>195</v>
      </c>
      <c r="O428" s="295">
        <v>42111</v>
      </c>
      <c r="P428" s="453">
        <f t="shared" ca="1" si="6"/>
        <v>7</v>
      </c>
      <c r="Q428" s="268" t="s">
        <v>289</v>
      </c>
    </row>
    <row r="429" spans="1:17" s="151" customFormat="1" x14ac:dyDescent="0.25">
      <c r="A429" s="294">
        <v>446</v>
      </c>
      <c r="B429" s="203" t="s">
        <v>8</v>
      </c>
      <c r="C429" s="203" t="s">
        <v>1222</v>
      </c>
      <c r="D429" s="203" t="s">
        <v>218</v>
      </c>
      <c r="E429" s="203" t="s">
        <v>248</v>
      </c>
      <c r="F429" s="203" t="s">
        <v>248</v>
      </c>
      <c r="G429" s="203" t="s">
        <v>40</v>
      </c>
      <c r="H429" s="203" t="s">
        <v>40</v>
      </c>
      <c r="I429" s="203" t="s">
        <v>264</v>
      </c>
      <c r="J429" s="203" t="s">
        <v>274</v>
      </c>
      <c r="K429" s="295">
        <v>42104</v>
      </c>
      <c r="L429" s="203" t="s">
        <v>13</v>
      </c>
      <c r="M429" s="203" t="s">
        <v>283</v>
      </c>
      <c r="N429" s="203" t="s">
        <v>195</v>
      </c>
      <c r="O429" s="203" t="s">
        <v>248</v>
      </c>
      <c r="P429" s="453">
        <f t="shared" ca="1" si="6"/>
        <v>48.797208680553013</v>
      </c>
      <c r="Q429" s="268" t="s">
        <v>289</v>
      </c>
    </row>
    <row r="430" spans="1:17" s="151" customFormat="1" x14ac:dyDescent="0.25">
      <c r="A430" s="294">
        <v>447</v>
      </c>
      <c r="B430" s="268" t="s">
        <v>8</v>
      </c>
      <c r="C430" s="268" t="s">
        <v>1223</v>
      </c>
      <c r="D430" s="268" t="s">
        <v>218</v>
      </c>
      <c r="E430" s="203" t="s">
        <v>248</v>
      </c>
      <c r="F430" s="203" t="s">
        <v>248</v>
      </c>
      <c r="G430" s="268" t="s">
        <v>40</v>
      </c>
      <c r="H430" s="268" t="s">
        <v>40</v>
      </c>
      <c r="I430" s="203" t="s">
        <v>264</v>
      </c>
      <c r="J430" s="203" t="s">
        <v>274</v>
      </c>
      <c r="K430" s="295">
        <v>42104</v>
      </c>
      <c r="L430" s="268" t="s">
        <v>13</v>
      </c>
      <c r="M430" s="203" t="s">
        <v>283</v>
      </c>
      <c r="N430" s="203" t="s">
        <v>195</v>
      </c>
      <c r="O430" s="203" t="s">
        <v>248</v>
      </c>
      <c r="P430" s="453">
        <f t="shared" ca="1" si="6"/>
        <v>48.797208680553013</v>
      </c>
      <c r="Q430" s="268" t="s">
        <v>289</v>
      </c>
    </row>
    <row r="431" spans="1:17" s="151" customFormat="1" x14ac:dyDescent="0.25">
      <c r="A431" s="294">
        <v>448</v>
      </c>
      <c r="B431" s="203" t="s">
        <v>10</v>
      </c>
      <c r="C431" s="203" t="s">
        <v>1224</v>
      </c>
      <c r="D431" s="203" t="s">
        <v>223</v>
      </c>
      <c r="E431" s="203" t="s">
        <v>38</v>
      </c>
      <c r="F431" s="203" t="s">
        <v>60</v>
      </c>
      <c r="G431" s="203" t="s">
        <v>40</v>
      </c>
      <c r="H431" s="203" t="s">
        <v>40</v>
      </c>
      <c r="I431" s="203" t="s">
        <v>261</v>
      </c>
      <c r="J431" s="203" t="s">
        <v>261</v>
      </c>
      <c r="K431" s="295">
        <v>42104</v>
      </c>
      <c r="L431" s="203" t="s">
        <v>13</v>
      </c>
      <c r="M431" s="203" t="s">
        <v>283</v>
      </c>
      <c r="N431" s="203" t="s">
        <v>195</v>
      </c>
      <c r="O431" s="295">
        <v>42109</v>
      </c>
      <c r="P431" s="453">
        <f t="shared" ca="1" si="6"/>
        <v>5</v>
      </c>
      <c r="Q431" s="268" t="s">
        <v>289</v>
      </c>
    </row>
    <row r="432" spans="1:17" s="151" customFormat="1" x14ac:dyDescent="0.25">
      <c r="A432" s="294">
        <v>449</v>
      </c>
      <c r="B432" s="268" t="s">
        <v>10</v>
      </c>
      <c r="C432" s="268" t="s">
        <v>1225</v>
      </c>
      <c r="D432" s="268" t="s">
        <v>212</v>
      </c>
      <c r="E432" s="268" t="s">
        <v>38</v>
      </c>
      <c r="F432" s="268" t="s">
        <v>60</v>
      </c>
      <c r="G432" s="268" t="s">
        <v>41</v>
      </c>
      <c r="H432" s="268" t="s">
        <v>41</v>
      </c>
      <c r="I432" s="203" t="s">
        <v>261</v>
      </c>
      <c r="J432" s="203" t="s">
        <v>276</v>
      </c>
      <c r="K432" s="295">
        <v>42107</v>
      </c>
      <c r="L432" s="268" t="s">
        <v>13</v>
      </c>
      <c r="M432" s="203" t="s">
        <v>283</v>
      </c>
      <c r="N432" s="203" t="s">
        <v>195</v>
      </c>
      <c r="O432" s="295">
        <v>42152</v>
      </c>
      <c r="P432" s="453">
        <f t="shared" ca="1" si="6"/>
        <v>45</v>
      </c>
      <c r="Q432" s="268" t="s">
        <v>289</v>
      </c>
    </row>
    <row r="433" spans="1:17" s="151" customFormat="1" x14ac:dyDescent="0.25">
      <c r="A433" s="294">
        <v>450</v>
      </c>
      <c r="B433" s="203" t="s">
        <v>10</v>
      </c>
      <c r="C433" s="203" t="s">
        <v>1226</v>
      </c>
      <c r="D433" s="203" t="s">
        <v>13</v>
      </c>
      <c r="E433" s="203" t="s">
        <v>38</v>
      </c>
      <c r="F433" s="203" t="s">
        <v>60</v>
      </c>
      <c r="G433" s="203" t="s">
        <v>41</v>
      </c>
      <c r="H433" s="203" t="s">
        <v>41</v>
      </c>
      <c r="I433" s="203" t="s">
        <v>250</v>
      </c>
      <c r="J433" s="203" t="s">
        <v>250</v>
      </c>
      <c r="K433" s="295">
        <v>42107</v>
      </c>
      <c r="L433" s="203" t="s">
        <v>13</v>
      </c>
      <c r="M433" s="203" t="s">
        <v>283</v>
      </c>
      <c r="N433" s="203" t="s">
        <v>195</v>
      </c>
      <c r="O433" s="295">
        <v>42118</v>
      </c>
      <c r="P433" s="453">
        <f t="shared" ca="1" si="6"/>
        <v>11</v>
      </c>
      <c r="Q433" s="268" t="s">
        <v>289</v>
      </c>
    </row>
    <row r="434" spans="1:17" s="151" customFormat="1" x14ac:dyDescent="0.25">
      <c r="A434" s="294">
        <v>451</v>
      </c>
      <c r="B434" s="268" t="s">
        <v>10</v>
      </c>
      <c r="C434" s="268" t="s">
        <v>1227</v>
      </c>
      <c r="D434" s="268" t="s">
        <v>212</v>
      </c>
      <c r="E434" s="268" t="s">
        <v>38</v>
      </c>
      <c r="F434" s="268" t="s">
        <v>60</v>
      </c>
      <c r="G434" s="268" t="s">
        <v>41</v>
      </c>
      <c r="H434" s="268" t="s">
        <v>41</v>
      </c>
      <c r="I434" s="203" t="s">
        <v>264</v>
      </c>
      <c r="J434" s="203" t="s">
        <v>250</v>
      </c>
      <c r="K434" s="295">
        <v>42107</v>
      </c>
      <c r="L434" s="268" t="s">
        <v>13</v>
      </c>
      <c r="M434" s="203" t="s">
        <v>283</v>
      </c>
      <c r="N434" s="203" t="s">
        <v>195</v>
      </c>
      <c r="O434" s="295">
        <v>42116</v>
      </c>
      <c r="P434" s="453">
        <f t="shared" ca="1" si="6"/>
        <v>9</v>
      </c>
      <c r="Q434" s="268" t="s">
        <v>289</v>
      </c>
    </row>
    <row r="435" spans="1:17" s="151" customFormat="1" x14ac:dyDescent="0.25">
      <c r="A435" s="294">
        <v>452</v>
      </c>
      <c r="B435" s="203" t="s">
        <v>10</v>
      </c>
      <c r="C435" s="203" t="s">
        <v>1228</v>
      </c>
      <c r="D435" s="203" t="s">
        <v>212</v>
      </c>
      <c r="E435" s="203" t="s">
        <v>38</v>
      </c>
      <c r="F435" s="203" t="s">
        <v>60</v>
      </c>
      <c r="G435" s="203" t="s">
        <v>40</v>
      </c>
      <c r="H435" s="203" t="s">
        <v>40</v>
      </c>
      <c r="I435" s="203" t="s">
        <v>264</v>
      </c>
      <c r="J435" s="203" t="s">
        <v>264</v>
      </c>
      <c r="K435" s="295">
        <v>42107</v>
      </c>
      <c r="L435" s="203" t="s">
        <v>13</v>
      </c>
      <c r="M435" s="203" t="s">
        <v>283</v>
      </c>
      <c r="N435" s="203" t="s">
        <v>195</v>
      </c>
      <c r="O435" s="295">
        <v>42131</v>
      </c>
      <c r="P435" s="453">
        <f t="shared" ca="1" si="6"/>
        <v>24</v>
      </c>
      <c r="Q435" s="268" t="s">
        <v>289</v>
      </c>
    </row>
    <row r="436" spans="1:17" s="151" customFormat="1" x14ac:dyDescent="0.25">
      <c r="A436" s="294">
        <v>453</v>
      </c>
      <c r="B436" s="268" t="s">
        <v>8</v>
      </c>
      <c r="C436" s="268" t="s">
        <v>1229</v>
      </c>
      <c r="D436" s="268" t="s">
        <v>217</v>
      </c>
      <c r="E436" s="203" t="s">
        <v>248</v>
      </c>
      <c r="F436" s="203" t="s">
        <v>248</v>
      </c>
      <c r="G436" s="268" t="s">
        <v>40</v>
      </c>
      <c r="H436" s="268" t="s">
        <v>40</v>
      </c>
      <c r="I436" s="203" t="s">
        <v>261</v>
      </c>
      <c r="J436" s="203" t="s">
        <v>274</v>
      </c>
      <c r="K436" s="295">
        <v>42107</v>
      </c>
      <c r="L436" s="268" t="s">
        <v>13</v>
      </c>
      <c r="M436" s="203" t="s">
        <v>283</v>
      </c>
      <c r="N436" s="203" t="s">
        <v>195</v>
      </c>
      <c r="O436" s="203" t="s">
        <v>248</v>
      </c>
      <c r="P436" s="453">
        <f t="shared" ca="1" si="6"/>
        <v>45.797208680553013</v>
      </c>
      <c r="Q436" s="268" t="s">
        <v>289</v>
      </c>
    </row>
    <row r="437" spans="1:17" s="151" customFormat="1" x14ac:dyDescent="0.25">
      <c r="A437" s="294">
        <v>454</v>
      </c>
      <c r="B437" s="203" t="s">
        <v>10</v>
      </c>
      <c r="C437" s="203" t="s">
        <v>1230</v>
      </c>
      <c r="D437" s="203" t="s">
        <v>212</v>
      </c>
      <c r="E437" s="203" t="s">
        <v>38</v>
      </c>
      <c r="F437" s="203" t="s">
        <v>60</v>
      </c>
      <c r="G437" s="203" t="s">
        <v>40</v>
      </c>
      <c r="H437" s="203" t="s">
        <v>40</v>
      </c>
      <c r="I437" s="203" t="s">
        <v>261</v>
      </c>
      <c r="J437" s="203" t="s">
        <v>255</v>
      </c>
      <c r="K437" s="295">
        <v>42107</v>
      </c>
      <c r="L437" s="203" t="s">
        <v>13</v>
      </c>
      <c r="M437" s="203" t="s">
        <v>283</v>
      </c>
      <c r="N437" s="203" t="s">
        <v>195</v>
      </c>
      <c r="O437" s="295">
        <v>42131</v>
      </c>
      <c r="P437" s="453">
        <f t="shared" ca="1" si="6"/>
        <v>24</v>
      </c>
      <c r="Q437" s="268" t="s">
        <v>289</v>
      </c>
    </row>
    <row r="438" spans="1:17" s="151" customFormat="1" x14ac:dyDescent="0.25">
      <c r="A438" s="294">
        <v>455</v>
      </c>
      <c r="B438" s="268" t="s">
        <v>8</v>
      </c>
      <c r="C438" s="268" t="s">
        <v>1231</v>
      </c>
      <c r="D438" s="268" t="s">
        <v>13</v>
      </c>
      <c r="E438" s="203" t="s">
        <v>248</v>
      </c>
      <c r="F438" s="203" t="s">
        <v>248</v>
      </c>
      <c r="G438" s="268" t="s">
        <v>42</v>
      </c>
      <c r="H438" s="268" t="s">
        <v>42</v>
      </c>
      <c r="I438" s="203" t="s">
        <v>261</v>
      </c>
      <c r="J438" s="203" t="s">
        <v>270</v>
      </c>
      <c r="K438" s="295">
        <v>42107</v>
      </c>
      <c r="L438" s="268" t="s">
        <v>13</v>
      </c>
      <c r="M438" s="203" t="s">
        <v>283</v>
      </c>
      <c r="N438" s="203" t="s">
        <v>195</v>
      </c>
      <c r="O438" s="203" t="s">
        <v>248</v>
      </c>
      <c r="P438" s="453">
        <f t="shared" ca="1" si="6"/>
        <v>45.797208680553013</v>
      </c>
      <c r="Q438" s="268" t="s">
        <v>289</v>
      </c>
    </row>
    <row r="439" spans="1:17" s="151" customFormat="1" x14ac:dyDescent="0.25">
      <c r="A439" s="294">
        <v>456</v>
      </c>
      <c r="B439" s="203" t="s">
        <v>199</v>
      </c>
      <c r="C439" s="203" t="s">
        <v>1232</v>
      </c>
      <c r="D439" s="203" t="s">
        <v>13</v>
      </c>
      <c r="E439" s="203" t="s">
        <v>248</v>
      </c>
      <c r="F439" s="203" t="s">
        <v>248</v>
      </c>
      <c r="G439" s="203" t="s">
        <v>40</v>
      </c>
      <c r="H439" s="203" t="s">
        <v>40</v>
      </c>
      <c r="I439" s="203" t="s">
        <v>261</v>
      </c>
      <c r="J439" s="203" t="s">
        <v>270</v>
      </c>
      <c r="K439" s="295">
        <v>42108</v>
      </c>
      <c r="L439" s="203" t="s">
        <v>13</v>
      </c>
      <c r="M439" s="203" t="s">
        <v>283</v>
      </c>
      <c r="N439" s="203" t="s">
        <v>195</v>
      </c>
      <c r="O439" s="203" t="s">
        <v>248</v>
      </c>
      <c r="P439" s="453">
        <f t="shared" ca="1" si="6"/>
        <v>44.797208680553013</v>
      </c>
      <c r="Q439" s="268" t="s">
        <v>289</v>
      </c>
    </row>
    <row r="440" spans="1:17" s="151" customFormat="1" x14ac:dyDescent="0.25">
      <c r="A440" s="294">
        <v>457</v>
      </c>
      <c r="B440" s="268" t="s">
        <v>10</v>
      </c>
      <c r="C440" s="268" t="s">
        <v>1233</v>
      </c>
      <c r="D440" s="268" t="s">
        <v>223</v>
      </c>
      <c r="E440" s="268" t="s">
        <v>791</v>
      </c>
      <c r="F440" s="268" t="s">
        <v>87</v>
      </c>
      <c r="G440" s="268" t="s">
        <v>41</v>
      </c>
      <c r="H440" s="268" t="s">
        <v>41</v>
      </c>
      <c r="I440" s="203" t="s">
        <v>261</v>
      </c>
      <c r="J440" s="203" t="s">
        <v>261</v>
      </c>
      <c r="K440" s="295">
        <v>42108</v>
      </c>
      <c r="L440" s="268" t="s">
        <v>13</v>
      </c>
      <c r="M440" s="203" t="s">
        <v>283</v>
      </c>
      <c r="N440" s="203" t="s">
        <v>195</v>
      </c>
      <c r="O440" s="295">
        <v>42115</v>
      </c>
      <c r="P440" s="453">
        <f t="shared" ca="1" si="6"/>
        <v>7</v>
      </c>
      <c r="Q440" s="268" t="s">
        <v>289</v>
      </c>
    </row>
    <row r="441" spans="1:17" s="151" customFormat="1" x14ac:dyDescent="0.25">
      <c r="A441" s="294">
        <v>458</v>
      </c>
      <c r="B441" s="203" t="s">
        <v>35</v>
      </c>
      <c r="C441" s="203" t="s">
        <v>1234</v>
      </c>
      <c r="D441" s="203" t="s">
        <v>197</v>
      </c>
      <c r="E441" s="203" t="s">
        <v>248</v>
      </c>
      <c r="F441" s="203" t="s">
        <v>248</v>
      </c>
      <c r="G441" s="203" t="s">
        <v>42</v>
      </c>
      <c r="H441" s="203" t="s">
        <v>42</v>
      </c>
      <c r="I441" s="203" t="s">
        <v>261</v>
      </c>
      <c r="J441" s="203" t="s">
        <v>270</v>
      </c>
      <c r="K441" s="295">
        <v>42108</v>
      </c>
      <c r="L441" s="203" t="s">
        <v>13</v>
      </c>
      <c r="M441" s="203" t="s">
        <v>283</v>
      </c>
      <c r="N441" s="203" t="s">
        <v>195</v>
      </c>
      <c r="O441" s="203" t="s">
        <v>248</v>
      </c>
      <c r="P441" s="453">
        <f t="shared" ca="1" si="6"/>
        <v>44.797208680553013</v>
      </c>
      <c r="Q441" s="268" t="s">
        <v>289</v>
      </c>
    </row>
    <row r="442" spans="1:17" s="151" customFormat="1" x14ac:dyDescent="0.25">
      <c r="A442" s="294">
        <v>459</v>
      </c>
      <c r="B442" s="268" t="s">
        <v>35</v>
      </c>
      <c r="C442" s="268" t="s">
        <v>1235</v>
      </c>
      <c r="D442" s="268" t="s">
        <v>13</v>
      </c>
      <c r="E442" s="203" t="s">
        <v>248</v>
      </c>
      <c r="F442" s="203" t="s">
        <v>248</v>
      </c>
      <c r="G442" s="268" t="s">
        <v>42</v>
      </c>
      <c r="H442" s="268" t="s">
        <v>42</v>
      </c>
      <c r="I442" s="203" t="s">
        <v>261</v>
      </c>
      <c r="J442" s="203" t="s">
        <v>270</v>
      </c>
      <c r="K442" s="295">
        <v>42108</v>
      </c>
      <c r="L442" s="268" t="s">
        <v>13</v>
      </c>
      <c r="M442" s="203" t="s">
        <v>283</v>
      </c>
      <c r="N442" s="203" t="s">
        <v>195</v>
      </c>
      <c r="O442" s="203" t="s">
        <v>248</v>
      </c>
      <c r="P442" s="453">
        <f t="shared" ca="1" si="6"/>
        <v>44.797208680553013</v>
      </c>
      <c r="Q442" s="268" t="s">
        <v>289</v>
      </c>
    </row>
    <row r="443" spans="1:17" s="151" customFormat="1" x14ac:dyDescent="0.25">
      <c r="A443" s="294">
        <v>460</v>
      </c>
      <c r="B443" s="203" t="s">
        <v>10</v>
      </c>
      <c r="C443" s="203" t="s">
        <v>1236</v>
      </c>
      <c r="D443" s="203" t="s">
        <v>212</v>
      </c>
      <c r="E443" s="203" t="s">
        <v>38</v>
      </c>
      <c r="F443" s="203" t="s">
        <v>60</v>
      </c>
      <c r="G443" s="203" t="s">
        <v>41</v>
      </c>
      <c r="H443" s="203" t="s">
        <v>41</v>
      </c>
      <c r="I443" s="203" t="s">
        <v>261</v>
      </c>
      <c r="J443" s="203" t="s">
        <v>250</v>
      </c>
      <c r="K443" s="295">
        <v>42108</v>
      </c>
      <c r="L443" s="203" t="s">
        <v>13</v>
      </c>
      <c r="M443" s="203" t="s">
        <v>283</v>
      </c>
      <c r="N443" s="203" t="s">
        <v>195</v>
      </c>
      <c r="O443" s="295">
        <v>42115</v>
      </c>
      <c r="P443" s="453">
        <f t="shared" ca="1" si="6"/>
        <v>7</v>
      </c>
      <c r="Q443" s="268" t="s">
        <v>289</v>
      </c>
    </row>
    <row r="444" spans="1:17" s="151" customFormat="1" x14ac:dyDescent="0.25">
      <c r="A444" s="294">
        <v>461</v>
      </c>
      <c r="B444" s="268" t="s">
        <v>10</v>
      </c>
      <c r="C444" s="268" t="s">
        <v>1237</v>
      </c>
      <c r="D444" s="268" t="s">
        <v>171</v>
      </c>
      <c r="E444" s="268" t="s">
        <v>38</v>
      </c>
      <c r="F444" s="268" t="s">
        <v>60</v>
      </c>
      <c r="G444" s="268" t="s">
        <v>41</v>
      </c>
      <c r="H444" s="268" t="s">
        <v>41</v>
      </c>
      <c r="I444" s="203" t="s">
        <v>261</v>
      </c>
      <c r="J444" s="203" t="s">
        <v>250</v>
      </c>
      <c r="K444" s="295">
        <v>42108</v>
      </c>
      <c r="L444" s="268" t="s">
        <v>13</v>
      </c>
      <c r="M444" s="203" t="s">
        <v>283</v>
      </c>
      <c r="N444" s="203" t="s">
        <v>195</v>
      </c>
      <c r="O444" s="295">
        <v>42116</v>
      </c>
      <c r="P444" s="453">
        <f t="shared" ca="1" si="6"/>
        <v>8</v>
      </c>
      <c r="Q444" s="268" t="s">
        <v>289</v>
      </c>
    </row>
    <row r="445" spans="1:17" s="151" customFormat="1" x14ac:dyDescent="0.25">
      <c r="A445" s="294">
        <v>462</v>
      </c>
      <c r="B445" s="203" t="s">
        <v>10</v>
      </c>
      <c r="C445" s="203" t="s">
        <v>1238</v>
      </c>
      <c r="D445" s="203" t="s">
        <v>212</v>
      </c>
      <c r="E445" s="203" t="s">
        <v>38</v>
      </c>
      <c r="F445" s="203" t="s">
        <v>60</v>
      </c>
      <c r="G445" s="203" t="s">
        <v>40</v>
      </c>
      <c r="H445" s="203" t="s">
        <v>40</v>
      </c>
      <c r="I445" s="203" t="s">
        <v>261</v>
      </c>
      <c r="J445" s="203" t="s">
        <v>250</v>
      </c>
      <c r="K445" s="295">
        <v>42108</v>
      </c>
      <c r="L445" s="203" t="s">
        <v>13</v>
      </c>
      <c r="M445" s="203" t="s">
        <v>283</v>
      </c>
      <c r="N445" s="203" t="s">
        <v>195</v>
      </c>
      <c r="O445" s="295">
        <v>42146</v>
      </c>
      <c r="P445" s="453">
        <f t="shared" ca="1" si="6"/>
        <v>38</v>
      </c>
      <c r="Q445" s="268" t="s">
        <v>289</v>
      </c>
    </row>
    <row r="446" spans="1:17" s="151" customFormat="1" x14ac:dyDescent="0.25">
      <c r="A446" s="294">
        <v>463</v>
      </c>
      <c r="B446" s="268" t="s">
        <v>10</v>
      </c>
      <c r="C446" s="268" t="s">
        <v>1239</v>
      </c>
      <c r="D446" s="268" t="s">
        <v>210</v>
      </c>
      <c r="E446" s="268" t="s">
        <v>38</v>
      </c>
      <c r="F446" s="268" t="s">
        <v>60</v>
      </c>
      <c r="G446" s="268" t="s">
        <v>41</v>
      </c>
      <c r="H446" s="268" t="s">
        <v>41</v>
      </c>
      <c r="I446" s="203" t="s">
        <v>261</v>
      </c>
      <c r="J446" s="203" t="s">
        <v>250</v>
      </c>
      <c r="K446" s="295">
        <v>42108</v>
      </c>
      <c r="L446" s="268" t="s">
        <v>13</v>
      </c>
      <c r="M446" s="203" t="s">
        <v>283</v>
      </c>
      <c r="N446" s="203" t="s">
        <v>195</v>
      </c>
      <c r="O446" s="295">
        <v>42114</v>
      </c>
      <c r="P446" s="453">
        <f t="shared" ca="1" si="6"/>
        <v>6</v>
      </c>
      <c r="Q446" s="268" t="s">
        <v>289</v>
      </c>
    </row>
    <row r="447" spans="1:17" s="151" customFormat="1" x14ac:dyDescent="0.25">
      <c r="A447" s="294">
        <v>464</v>
      </c>
      <c r="B447" s="203" t="s">
        <v>10</v>
      </c>
      <c r="C447" s="203" t="s">
        <v>1240</v>
      </c>
      <c r="D447" s="203" t="s">
        <v>13</v>
      </c>
      <c r="E447" s="203" t="s">
        <v>38</v>
      </c>
      <c r="F447" s="203" t="s">
        <v>60</v>
      </c>
      <c r="G447" s="203" t="s">
        <v>40</v>
      </c>
      <c r="H447" s="203" t="s">
        <v>41</v>
      </c>
      <c r="I447" s="203" t="s">
        <v>261</v>
      </c>
      <c r="J447" s="203" t="s">
        <v>251</v>
      </c>
      <c r="K447" s="295">
        <v>42108</v>
      </c>
      <c r="L447" s="203" t="s">
        <v>13</v>
      </c>
      <c r="M447" s="203" t="s">
        <v>283</v>
      </c>
      <c r="N447" s="203" t="s">
        <v>195</v>
      </c>
      <c r="O447" s="295">
        <v>42136</v>
      </c>
      <c r="P447" s="453">
        <f t="shared" ca="1" si="6"/>
        <v>28</v>
      </c>
      <c r="Q447" s="268" t="s">
        <v>289</v>
      </c>
    </row>
    <row r="448" spans="1:17" s="151" customFormat="1" x14ac:dyDescent="0.25">
      <c r="A448" s="294">
        <v>465</v>
      </c>
      <c r="B448" s="268" t="s">
        <v>10</v>
      </c>
      <c r="C448" s="268" t="s">
        <v>1241</v>
      </c>
      <c r="D448" s="268" t="s">
        <v>207</v>
      </c>
      <c r="E448" s="268" t="s">
        <v>38</v>
      </c>
      <c r="F448" s="268" t="s">
        <v>60</v>
      </c>
      <c r="G448" s="268" t="s">
        <v>41</v>
      </c>
      <c r="H448" s="268" t="s">
        <v>41</v>
      </c>
      <c r="I448" s="203" t="s">
        <v>261</v>
      </c>
      <c r="J448" s="203" t="s">
        <v>250</v>
      </c>
      <c r="K448" s="295">
        <v>42108</v>
      </c>
      <c r="L448" s="268" t="s">
        <v>13</v>
      </c>
      <c r="M448" s="203" t="s">
        <v>283</v>
      </c>
      <c r="N448" s="203" t="s">
        <v>195</v>
      </c>
      <c r="O448" s="295">
        <v>42118</v>
      </c>
      <c r="P448" s="453">
        <f t="shared" ca="1" si="6"/>
        <v>10</v>
      </c>
      <c r="Q448" s="268" t="s">
        <v>289</v>
      </c>
    </row>
    <row r="449" spans="1:17" s="151" customFormat="1" x14ac:dyDescent="0.25">
      <c r="A449" s="294">
        <v>466</v>
      </c>
      <c r="B449" s="203" t="s">
        <v>10</v>
      </c>
      <c r="C449" s="203" t="s">
        <v>1242</v>
      </c>
      <c r="D449" s="203" t="s">
        <v>207</v>
      </c>
      <c r="E449" s="203" t="s">
        <v>38</v>
      </c>
      <c r="F449" s="203" t="s">
        <v>60</v>
      </c>
      <c r="G449" s="203" t="s">
        <v>41</v>
      </c>
      <c r="H449" s="203" t="s">
        <v>41</v>
      </c>
      <c r="I449" s="203" t="s">
        <v>261</v>
      </c>
      <c r="J449" s="203" t="s">
        <v>250</v>
      </c>
      <c r="K449" s="295">
        <v>42108</v>
      </c>
      <c r="L449" s="203" t="s">
        <v>13</v>
      </c>
      <c r="M449" s="203" t="s">
        <v>283</v>
      </c>
      <c r="N449" s="203" t="s">
        <v>195</v>
      </c>
      <c r="O449" s="295">
        <v>42118</v>
      </c>
      <c r="P449" s="453">
        <f t="shared" ca="1" si="6"/>
        <v>10</v>
      </c>
      <c r="Q449" s="268" t="s">
        <v>289</v>
      </c>
    </row>
    <row r="450" spans="1:17" s="151" customFormat="1" x14ac:dyDescent="0.25">
      <c r="A450" s="294">
        <v>467</v>
      </c>
      <c r="B450" s="268" t="s">
        <v>8</v>
      </c>
      <c r="C450" s="268" t="s">
        <v>1243</v>
      </c>
      <c r="D450" s="268" t="s">
        <v>13</v>
      </c>
      <c r="E450" s="203" t="s">
        <v>248</v>
      </c>
      <c r="F450" s="203" t="s">
        <v>248</v>
      </c>
      <c r="G450" s="268" t="s">
        <v>40</v>
      </c>
      <c r="H450" s="268" t="s">
        <v>42</v>
      </c>
      <c r="I450" s="203" t="s">
        <v>261</v>
      </c>
      <c r="J450" s="203" t="s">
        <v>274</v>
      </c>
      <c r="K450" s="295">
        <v>42108</v>
      </c>
      <c r="L450" s="268" t="s">
        <v>13</v>
      </c>
      <c r="M450" s="203" t="s">
        <v>283</v>
      </c>
      <c r="N450" s="203" t="s">
        <v>195</v>
      </c>
      <c r="O450" s="203" t="s">
        <v>248</v>
      </c>
      <c r="P450" s="453">
        <f t="shared" ca="1" si="6"/>
        <v>44.797208680553013</v>
      </c>
      <c r="Q450" s="268" t="s">
        <v>289</v>
      </c>
    </row>
    <row r="451" spans="1:17" s="151" customFormat="1" x14ac:dyDescent="0.25">
      <c r="A451" s="294">
        <v>468</v>
      </c>
      <c r="B451" s="203" t="s">
        <v>199</v>
      </c>
      <c r="C451" s="203" t="s">
        <v>1244</v>
      </c>
      <c r="D451" s="203" t="s">
        <v>13</v>
      </c>
      <c r="E451" s="203" t="s">
        <v>248</v>
      </c>
      <c r="F451" s="203" t="s">
        <v>248</v>
      </c>
      <c r="G451" s="203" t="s">
        <v>40</v>
      </c>
      <c r="H451" s="203" t="s">
        <v>40</v>
      </c>
      <c r="I451" s="203" t="s">
        <v>261</v>
      </c>
      <c r="J451" s="203" t="s">
        <v>260</v>
      </c>
      <c r="K451" s="295">
        <v>42108</v>
      </c>
      <c r="L451" s="203" t="s">
        <v>13</v>
      </c>
      <c r="M451" s="203" t="s">
        <v>283</v>
      </c>
      <c r="N451" s="203" t="s">
        <v>195</v>
      </c>
      <c r="O451" s="203" t="s">
        <v>248</v>
      </c>
      <c r="P451" s="453">
        <f t="shared" ref="P451:P514" ca="1" si="7">IF(B451="Closed",IFERROR(O451-K451,""""),(NOW()-K451))</f>
        <v>44.797208680553013</v>
      </c>
      <c r="Q451" s="268" t="s">
        <v>289</v>
      </c>
    </row>
    <row r="452" spans="1:17" s="151" customFormat="1" x14ac:dyDescent="0.25">
      <c r="A452" s="294">
        <v>469</v>
      </c>
      <c r="B452" s="268" t="s">
        <v>10</v>
      </c>
      <c r="C452" s="268" t="s">
        <v>1245</v>
      </c>
      <c r="D452" s="268" t="s">
        <v>13</v>
      </c>
      <c r="E452" s="268" t="s">
        <v>38</v>
      </c>
      <c r="F452" s="268" t="s">
        <v>60</v>
      </c>
      <c r="G452" s="268" t="s">
        <v>41</v>
      </c>
      <c r="H452" s="268" t="s">
        <v>41</v>
      </c>
      <c r="I452" s="203" t="s">
        <v>250</v>
      </c>
      <c r="J452" s="203" t="s">
        <v>250</v>
      </c>
      <c r="K452" s="295">
        <v>42108</v>
      </c>
      <c r="L452" s="268" t="s">
        <v>13</v>
      </c>
      <c r="M452" s="203" t="s">
        <v>283</v>
      </c>
      <c r="N452" s="203" t="s">
        <v>195</v>
      </c>
      <c r="O452" s="295">
        <v>42111</v>
      </c>
      <c r="P452" s="453">
        <f t="shared" ca="1" si="7"/>
        <v>3</v>
      </c>
      <c r="Q452" s="268" t="s">
        <v>289</v>
      </c>
    </row>
    <row r="453" spans="1:17" s="151" customFormat="1" x14ac:dyDescent="0.25">
      <c r="A453" s="294">
        <v>470</v>
      </c>
      <c r="B453" s="203" t="s">
        <v>10</v>
      </c>
      <c r="C453" s="203" t="s">
        <v>1246</v>
      </c>
      <c r="D453" s="203" t="s">
        <v>219</v>
      </c>
      <c r="E453" s="203" t="s">
        <v>38</v>
      </c>
      <c r="F453" s="203" t="s">
        <v>60</v>
      </c>
      <c r="G453" s="203" t="s">
        <v>41</v>
      </c>
      <c r="H453" s="203" t="s">
        <v>41</v>
      </c>
      <c r="I453" s="203" t="s">
        <v>251</v>
      </c>
      <c r="J453" s="203" t="s">
        <v>250</v>
      </c>
      <c r="K453" s="295">
        <v>42109</v>
      </c>
      <c r="L453" s="203" t="s">
        <v>13</v>
      </c>
      <c r="M453" s="203" t="s">
        <v>283</v>
      </c>
      <c r="N453" s="203" t="s">
        <v>195</v>
      </c>
      <c r="O453" s="295">
        <v>42132</v>
      </c>
      <c r="P453" s="453">
        <f t="shared" ca="1" si="7"/>
        <v>23</v>
      </c>
      <c r="Q453" s="268" t="s">
        <v>289</v>
      </c>
    </row>
    <row r="454" spans="1:17" s="151" customFormat="1" x14ac:dyDescent="0.25">
      <c r="A454" s="294">
        <v>471</v>
      </c>
      <c r="B454" s="268" t="s">
        <v>10</v>
      </c>
      <c r="C454" s="268" t="s">
        <v>1247</v>
      </c>
      <c r="D454" s="268" t="s">
        <v>212</v>
      </c>
      <c r="E454" s="268" t="s">
        <v>38</v>
      </c>
      <c r="F454" s="268" t="s">
        <v>60</v>
      </c>
      <c r="G454" s="268" t="s">
        <v>41</v>
      </c>
      <c r="H454" s="268" t="s">
        <v>41</v>
      </c>
      <c r="I454" s="203" t="s">
        <v>261</v>
      </c>
      <c r="J454" s="203" t="s">
        <v>261</v>
      </c>
      <c r="K454" s="295">
        <v>42109</v>
      </c>
      <c r="L454" s="268" t="s">
        <v>13</v>
      </c>
      <c r="M454" s="203" t="s">
        <v>283</v>
      </c>
      <c r="N454" s="203" t="s">
        <v>195</v>
      </c>
      <c r="O454" s="295">
        <v>42125</v>
      </c>
      <c r="P454" s="453">
        <f t="shared" ca="1" si="7"/>
        <v>16</v>
      </c>
      <c r="Q454" s="268" t="s">
        <v>289</v>
      </c>
    </row>
    <row r="455" spans="1:17" s="151" customFormat="1" x14ac:dyDescent="0.25">
      <c r="A455" s="294">
        <v>472</v>
      </c>
      <c r="B455" s="203" t="s">
        <v>10</v>
      </c>
      <c r="C455" s="203" t="s">
        <v>1248</v>
      </c>
      <c r="D455" s="203" t="s">
        <v>13</v>
      </c>
      <c r="E455" s="203" t="s">
        <v>791</v>
      </c>
      <c r="F455" s="203" t="s">
        <v>89</v>
      </c>
      <c r="G455" s="203" t="s">
        <v>40</v>
      </c>
      <c r="H455" s="203" t="s">
        <v>40</v>
      </c>
      <c r="I455" s="203" t="s">
        <v>264</v>
      </c>
      <c r="J455" s="203" t="s">
        <v>250</v>
      </c>
      <c r="K455" s="295">
        <v>42109</v>
      </c>
      <c r="L455" s="203" t="s">
        <v>13</v>
      </c>
      <c r="M455" s="203" t="s">
        <v>283</v>
      </c>
      <c r="N455" s="203" t="s">
        <v>195</v>
      </c>
      <c r="O455" s="295">
        <v>42125</v>
      </c>
      <c r="P455" s="453">
        <f t="shared" ca="1" si="7"/>
        <v>16</v>
      </c>
      <c r="Q455" s="268" t="s">
        <v>289</v>
      </c>
    </row>
    <row r="456" spans="1:17" s="151" customFormat="1" x14ac:dyDescent="0.25">
      <c r="A456" s="294">
        <v>473</v>
      </c>
      <c r="B456" s="268" t="s">
        <v>10</v>
      </c>
      <c r="C456" s="268" t="s">
        <v>1249</v>
      </c>
      <c r="D456" s="268" t="s">
        <v>212</v>
      </c>
      <c r="E456" s="268" t="s">
        <v>38</v>
      </c>
      <c r="F456" s="268" t="s">
        <v>60</v>
      </c>
      <c r="G456" s="268" t="s">
        <v>41</v>
      </c>
      <c r="H456" s="268" t="s">
        <v>41</v>
      </c>
      <c r="I456" s="203" t="s">
        <v>261</v>
      </c>
      <c r="J456" s="203" t="s">
        <v>255</v>
      </c>
      <c r="K456" s="295">
        <v>42109</v>
      </c>
      <c r="L456" s="268" t="s">
        <v>13</v>
      </c>
      <c r="M456" s="203" t="s">
        <v>283</v>
      </c>
      <c r="N456" s="203" t="s">
        <v>195</v>
      </c>
      <c r="O456" s="295">
        <v>42128</v>
      </c>
      <c r="P456" s="453">
        <f t="shared" ca="1" si="7"/>
        <v>19</v>
      </c>
      <c r="Q456" s="268" t="s">
        <v>289</v>
      </c>
    </row>
    <row r="457" spans="1:17" s="151" customFormat="1" x14ac:dyDescent="0.25">
      <c r="A457" s="294">
        <v>474</v>
      </c>
      <c r="B457" s="203" t="s">
        <v>10</v>
      </c>
      <c r="C457" s="203" t="s">
        <v>1250</v>
      </c>
      <c r="D457" s="203" t="s">
        <v>223</v>
      </c>
      <c r="E457" s="203" t="s">
        <v>38</v>
      </c>
      <c r="F457" s="203" t="s">
        <v>60</v>
      </c>
      <c r="G457" s="203" t="s">
        <v>40</v>
      </c>
      <c r="H457" s="203" t="s">
        <v>40</v>
      </c>
      <c r="I457" s="203" t="s">
        <v>261</v>
      </c>
      <c r="J457" s="203" t="s">
        <v>261</v>
      </c>
      <c r="K457" s="295">
        <v>42109</v>
      </c>
      <c r="L457" s="203" t="s">
        <v>13</v>
      </c>
      <c r="M457" s="203" t="s">
        <v>283</v>
      </c>
      <c r="N457" s="203" t="s">
        <v>195</v>
      </c>
      <c r="O457" s="295">
        <v>42118</v>
      </c>
      <c r="P457" s="453">
        <f t="shared" ca="1" si="7"/>
        <v>9</v>
      </c>
      <c r="Q457" s="268" t="s">
        <v>289</v>
      </c>
    </row>
    <row r="458" spans="1:17" s="151" customFormat="1" x14ac:dyDescent="0.25">
      <c r="A458" s="294">
        <v>475</v>
      </c>
      <c r="B458" s="268" t="s">
        <v>10</v>
      </c>
      <c r="C458" s="268" t="s">
        <v>1251</v>
      </c>
      <c r="D458" s="268" t="s">
        <v>218</v>
      </c>
      <c r="E458" s="268" t="s">
        <v>38</v>
      </c>
      <c r="F458" s="268" t="s">
        <v>60</v>
      </c>
      <c r="G458" s="268" t="s">
        <v>41</v>
      </c>
      <c r="H458" s="268" t="s">
        <v>41</v>
      </c>
      <c r="I458" s="203" t="s">
        <v>254</v>
      </c>
      <c r="J458" s="203" t="s">
        <v>250</v>
      </c>
      <c r="K458" s="295">
        <v>42109</v>
      </c>
      <c r="L458" s="268" t="s">
        <v>13</v>
      </c>
      <c r="M458" s="203" t="s">
        <v>283</v>
      </c>
      <c r="N458" s="203" t="s">
        <v>195</v>
      </c>
      <c r="O458" s="295">
        <v>42114</v>
      </c>
      <c r="P458" s="453">
        <f t="shared" ca="1" si="7"/>
        <v>5</v>
      </c>
      <c r="Q458" s="268" t="s">
        <v>289</v>
      </c>
    </row>
    <row r="459" spans="1:17" s="151" customFormat="1" x14ac:dyDescent="0.25">
      <c r="A459" s="294">
        <v>476</v>
      </c>
      <c r="B459" s="203" t="s">
        <v>8</v>
      </c>
      <c r="C459" s="203" t="s">
        <v>1252</v>
      </c>
      <c r="D459" s="203" t="s">
        <v>218</v>
      </c>
      <c r="E459" s="203" t="s">
        <v>248</v>
      </c>
      <c r="F459" s="203" t="s">
        <v>248</v>
      </c>
      <c r="G459" s="203" t="s">
        <v>40</v>
      </c>
      <c r="H459" s="203" t="s">
        <v>40</v>
      </c>
      <c r="I459" s="203" t="s">
        <v>254</v>
      </c>
      <c r="J459" s="203" t="s">
        <v>274</v>
      </c>
      <c r="K459" s="295">
        <v>42109</v>
      </c>
      <c r="L459" s="203" t="s">
        <v>13</v>
      </c>
      <c r="M459" s="203" t="s">
        <v>283</v>
      </c>
      <c r="N459" s="203" t="s">
        <v>195</v>
      </c>
      <c r="O459" s="203" t="s">
        <v>248</v>
      </c>
      <c r="P459" s="453">
        <f t="shared" ca="1" si="7"/>
        <v>43.797208680553013</v>
      </c>
      <c r="Q459" s="268" t="s">
        <v>289</v>
      </c>
    </row>
    <row r="460" spans="1:17" s="151" customFormat="1" x14ac:dyDescent="0.25">
      <c r="A460" s="294">
        <v>477</v>
      </c>
      <c r="B460" s="268" t="s">
        <v>10</v>
      </c>
      <c r="C460" s="268" t="s">
        <v>1253</v>
      </c>
      <c r="D460" s="268" t="s">
        <v>13</v>
      </c>
      <c r="E460" s="268" t="s">
        <v>783</v>
      </c>
      <c r="F460" s="268" t="s">
        <v>784</v>
      </c>
      <c r="G460" s="268" t="s">
        <v>40</v>
      </c>
      <c r="H460" s="268" t="s">
        <v>40</v>
      </c>
      <c r="I460" s="203" t="s">
        <v>254</v>
      </c>
      <c r="J460" s="203" t="s">
        <v>250</v>
      </c>
      <c r="K460" s="295">
        <v>42109</v>
      </c>
      <c r="L460" s="268" t="s">
        <v>13</v>
      </c>
      <c r="M460" s="203" t="s">
        <v>283</v>
      </c>
      <c r="N460" s="203" t="s">
        <v>195</v>
      </c>
      <c r="O460" s="295">
        <v>42137</v>
      </c>
      <c r="P460" s="453">
        <f t="shared" ca="1" si="7"/>
        <v>28</v>
      </c>
      <c r="Q460" s="268" t="s">
        <v>289</v>
      </c>
    </row>
    <row r="461" spans="1:17" s="151" customFormat="1" x14ac:dyDescent="0.25">
      <c r="A461" s="294">
        <v>478</v>
      </c>
      <c r="B461" s="203" t="s">
        <v>10</v>
      </c>
      <c r="C461" s="203" t="s">
        <v>1254</v>
      </c>
      <c r="D461" s="203" t="s">
        <v>13</v>
      </c>
      <c r="E461" s="203" t="s">
        <v>38</v>
      </c>
      <c r="F461" s="203" t="s">
        <v>60</v>
      </c>
      <c r="G461" s="203" t="s">
        <v>41</v>
      </c>
      <c r="H461" s="203" t="s">
        <v>41</v>
      </c>
      <c r="I461" s="203" t="s">
        <v>254</v>
      </c>
      <c r="J461" s="203" t="s">
        <v>280</v>
      </c>
      <c r="K461" s="295">
        <v>42109</v>
      </c>
      <c r="L461" s="203" t="s">
        <v>13</v>
      </c>
      <c r="M461" s="203" t="s">
        <v>283</v>
      </c>
      <c r="N461" s="203" t="s">
        <v>195</v>
      </c>
      <c r="O461" s="295">
        <v>42118</v>
      </c>
      <c r="P461" s="453">
        <f t="shared" ca="1" si="7"/>
        <v>9</v>
      </c>
      <c r="Q461" s="268" t="s">
        <v>289</v>
      </c>
    </row>
    <row r="462" spans="1:17" s="151" customFormat="1" x14ac:dyDescent="0.25">
      <c r="A462" s="294">
        <v>479</v>
      </c>
      <c r="B462" s="268" t="s">
        <v>10</v>
      </c>
      <c r="C462" s="268" t="s">
        <v>1255</v>
      </c>
      <c r="D462" s="268" t="s">
        <v>213</v>
      </c>
      <c r="E462" s="268" t="s">
        <v>38</v>
      </c>
      <c r="F462" s="268" t="s">
        <v>60</v>
      </c>
      <c r="G462" s="268" t="s">
        <v>41</v>
      </c>
      <c r="H462" s="268" t="s">
        <v>41</v>
      </c>
      <c r="I462" s="203" t="s">
        <v>253</v>
      </c>
      <c r="J462" s="203" t="s">
        <v>253</v>
      </c>
      <c r="K462" s="295">
        <v>42109</v>
      </c>
      <c r="L462" s="268" t="s">
        <v>286</v>
      </c>
      <c r="M462" s="203" t="s">
        <v>283</v>
      </c>
      <c r="N462" s="203" t="s">
        <v>195</v>
      </c>
      <c r="O462" s="295">
        <v>42123</v>
      </c>
      <c r="P462" s="453">
        <f t="shared" ca="1" si="7"/>
        <v>14</v>
      </c>
      <c r="Q462" s="268" t="s">
        <v>289</v>
      </c>
    </row>
    <row r="463" spans="1:17" s="151" customFormat="1" x14ac:dyDescent="0.25">
      <c r="A463" s="294">
        <v>480</v>
      </c>
      <c r="B463" s="203" t="s">
        <v>10</v>
      </c>
      <c r="C463" s="203" t="s">
        <v>1256</v>
      </c>
      <c r="D463" s="203" t="s">
        <v>223</v>
      </c>
      <c r="E463" s="203" t="s">
        <v>38</v>
      </c>
      <c r="F463" s="203" t="s">
        <v>60</v>
      </c>
      <c r="G463" s="203" t="s">
        <v>41</v>
      </c>
      <c r="H463" s="203" t="s">
        <v>41</v>
      </c>
      <c r="I463" s="203" t="s">
        <v>251</v>
      </c>
      <c r="J463" s="203" t="s">
        <v>255</v>
      </c>
      <c r="K463" s="295">
        <v>42109</v>
      </c>
      <c r="L463" s="203" t="s">
        <v>13</v>
      </c>
      <c r="M463" s="203" t="s">
        <v>283</v>
      </c>
      <c r="N463" s="203" t="s">
        <v>195</v>
      </c>
      <c r="O463" s="295">
        <v>42118</v>
      </c>
      <c r="P463" s="453">
        <f t="shared" ca="1" si="7"/>
        <v>9</v>
      </c>
      <c r="Q463" s="268" t="s">
        <v>289</v>
      </c>
    </row>
    <row r="464" spans="1:17" s="151" customFormat="1" x14ac:dyDescent="0.25">
      <c r="A464" s="294">
        <v>481</v>
      </c>
      <c r="B464" s="268" t="s">
        <v>10</v>
      </c>
      <c r="C464" s="268" t="s">
        <v>1257</v>
      </c>
      <c r="D464" s="268" t="s">
        <v>3</v>
      </c>
      <c r="E464" s="268" t="s">
        <v>3</v>
      </c>
      <c r="F464" s="268" t="s">
        <v>77</v>
      </c>
      <c r="G464" s="268" t="s">
        <v>41</v>
      </c>
      <c r="H464" s="268" t="s">
        <v>41</v>
      </c>
      <c r="I464" s="203" t="s">
        <v>253</v>
      </c>
      <c r="J464" s="203" t="s">
        <v>253</v>
      </c>
      <c r="K464" s="295">
        <v>42109</v>
      </c>
      <c r="L464" s="268" t="s">
        <v>286</v>
      </c>
      <c r="M464" s="203" t="s">
        <v>283</v>
      </c>
      <c r="N464" s="203" t="s">
        <v>195</v>
      </c>
      <c r="O464" s="295">
        <v>42110</v>
      </c>
      <c r="P464" s="453">
        <f t="shared" ca="1" si="7"/>
        <v>1</v>
      </c>
      <c r="Q464" s="268" t="s">
        <v>289</v>
      </c>
    </row>
    <row r="465" spans="1:17" s="151" customFormat="1" x14ac:dyDescent="0.25">
      <c r="A465" s="294">
        <v>482</v>
      </c>
      <c r="B465" s="203" t="s">
        <v>10</v>
      </c>
      <c r="C465" s="203" t="s">
        <v>1258</v>
      </c>
      <c r="D465" s="203" t="s">
        <v>223</v>
      </c>
      <c r="E465" s="203" t="s">
        <v>53</v>
      </c>
      <c r="F465" s="203" t="s">
        <v>81</v>
      </c>
      <c r="G465" s="203" t="s">
        <v>41</v>
      </c>
      <c r="H465" s="203" t="s">
        <v>41</v>
      </c>
      <c r="I465" s="203" t="s">
        <v>264</v>
      </c>
      <c r="J465" s="203" t="s">
        <v>255</v>
      </c>
      <c r="K465" s="295">
        <v>42109</v>
      </c>
      <c r="L465" s="203" t="s">
        <v>13</v>
      </c>
      <c r="M465" s="203" t="s">
        <v>283</v>
      </c>
      <c r="N465" s="203" t="s">
        <v>195</v>
      </c>
      <c r="O465" s="295">
        <v>42118</v>
      </c>
      <c r="P465" s="453">
        <f t="shared" ca="1" si="7"/>
        <v>9</v>
      </c>
      <c r="Q465" s="268" t="s">
        <v>289</v>
      </c>
    </row>
    <row r="466" spans="1:17" s="151" customFormat="1" x14ac:dyDescent="0.25">
      <c r="A466" s="294">
        <v>483</v>
      </c>
      <c r="B466" s="268" t="s">
        <v>10</v>
      </c>
      <c r="C466" s="268" t="s">
        <v>1259</v>
      </c>
      <c r="D466" s="268" t="s">
        <v>209</v>
      </c>
      <c r="E466" s="268" t="s">
        <v>38</v>
      </c>
      <c r="F466" s="268" t="s">
        <v>60</v>
      </c>
      <c r="G466" s="268" t="s">
        <v>41</v>
      </c>
      <c r="H466" s="268" t="s">
        <v>41</v>
      </c>
      <c r="I466" s="203" t="s">
        <v>254</v>
      </c>
      <c r="J466" s="203" t="s">
        <v>250</v>
      </c>
      <c r="K466" s="295">
        <v>42109</v>
      </c>
      <c r="L466" s="268" t="s">
        <v>13</v>
      </c>
      <c r="M466" s="203" t="s">
        <v>283</v>
      </c>
      <c r="N466" s="203" t="s">
        <v>195</v>
      </c>
      <c r="O466" s="295">
        <v>42111</v>
      </c>
      <c r="P466" s="453">
        <f t="shared" ca="1" si="7"/>
        <v>2</v>
      </c>
      <c r="Q466" s="268" t="s">
        <v>289</v>
      </c>
    </row>
    <row r="467" spans="1:17" s="151" customFormat="1" x14ac:dyDescent="0.25">
      <c r="A467" s="294">
        <v>484</v>
      </c>
      <c r="B467" s="203" t="s">
        <v>10</v>
      </c>
      <c r="C467" s="203" t="s">
        <v>1260</v>
      </c>
      <c r="D467" s="203" t="s">
        <v>3</v>
      </c>
      <c r="E467" s="203" t="s">
        <v>3</v>
      </c>
      <c r="F467" s="203" t="s">
        <v>77</v>
      </c>
      <c r="G467" s="203" t="s">
        <v>40</v>
      </c>
      <c r="H467" s="203" t="s">
        <v>40</v>
      </c>
      <c r="I467" s="203" t="s">
        <v>253</v>
      </c>
      <c r="J467" s="203" t="s">
        <v>253</v>
      </c>
      <c r="K467" s="295">
        <v>42109</v>
      </c>
      <c r="L467" s="203" t="s">
        <v>286</v>
      </c>
      <c r="M467" s="203" t="s">
        <v>283</v>
      </c>
      <c r="N467" s="203" t="s">
        <v>195</v>
      </c>
      <c r="O467" s="295">
        <v>42110</v>
      </c>
      <c r="P467" s="453">
        <f t="shared" ca="1" si="7"/>
        <v>1</v>
      </c>
      <c r="Q467" s="268" t="s">
        <v>289</v>
      </c>
    </row>
    <row r="468" spans="1:17" s="151" customFormat="1" x14ac:dyDescent="0.25">
      <c r="A468" s="294">
        <v>485</v>
      </c>
      <c r="B468" s="268" t="s">
        <v>10</v>
      </c>
      <c r="C468" s="268" t="s">
        <v>1261</v>
      </c>
      <c r="D468" s="268" t="s">
        <v>206</v>
      </c>
      <c r="E468" s="268" t="s">
        <v>38</v>
      </c>
      <c r="F468" s="268" t="s">
        <v>60</v>
      </c>
      <c r="G468" s="268" t="s">
        <v>40</v>
      </c>
      <c r="H468" s="268" t="s">
        <v>40</v>
      </c>
      <c r="I468" s="203" t="s">
        <v>251</v>
      </c>
      <c r="J468" s="203" t="s">
        <v>251</v>
      </c>
      <c r="K468" s="295">
        <v>42109</v>
      </c>
      <c r="L468" s="268" t="s">
        <v>13</v>
      </c>
      <c r="M468" s="203" t="s">
        <v>283</v>
      </c>
      <c r="N468" s="203" t="s">
        <v>195</v>
      </c>
      <c r="O468" s="295">
        <v>42117</v>
      </c>
      <c r="P468" s="453">
        <f t="shared" ca="1" si="7"/>
        <v>8</v>
      </c>
      <c r="Q468" s="268" t="s">
        <v>289</v>
      </c>
    </row>
    <row r="469" spans="1:17" s="151" customFormat="1" x14ac:dyDescent="0.25">
      <c r="A469" s="294">
        <v>486</v>
      </c>
      <c r="B469" s="203" t="s">
        <v>10</v>
      </c>
      <c r="C469" s="203" t="s">
        <v>1262</v>
      </c>
      <c r="D469" s="203" t="s">
        <v>209</v>
      </c>
      <c r="E469" s="203" t="s">
        <v>38</v>
      </c>
      <c r="F469" s="203" t="s">
        <v>60</v>
      </c>
      <c r="G469" s="203" t="s">
        <v>41</v>
      </c>
      <c r="H469" s="203" t="s">
        <v>41</v>
      </c>
      <c r="I469" s="203" t="s">
        <v>254</v>
      </c>
      <c r="J469" s="203" t="s">
        <v>250</v>
      </c>
      <c r="K469" s="295">
        <v>42109</v>
      </c>
      <c r="L469" s="203" t="s">
        <v>13</v>
      </c>
      <c r="M469" s="203" t="s">
        <v>283</v>
      </c>
      <c r="N469" s="203" t="s">
        <v>195</v>
      </c>
      <c r="O469" s="295">
        <v>42146</v>
      </c>
      <c r="P469" s="453">
        <f t="shared" ca="1" si="7"/>
        <v>37</v>
      </c>
      <c r="Q469" s="268" t="s">
        <v>289</v>
      </c>
    </row>
    <row r="470" spans="1:17" s="151" customFormat="1" x14ac:dyDescent="0.25">
      <c r="A470" s="294">
        <v>487</v>
      </c>
      <c r="B470" s="268" t="s">
        <v>10</v>
      </c>
      <c r="C470" s="268" t="s">
        <v>1263</v>
      </c>
      <c r="D470" s="268" t="s">
        <v>209</v>
      </c>
      <c r="E470" s="268" t="s">
        <v>38</v>
      </c>
      <c r="F470" s="268" t="s">
        <v>60</v>
      </c>
      <c r="G470" s="268" t="s">
        <v>41</v>
      </c>
      <c r="H470" s="268" t="s">
        <v>41</v>
      </c>
      <c r="I470" s="203" t="s">
        <v>254</v>
      </c>
      <c r="J470" s="203" t="s">
        <v>250</v>
      </c>
      <c r="K470" s="295">
        <v>42109</v>
      </c>
      <c r="L470" s="268" t="s">
        <v>13</v>
      </c>
      <c r="M470" s="203" t="s">
        <v>283</v>
      </c>
      <c r="N470" s="203" t="s">
        <v>195</v>
      </c>
      <c r="O470" s="295">
        <v>42111</v>
      </c>
      <c r="P470" s="453">
        <f t="shared" ca="1" si="7"/>
        <v>2</v>
      </c>
      <c r="Q470" s="268" t="s">
        <v>289</v>
      </c>
    </row>
    <row r="471" spans="1:17" s="151" customFormat="1" x14ac:dyDescent="0.25">
      <c r="A471" s="294">
        <v>488</v>
      </c>
      <c r="B471" s="203" t="s">
        <v>10</v>
      </c>
      <c r="C471" s="203" t="s">
        <v>1264</v>
      </c>
      <c r="D471" s="203" t="s">
        <v>223</v>
      </c>
      <c r="E471" s="203" t="s">
        <v>53</v>
      </c>
      <c r="F471" s="203" t="s">
        <v>81</v>
      </c>
      <c r="G471" s="203" t="s">
        <v>40</v>
      </c>
      <c r="H471" s="203" t="s">
        <v>40</v>
      </c>
      <c r="I471" s="203" t="s">
        <v>251</v>
      </c>
      <c r="J471" s="203" t="s">
        <v>250</v>
      </c>
      <c r="K471" s="295">
        <v>42109</v>
      </c>
      <c r="L471" s="203" t="s">
        <v>13</v>
      </c>
      <c r="M471" s="203" t="s">
        <v>283</v>
      </c>
      <c r="N471" s="203" t="s">
        <v>195</v>
      </c>
      <c r="O471" s="295">
        <v>42117</v>
      </c>
      <c r="P471" s="453">
        <f t="shared" ca="1" si="7"/>
        <v>8</v>
      </c>
      <c r="Q471" s="268" t="s">
        <v>289</v>
      </c>
    </row>
    <row r="472" spans="1:17" s="151" customFormat="1" x14ac:dyDescent="0.25">
      <c r="A472" s="294">
        <v>489</v>
      </c>
      <c r="B472" s="268" t="s">
        <v>10</v>
      </c>
      <c r="C472" s="268" t="s">
        <v>1265</v>
      </c>
      <c r="D472" s="268" t="s">
        <v>209</v>
      </c>
      <c r="E472" s="268" t="s">
        <v>783</v>
      </c>
      <c r="F472" s="268" t="s">
        <v>784</v>
      </c>
      <c r="G472" s="268" t="s">
        <v>40</v>
      </c>
      <c r="H472" s="268" t="s">
        <v>40</v>
      </c>
      <c r="I472" s="203" t="s">
        <v>254</v>
      </c>
      <c r="J472" s="203" t="s">
        <v>251</v>
      </c>
      <c r="K472" s="295">
        <v>42109</v>
      </c>
      <c r="L472" s="268" t="s">
        <v>13</v>
      </c>
      <c r="M472" s="203" t="s">
        <v>283</v>
      </c>
      <c r="N472" s="203" t="s">
        <v>195</v>
      </c>
      <c r="O472" s="295">
        <v>42124</v>
      </c>
      <c r="P472" s="453">
        <f t="shared" ca="1" si="7"/>
        <v>15</v>
      </c>
      <c r="Q472" s="268" t="s">
        <v>289</v>
      </c>
    </row>
    <row r="473" spans="1:17" s="151" customFormat="1" x14ac:dyDescent="0.25">
      <c r="A473" s="294">
        <v>490</v>
      </c>
      <c r="B473" s="203" t="s">
        <v>199</v>
      </c>
      <c r="C473" s="203" t="s">
        <v>1266</v>
      </c>
      <c r="D473" s="203" t="s">
        <v>212</v>
      </c>
      <c r="E473" s="203" t="s">
        <v>248</v>
      </c>
      <c r="F473" s="203" t="s">
        <v>248</v>
      </c>
      <c r="G473" s="203" t="s">
        <v>40</v>
      </c>
      <c r="H473" s="203" t="s">
        <v>40</v>
      </c>
      <c r="I473" s="203" t="s">
        <v>254</v>
      </c>
      <c r="J473" s="203" t="s">
        <v>267</v>
      </c>
      <c r="K473" s="295">
        <v>42109</v>
      </c>
      <c r="L473" s="203" t="s">
        <v>13</v>
      </c>
      <c r="M473" s="203" t="s">
        <v>283</v>
      </c>
      <c r="N473" s="203" t="s">
        <v>195</v>
      </c>
      <c r="O473" s="203" t="s">
        <v>248</v>
      </c>
      <c r="P473" s="453">
        <f t="shared" ca="1" si="7"/>
        <v>43.797208680553013</v>
      </c>
      <c r="Q473" s="268" t="s">
        <v>289</v>
      </c>
    </row>
    <row r="474" spans="1:17" s="151" customFormat="1" x14ac:dyDescent="0.25">
      <c r="A474" s="294">
        <v>491</v>
      </c>
      <c r="B474" s="268" t="s">
        <v>10</v>
      </c>
      <c r="C474" s="268" t="s">
        <v>1267</v>
      </c>
      <c r="D474" s="268" t="s">
        <v>13</v>
      </c>
      <c r="E474" s="268" t="s">
        <v>38</v>
      </c>
      <c r="F474" s="268" t="s">
        <v>60</v>
      </c>
      <c r="G474" s="268" t="s">
        <v>41</v>
      </c>
      <c r="H474" s="268" t="s">
        <v>41</v>
      </c>
      <c r="I474" s="203" t="s">
        <v>250</v>
      </c>
      <c r="J474" s="203" t="s">
        <v>281</v>
      </c>
      <c r="K474" s="295">
        <v>42109</v>
      </c>
      <c r="L474" s="268" t="s">
        <v>288</v>
      </c>
      <c r="M474" s="203" t="s">
        <v>283</v>
      </c>
      <c r="N474" s="203" t="s">
        <v>195</v>
      </c>
      <c r="O474" s="295">
        <v>42110</v>
      </c>
      <c r="P474" s="453">
        <f t="shared" ca="1" si="7"/>
        <v>1</v>
      </c>
      <c r="Q474" s="268" t="s">
        <v>289</v>
      </c>
    </row>
    <row r="475" spans="1:17" s="151" customFormat="1" x14ac:dyDescent="0.25">
      <c r="A475" s="294">
        <v>492</v>
      </c>
      <c r="B475" s="203" t="s">
        <v>10</v>
      </c>
      <c r="C475" s="203" t="s">
        <v>1268</v>
      </c>
      <c r="D475" s="203" t="s">
        <v>13</v>
      </c>
      <c r="E475" s="203" t="s">
        <v>38</v>
      </c>
      <c r="F475" s="203" t="s">
        <v>60</v>
      </c>
      <c r="G475" s="203" t="s">
        <v>40</v>
      </c>
      <c r="H475" s="203" t="s">
        <v>40</v>
      </c>
      <c r="I475" s="203" t="s">
        <v>251</v>
      </c>
      <c r="J475" s="203" t="s">
        <v>250</v>
      </c>
      <c r="K475" s="295">
        <v>42110</v>
      </c>
      <c r="L475" s="203" t="s">
        <v>13</v>
      </c>
      <c r="M475" s="203" t="s">
        <v>283</v>
      </c>
      <c r="N475" s="203" t="s">
        <v>195</v>
      </c>
      <c r="O475" s="295">
        <v>42117</v>
      </c>
      <c r="P475" s="453">
        <f t="shared" ca="1" si="7"/>
        <v>7</v>
      </c>
      <c r="Q475" s="268" t="s">
        <v>289</v>
      </c>
    </row>
    <row r="476" spans="1:17" s="151" customFormat="1" x14ac:dyDescent="0.25">
      <c r="A476" s="294">
        <v>493</v>
      </c>
      <c r="B476" s="268" t="s">
        <v>10</v>
      </c>
      <c r="C476" s="268" t="s">
        <v>1269</v>
      </c>
      <c r="D476" s="268" t="s">
        <v>223</v>
      </c>
      <c r="E476" s="268" t="s">
        <v>53</v>
      </c>
      <c r="F476" s="268" t="s">
        <v>81</v>
      </c>
      <c r="G476" s="268" t="s">
        <v>41</v>
      </c>
      <c r="H476" s="268" t="s">
        <v>41</v>
      </c>
      <c r="I476" s="203" t="s">
        <v>251</v>
      </c>
      <c r="J476" s="203" t="s">
        <v>249</v>
      </c>
      <c r="K476" s="295">
        <v>42110</v>
      </c>
      <c r="L476" s="268" t="s">
        <v>13</v>
      </c>
      <c r="M476" s="203" t="s">
        <v>283</v>
      </c>
      <c r="N476" s="203" t="s">
        <v>195</v>
      </c>
      <c r="O476" s="295">
        <v>42115</v>
      </c>
      <c r="P476" s="453">
        <f t="shared" ca="1" si="7"/>
        <v>5</v>
      </c>
      <c r="Q476" s="268" t="s">
        <v>289</v>
      </c>
    </row>
    <row r="477" spans="1:17" s="151" customFormat="1" x14ac:dyDescent="0.25">
      <c r="A477" s="294">
        <v>494</v>
      </c>
      <c r="B477" s="203" t="s">
        <v>216</v>
      </c>
      <c r="C477" s="203" t="s">
        <v>1270</v>
      </c>
      <c r="D477" s="203" t="s">
        <v>223</v>
      </c>
      <c r="E477" s="203" t="s">
        <v>248</v>
      </c>
      <c r="F477" s="203" t="s">
        <v>248</v>
      </c>
      <c r="G477" s="203" t="s">
        <v>41</v>
      </c>
      <c r="H477" s="203" t="s">
        <v>41</v>
      </c>
      <c r="I477" s="203" t="s">
        <v>261</v>
      </c>
      <c r="J477" s="203" t="s">
        <v>267</v>
      </c>
      <c r="K477" s="295">
        <v>42110</v>
      </c>
      <c r="L477" s="203" t="s">
        <v>13</v>
      </c>
      <c r="M477" s="203" t="s">
        <v>283</v>
      </c>
      <c r="N477" s="203" t="s">
        <v>195</v>
      </c>
      <c r="O477" s="203" t="s">
        <v>248</v>
      </c>
      <c r="P477" s="453">
        <f t="shared" ca="1" si="7"/>
        <v>42.797208680553013</v>
      </c>
      <c r="Q477" s="268" t="s">
        <v>289</v>
      </c>
    </row>
    <row r="478" spans="1:17" s="151" customFormat="1" x14ac:dyDescent="0.25">
      <c r="A478" s="294">
        <v>495</v>
      </c>
      <c r="B478" s="268" t="s">
        <v>10</v>
      </c>
      <c r="C478" s="268" t="s">
        <v>1271</v>
      </c>
      <c r="D478" s="268" t="s">
        <v>223</v>
      </c>
      <c r="E478" s="268" t="s">
        <v>39</v>
      </c>
      <c r="F478" s="268" t="s">
        <v>70</v>
      </c>
      <c r="G478" s="268" t="s">
        <v>41</v>
      </c>
      <c r="H478" s="268" t="s">
        <v>41</v>
      </c>
      <c r="I478" s="203" t="s">
        <v>251</v>
      </c>
      <c r="J478" s="203" t="s">
        <v>251</v>
      </c>
      <c r="K478" s="295">
        <v>42110</v>
      </c>
      <c r="L478" s="268" t="s">
        <v>13</v>
      </c>
      <c r="M478" s="203" t="s">
        <v>283</v>
      </c>
      <c r="N478" s="203" t="s">
        <v>195</v>
      </c>
      <c r="O478" s="295">
        <v>42110</v>
      </c>
      <c r="P478" s="453">
        <f t="shared" ca="1" si="7"/>
        <v>0</v>
      </c>
      <c r="Q478" s="268" t="s">
        <v>289</v>
      </c>
    </row>
    <row r="479" spans="1:17" s="151" customFormat="1" x14ac:dyDescent="0.25">
      <c r="A479" s="294">
        <v>496</v>
      </c>
      <c r="B479" s="203" t="s">
        <v>10</v>
      </c>
      <c r="C479" s="203" t="s">
        <v>1272</v>
      </c>
      <c r="D479" s="203" t="s">
        <v>212</v>
      </c>
      <c r="E479" s="203" t="s">
        <v>38</v>
      </c>
      <c r="F479" s="203" t="s">
        <v>60</v>
      </c>
      <c r="G479" s="203" t="s">
        <v>41</v>
      </c>
      <c r="H479" s="203" t="s">
        <v>41</v>
      </c>
      <c r="I479" s="203" t="s">
        <v>251</v>
      </c>
      <c r="J479" s="203" t="s">
        <v>250</v>
      </c>
      <c r="K479" s="295">
        <v>42110</v>
      </c>
      <c r="L479" s="203" t="s">
        <v>13</v>
      </c>
      <c r="M479" s="203" t="s">
        <v>283</v>
      </c>
      <c r="N479" s="203" t="s">
        <v>195</v>
      </c>
      <c r="O479" s="295">
        <v>42143</v>
      </c>
      <c r="P479" s="453">
        <f t="shared" ca="1" si="7"/>
        <v>33</v>
      </c>
      <c r="Q479" s="268" t="s">
        <v>289</v>
      </c>
    </row>
    <row r="480" spans="1:17" s="151" customFormat="1" x14ac:dyDescent="0.25">
      <c r="A480" s="294">
        <v>497</v>
      </c>
      <c r="B480" s="268" t="s">
        <v>10</v>
      </c>
      <c r="C480" s="268" t="s">
        <v>1273</v>
      </c>
      <c r="D480" s="268" t="s">
        <v>223</v>
      </c>
      <c r="E480" s="268" t="s">
        <v>38</v>
      </c>
      <c r="F480" s="268" t="s">
        <v>60</v>
      </c>
      <c r="G480" s="268" t="s">
        <v>41</v>
      </c>
      <c r="H480" s="268" t="s">
        <v>41</v>
      </c>
      <c r="I480" s="203" t="s">
        <v>254</v>
      </c>
      <c r="J480" s="203" t="s">
        <v>255</v>
      </c>
      <c r="K480" s="295">
        <v>42110</v>
      </c>
      <c r="L480" s="268" t="s">
        <v>13</v>
      </c>
      <c r="M480" s="203" t="s">
        <v>283</v>
      </c>
      <c r="N480" s="203" t="s">
        <v>195</v>
      </c>
      <c r="O480" s="295">
        <v>42118</v>
      </c>
      <c r="P480" s="453">
        <f t="shared" ca="1" si="7"/>
        <v>8</v>
      </c>
      <c r="Q480" s="268" t="s">
        <v>289</v>
      </c>
    </row>
    <row r="481" spans="1:17" s="151" customFormat="1" x14ac:dyDescent="0.25">
      <c r="A481" s="294">
        <v>498</v>
      </c>
      <c r="B481" s="203" t="s">
        <v>10</v>
      </c>
      <c r="C481" s="203" t="s">
        <v>1274</v>
      </c>
      <c r="D481" s="203" t="s">
        <v>223</v>
      </c>
      <c r="E481" s="203" t="s">
        <v>53</v>
      </c>
      <c r="F481" s="203" t="s">
        <v>81</v>
      </c>
      <c r="G481" s="203" t="s">
        <v>41</v>
      </c>
      <c r="H481" s="203" t="s">
        <v>41</v>
      </c>
      <c r="I481" s="203" t="s">
        <v>261</v>
      </c>
      <c r="J481" s="203" t="s">
        <v>255</v>
      </c>
      <c r="K481" s="295">
        <v>42110</v>
      </c>
      <c r="L481" s="203" t="s">
        <v>13</v>
      </c>
      <c r="M481" s="203" t="s">
        <v>283</v>
      </c>
      <c r="N481" s="203" t="s">
        <v>195</v>
      </c>
      <c r="O481" s="295">
        <v>42117</v>
      </c>
      <c r="P481" s="453">
        <f t="shared" ca="1" si="7"/>
        <v>7</v>
      </c>
      <c r="Q481" s="268" t="s">
        <v>289</v>
      </c>
    </row>
    <row r="482" spans="1:17" s="151" customFormat="1" x14ac:dyDescent="0.25">
      <c r="A482" s="294">
        <v>499</v>
      </c>
      <c r="B482" s="268" t="s">
        <v>10</v>
      </c>
      <c r="C482" s="268" t="s">
        <v>1275</v>
      </c>
      <c r="D482" s="268" t="s">
        <v>218</v>
      </c>
      <c r="E482" s="268" t="s">
        <v>38</v>
      </c>
      <c r="F482" s="268" t="s">
        <v>60</v>
      </c>
      <c r="G482" s="268" t="s">
        <v>40</v>
      </c>
      <c r="H482" s="268" t="s">
        <v>41</v>
      </c>
      <c r="I482" s="203" t="s">
        <v>254</v>
      </c>
      <c r="J482" s="203" t="s">
        <v>250</v>
      </c>
      <c r="K482" s="295">
        <v>42110</v>
      </c>
      <c r="L482" s="268" t="s">
        <v>13</v>
      </c>
      <c r="M482" s="203" t="s">
        <v>283</v>
      </c>
      <c r="N482" s="203" t="s">
        <v>195</v>
      </c>
      <c r="O482" s="295">
        <v>42146</v>
      </c>
      <c r="P482" s="453">
        <f t="shared" ca="1" si="7"/>
        <v>36</v>
      </c>
      <c r="Q482" s="268" t="s">
        <v>289</v>
      </c>
    </row>
    <row r="483" spans="1:17" s="151" customFormat="1" x14ac:dyDescent="0.25">
      <c r="A483" s="294">
        <v>501</v>
      </c>
      <c r="B483" s="268" t="s">
        <v>216</v>
      </c>
      <c r="C483" s="268" t="s">
        <v>1276</v>
      </c>
      <c r="D483" s="268" t="s">
        <v>229</v>
      </c>
      <c r="E483" s="203" t="s">
        <v>248</v>
      </c>
      <c r="F483" s="203" t="s">
        <v>248</v>
      </c>
      <c r="G483" s="268" t="s">
        <v>41</v>
      </c>
      <c r="H483" s="268" t="s">
        <v>41</v>
      </c>
      <c r="I483" s="203" t="s">
        <v>259</v>
      </c>
      <c r="J483" s="203" t="s">
        <v>267</v>
      </c>
      <c r="K483" s="295">
        <v>42110</v>
      </c>
      <c r="L483" s="268" t="s">
        <v>13</v>
      </c>
      <c r="M483" s="203" t="s">
        <v>283</v>
      </c>
      <c r="N483" s="203" t="s">
        <v>195</v>
      </c>
      <c r="O483" s="203" t="s">
        <v>248</v>
      </c>
      <c r="P483" s="453">
        <f t="shared" ca="1" si="7"/>
        <v>42.797208680553013</v>
      </c>
      <c r="Q483" s="268" t="s">
        <v>289</v>
      </c>
    </row>
    <row r="484" spans="1:17" s="151" customFormat="1" x14ac:dyDescent="0.25">
      <c r="A484" s="294">
        <v>502</v>
      </c>
      <c r="B484" s="203" t="s">
        <v>35</v>
      </c>
      <c r="C484" s="203" t="s">
        <v>1277</v>
      </c>
      <c r="D484" s="203" t="s">
        <v>212</v>
      </c>
      <c r="E484" s="203" t="s">
        <v>248</v>
      </c>
      <c r="F484" s="203" t="s">
        <v>248</v>
      </c>
      <c r="G484" s="203" t="s">
        <v>42</v>
      </c>
      <c r="H484" s="203" t="s">
        <v>42</v>
      </c>
      <c r="I484" s="203" t="s">
        <v>261</v>
      </c>
      <c r="J484" s="203" t="s">
        <v>270</v>
      </c>
      <c r="K484" s="295">
        <v>42110</v>
      </c>
      <c r="L484" s="203" t="s">
        <v>13</v>
      </c>
      <c r="M484" s="203" t="s">
        <v>283</v>
      </c>
      <c r="N484" s="203" t="s">
        <v>195</v>
      </c>
      <c r="O484" s="203" t="s">
        <v>248</v>
      </c>
      <c r="P484" s="453">
        <f t="shared" ca="1" si="7"/>
        <v>42.797208680553013</v>
      </c>
      <c r="Q484" s="268" t="s">
        <v>289</v>
      </c>
    </row>
    <row r="485" spans="1:17" s="151" customFormat="1" x14ac:dyDescent="0.25">
      <c r="A485" s="294">
        <v>503</v>
      </c>
      <c r="B485" s="268" t="s">
        <v>10</v>
      </c>
      <c r="C485" s="268" t="s">
        <v>1278</v>
      </c>
      <c r="D485" s="268" t="s">
        <v>223</v>
      </c>
      <c r="E485" s="268" t="s">
        <v>53</v>
      </c>
      <c r="F485" s="268" t="s">
        <v>81</v>
      </c>
      <c r="G485" s="268" t="s">
        <v>41</v>
      </c>
      <c r="H485" s="268" t="s">
        <v>41</v>
      </c>
      <c r="I485" s="203" t="s">
        <v>261</v>
      </c>
      <c r="J485" s="203" t="s">
        <v>255</v>
      </c>
      <c r="K485" s="295">
        <v>42111</v>
      </c>
      <c r="L485" s="268" t="s">
        <v>13</v>
      </c>
      <c r="M485" s="203" t="s">
        <v>283</v>
      </c>
      <c r="N485" s="203" t="s">
        <v>195</v>
      </c>
      <c r="O485" s="295">
        <v>42117</v>
      </c>
      <c r="P485" s="453">
        <f t="shared" ca="1" si="7"/>
        <v>6</v>
      </c>
      <c r="Q485" s="268" t="s">
        <v>289</v>
      </c>
    </row>
    <row r="486" spans="1:17" s="151" customFormat="1" x14ac:dyDescent="0.25">
      <c r="A486" s="294">
        <v>504</v>
      </c>
      <c r="B486" s="203" t="s">
        <v>35</v>
      </c>
      <c r="C486" s="203" t="s">
        <v>1279</v>
      </c>
      <c r="D486" s="203" t="s">
        <v>13</v>
      </c>
      <c r="E486" s="203" t="s">
        <v>248</v>
      </c>
      <c r="F486" s="203" t="s">
        <v>248</v>
      </c>
      <c r="G486" s="203" t="s">
        <v>42</v>
      </c>
      <c r="H486" s="203" t="s">
        <v>42</v>
      </c>
      <c r="I486" s="203" t="s">
        <v>261</v>
      </c>
      <c r="J486" s="203" t="s">
        <v>273</v>
      </c>
      <c r="K486" s="295">
        <v>42111</v>
      </c>
      <c r="L486" s="203" t="s">
        <v>13</v>
      </c>
      <c r="M486" s="203" t="s">
        <v>283</v>
      </c>
      <c r="N486" s="203" t="s">
        <v>195</v>
      </c>
      <c r="O486" s="203" t="s">
        <v>248</v>
      </c>
      <c r="P486" s="453">
        <f t="shared" ca="1" si="7"/>
        <v>41.797208680553013</v>
      </c>
      <c r="Q486" s="268" t="s">
        <v>289</v>
      </c>
    </row>
    <row r="487" spans="1:17" s="151" customFormat="1" x14ac:dyDescent="0.25">
      <c r="A487" s="294">
        <v>506</v>
      </c>
      <c r="B487" s="203" t="s">
        <v>10</v>
      </c>
      <c r="C487" s="203" t="s">
        <v>1280</v>
      </c>
      <c r="D487" s="203" t="s">
        <v>13</v>
      </c>
      <c r="E487" s="203" t="s">
        <v>38</v>
      </c>
      <c r="F487" s="203" t="s">
        <v>60</v>
      </c>
      <c r="G487" s="203" t="s">
        <v>42</v>
      </c>
      <c r="H487" s="203" t="s">
        <v>42</v>
      </c>
      <c r="I487" s="203" t="s">
        <v>261</v>
      </c>
      <c r="J487" s="203" t="s">
        <v>270</v>
      </c>
      <c r="K487" s="295">
        <v>42111</v>
      </c>
      <c r="L487" s="203" t="s">
        <v>13</v>
      </c>
      <c r="M487" s="203" t="s">
        <v>283</v>
      </c>
      <c r="N487" s="203" t="s">
        <v>195</v>
      </c>
      <c r="O487" s="295">
        <v>42150</v>
      </c>
      <c r="P487" s="453">
        <f t="shared" ca="1" si="7"/>
        <v>39</v>
      </c>
      <c r="Q487" s="268" t="s">
        <v>289</v>
      </c>
    </row>
    <row r="488" spans="1:17" s="151" customFormat="1" x14ac:dyDescent="0.25">
      <c r="A488" s="294">
        <v>507</v>
      </c>
      <c r="B488" s="268" t="s">
        <v>10</v>
      </c>
      <c r="C488" s="268" t="s">
        <v>1281</v>
      </c>
      <c r="D488" s="268" t="s">
        <v>223</v>
      </c>
      <c r="E488" s="268" t="s">
        <v>38</v>
      </c>
      <c r="F488" s="268" t="s">
        <v>60</v>
      </c>
      <c r="G488" s="268" t="s">
        <v>41</v>
      </c>
      <c r="H488" s="268" t="s">
        <v>41</v>
      </c>
      <c r="I488" s="203" t="s">
        <v>261</v>
      </c>
      <c r="J488" s="203" t="s">
        <v>277</v>
      </c>
      <c r="K488" s="295">
        <v>42111</v>
      </c>
      <c r="L488" s="268" t="s">
        <v>13</v>
      </c>
      <c r="M488" s="203" t="s">
        <v>283</v>
      </c>
      <c r="N488" s="203" t="s">
        <v>195</v>
      </c>
      <c r="O488" s="295">
        <v>42114</v>
      </c>
      <c r="P488" s="453">
        <f t="shared" ca="1" si="7"/>
        <v>3</v>
      </c>
      <c r="Q488" s="268" t="s">
        <v>289</v>
      </c>
    </row>
    <row r="489" spans="1:17" s="151" customFormat="1" x14ac:dyDescent="0.25">
      <c r="A489" s="294">
        <v>508</v>
      </c>
      <c r="B489" s="203" t="s">
        <v>10</v>
      </c>
      <c r="C489" s="203" t="s">
        <v>1282</v>
      </c>
      <c r="D489" s="203" t="s">
        <v>222</v>
      </c>
      <c r="E489" s="203" t="s">
        <v>54</v>
      </c>
      <c r="F489" s="203" t="s">
        <v>89</v>
      </c>
      <c r="G489" s="203" t="s">
        <v>40</v>
      </c>
      <c r="H489" s="203" t="s">
        <v>40</v>
      </c>
      <c r="I489" s="203" t="s">
        <v>264</v>
      </c>
      <c r="J489" s="203" t="s">
        <v>250</v>
      </c>
      <c r="K489" s="295">
        <v>42111</v>
      </c>
      <c r="L489" s="203" t="s">
        <v>13</v>
      </c>
      <c r="M489" s="203" t="s">
        <v>283</v>
      </c>
      <c r="N489" s="203" t="s">
        <v>195</v>
      </c>
      <c r="O489" s="295">
        <v>42111</v>
      </c>
      <c r="P489" s="453">
        <f t="shared" ca="1" si="7"/>
        <v>0</v>
      </c>
      <c r="Q489" s="268" t="s">
        <v>289</v>
      </c>
    </row>
    <row r="490" spans="1:17" s="151" customFormat="1" x14ac:dyDescent="0.25">
      <c r="A490" s="294">
        <v>509</v>
      </c>
      <c r="B490" s="268" t="s">
        <v>10</v>
      </c>
      <c r="C490" s="268" t="s">
        <v>1283</v>
      </c>
      <c r="D490" s="268" t="s">
        <v>212</v>
      </c>
      <c r="E490" s="268" t="s">
        <v>38</v>
      </c>
      <c r="F490" s="268" t="s">
        <v>60</v>
      </c>
      <c r="G490" s="268" t="s">
        <v>196</v>
      </c>
      <c r="H490" s="268" t="s">
        <v>196</v>
      </c>
      <c r="I490" s="203" t="s">
        <v>261</v>
      </c>
      <c r="J490" s="203" t="s">
        <v>250</v>
      </c>
      <c r="K490" s="295">
        <v>42111</v>
      </c>
      <c r="L490" s="268" t="s">
        <v>13</v>
      </c>
      <c r="M490" s="203" t="s">
        <v>283</v>
      </c>
      <c r="N490" s="203" t="s">
        <v>195</v>
      </c>
      <c r="O490" s="295">
        <v>42114</v>
      </c>
      <c r="P490" s="453">
        <f t="shared" ca="1" si="7"/>
        <v>3</v>
      </c>
      <c r="Q490" s="268" t="s">
        <v>289</v>
      </c>
    </row>
    <row r="491" spans="1:17" s="151" customFormat="1" x14ac:dyDescent="0.25">
      <c r="A491" s="294">
        <v>510</v>
      </c>
      <c r="B491" s="203" t="s">
        <v>10</v>
      </c>
      <c r="C491" s="203" t="s">
        <v>1284</v>
      </c>
      <c r="D491" s="203" t="s">
        <v>222</v>
      </c>
      <c r="E491" s="203" t="s">
        <v>54</v>
      </c>
      <c r="F491" s="203" t="s">
        <v>85</v>
      </c>
      <c r="G491" s="203" t="s">
        <v>41</v>
      </c>
      <c r="H491" s="203" t="s">
        <v>41</v>
      </c>
      <c r="I491" s="203" t="s">
        <v>264</v>
      </c>
      <c r="J491" s="203" t="s">
        <v>264</v>
      </c>
      <c r="K491" s="295">
        <v>42111</v>
      </c>
      <c r="L491" s="203" t="s">
        <v>13</v>
      </c>
      <c r="M491" s="203" t="s">
        <v>283</v>
      </c>
      <c r="N491" s="203" t="s">
        <v>195</v>
      </c>
      <c r="O491" s="295">
        <v>42116</v>
      </c>
      <c r="P491" s="453">
        <f t="shared" ca="1" si="7"/>
        <v>5</v>
      </c>
      <c r="Q491" s="268" t="s">
        <v>289</v>
      </c>
    </row>
    <row r="492" spans="1:17" s="151" customFormat="1" x14ac:dyDescent="0.25">
      <c r="A492" s="294">
        <v>511</v>
      </c>
      <c r="B492" s="268" t="s">
        <v>10</v>
      </c>
      <c r="C492" s="268" t="s">
        <v>1285</v>
      </c>
      <c r="D492" s="268" t="s">
        <v>211</v>
      </c>
      <c r="E492" s="268" t="s">
        <v>38</v>
      </c>
      <c r="F492" s="268" t="s">
        <v>60</v>
      </c>
      <c r="G492" s="268" t="s">
        <v>41</v>
      </c>
      <c r="H492" s="268" t="s">
        <v>41</v>
      </c>
      <c r="I492" s="203" t="s">
        <v>261</v>
      </c>
      <c r="J492" s="203" t="s">
        <v>250</v>
      </c>
      <c r="K492" s="295">
        <v>42111</v>
      </c>
      <c r="L492" s="268" t="s">
        <v>13</v>
      </c>
      <c r="M492" s="203" t="s">
        <v>283</v>
      </c>
      <c r="N492" s="203" t="s">
        <v>195</v>
      </c>
      <c r="O492" s="295">
        <v>42116</v>
      </c>
      <c r="P492" s="453">
        <f t="shared" ca="1" si="7"/>
        <v>5</v>
      </c>
      <c r="Q492" s="268" t="s">
        <v>289</v>
      </c>
    </row>
    <row r="493" spans="1:17" s="151" customFormat="1" x14ac:dyDescent="0.25">
      <c r="A493" s="294">
        <v>512</v>
      </c>
      <c r="B493" s="203" t="s">
        <v>33</v>
      </c>
      <c r="C493" s="203" t="s">
        <v>1286</v>
      </c>
      <c r="D493" s="203" t="s">
        <v>218</v>
      </c>
      <c r="E493" s="203" t="s">
        <v>789</v>
      </c>
      <c r="F493" s="203" t="s">
        <v>82</v>
      </c>
      <c r="G493" s="203" t="s">
        <v>40</v>
      </c>
      <c r="H493" s="203" t="s">
        <v>41</v>
      </c>
      <c r="I493" s="203" t="s">
        <v>254</v>
      </c>
      <c r="J493" s="203" t="s">
        <v>249</v>
      </c>
      <c r="K493" s="295">
        <v>42111</v>
      </c>
      <c r="L493" s="203" t="s">
        <v>13</v>
      </c>
      <c r="M493" s="203" t="s">
        <v>283</v>
      </c>
      <c r="N493" s="203" t="s">
        <v>195</v>
      </c>
      <c r="O493" s="203" t="s">
        <v>248</v>
      </c>
      <c r="P493" s="453">
        <f t="shared" ca="1" si="7"/>
        <v>41.797208680553013</v>
      </c>
      <c r="Q493" s="268" t="s">
        <v>289</v>
      </c>
    </row>
    <row r="494" spans="1:17" s="151" customFormat="1" x14ac:dyDescent="0.25">
      <c r="A494" s="294">
        <v>513</v>
      </c>
      <c r="B494" s="268" t="s">
        <v>10</v>
      </c>
      <c r="C494" s="268" t="s">
        <v>1287</v>
      </c>
      <c r="D494" s="268" t="s">
        <v>169</v>
      </c>
      <c r="E494" s="268" t="s">
        <v>54</v>
      </c>
      <c r="F494" s="268" t="s">
        <v>89</v>
      </c>
      <c r="G494" s="268" t="s">
        <v>42</v>
      </c>
      <c r="H494" s="268" t="s">
        <v>42</v>
      </c>
      <c r="I494" s="203" t="s">
        <v>265</v>
      </c>
      <c r="J494" s="203" t="s">
        <v>270</v>
      </c>
      <c r="K494" s="295">
        <v>42111</v>
      </c>
      <c r="L494" s="268" t="s">
        <v>13</v>
      </c>
      <c r="M494" s="203" t="s">
        <v>283</v>
      </c>
      <c r="N494" s="203" t="s">
        <v>195</v>
      </c>
      <c r="O494" s="295">
        <v>42146</v>
      </c>
      <c r="P494" s="453">
        <f t="shared" ca="1" si="7"/>
        <v>35</v>
      </c>
      <c r="Q494" s="268" t="s">
        <v>289</v>
      </c>
    </row>
    <row r="495" spans="1:17" s="151" customFormat="1" x14ac:dyDescent="0.25">
      <c r="A495" s="294">
        <v>515</v>
      </c>
      <c r="B495" s="268" t="s">
        <v>10</v>
      </c>
      <c r="C495" s="268" t="s">
        <v>1288</v>
      </c>
      <c r="D495" s="268" t="s">
        <v>221</v>
      </c>
      <c r="E495" s="268" t="s">
        <v>38</v>
      </c>
      <c r="F495" s="268" t="s">
        <v>60</v>
      </c>
      <c r="G495" s="268" t="s">
        <v>40</v>
      </c>
      <c r="H495" s="268" t="s">
        <v>41</v>
      </c>
      <c r="I495" s="203" t="s">
        <v>266</v>
      </c>
      <c r="J495" s="203" t="s">
        <v>250</v>
      </c>
      <c r="K495" s="295">
        <v>42111</v>
      </c>
      <c r="L495" s="268" t="s">
        <v>13</v>
      </c>
      <c r="M495" s="203" t="s">
        <v>283</v>
      </c>
      <c r="N495" s="203" t="s">
        <v>195</v>
      </c>
      <c r="O495" s="295">
        <v>42137</v>
      </c>
      <c r="P495" s="453">
        <f t="shared" ca="1" si="7"/>
        <v>26</v>
      </c>
      <c r="Q495" s="268" t="s">
        <v>289</v>
      </c>
    </row>
    <row r="496" spans="1:17" s="151" customFormat="1" x14ac:dyDescent="0.25">
      <c r="A496" s="294">
        <v>516</v>
      </c>
      <c r="B496" s="203" t="s">
        <v>10</v>
      </c>
      <c r="C496" s="203" t="s">
        <v>1289</v>
      </c>
      <c r="D496" s="203" t="s">
        <v>221</v>
      </c>
      <c r="E496" s="203" t="s">
        <v>38</v>
      </c>
      <c r="F496" s="203" t="s">
        <v>60</v>
      </c>
      <c r="G496" s="203" t="s">
        <v>41</v>
      </c>
      <c r="H496" s="203" t="s">
        <v>41</v>
      </c>
      <c r="I496" s="203" t="s">
        <v>266</v>
      </c>
      <c r="J496" s="203" t="s">
        <v>250</v>
      </c>
      <c r="K496" s="295">
        <v>42111</v>
      </c>
      <c r="L496" s="203" t="s">
        <v>13</v>
      </c>
      <c r="M496" s="203" t="s">
        <v>283</v>
      </c>
      <c r="N496" s="203" t="s">
        <v>195</v>
      </c>
      <c r="O496" s="295">
        <v>42121</v>
      </c>
      <c r="P496" s="453">
        <f t="shared" ca="1" si="7"/>
        <v>10</v>
      </c>
      <c r="Q496" s="268" t="s">
        <v>289</v>
      </c>
    </row>
    <row r="497" spans="1:17" s="151" customFormat="1" x14ac:dyDescent="0.25">
      <c r="A497" s="294">
        <v>517</v>
      </c>
      <c r="B497" s="268" t="s">
        <v>10</v>
      </c>
      <c r="C497" s="268" t="s">
        <v>1290</v>
      </c>
      <c r="D497" s="268" t="s">
        <v>223</v>
      </c>
      <c r="E497" s="268" t="s">
        <v>53</v>
      </c>
      <c r="F497" s="268" t="s">
        <v>81</v>
      </c>
      <c r="G497" s="268" t="s">
        <v>41</v>
      </c>
      <c r="H497" s="268" t="s">
        <v>41</v>
      </c>
      <c r="I497" s="203" t="s">
        <v>261</v>
      </c>
      <c r="J497" s="203" t="s">
        <v>255</v>
      </c>
      <c r="K497" s="295">
        <v>42111</v>
      </c>
      <c r="L497" s="268" t="s">
        <v>13</v>
      </c>
      <c r="M497" s="203" t="s">
        <v>283</v>
      </c>
      <c r="N497" s="203" t="s">
        <v>195</v>
      </c>
      <c r="O497" s="295">
        <v>42117</v>
      </c>
      <c r="P497" s="453">
        <f t="shared" ca="1" si="7"/>
        <v>6</v>
      </c>
      <c r="Q497" s="268" t="s">
        <v>289</v>
      </c>
    </row>
    <row r="498" spans="1:17" s="151" customFormat="1" x14ac:dyDescent="0.25">
      <c r="A498" s="294">
        <v>518</v>
      </c>
      <c r="B498" s="203" t="s">
        <v>10</v>
      </c>
      <c r="C498" s="203" t="s">
        <v>1291</v>
      </c>
      <c r="D498" s="203" t="s">
        <v>96</v>
      </c>
      <c r="E498" s="203" t="s">
        <v>38</v>
      </c>
      <c r="F498" s="203" t="s">
        <v>60</v>
      </c>
      <c r="G498" s="203" t="s">
        <v>41</v>
      </c>
      <c r="H498" s="203" t="s">
        <v>41</v>
      </c>
      <c r="I498" s="203" t="s">
        <v>254</v>
      </c>
      <c r="J498" s="203" t="s">
        <v>250</v>
      </c>
      <c r="K498" s="295">
        <v>42111</v>
      </c>
      <c r="L498" s="203" t="s">
        <v>13</v>
      </c>
      <c r="M498" s="203" t="s">
        <v>283</v>
      </c>
      <c r="N498" s="203" t="s">
        <v>195</v>
      </c>
      <c r="O498" s="295">
        <v>42116</v>
      </c>
      <c r="P498" s="453">
        <f t="shared" ca="1" si="7"/>
        <v>5</v>
      </c>
      <c r="Q498" s="268" t="s">
        <v>289</v>
      </c>
    </row>
    <row r="499" spans="1:17" s="151" customFormat="1" x14ac:dyDescent="0.25">
      <c r="A499" s="294">
        <v>519</v>
      </c>
      <c r="B499" s="268" t="s">
        <v>10</v>
      </c>
      <c r="C499" s="268" t="s">
        <v>1292</v>
      </c>
      <c r="D499" s="268" t="s">
        <v>96</v>
      </c>
      <c r="E499" s="268" t="s">
        <v>38</v>
      </c>
      <c r="F499" s="268" t="s">
        <v>60</v>
      </c>
      <c r="G499" s="268" t="s">
        <v>40</v>
      </c>
      <c r="H499" s="268" t="s">
        <v>40</v>
      </c>
      <c r="I499" s="203" t="s">
        <v>254</v>
      </c>
      <c r="J499" s="203" t="s">
        <v>254</v>
      </c>
      <c r="K499" s="295">
        <v>42111</v>
      </c>
      <c r="L499" s="268" t="s">
        <v>13</v>
      </c>
      <c r="M499" s="203" t="s">
        <v>283</v>
      </c>
      <c r="N499" s="203" t="s">
        <v>195</v>
      </c>
      <c r="O499" s="295">
        <v>42132</v>
      </c>
      <c r="P499" s="453">
        <f t="shared" ca="1" si="7"/>
        <v>21</v>
      </c>
      <c r="Q499" s="268" t="s">
        <v>289</v>
      </c>
    </row>
    <row r="500" spans="1:17" s="151" customFormat="1" x14ac:dyDescent="0.25">
      <c r="A500" s="294">
        <v>520</v>
      </c>
      <c r="B500" s="203" t="s">
        <v>10</v>
      </c>
      <c r="C500" s="203" t="s">
        <v>1293</v>
      </c>
      <c r="D500" s="203" t="s">
        <v>225</v>
      </c>
      <c r="E500" s="203" t="s">
        <v>38</v>
      </c>
      <c r="F500" s="203" t="s">
        <v>60</v>
      </c>
      <c r="G500" s="203" t="s">
        <v>40</v>
      </c>
      <c r="H500" s="203" t="s">
        <v>40</v>
      </c>
      <c r="I500" s="203" t="s">
        <v>254</v>
      </c>
      <c r="J500" s="203" t="s">
        <v>254</v>
      </c>
      <c r="K500" s="295">
        <v>42111</v>
      </c>
      <c r="L500" s="203" t="s">
        <v>13</v>
      </c>
      <c r="M500" s="203" t="s">
        <v>283</v>
      </c>
      <c r="N500" s="203" t="s">
        <v>195</v>
      </c>
      <c r="O500" s="295">
        <v>42132</v>
      </c>
      <c r="P500" s="453">
        <f t="shared" ca="1" si="7"/>
        <v>21</v>
      </c>
      <c r="Q500" s="268" t="s">
        <v>289</v>
      </c>
    </row>
    <row r="501" spans="1:17" s="151" customFormat="1" x14ac:dyDescent="0.25">
      <c r="A501" s="294">
        <v>521</v>
      </c>
      <c r="B501" s="268" t="s">
        <v>10</v>
      </c>
      <c r="C501" s="268" t="s">
        <v>1294</v>
      </c>
      <c r="D501" s="268" t="s">
        <v>225</v>
      </c>
      <c r="E501" s="268" t="s">
        <v>38</v>
      </c>
      <c r="F501" s="268" t="s">
        <v>60</v>
      </c>
      <c r="G501" s="268" t="s">
        <v>40</v>
      </c>
      <c r="H501" s="268" t="s">
        <v>40</v>
      </c>
      <c r="I501" s="203" t="s">
        <v>259</v>
      </c>
      <c r="J501" s="203" t="s">
        <v>250</v>
      </c>
      <c r="K501" s="295">
        <v>42111</v>
      </c>
      <c r="L501" s="268" t="s">
        <v>13</v>
      </c>
      <c r="M501" s="203" t="s">
        <v>283</v>
      </c>
      <c r="N501" s="203" t="s">
        <v>195</v>
      </c>
      <c r="O501" s="295">
        <v>42146</v>
      </c>
      <c r="P501" s="453">
        <f t="shared" ca="1" si="7"/>
        <v>35</v>
      </c>
      <c r="Q501" s="268" t="s">
        <v>289</v>
      </c>
    </row>
    <row r="502" spans="1:17" s="151" customFormat="1" x14ac:dyDescent="0.25">
      <c r="A502" s="294">
        <v>522</v>
      </c>
      <c r="B502" s="203" t="s">
        <v>10</v>
      </c>
      <c r="C502" s="203" t="s">
        <v>1295</v>
      </c>
      <c r="D502" s="203" t="s">
        <v>222</v>
      </c>
      <c r="E502" s="203" t="s">
        <v>38</v>
      </c>
      <c r="F502" s="203" t="s">
        <v>60</v>
      </c>
      <c r="G502" s="203" t="s">
        <v>40</v>
      </c>
      <c r="H502" s="203" t="s">
        <v>40</v>
      </c>
      <c r="I502" s="203" t="s">
        <v>264</v>
      </c>
      <c r="J502" s="203" t="s">
        <v>250</v>
      </c>
      <c r="K502" s="295">
        <v>42114</v>
      </c>
      <c r="L502" s="203" t="s">
        <v>13</v>
      </c>
      <c r="M502" s="203" t="s">
        <v>283</v>
      </c>
      <c r="N502" s="203" t="s">
        <v>195</v>
      </c>
      <c r="O502" s="295">
        <v>42139</v>
      </c>
      <c r="P502" s="453">
        <f t="shared" ca="1" si="7"/>
        <v>25</v>
      </c>
      <c r="Q502" s="268" t="s">
        <v>289</v>
      </c>
    </row>
    <row r="503" spans="1:17" s="151" customFormat="1" x14ac:dyDescent="0.25">
      <c r="A503" s="294">
        <v>523</v>
      </c>
      <c r="B503" s="268" t="s">
        <v>10</v>
      </c>
      <c r="C503" s="268" t="s">
        <v>1296</v>
      </c>
      <c r="D503" s="268" t="s">
        <v>222</v>
      </c>
      <c r="E503" s="268" t="s">
        <v>54</v>
      </c>
      <c r="F503" s="268" t="s">
        <v>89</v>
      </c>
      <c r="G503" s="268" t="s">
        <v>42</v>
      </c>
      <c r="H503" s="268" t="s">
        <v>42</v>
      </c>
      <c r="I503" s="203" t="s">
        <v>264</v>
      </c>
      <c r="J503" s="203" t="s">
        <v>264</v>
      </c>
      <c r="K503" s="295">
        <v>42114</v>
      </c>
      <c r="L503" s="268" t="s">
        <v>13</v>
      </c>
      <c r="M503" s="203" t="s">
        <v>283</v>
      </c>
      <c r="N503" s="203" t="s">
        <v>195</v>
      </c>
      <c r="O503" s="295">
        <v>42146</v>
      </c>
      <c r="P503" s="453">
        <f t="shared" ca="1" si="7"/>
        <v>32</v>
      </c>
      <c r="Q503" s="268" t="s">
        <v>289</v>
      </c>
    </row>
    <row r="504" spans="1:17" s="151" customFormat="1" x14ac:dyDescent="0.25">
      <c r="A504" s="294">
        <v>524</v>
      </c>
      <c r="B504" s="203" t="s">
        <v>10</v>
      </c>
      <c r="C504" s="203" t="s">
        <v>1297</v>
      </c>
      <c r="D504" s="203" t="s">
        <v>211</v>
      </c>
      <c r="E504" s="203" t="s">
        <v>3</v>
      </c>
      <c r="F504" s="203" t="s">
        <v>81</v>
      </c>
      <c r="G504" s="203" t="s">
        <v>41</v>
      </c>
      <c r="H504" s="203" t="s">
        <v>41</v>
      </c>
      <c r="I504" s="203" t="s">
        <v>251</v>
      </c>
      <c r="J504" s="203" t="s">
        <v>250</v>
      </c>
      <c r="K504" s="295">
        <v>42114</v>
      </c>
      <c r="L504" s="203" t="s">
        <v>288</v>
      </c>
      <c r="M504" s="203" t="s">
        <v>283</v>
      </c>
      <c r="N504" s="203" t="s">
        <v>195</v>
      </c>
      <c r="O504" s="295">
        <v>42116</v>
      </c>
      <c r="P504" s="453">
        <f t="shared" ca="1" si="7"/>
        <v>2</v>
      </c>
      <c r="Q504" s="268" t="s">
        <v>289</v>
      </c>
    </row>
    <row r="505" spans="1:17" s="151" customFormat="1" x14ac:dyDescent="0.25">
      <c r="A505" s="294">
        <v>525</v>
      </c>
      <c r="B505" s="268" t="s">
        <v>10</v>
      </c>
      <c r="C505" s="268" t="s">
        <v>1298</v>
      </c>
      <c r="D505" s="268" t="s">
        <v>222</v>
      </c>
      <c r="E505" s="268" t="s">
        <v>38</v>
      </c>
      <c r="F505" s="268" t="s">
        <v>60</v>
      </c>
      <c r="G505" s="268" t="s">
        <v>40</v>
      </c>
      <c r="H505" s="268" t="s">
        <v>41</v>
      </c>
      <c r="I505" s="203" t="s">
        <v>264</v>
      </c>
      <c r="J505" s="203" t="s">
        <v>250</v>
      </c>
      <c r="K505" s="295">
        <v>42114</v>
      </c>
      <c r="L505" s="268" t="s">
        <v>13</v>
      </c>
      <c r="M505" s="203" t="s">
        <v>283</v>
      </c>
      <c r="N505" s="203" t="s">
        <v>195</v>
      </c>
      <c r="O505" s="295">
        <v>42146</v>
      </c>
      <c r="P505" s="453">
        <f t="shared" ca="1" si="7"/>
        <v>32</v>
      </c>
      <c r="Q505" s="268" t="s">
        <v>289</v>
      </c>
    </row>
    <row r="506" spans="1:17" s="151" customFormat="1" x14ac:dyDescent="0.25">
      <c r="A506" s="294">
        <v>526</v>
      </c>
      <c r="B506" s="203" t="s">
        <v>10</v>
      </c>
      <c r="C506" s="203" t="s">
        <v>1299</v>
      </c>
      <c r="D506" s="203" t="s">
        <v>211</v>
      </c>
      <c r="E506" s="203" t="s">
        <v>783</v>
      </c>
      <c r="F506" s="203" t="s">
        <v>792</v>
      </c>
      <c r="G506" s="203" t="s">
        <v>41</v>
      </c>
      <c r="H506" s="203" t="s">
        <v>41</v>
      </c>
      <c r="I506" s="203" t="s">
        <v>251</v>
      </c>
      <c r="J506" s="203" t="s">
        <v>272</v>
      </c>
      <c r="K506" s="295">
        <v>42114</v>
      </c>
      <c r="L506" s="203" t="s">
        <v>288</v>
      </c>
      <c r="M506" s="203" t="s">
        <v>283</v>
      </c>
      <c r="N506" s="203" t="s">
        <v>195</v>
      </c>
      <c r="O506" s="295">
        <v>42125</v>
      </c>
      <c r="P506" s="453">
        <f t="shared" ca="1" si="7"/>
        <v>11</v>
      </c>
      <c r="Q506" s="268" t="s">
        <v>289</v>
      </c>
    </row>
    <row r="507" spans="1:17" s="151" customFormat="1" x14ac:dyDescent="0.25">
      <c r="A507" s="294">
        <v>527</v>
      </c>
      <c r="B507" s="268" t="s">
        <v>10</v>
      </c>
      <c r="C507" s="268" t="s">
        <v>1300</v>
      </c>
      <c r="D507" s="268" t="s">
        <v>222</v>
      </c>
      <c r="E507" s="268" t="s">
        <v>38</v>
      </c>
      <c r="F507" s="268" t="s">
        <v>60</v>
      </c>
      <c r="G507" s="268" t="s">
        <v>40</v>
      </c>
      <c r="H507" s="268" t="s">
        <v>41</v>
      </c>
      <c r="I507" s="203" t="s">
        <v>264</v>
      </c>
      <c r="J507" s="203" t="s">
        <v>250</v>
      </c>
      <c r="K507" s="295">
        <v>42114</v>
      </c>
      <c r="L507" s="268" t="s">
        <v>13</v>
      </c>
      <c r="M507" s="203" t="s">
        <v>283</v>
      </c>
      <c r="N507" s="203" t="s">
        <v>195</v>
      </c>
      <c r="O507" s="295">
        <v>42146</v>
      </c>
      <c r="P507" s="453">
        <f t="shared" ca="1" si="7"/>
        <v>32</v>
      </c>
      <c r="Q507" s="268" t="s">
        <v>289</v>
      </c>
    </row>
    <row r="508" spans="1:17" s="151" customFormat="1" x14ac:dyDescent="0.25">
      <c r="A508" s="294">
        <v>528</v>
      </c>
      <c r="B508" s="203" t="s">
        <v>10</v>
      </c>
      <c r="C508" s="203" t="s">
        <v>1301</v>
      </c>
      <c r="D508" s="203" t="s">
        <v>211</v>
      </c>
      <c r="E508" s="203" t="s">
        <v>53</v>
      </c>
      <c r="F508" s="203" t="s">
        <v>81</v>
      </c>
      <c r="G508" s="203" t="s">
        <v>41</v>
      </c>
      <c r="H508" s="203" t="s">
        <v>41</v>
      </c>
      <c r="I508" s="203" t="s">
        <v>251</v>
      </c>
      <c r="J508" s="203" t="s">
        <v>250</v>
      </c>
      <c r="K508" s="295">
        <v>42114</v>
      </c>
      <c r="L508" s="203" t="s">
        <v>288</v>
      </c>
      <c r="M508" s="203" t="s">
        <v>283</v>
      </c>
      <c r="N508" s="203" t="s">
        <v>195</v>
      </c>
      <c r="O508" s="295">
        <v>42117</v>
      </c>
      <c r="P508" s="453">
        <f t="shared" ca="1" si="7"/>
        <v>3</v>
      </c>
      <c r="Q508" s="268" t="s">
        <v>289</v>
      </c>
    </row>
    <row r="509" spans="1:17" s="151" customFormat="1" x14ac:dyDescent="0.25">
      <c r="A509" s="294">
        <v>529</v>
      </c>
      <c r="B509" s="268" t="s">
        <v>10</v>
      </c>
      <c r="C509" s="268" t="s">
        <v>1302</v>
      </c>
      <c r="D509" s="268" t="s">
        <v>222</v>
      </c>
      <c r="E509" s="268" t="s">
        <v>38</v>
      </c>
      <c r="F509" s="268" t="s">
        <v>60</v>
      </c>
      <c r="G509" s="268" t="s">
        <v>41</v>
      </c>
      <c r="H509" s="268" t="s">
        <v>41</v>
      </c>
      <c r="I509" s="203" t="s">
        <v>264</v>
      </c>
      <c r="J509" s="203" t="s">
        <v>250</v>
      </c>
      <c r="K509" s="295">
        <v>42114</v>
      </c>
      <c r="L509" s="268" t="s">
        <v>13</v>
      </c>
      <c r="M509" s="203" t="s">
        <v>283</v>
      </c>
      <c r="N509" s="203" t="s">
        <v>195</v>
      </c>
      <c r="O509" s="295">
        <v>42132</v>
      </c>
      <c r="P509" s="453">
        <f t="shared" ca="1" si="7"/>
        <v>18</v>
      </c>
      <c r="Q509" s="268" t="s">
        <v>289</v>
      </c>
    </row>
    <row r="510" spans="1:17" s="151" customFormat="1" x14ac:dyDescent="0.25">
      <c r="A510" s="294">
        <v>530</v>
      </c>
      <c r="B510" s="203" t="s">
        <v>10</v>
      </c>
      <c r="C510" s="203" t="s">
        <v>1303</v>
      </c>
      <c r="D510" s="203" t="s">
        <v>13</v>
      </c>
      <c r="E510" s="203" t="s">
        <v>38</v>
      </c>
      <c r="F510" s="203" t="s">
        <v>60</v>
      </c>
      <c r="G510" s="203" t="s">
        <v>40</v>
      </c>
      <c r="H510" s="203" t="s">
        <v>40</v>
      </c>
      <c r="I510" s="203" t="s">
        <v>251</v>
      </c>
      <c r="J510" s="203" t="s">
        <v>250</v>
      </c>
      <c r="K510" s="295">
        <v>42114</v>
      </c>
      <c r="L510" s="203" t="s">
        <v>13</v>
      </c>
      <c r="M510" s="203" t="s">
        <v>283</v>
      </c>
      <c r="N510" s="203" t="s">
        <v>195</v>
      </c>
      <c r="O510" s="295">
        <v>42151</v>
      </c>
      <c r="P510" s="453">
        <f t="shared" ca="1" si="7"/>
        <v>37</v>
      </c>
      <c r="Q510" s="268" t="s">
        <v>289</v>
      </c>
    </row>
    <row r="511" spans="1:17" s="151" customFormat="1" x14ac:dyDescent="0.25">
      <c r="A511" s="294">
        <v>531</v>
      </c>
      <c r="B511" s="268" t="s">
        <v>10</v>
      </c>
      <c r="C511" s="268" t="s">
        <v>1304</v>
      </c>
      <c r="D511" s="268" t="s">
        <v>223</v>
      </c>
      <c r="E511" s="268" t="s">
        <v>38</v>
      </c>
      <c r="F511" s="268" t="s">
        <v>60</v>
      </c>
      <c r="G511" s="268" t="s">
        <v>41</v>
      </c>
      <c r="H511" s="268" t="s">
        <v>41</v>
      </c>
      <c r="I511" s="203" t="s">
        <v>265</v>
      </c>
      <c r="J511" s="203" t="s">
        <v>255</v>
      </c>
      <c r="K511" s="295">
        <v>42114</v>
      </c>
      <c r="L511" s="268" t="s">
        <v>13</v>
      </c>
      <c r="M511" s="203" t="s">
        <v>283</v>
      </c>
      <c r="N511" s="203" t="s">
        <v>195</v>
      </c>
      <c r="O511" s="295">
        <v>42118</v>
      </c>
      <c r="P511" s="453">
        <f t="shared" ca="1" si="7"/>
        <v>4</v>
      </c>
      <c r="Q511" s="268" t="s">
        <v>289</v>
      </c>
    </row>
    <row r="512" spans="1:17" s="151" customFormat="1" x14ac:dyDescent="0.25">
      <c r="A512" s="294">
        <v>532</v>
      </c>
      <c r="B512" s="203" t="s">
        <v>10</v>
      </c>
      <c r="C512" s="203" t="s">
        <v>1305</v>
      </c>
      <c r="D512" s="203" t="s">
        <v>222</v>
      </c>
      <c r="E512" s="203" t="s">
        <v>39</v>
      </c>
      <c r="F512" s="203" t="s">
        <v>70</v>
      </c>
      <c r="G512" s="203" t="s">
        <v>41</v>
      </c>
      <c r="H512" s="203" t="s">
        <v>41</v>
      </c>
      <c r="I512" s="203" t="s">
        <v>251</v>
      </c>
      <c r="J512" s="203" t="s">
        <v>250</v>
      </c>
      <c r="K512" s="295">
        <v>42114</v>
      </c>
      <c r="L512" s="203" t="s">
        <v>13</v>
      </c>
      <c r="M512" s="203" t="s">
        <v>283</v>
      </c>
      <c r="N512" s="203" t="s">
        <v>195</v>
      </c>
      <c r="O512" s="295">
        <v>42115</v>
      </c>
      <c r="P512" s="453">
        <f t="shared" ca="1" si="7"/>
        <v>1</v>
      </c>
      <c r="Q512" s="268" t="s">
        <v>289</v>
      </c>
    </row>
    <row r="513" spans="1:17" s="151" customFormat="1" x14ac:dyDescent="0.25">
      <c r="A513" s="294">
        <v>533</v>
      </c>
      <c r="B513" s="268" t="s">
        <v>10</v>
      </c>
      <c r="C513" s="268" t="s">
        <v>1306</v>
      </c>
      <c r="D513" s="268" t="s">
        <v>222</v>
      </c>
      <c r="E513" s="268" t="s">
        <v>38</v>
      </c>
      <c r="F513" s="268" t="s">
        <v>60</v>
      </c>
      <c r="G513" s="268" t="s">
        <v>40</v>
      </c>
      <c r="H513" s="268" t="s">
        <v>41</v>
      </c>
      <c r="I513" s="203" t="s">
        <v>251</v>
      </c>
      <c r="J513" s="203" t="s">
        <v>250</v>
      </c>
      <c r="K513" s="295">
        <v>42114</v>
      </c>
      <c r="L513" s="268" t="s">
        <v>13</v>
      </c>
      <c r="M513" s="203" t="s">
        <v>283</v>
      </c>
      <c r="N513" s="203" t="s">
        <v>195</v>
      </c>
      <c r="O513" s="295">
        <v>42144</v>
      </c>
      <c r="P513" s="453">
        <f t="shared" ca="1" si="7"/>
        <v>30</v>
      </c>
      <c r="Q513" s="268" t="s">
        <v>289</v>
      </c>
    </row>
    <row r="514" spans="1:17" s="151" customFormat="1" x14ac:dyDescent="0.25">
      <c r="A514" s="294">
        <v>534</v>
      </c>
      <c r="B514" s="203" t="s">
        <v>10</v>
      </c>
      <c r="C514" s="203" t="s">
        <v>1307</v>
      </c>
      <c r="D514" s="203" t="s">
        <v>223</v>
      </c>
      <c r="E514" s="203" t="s">
        <v>54</v>
      </c>
      <c r="F514" s="203" t="s">
        <v>85</v>
      </c>
      <c r="G514" s="203" t="s">
        <v>40</v>
      </c>
      <c r="H514" s="203" t="s">
        <v>40</v>
      </c>
      <c r="I514" s="203" t="s">
        <v>265</v>
      </c>
      <c r="J514" s="203" t="s">
        <v>250</v>
      </c>
      <c r="K514" s="295">
        <v>42114</v>
      </c>
      <c r="L514" s="203" t="s">
        <v>13</v>
      </c>
      <c r="M514" s="203" t="s">
        <v>283</v>
      </c>
      <c r="N514" s="203" t="s">
        <v>195</v>
      </c>
      <c r="O514" s="295">
        <v>42116</v>
      </c>
      <c r="P514" s="453">
        <f t="shared" ca="1" si="7"/>
        <v>2</v>
      </c>
      <c r="Q514" s="268" t="s">
        <v>289</v>
      </c>
    </row>
    <row r="515" spans="1:17" s="151" customFormat="1" x14ac:dyDescent="0.25">
      <c r="A515" s="294">
        <v>535</v>
      </c>
      <c r="B515" s="268" t="s">
        <v>10</v>
      </c>
      <c r="C515" s="268" t="s">
        <v>1308</v>
      </c>
      <c r="D515" s="268" t="s">
        <v>222</v>
      </c>
      <c r="E515" s="268" t="s">
        <v>54</v>
      </c>
      <c r="F515" s="268" t="s">
        <v>87</v>
      </c>
      <c r="G515" s="268" t="s">
        <v>41</v>
      </c>
      <c r="H515" s="268" t="s">
        <v>41</v>
      </c>
      <c r="I515" s="203" t="s">
        <v>264</v>
      </c>
      <c r="J515" s="203" t="s">
        <v>264</v>
      </c>
      <c r="K515" s="295">
        <v>42114</v>
      </c>
      <c r="L515" s="268" t="s">
        <v>13</v>
      </c>
      <c r="M515" s="203" t="s">
        <v>283</v>
      </c>
      <c r="N515" s="203" t="s">
        <v>195</v>
      </c>
      <c r="O515" s="295">
        <v>42117</v>
      </c>
      <c r="P515" s="453">
        <f t="shared" ref="P515:P578" ca="1" si="8">IF(B515="Closed",IFERROR(O515-K515,""""),(NOW()-K515))</f>
        <v>3</v>
      </c>
      <c r="Q515" s="268" t="s">
        <v>289</v>
      </c>
    </row>
    <row r="516" spans="1:17" s="151" customFormat="1" x14ac:dyDescent="0.25">
      <c r="A516" s="294">
        <v>536</v>
      </c>
      <c r="B516" s="203" t="s">
        <v>8</v>
      </c>
      <c r="C516" s="203" t="s">
        <v>1309</v>
      </c>
      <c r="D516" s="203" t="s">
        <v>222</v>
      </c>
      <c r="E516" s="203" t="s">
        <v>248</v>
      </c>
      <c r="F516" s="203" t="s">
        <v>248</v>
      </c>
      <c r="G516" s="203" t="s">
        <v>40</v>
      </c>
      <c r="H516" s="203" t="s">
        <v>40</v>
      </c>
      <c r="I516" s="203" t="s">
        <v>264</v>
      </c>
      <c r="J516" s="203" t="s">
        <v>267</v>
      </c>
      <c r="K516" s="295">
        <v>42115</v>
      </c>
      <c r="L516" s="203" t="s">
        <v>13</v>
      </c>
      <c r="M516" s="203" t="s">
        <v>283</v>
      </c>
      <c r="N516" s="203" t="s">
        <v>195</v>
      </c>
      <c r="O516" s="203" t="s">
        <v>248</v>
      </c>
      <c r="P516" s="453">
        <f t="shared" ca="1" si="8"/>
        <v>37.797208680553013</v>
      </c>
      <c r="Q516" s="268" t="s">
        <v>289</v>
      </c>
    </row>
    <row r="517" spans="1:17" s="151" customFormat="1" x14ac:dyDescent="0.25">
      <c r="A517" s="294">
        <v>537</v>
      </c>
      <c r="B517" s="268" t="s">
        <v>10</v>
      </c>
      <c r="C517" s="268" t="s">
        <v>1310</v>
      </c>
      <c r="D517" s="268" t="s">
        <v>212</v>
      </c>
      <c r="E517" s="268" t="s">
        <v>38</v>
      </c>
      <c r="F517" s="268" t="s">
        <v>60</v>
      </c>
      <c r="G517" s="268" t="s">
        <v>40</v>
      </c>
      <c r="H517" s="268" t="s">
        <v>40</v>
      </c>
      <c r="I517" s="203" t="s">
        <v>261</v>
      </c>
      <c r="J517" s="203" t="s">
        <v>250</v>
      </c>
      <c r="K517" s="295">
        <v>42115</v>
      </c>
      <c r="L517" s="268" t="s">
        <v>13</v>
      </c>
      <c r="M517" s="203" t="s">
        <v>283</v>
      </c>
      <c r="N517" s="203" t="s">
        <v>195</v>
      </c>
      <c r="O517" s="295">
        <v>42130</v>
      </c>
      <c r="P517" s="453">
        <f t="shared" ca="1" si="8"/>
        <v>15</v>
      </c>
      <c r="Q517" s="268" t="s">
        <v>289</v>
      </c>
    </row>
    <row r="518" spans="1:17" s="151" customFormat="1" x14ac:dyDescent="0.25">
      <c r="A518" s="294">
        <v>538</v>
      </c>
      <c r="B518" s="203" t="s">
        <v>10</v>
      </c>
      <c r="C518" s="203" t="s">
        <v>1311</v>
      </c>
      <c r="D518" s="203" t="s">
        <v>212</v>
      </c>
      <c r="E518" s="203" t="s">
        <v>38</v>
      </c>
      <c r="F518" s="203" t="s">
        <v>60</v>
      </c>
      <c r="G518" s="203" t="s">
        <v>40</v>
      </c>
      <c r="H518" s="203" t="s">
        <v>41</v>
      </c>
      <c r="I518" s="203" t="s">
        <v>261</v>
      </c>
      <c r="J518" s="203" t="s">
        <v>251</v>
      </c>
      <c r="K518" s="295">
        <v>42115</v>
      </c>
      <c r="L518" s="203" t="s">
        <v>13</v>
      </c>
      <c r="M518" s="203" t="s">
        <v>283</v>
      </c>
      <c r="N518" s="203" t="s">
        <v>195</v>
      </c>
      <c r="O518" s="295">
        <v>42136</v>
      </c>
      <c r="P518" s="453">
        <f t="shared" ca="1" si="8"/>
        <v>21</v>
      </c>
      <c r="Q518" s="268" t="s">
        <v>289</v>
      </c>
    </row>
    <row r="519" spans="1:17" s="151" customFormat="1" x14ac:dyDescent="0.25">
      <c r="A519" s="294">
        <v>539</v>
      </c>
      <c r="B519" s="268" t="s">
        <v>10</v>
      </c>
      <c r="C519" s="268" t="s">
        <v>1312</v>
      </c>
      <c r="D519" s="268" t="s">
        <v>222</v>
      </c>
      <c r="E519" s="203" t="s">
        <v>248</v>
      </c>
      <c r="F519" s="203" t="s">
        <v>248</v>
      </c>
      <c r="G519" s="268" t="s">
        <v>40</v>
      </c>
      <c r="H519" s="268" t="s">
        <v>40</v>
      </c>
      <c r="I519" s="203" t="s">
        <v>265</v>
      </c>
      <c r="J519" s="203" t="s">
        <v>265</v>
      </c>
      <c r="K519" s="295">
        <v>42115</v>
      </c>
      <c r="L519" s="268" t="s">
        <v>13</v>
      </c>
      <c r="M519" s="203" t="s">
        <v>283</v>
      </c>
      <c r="N519" s="203" t="s">
        <v>195</v>
      </c>
      <c r="O519" s="295">
        <v>42116</v>
      </c>
      <c r="P519" s="453">
        <f t="shared" ca="1" si="8"/>
        <v>1</v>
      </c>
      <c r="Q519" s="268" t="s">
        <v>289</v>
      </c>
    </row>
    <row r="520" spans="1:17" s="151" customFormat="1" x14ac:dyDescent="0.25">
      <c r="A520" s="294">
        <v>540</v>
      </c>
      <c r="B520" s="203" t="s">
        <v>10</v>
      </c>
      <c r="C520" s="203" t="s">
        <v>1313</v>
      </c>
      <c r="D520" s="203" t="s">
        <v>222</v>
      </c>
      <c r="E520" s="203" t="s">
        <v>38</v>
      </c>
      <c r="F520" s="203" t="s">
        <v>60</v>
      </c>
      <c r="G520" s="203" t="s">
        <v>41</v>
      </c>
      <c r="H520" s="203" t="s">
        <v>41</v>
      </c>
      <c r="I520" s="203" t="s">
        <v>264</v>
      </c>
      <c r="J520" s="203" t="s">
        <v>250</v>
      </c>
      <c r="K520" s="295">
        <v>42115</v>
      </c>
      <c r="L520" s="203" t="s">
        <v>13</v>
      </c>
      <c r="M520" s="203" t="s">
        <v>283</v>
      </c>
      <c r="N520" s="203" t="s">
        <v>195</v>
      </c>
      <c r="O520" s="295">
        <v>42132</v>
      </c>
      <c r="P520" s="453">
        <f t="shared" ca="1" si="8"/>
        <v>17</v>
      </c>
      <c r="Q520" s="268" t="s">
        <v>289</v>
      </c>
    </row>
    <row r="521" spans="1:17" s="151" customFormat="1" x14ac:dyDescent="0.25">
      <c r="A521" s="294">
        <v>541</v>
      </c>
      <c r="B521" s="268" t="s">
        <v>10</v>
      </c>
      <c r="C521" s="268" t="s">
        <v>1314</v>
      </c>
      <c r="D521" s="268" t="s">
        <v>212</v>
      </c>
      <c r="E521" s="268" t="s">
        <v>38</v>
      </c>
      <c r="F521" s="268" t="s">
        <v>60</v>
      </c>
      <c r="G521" s="268" t="s">
        <v>40</v>
      </c>
      <c r="H521" s="268" t="s">
        <v>41</v>
      </c>
      <c r="I521" s="203" t="s">
        <v>266</v>
      </c>
      <c r="J521" s="203" t="s">
        <v>255</v>
      </c>
      <c r="K521" s="295">
        <v>42115</v>
      </c>
      <c r="L521" s="268" t="s">
        <v>13</v>
      </c>
      <c r="M521" s="203" t="s">
        <v>283</v>
      </c>
      <c r="N521" s="203" t="s">
        <v>195</v>
      </c>
      <c r="O521" s="295">
        <v>42132</v>
      </c>
      <c r="P521" s="453">
        <f t="shared" ca="1" si="8"/>
        <v>17</v>
      </c>
      <c r="Q521" s="268" t="s">
        <v>289</v>
      </c>
    </row>
    <row r="522" spans="1:17" s="151" customFormat="1" x14ac:dyDescent="0.25">
      <c r="A522" s="294">
        <v>546</v>
      </c>
      <c r="B522" s="203" t="s">
        <v>10</v>
      </c>
      <c r="C522" s="203" t="s">
        <v>1315</v>
      </c>
      <c r="D522" s="203" t="s">
        <v>13</v>
      </c>
      <c r="E522" s="203" t="s">
        <v>38</v>
      </c>
      <c r="F522" s="203" t="s">
        <v>60</v>
      </c>
      <c r="G522" s="203" t="s">
        <v>40</v>
      </c>
      <c r="H522" s="203" t="s">
        <v>40</v>
      </c>
      <c r="I522" s="203" t="s">
        <v>250</v>
      </c>
      <c r="J522" s="203" t="s">
        <v>250</v>
      </c>
      <c r="K522" s="295">
        <v>42115</v>
      </c>
      <c r="L522" s="203" t="s">
        <v>13</v>
      </c>
      <c r="M522" s="203" t="s">
        <v>283</v>
      </c>
      <c r="N522" s="203" t="s">
        <v>195</v>
      </c>
      <c r="O522" s="295">
        <v>42151</v>
      </c>
      <c r="P522" s="453">
        <f t="shared" ca="1" si="8"/>
        <v>36</v>
      </c>
      <c r="Q522" s="268" t="s">
        <v>289</v>
      </c>
    </row>
    <row r="523" spans="1:17" s="151" customFormat="1" x14ac:dyDescent="0.25">
      <c r="A523" s="294">
        <v>547</v>
      </c>
      <c r="B523" s="268" t="s">
        <v>10</v>
      </c>
      <c r="C523" s="268" t="s">
        <v>1316</v>
      </c>
      <c r="D523" s="268" t="s">
        <v>212</v>
      </c>
      <c r="E523" s="268" t="s">
        <v>38</v>
      </c>
      <c r="F523" s="268" t="s">
        <v>60</v>
      </c>
      <c r="G523" s="268" t="s">
        <v>40</v>
      </c>
      <c r="H523" s="268" t="s">
        <v>40</v>
      </c>
      <c r="I523" s="203" t="s">
        <v>264</v>
      </c>
      <c r="J523" s="203" t="s">
        <v>267</v>
      </c>
      <c r="K523" s="295">
        <v>42116</v>
      </c>
      <c r="L523" s="268" t="s">
        <v>13</v>
      </c>
      <c r="M523" s="203" t="s">
        <v>283</v>
      </c>
      <c r="N523" s="203" t="s">
        <v>195</v>
      </c>
      <c r="O523" s="295">
        <v>42150</v>
      </c>
      <c r="P523" s="453">
        <f t="shared" ca="1" si="8"/>
        <v>34</v>
      </c>
      <c r="Q523" s="268" t="s">
        <v>289</v>
      </c>
    </row>
    <row r="524" spans="1:17" s="151" customFormat="1" x14ac:dyDescent="0.25">
      <c r="A524" s="294">
        <v>548</v>
      </c>
      <c r="B524" s="203" t="s">
        <v>10</v>
      </c>
      <c r="C524" s="203" t="s">
        <v>1317</v>
      </c>
      <c r="D524" s="203" t="s">
        <v>171</v>
      </c>
      <c r="E524" s="203" t="s">
        <v>38</v>
      </c>
      <c r="F524" s="203" t="s">
        <v>60</v>
      </c>
      <c r="G524" s="203" t="s">
        <v>41</v>
      </c>
      <c r="H524" s="203" t="s">
        <v>41</v>
      </c>
      <c r="I524" s="203" t="s">
        <v>265</v>
      </c>
      <c r="J524" s="203" t="s">
        <v>261</v>
      </c>
      <c r="K524" s="295">
        <v>42116</v>
      </c>
      <c r="L524" s="203" t="s">
        <v>13</v>
      </c>
      <c r="M524" s="203" t="s">
        <v>283</v>
      </c>
      <c r="N524" s="203" t="s">
        <v>195</v>
      </c>
      <c r="O524" s="295">
        <v>42136</v>
      </c>
      <c r="P524" s="453">
        <f t="shared" ca="1" si="8"/>
        <v>20</v>
      </c>
      <c r="Q524" s="268" t="s">
        <v>289</v>
      </c>
    </row>
    <row r="525" spans="1:17" s="151" customFormat="1" x14ac:dyDescent="0.25">
      <c r="A525" s="294">
        <v>549</v>
      </c>
      <c r="B525" s="268" t="s">
        <v>10</v>
      </c>
      <c r="C525" s="268" t="s">
        <v>1318</v>
      </c>
      <c r="D525" s="268" t="s">
        <v>212</v>
      </c>
      <c r="E525" s="268" t="s">
        <v>38</v>
      </c>
      <c r="F525" s="268" t="s">
        <v>60</v>
      </c>
      <c r="G525" s="268" t="s">
        <v>196</v>
      </c>
      <c r="H525" s="268" t="s">
        <v>196</v>
      </c>
      <c r="I525" s="203" t="s">
        <v>261</v>
      </c>
      <c r="J525" s="203" t="s">
        <v>250</v>
      </c>
      <c r="K525" s="295">
        <v>42116</v>
      </c>
      <c r="L525" s="268" t="s">
        <v>13</v>
      </c>
      <c r="M525" s="203" t="s">
        <v>283</v>
      </c>
      <c r="N525" s="203" t="s">
        <v>195</v>
      </c>
      <c r="O525" s="295">
        <v>42122</v>
      </c>
      <c r="P525" s="453">
        <f t="shared" ca="1" si="8"/>
        <v>6</v>
      </c>
      <c r="Q525" s="268" t="s">
        <v>289</v>
      </c>
    </row>
    <row r="526" spans="1:17" s="151" customFormat="1" x14ac:dyDescent="0.25">
      <c r="A526" s="294">
        <v>550</v>
      </c>
      <c r="B526" s="203" t="s">
        <v>10</v>
      </c>
      <c r="C526" s="203" t="s">
        <v>1319</v>
      </c>
      <c r="D526" s="203" t="s">
        <v>212</v>
      </c>
      <c r="E526" s="203" t="s">
        <v>38</v>
      </c>
      <c r="F526" s="203" t="s">
        <v>60</v>
      </c>
      <c r="G526" s="203" t="s">
        <v>40</v>
      </c>
      <c r="H526" s="203" t="s">
        <v>41</v>
      </c>
      <c r="I526" s="203" t="s">
        <v>264</v>
      </c>
      <c r="J526" s="203" t="s">
        <v>260</v>
      </c>
      <c r="K526" s="295">
        <v>42116</v>
      </c>
      <c r="L526" s="203" t="s">
        <v>13</v>
      </c>
      <c r="M526" s="203" t="s">
        <v>283</v>
      </c>
      <c r="N526" s="203" t="s">
        <v>195</v>
      </c>
      <c r="O526" s="295">
        <v>42130</v>
      </c>
      <c r="P526" s="453">
        <f t="shared" ca="1" si="8"/>
        <v>14</v>
      </c>
      <c r="Q526" s="268" t="s">
        <v>289</v>
      </c>
    </row>
    <row r="527" spans="1:17" s="151" customFormat="1" x14ac:dyDescent="0.25">
      <c r="A527" s="294">
        <v>551</v>
      </c>
      <c r="B527" s="268" t="s">
        <v>10</v>
      </c>
      <c r="C527" s="268" t="s">
        <v>1320</v>
      </c>
      <c r="D527" s="268" t="s">
        <v>212</v>
      </c>
      <c r="E527" s="268" t="s">
        <v>38</v>
      </c>
      <c r="F527" s="268" t="s">
        <v>60</v>
      </c>
      <c r="G527" s="268" t="s">
        <v>41</v>
      </c>
      <c r="H527" s="268" t="s">
        <v>41</v>
      </c>
      <c r="I527" s="203" t="s">
        <v>264</v>
      </c>
      <c r="J527" s="203" t="s">
        <v>250</v>
      </c>
      <c r="K527" s="295">
        <v>42116</v>
      </c>
      <c r="L527" s="268" t="s">
        <v>13</v>
      </c>
      <c r="M527" s="203" t="s">
        <v>283</v>
      </c>
      <c r="N527" s="203" t="s">
        <v>195</v>
      </c>
      <c r="O527" s="295">
        <v>42129</v>
      </c>
      <c r="P527" s="453">
        <f t="shared" ca="1" si="8"/>
        <v>13</v>
      </c>
      <c r="Q527" s="268" t="s">
        <v>289</v>
      </c>
    </row>
    <row r="528" spans="1:17" s="151" customFormat="1" x14ac:dyDescent="0.25">
      <c r="A528" s="294">
        <v>552</v>
      </c>
      <c r="B528" s="203" t="s">
        <v>33</v>
      </c>
      <c r="C528" s="203" t="s">
        <v>1321</v>
      </c>
      <c r="D528" s="203" t="s">
        <v>13</v>
      </c>
      <c r="E528" s="203" t="s">
        <v>789</v>
      </c>
      <c r="F528" s="203" t="s">
        <v>82</v>
      </c>
      <c r="G528" s="203" t="s">
        <v>41</v>
      </c>
      <c r="H528" s="203" t="s">
        <v>41</v>
      </c>
      <c r="I528" s="203" t="s">
        <v>261</v>
      </c>
      <c r="J528" s="203" t="s">
        <v>261</v>
      </c>
      <c r="K528" s="295">
        <v>42117</v>
      </c>
      <c r="L528" s="203" t="s">
        <v>13</v>
      </c>
      <c r="M528" s="203" t="s">
        <v>283</v>
      </c>
      <c r="N528" s="203" t="s">
        <v>195</v>
      </c>
      <c r="O528" s="203" t="s">
        <v>248</v>
      </c>
      <c r="P528" s="453">
        <f t="shared" ca="1" si="8"/>
        <v>35.797208680553013</v>
      </c>
      <c r="Q528" s="268" t="s">
        <v>289</v>
      </c>
    </row>
    <row r="529" spans="1:17" s="151" customFormat="1" x14ac:dyDescent="0.25">
      <c r="A529" s="294">
        <v>553</v>
      </c>
      <c r="B529" s="268" t="s">
        <v>10</v>
      </c>
      <c r="C529" s="268" t="s">
        <v>1322</v>
      </c>
      <c r="D529" s="268" t="s">
        <v>218</v>
      </c>
      <c r="E529" s="268" t="s">
        <v>52</v>
      </c>
      <c r="F529" s="268" t="s">
        <v>66</v>
      </c>
      <c r="G529" s="268" t="s">
        <v>41</v>
      </c>
      <c r="H529" s="268" t="s">
        <v>41</v>
      </c>
      <c r="I529" s="203" t="s">
        <v>254</v>
      </c>
      <c r="J529" s="203" t="s">
        <v>260</v>
      </c>
      <c r="K529" s="295">
        <v>42117</v>
      </c>
      <c r="L529" s="268" t="s">
        <v>13</v>
      </c>
      <c r="M529" s="203" t="s">
        <v>283</v>
      </c>
      <c r="N529" s="203" t="s">
        <v>195</v>
      </c>
      <c r="O529" s="295">
        <v>42123</v>
      </c>
      <c r="P529" s="453">
        <f t="shared" ca="1" si="8"/>
        <v>6</v>
      </c>
      <c r="Q529" s="268" t="s">
        <v>289</v>
      </c>
    </row>
    <row r="530" spans="1:17" s="151" customFormat="1" x14ac:dyDescent="0.25">
      <c r="A530" s="294">
        <v>555</v>
      </c>
      <c r="B530" s="268" t="s">
        <v>8</v>
      </c>
      <c r="C530" s="268" t="s">
        <v>1323</v>
      </c>
      <c r="D530" s="268" t="s">
        <v>204</v>
      </c>
      <c r="E530" s="203" t="s">
        <v>248</v>
      </c>
      <c r="F530" s="203" t="s">
        <v>248</v>
      </c>
      <c r="G530" s="268" t="s">
        <v>40</v>
      </c>
      <c r="H530" s="268" t="s">
        <v>40</v>
      </c>
      <c r="I530" s="203" t="s">
        <v>254</v>
      </c>
      <c r="J530" s="203" t="s">
        <v>270</v>
      </c>
      <c r="K530" s="295">
        <v>42117</v>
      </c>
      <c r="L530" s="268" t="s">
        <v>13</v>
      </c>
      <c r="M530" s="203" t="s">
        <v>283</v>
      </c>
      <c r="N530" s="203" t="s">
        <v>195</v>
      </c>
      <c r="O530" s="203" t="s">
        <v>248</v>
      </c>
      <c r="P530" s="453">
        <f t="shared" ca="1" si="8"/>
        <v>35.797208680553013</v>
      </c>
      <c r="Q530" s="268" t="s">
        <v>289</v>
      </c>
    </row>
    <row r="531" spans="1:17" s="151" customFormat="1" x14ac:dyDescent="0.25">
      <c r="A531" s="294">
        <v>556</v>
      </c>
      <c r="B531" s="203" t="s">
        <v>8</v>
      </c>
      <c r="C531" s="203" t="s">
        <v>1324</v>
      </c>
      <c r="D531" s="203" t="s">
        <v>229</v>
      </c>
      <c r="E531" s="203" t="s">
        <v>248</v>
      </c>
      <c r="F531" s="203" t="s">
        <v>248</v>
      </c>
      <c r="G531" s="203" t="s">
        <v>41</v>
      </c>
      <c r="H531" s="203" t="s">
        <v>41</v>
      </c>
      <c r="I531" s="203" t="s">
        <v>266</v>
      </c>
      <c r="J531" s="203" t="s">
        <v>273</v>
      </c>
      <c r="K531" s="295">
        <v>42117</v>
      </c>
      <c r="L531" s="203" t="s">
        <v>13</v>
      </c>
      <c r="M531" s="203" t="s">
        <v>283</v>
      </c>
      <c r="N531" s="203" t="s">
        <v>195</v>
      </c>
      <c r="O531" s="203" t="s">
        <v>248</v>
      </c>
      <c r="P531" s="453">
        <f t="shared" ca="1" si="8"/>
        <v>35.797208680553013</v>
      </c>
      <c r="Q531" s="268" t="s">
        <v>289</v>
      </c>
    </row>
    <row r="532" spans="1:17" s="151" customFormat="1" x14ac:dyDescent="0.25">
      <c r="A532" s="294">
        <v>557</v>
      </c>
      <c r="B532" s="268" t="s">
        <v>10</v>
      </c>
      <c r="C532" s="268" t="s">
        <v>1325</v>
      </c>
      <c r="D532" s="268" t="s">
        <v>212</v>
      </c>
      <c r="E532" s="268" t="s">
        <v>38</v>
      </c>
      <c r="F532" s="268" t="s">
        <v>60</v>
      </c>
      <c r="G532" s="268" t="s">
        <v>41</v>
      </c>
      <c r="H532" s="268" t="s">
        <v>41</v>
      </c>
      <c r="I532" s="203" t="s">
        <v>266</v>
      </c>
      <c r="J532" s="203" t="s">
        <v>250</v>
      </c>
      <c r="K532" s="295">
        <v>42117</v>
      </c>
      <c r="L532" s="268" t="s">
        <v>13</v>
      </c>
      <c r="M532" s="203" t="s">
        <v>283</v>
      </c>
      <c r="N532" s="203" t="s">
        <v>195</v>
      </c>
      <c r="O532" s="295">
        <v>42129</v>
      </c>
      <c r="P532" s="453">
        <f t="shared" ca="1" si="8"/>
        <v>12</v>
      </c>
      <c r="Q532" s="268" t="s">
        <v>289</v>
      </c>
    </row>
    <row r="533" spans="1:17" s="151" customFormat="1" x14ac:dyDescent="0.25">
      <c r="A533" s="294">
        <v>558</v>
      </c>
      <c r="B533" s="203" t="s">
        <v>10</v>
      </c>
      <c r="C533" s="203" t="s">
        <v>1326</v>
      </c>
      <c r="D533" s="203" t="s">
        <v>96</v>
      </c>
      <c r="E533" s="203" t="s">
        <v>54</v>
      </c>
      <c r="F533" s="203" t="s">
        <v>787</v>
      </c>
      <c r="G533" s="203" t="s">
        <v>41</v>
      </c>
      <c r="H533" s="203" t="s">
        <v>41</v>
      </c>
      <c r="I533" s="203" t="s">
        <v>254</v>
      </c>
      <c r="J533" s="203" t="s">
        <v>250</v>
      </c>
      <c r="K533" s="295">
        <v>42117</v>
      </c>
      <c r="L533" s="203" t="s">
        <v>13</v>
      </c>
      <c r="M533" s="203" t="s">
        <v>283</v>
      </c>
      <c r="N533" s="203" t="s">
        <v>195</v>
      </c>
      <c r="O533" s="295">
        <v>42118</v>
      </c>
      <c r="P533" s="453">
        <f t="shared" ca="1" si="8"/>
        <v>1</v>
      </c>
      <c r="Q533" s="268" t="s">
        <v>289</v>
      </c>
    </row>
    <row r="534" spans="1:17" s="151" customFormat="1" x14ac:dyDescent="0.25">
      <c r="A534" s="294">
        <v>559</v>
      </c>
      <c r="B534" s="268" t="s">
        <v>10</v>
      </c>
      <c r="C534" s="268" t="s">
        <v>1327</v>
      </c>
      <c r="D534" s="268" t="s">
        <v>211</v>
      </c>
      <c r="E534" s="268" t="s">
        <v>38</v>
      </c>
      <c r="F534" s="268" t="s">
        <v>60</v>
      </c>
      <c r="G534" s="268" t="s">
        <v>41</v>
      </c>
      <c r="H534" s="268" t="s">
        <v>41</v>
      </c>
      <c r="I534" s="203" t="s">
        <v>250</v>
      </c>
      <c r="J534" s="203" t="s">
        <v>250</v>
      </c>
      <c r="K534" s="295">
        <v>42117</v>
      </c>
      <c r="L534" s="268" t="s">
        <v>288</v>
      </c>
      <c r="M534" s="203" t="s">
        <v>283</v>
      </c>
      <c r="N534" s="203" t="s">
        <v>195</v>
      </c>
      <c r="O534" s="295">
        <v>42122</v>
      </c>
      <c r="P534" s="453">
        <f t="shared" ca="1" si="8"/>
        <v>5</v>
      </c>
      <c r="Q534" s="268" t="s">
        <v>289</v>
      </c>
    </row>
    <row r="535" spans="1:17" s="151" customFormat="1" x14ac:dyDescent="0.25">
      <c r="A535" s="294">
        <v>560</v>
      </c>
      <c r="B535" s="203" t="s">
        <v>35</v>
      </c>
      <c r="C535" s="203" t="s">
        <v>1328</v>
      </c>
      <c r="D535" s="203" t="s">
        <v>212</v>
      </c>
      <c r="E535" s="203" t="s">
        <v>248</v>
      </c>
      <c r="F535" s="203" t="s">
        <v>248</v>
      </c>
      <c r="G535" s="203" t="s">
        <v>40</v>
      </c>
      <c r="H535" s="203" t="s">
        <v>40</v>
      </c>
      <c r="I535" s="203" t="s">
        <v>261</v>
      </c>
      <c r="J535" s="203" t="s">
        <v>272</v>
      </c>
      <c r="K535" s="295">
        <v>42118</v>
      </c>
      <c r="L535" s="203" t="s">
        <v>13</v>
      </c>
      <c r="M535" s="203" t="s">
        <v>15</v>
      </c>
      <c r="N535" s="203" t="s">
        <v>195</v>
      </c>
      <c r="O535" s="203" t="s">
        <v>248</v>
      </c>
      <c r="P535" s="453">
        <f t="shared" ca="1" si="8"/>
        <v>34.797208680553013</v>
      </c>
      <c r="Q535" s="268" t="s">
        <v>289</v>
      </c>
    </row>
    <row r="536" spans="1:17" s="151" customFormat="1" x14ac:dyDescent="0.25">
      <c r="A536" s="294">
        <v>561</v>
      </c>
      <c r="B536" s="268" t="s">
        <v>10</v>
      </c>
      <c r="C536" s="268" t="s">
        <v>1329</v>
      </c>
      <c r="D536" s="268" t="s">
        <v>212</v>
      </c>
      <c r="E536" s="268" t="s">
        <v>38</v>
      </c>
      <c r="F536" s="268" t="s">
        <v>60</v>
      </c>
      <c r="G536" s="268" t="s">
        <v>40</v>
      </c>
      <c r="H536" s="268" t="s">
        <v>40</v>
      </c>
      <c r="I536" s="203" t="s">
        <v>261</v>
      </c>
      <c r="J536" s="203" t="s">
        <v>276</v>
      </c>
      <c r="K536" s="295">
        <v>42118</v>
      </c>
      <c r="L536" s="268" t="s">
        <v>13</v>
      </c>
      <c r="M536" s="203" t="s">
        <v>15</v>
      </c>
      <c r="N536" s="203" t="s">
        <v>195</v>
      </c>
      <c r="O536" s="295">
        <v>42152</v>
      </c>
      <c r="P536" s="453">
        <f t="shared" ca="1" si="8"/>
        <v>34</v>
      </c>
      <c r="Q536" s="268" t="s">
        <v>289</v>
      </c>
    </row>
    <row r="537" spans="1:17" s="151" customFormat="1" x14ac:dyDescent="0.25">
      <c r="A537" s="294">
        <v>562</v>
      </c>
      <c r="B537" s="203" t="s">
        <v>216</v>
      </c>
      <c r="C537" s="203" t="s">
        <v>1330</v>
      </c>
      <c r="D537" s="203" t="s">
        <v>209</v>
      </c>
      <c r="E537" s="203" t="s">
        <v>248</v>
      </c>
      <c r="F537" s="203" t="s">
        <v>248</v>
      </c>
      <c r="G537" s="203" t="s">
        <v>42</v>
      </c>
      <c r="H537" s="203" t="s">
        <v>42</v>
      </c>
      <c r="I537" s="203" t="s">
        <v>261</v>
      </c>
      <c r="J537" s="203" t="s">
        <v>261</v>
      </c>
      <c r="K537" s="295">
        <v>42118</v>
      </c>
      <c r="L537" s="203" t="s">
        <v>13</v>
      </c>
      <c r="M537" s="203" t="s">
        <v>15</v>
      </c>
      <c r="N537" s="203" t="s">
        <v>195</v>
      </c>
      <c r="O537" s="203" t="s">
        <v>248</v>
      </c>
      <c r="P537" s="453">
        <f t="shared" ca="1" si="8"/>
        <v>34.797208680553013</v>
      </c>
      <c r="Q537" s="268" t="s">
        <v>289</v>
      </c>
    </row>
    <row r="538" spans="1:17" s="151" customFormat="1" x14ac:dyDescent="0.25">
      <c r="A538" s="294">
        <v>563</v>
      </c>
      <c r="B538" s="268" t="s">
        <v>10</v>
      </c>
      <c r="C538" s="268" t="s">
        <v>1331</v>
      </c>
      <c r="D538" s="268" t="s">
        <v>207</v>
      </c>
      <c r="E538" s="268" t="s">
        <v>38</v>
      </c>
      <c r="F538" s="268" t="s">
        <v>60</v>
      </c>
      <c r="G538" s="268" t="s">
        <v>41</v>
      </c>
      <c r="H538" s="268" t="s">
        <v>41</v>
      </c>
      <c r="I538" s="203" t="s">
        <v>261</v>
      </c>
      <c r="J538" s="203" t="s">
        <v>261</v>
      </c>
      <c r="K538" s="295">
        <v>42118</v>
      </c>
      <c r="L538" s="268" t="s">
        <v>13</v>
      </c>
      <c r="M538" s="203" t="s">
        <v>15</v>
      </c>
      <c r="N538" s="203" t="s">
        <v>195</v>
      </c>
      <c r="O538" s="295">
        <v>42128</v>
      </c>
      <c r="P538" s="453">
        <f t="shared" ca="1" si="8"/>
        <v>10</v>
      </c>
      <c r="Q538" s="268" t="s">
        <v>289</v>
      </c>
    </row>
    <row r="539" spans="1:17" s="151" customFormat="1" x14ac:dyDescent="0.25">
      <c r="A539" s="294">
        <v>564</v>
      </c>
      <c r="B539" s="203" t="s">
        <v>10</v>
      </c>
      <c r="C539" s="203" t="s">
        <v>1332</v>
      </c>
      <c r="D539" s="203" t="s">
        <v>197</v>
      </c>
      <c r="E539" s="203" t="s">
        <v>38</v>
      </c>
      <c r="F539" s="203" t="s">
        <v>60</v>
      </c>
      <c r="G539" s="203" t="s">
        <v>196</v>
      </c>
      <c r="H539" s="203" t="s">
        <v>196</v>
      </c>
      <c r="I539" s="203" t="s">
        <v>261</v>
      </c>
      <c r="J539" s="203" t="s">
        <v>250</v>
      </c>
      <c r="K539" s="295">
        <v>42118</v>
      </c>
      <c r="L539" s="203" t="s">
        <v>13</v>
      </c>
      <c r="M539" s="203" t="s">
        <v>15</v>
      </c>
      <c r="N539" s="203" t="s">
        <v>195</v>
      </c>
      <c r="O539" s="295">
        <v>42122</v>
      </c>
      <c r="P539" s="453">
        <f t="shared" ca="1" si="8"/>
        <v>4</v>
      </c>
      <c r="Q539" s="268" t="s">
        <v>289</v>
      </c>
    </row>
    <row r="540" spans="1:17" s="151" customFormat="1" x14ac:dyDescent="0.25">
      <c r="A540" s="294">
        <v>565</v>
      </c>
      <c r="B540" s="268" t="s">
        <v>10</v>
      </c>
      <c r="C540" s="268" t="s">
        <v>1333</v>
      </c>
      <c r="D540" s="268" t="s">
        <v>212</v>
      </c>
      <c r="E540" s="268" t="s">
        <v>54</v>
      </c>
      <c r="F540" s="268" t="s">
        <v>89</v>
      </c>
      <c r="G540" s="268" t="s">
        <v>41</v>
      </c>
      <c r="H540" s="268" t="s">
        <v>41</v>
      </c>
      <c r="I540" s="203" t="s">
        <v>264</v>
      </c>
      <c r="J540" s="203" t="s">
        <v>250</v>
      </c>
      <c r="K540" s="295">
        <v>42118</v>
      </c>
      <c r="L540" s="268" t="s">
        <v>13</v>
      </c>
      <c r="M540" s="203" t="s">
        <v>15</v>
      </c>
      <c r="N540" s="203" t="s">
        <v>195</v>
      </c>
      <c r="O540" s="295">
        <v>42121</v>
      </c>
      <c r="P540" s="453">
        <f t="shared" ca="1" si="8"/>
        <v>3</v>
      </c>
      <c r="Q540" s="268" t="s">
        <v>289</v>
      </c>
    </row>
    <row r="541" spans="1:17" s="151" customFormat="1" x14ac:dyDescent="0.25">
      <c r="A541" s="294">
        <v>566</v>
      </c>
      <c r="B541" s="203" t="s">
        <v>10</v>
      </c>
      <c r="C541" s="203" t="s">
        <v>1334</v>
      </c>
      <c r="D541" s="203" t="s">
        <v>212</v>
      </c>
      <c r="E541" s="203" t="s">
        <v>38</v>
      </c>
      <c r="F541" s="203" t="s">
        <v>60</v>
      </c>
      <c r="G541" s="203" t="s">
        <v>41</v>
      </c>
      <c r="H541" s="203" t="s">
        <v>41</v>
      </c>
      <c r="I541" s="203" t="s">
        <v>251</v>
      </c>
      <c r="J541" s="203" t="s">
        <v>251</v>
      </c>
      <c r="K541" s="295">
        <v>42118</v>
      </c>
      <c r="L541" s="203" t="s">
        <v>13</v>
      </c>
      <c r="M541" s="203" t="s">
        <v>15</v>
      </c>
      <c r="N541" s="203" t="s">
        <v>195</v>
      </c>
      <c r="O541" s="295">
        <v>42137</v>
      </c>
      <c r="P541" s="453">
        <f t="shared" ca="1" si="8"/>
        <v>19</v>
      </c>
      <c r="Q541" s="268" t="s">
        <v>289</v>
      </c>
    </row>
    <row r="542" spans="1:17" s="151" customFormat="1" x14ac:dyDescent="0.25">
      <c r="A542" s="294">
        <v>567</v>
      </c>
      <c r="B542" s="268" t="s">
        <v>8</v>
      </c>
      <c r="C542" s="268" t="s">
        <v>1335</v>
      </c>
      <c r="D542" s="268" t="s">
        <v>212</v>
      </c>
      <c r="E542" s="203" t="s">
        <v>248</v>
      </c>
      <c r="F542" s="203" t="s">
        <v>248</v>
      </c>
      <c r="G542" s="268" t="s">
        <v>40</v>
      </c>
      <c r="H542" s="268" t="s">
        <v>40</v>
      </c>
      <c r="I542" s="203" t="s">
        <v>251</v>
      </c>
      <c r="J542" s="203" t="s">
        <v>270</v>
      </c>
      <c r="K542" s="295">
        <v>42118</v>
      </c>
      <c r="L542" s="268" t="s">
        <v>13</v>
      </c>
      <c r="M542" s="203" t="s">
        <v>15</v>
      </c>
      <c r="N542" s="203" t="s">
        <v>195</v>
      </c>
      <c r="O542" s="203" t="s">
        <v>248</v>
      </c>
      <c r="P542" s="453">
        <f t="shared" ca="1" si="8"/>
        <v>34.797208680553013</v>
      </c>
      <c r="Q542" s="268" t="s">
        <v>289</v>
      </c>
    </row>
    <row r="543" spans="1:17" s="151" customFormat="1" x14ac:dyDescent="0.25">
      <c r="A543" s="294">
        <v>568</v>
      </c>
      <c r="B543" s="203" t="s">
        <v>10</v>
      </c>
      <c r="C543" s="203" t="s">
        <v>1336</v>
      </c>
      <c r="D543" s="203" t="s">
        <v>212</v>
      </c>
      <c r="E543" s="203" t="s">
        <v>38</v>
      </c>
      <c r="F543" s="203" t="s">
        <v>60</v>
      </c>
      <c r="G543" s="203" t="s">
        <v>41</v>
      </c>
      <c r="H543" s="203" t="s">
        <v>41</v>
      </c>
      <c r="I543" s="203" t="s">
        <v>265</v>
      </c>
      <c r="J543" s="203" t="s">
        <v>250</v>
      </c>
      <c r="K543" s="295">
        <v>42118</v>
      </c>
      <c r="L543" s="203" t="s">
        <v>13</v>
      </c>
      <c r="M543" s="203" t="s">
        <v>15</v>
      </c>
      <c r="N543" s="203" t="s">
        <v>195</v>
      </c>
      <c r="O543" s="295">
        <v>42128</v>
      </c>
      <c r="P543" s="453">
        <f t="shared" ca="1" si="8"/>
        <v>10</v>
      </c>
      <c r="Q543" s="268" t="s">
        <v>289</v>
      </c>
    </row>
    <row r="544" spans="1:17" s="151" customFormat="1" x14ac:dyDescent="0.25">
      <c r="A544" s="294">
        <v>569</v>
      </c>
      <c r="B544" s="268" t="s">
        <v>8</v>
      </c>
      <c r="C544" s="268" t="s">
        <v>1337</v>
      </c>
      <c r="D544" s="268" t="s">
        <v>204</v>
      </c>
      <c r="E544" s="203" t="s">
        <v>248</v>
      </c>
      <c r="F544" s="203" t="s">
        <v>248</v>
      </c>
      <c r="G544" s="268" t="s">
        <v>40</v>
      </c>
      <c r="H544" s="268" t="s">
        <v>40</v>
      </c>
      <c r="I544" s="203" t="s">
        <v>266</v>
      </c>
      <c r="J544" s="203" t="s">
        <v>267</v>
      </c>
      <c r="K544" s="295">
        <v>42118</v>
      </c>
      <c r="L544" s="268" t="s">
        <v>13</v>
      </c>
      <c r="M544" s="203" t="s">
        <v>15</v>
      </c>
      <c r="N544" s="203" t="s">
        <v>195</v>
      </c>
      <c r="O544" s="203" t="s">
        <v>248</v>
      </c>
      <c r="P544" s="453">
        <f t="shared" ca="1" si="8"/>
        <v>34.797208680553013</v>
      </c>
      <c r="Q544" s="268" t="s">
        <v>289</v>
      </c>
    </row>
    <row r="545" spans="1:17" s="151" customFormat="1" x14ac:dyDescent="0.25">
      <c r="A545" s="294">
        <v>570</v>
      </c>
      <c r="B545" s="203" t="s">
        <v>35</v>
      </c>
      <c r="C545" s="203" t="s">
        <v>1338</v>
      </c>
      <c r="D545" s="203" t="s">
        <v>212</v>
      </c>
      <c r="E545" s="203" t="s">
        <v>248</v>
      </c>
      <c r="F545" s="203" t="s">
        <v>248</v>
      </c>
      <c r="G545" s="203" t="s">
        <v>40</v>
      </c>
      <c r="H545" s="203" t="s">
        <v>40</v>
      </c>
      <c r="I545" s="203" t="s">
        <v>251</v>
      </c>
      <c r="J545" s="203" t="s">
        <v>267</v>
      </c>
      <c r="K545" s="295">
        <v>42118</v>
      </c>
      <c r="L545" s="203" t="s">
        <v>13</v>
      </c>
      <c r="M545" s="203" t="s">
        <v>15</v>
      </c>
      <c r="N545" s="203" t="s">
        <v>195</v>
      </c>
      <c r="O545" s="203" t="s">
        <v>248</v>
      </c>
      <c r="P545" s="453">
        <f t="shared" ca="1" si="8"/>
        <v>34.797208680553013</v>
      </c>
      <c r="Q545" s="268" t="s">
        <v>289</v>
      </c>
    </row>
    <row r="546" spans="1:17" s="151" customFormat="1" x14ac:dyDescent="0.25">
      <c r="A546" s="294">
        <v>571</v>
      </c>
      <c r="B546" s="268" t="s">
        <v>10</v>
      </c>
      <c r="C546" s="268" t="s">
        <v>1339</v>
      </c>
      <c r="D546" s="268" t="s">
        <v>212</v>
      </c>
      <c r="E546" s="268" t="s">
        <v>38</v>
      </c>
      <c r="F546" s="268" t="s">
        <v>60</v>
      </c>
      <c r="G546" s="268" t="s">
        <v>40</v>
      </c>
      <c r="H546" s="268" t="s">
        <v>40</v>
      </c>
      <c r="I546" s="203" t="s">
        <v>261</v>
      </c>
      <c r="J546" s="203" t="s">
        <v>255</v>
      </c>
      <c r="K546" s="295">
        <v>42118</v>
      </c>
      <c r="L546" s="268" t="s">
        <v>13</v>
      </c>
      <c r="M546" s="203" t="s">
        <v>15</v>
      </c>
      <c r="N546" s="203" t="s">
        <v>195</v>
      </c>
      <c r="O546" s="295">
        <v>42131</v>
      </c>
      <c r="P546" s="453">
        <f t="shared" ca="1" si="8"/>
        <v>13</v>
      </c>
      <c r="Q546" s="268" t="s">
        <v>289</v>
      </c>
    </row>
    <row r="547" spans="1:17" s="151" customFormat="1" x14ac:dyDescent="0.25">
      <c r="A547" s="294">
        <v>572</v>
      </c>
      <c r="B547" s="203" t="s">
        <v>10</v>
      </c>
      <c r="C547" s="203" t="s">
        <v>1340</v>
      </c>
      <c r="D547" s="203" t="s">
        <v>212</v>
      </c>
      <c r="E547" s="203" t="s">
        <v>38</v>
      </c>
      <c r="F547" s="203" t="s">
        <v>60</v>
      </c>
      <c r="G547" s="203" t="s">
        <v>41</v>
      </c>
      <c r="H547" s="203" t="s">
        <v>41</v>
      </c>
      <c r="I547" s="203" t="s">
        <v>251</v>
      </c>
      <c r="J547" s="203" t="s">
        <v>255</v>
      </c>
      <c r="K547" s="295">
        <v>42118</v>
      </c>
      <c r="L547" s="203" t="s">
        <v>13</v>
      </c>
      <c r="M547" s="203" t="s">
        <v>15</v>
      </c>
      <c r="N547" s="203" t="s">
        <v>195</v>
      </c>
      <c r="O547" s="295">
        <v>42122</v>
      </c>
      <c r="P547" s="453">
        <f t="shared" ca="1" si="8"/>
        <v>4</v>
      </c>
      <c r="Q547" s="268" t="s">
        <v>289</v>
      </c>
    </row>
    <row r="548" spans="1:17" s="151" customFormat="1" x14ac:dyDescent="0.25">
      <c r="A548" s="294">
        <v>573</v>
      </c>
      <c r="B548" s="268" t="s">
        <v>10</v>
      </c>
      <c r="C548" s="268" t="s">
        <v>1341</v>
      </c>
      <c r="D548" s="268" t="s">
        <v>212</v>
      </c>
      <c r="E548" s="268" t="s">
        <v>38</v>
      </c>
      <c r="F548" s="268" t="s">
        <v>60</v>
      </c>
      <c r="G548" s="268" t="s">
        <v>41</v>
      </c>
      <c r="H548" s="268" t="s">
        <v>41</v>
      </c>
      <c r="I548" s="203" t="s">
        <v>254</v>
      </c>
      <c r="J548" s="203" t="s">
        <v>250</v>
      </c>
      <c r="K548" s="295">
        <v>42118</v>
      </c>
      <c r="L548" s="268" t="s">
        <v>13</v>
      </c>
      <c r="M548" s="203" t="s">
        <v>15</v>
      </c>
      <c r="N548" s="203" t="s">
        <v>195</v>
      </c>
      <c r="O548" s="295">
        <v>42129</v>
      </c>
      <c r="P548" s="453">
        <f t="shared" ca="1" si="8"/>
        <v>11</v>
      </c>
      <c r="Q548" s="268" t="s">
        <v>289</v>
      </c>
    </row>
    <row r="549" spans="1:17" s="151" customFormat="1" x14ac:dyDescent="0.25">
      <c r="A549" s="294">
        <v>574</v>
      </c>
      <c r="B549" s="203" t="s">
        <v>35</v>
      </c>
      <c r="C549" s="203" t="s">
        <v>1342</v>
      </c>
      <c r="D549" s="203" t="s">
        <v>212</v>
      </c>
      <c r="E549" s="203" t="s">
        <v>248</v>
      </c>
      <c r="F549" s="203" t="s">
        <v>248</v>
      </c>
      <c r="G549" s="203" t="s">
        <v>42</v>
      </c>
      <c r="H549" s="203" t="s">
        <v>42</v>
      </c>
      <c r="I549" s="203" t="s">
        <v>261</v>
      </c>
      <c r="J549" s="203" t="s">
        <v>272</v>
      </c>
      <c r="K549" s="295">
        <v>42118</v>
      </c>
      <c r="L549" s="203" t="s">
        <v>13</v>
      </c>
      <c r="M549" s="203" t="s">
        <v>15</v>
      </c>
      <c r="N549" s="203" t="s">
        <v>195</v>
      </c>
      <c r="O549" s="203" t="s">
        <v>248</v>
      </c>
      <c r="P549" s="453">
        <f t="shared" ca="1" si="8"/>
        <v>34.797208680553013</v>
      </c>
      <c r="Q549" s="268" t="s">
        <v>289</v>
      </c>
    </row>
    <row r="550" spans="1:17" s="151" customFormat="1" x14ac:dyDescent="0.25">
      <c r="A550" s="294">
        <v>575</v>
      </c>
      <c r="B550" s="268" t="s">
        <v>10</v>
      </c>
      <c r="C550" s="268" t="s">
        <v>1343</v>
      </c>
      <c r="D550" s="268" t="s">
        <v>204</v>
      </c>
      <c r="E550" s="268" t="s">
        <v>38</v>
      </c>
      <c r="F550" s="268" t="s">
        <v>60</v>
      </c>
      <c r="G550" s="268" t="s">
        <v>42</v>
      </c>
      <c r="H550" s="268" t="s">
        <v>42</v>
      </c>
      <c r="I550" s="203" t="s">
        <v>254</v>
      </c>
      <c r="J550" s="203" t="s">
        <v>250</v>
      </c>
      <c r="K550" s="295">
        <v>42119</v>
      </c>
      <c r="L550" s="268" t="s">
        <v>13</v>
      </c>
      <c r="M550" s="203" t="s">
        <v>15</v>
      </c>
      <c r="N550" s="203" t="s">
        <v>195</v>
      </c>
      <c r="O550" s="295">
        <v>42143</v>
      </c>
      <c r="P550" s="453">
        <f t="shared" ca="1" si="8"/>
        <v>24</v>
      </c>
      <c r="Q550" s="268" t="s">
        <v>289</v>
      </c>
    </row>
    <row r="551" spans="1:17" s="151" customFormat="1" x14ac:dyDescent="0.25">
      <c r="A551" s="294">
        <v>576</v>
      </c>
      <c r="B551" s="203" t="s">
        <v>10</v>
      </c>
      <c r="C551" s="203" t="s">
        <v>1344</v>
      </c>
      <c r="D551" s="203" t="s">
        <v>204</v>
      </c>
      <c r="E551" s="203" t="s">
        <v>54</v>
      </c>
      <c r="F551" s="203" t="s">
        <v>89</v>
      </c>
      <c r="G551" s="203" t="s">
        <v>42</v>
      </c>
      <c r="H551" s="203" t="s">
        <v>42</v>
      </c>
      <c r="I551" s="203" t="s">
        <v>254</v>
      </c>
      <c r="J551" s="203" t="s">
        <v>273</v>
      </c>
      <c r="K551" s="295">
        <v>42119</v>
      </c>
      <c r="L551" s="203" t="s">
        <v>13</v>
      </c>
      <c r="M551" s="203" t="s">
        <v>15</v>
      </c>
      <c r="N551" s="203" t="s">
        <v>195</v>
      </c>
      <c r="O551" s="295">
        <v>42137</v>
      </c>
      <c r="P551" s="453">
        <f t="shared" ca="1" si="8"/>
        <v>18</v>
      </c>
      <c r="Q551" s="268" t="s">
        <v>289</v>
      </c>
    </row>
    <row r="552" spans="1:17" s="151" customFormat="1" x14ac:dyDescent="0.25">
      <c r="A552" s="294">
        <v>577</v>
      </c>
      <c r="B552" s="268" t="s">
        <v>10</v>
      </c>
      <c r="C552" s="268" t="s">
        <v>1345</v>
      </c>
      <c r="D552" s="268" t="s">
        <v>204</v>
      </c>
      <c r="E552" s="268" t="s">
        <v>38</v>
      </c>
      <c r="F552" s="268" t="s">
        <v>60</v>
      </c>
      <c r="G552" s="268" t="s">
        <v>42</v>
      </c>
      <c r="H552" s="268" t="s">
        <v>42</v>
      </c>
      <c r="I552" s="203" t="s">
        <v>254</v>
      </c>
      <c r="J552" s="203" t="s">
        <v>255</v>
      </c>
      <c r="K552" s="295">
        <v>42119</v>
      </c>
      <c r="L552" s="268" t="s">
        <v>13</v>
      </c>
      <c r="M552" s="203" t="s">
        <v>15</v>
      </c>
      <c r="N552" s="203" t="s">
        <v>195</v>
      </c>
      <c r="O552" s="295">
        <v>42136</v>
      </c>
      <c r="P552" s="453">
        <f t="shared" ca="1" si="8"/>
        <v>17</v>
      </c>
      <c r="Q552" s="268" t="s">
        <v>289</v>
      </c>
    </row>
    <row r="553" spans="1:17" s="151" customFormat="1" x14ac:dyDescent="0.25">
      <c r="A553" s="294">
        <v>578</v>
      </c>
      <c r="B553" s="203" t="s">
        <v>10</v>
      </c>
      <c r="C553" s="203" t="s">
        <v>1346</v>
      </c>
      <c r="D553" s="203" t="s">
        <v>218</v>
      </c>
      <c r="E553" s="203" t="s">
        <v>38</v>
      </c>
      <c r="F553" s="203" t="s">
        <v>60</v>
      </c>
      <c r="G553" s="203" t="s">
        <v>40</v>
      </c>
      <c r="H553" s="203" t="s">
        <v>40</v>
      </c>
      <c r="I553" s="203" t="s">
        <v>254</v>
      </c>
      <c r="J553" s="203" t="s">
        <v>250</v>
      </c>
      <c r="K553" s="295">
        <v>42119</v>
      </c>
      <c r="L553" s="203" t="s">
        <v>13</v>
      </c>
      <c r="M553" s="203" t="s">
        <v>15</v>
      </c>
      <c r="N553" s="203" t="s">
        <v>195</v>
      </c>
      <c r="O553" s="295">
        <v>42151</v>
      </c>
      <c r="P553" s="453">
        <f t="shared" ca="1" si="8"/>
        <v>32</v>
      </c>
      <c r="Q553" s="268" t="s">
        <v>289</v>
      </c>
    </row>
    <row r="554" spans="1:17" s="151" customFormat="1" x14ac:dyDescent="0.25">
      <c r="A554" s="294">
        <v>579</v>
      </c>
      <c r="B554" s="268" t="s">
        <v>10</v>
      </c>
      <c r="C554" s="268" t="s">
        <v>1347</v>
      </c>
      <c r="D554" s="268" t="s">
        <v>212</v>
      </c>
      <c r="E554" s="268" t="s">
        <v>38</v>
      </c>
      <c r="F554" s="268" t="s">
        <v>60</v>
      </c>
      <c r="G554" s="268" t="s">
        <v>40</v>
      </c>
      <c r="H554" s="268" t="s">
        <v>40</v>
      </c>
      <c r="I554" s="203" t="s">
        <v>254</v>
      </c>
      <c r="J554" s="203" t="s">
        <v>250</v>
      </c>
      <c r="K554" s="295">
        <v>42119</v>
      </c>
      <c r="L554" s="268" t="s">
        <v>13</v>
      </c>
      <c r="M554" s="203" t="s">
        <v>15</v>
      </c>
      <c r="N554" s="203" t="s">
        <v>195</v>
      </c>
      <c r="O554" s="295">
        <v>42144</v>
      </c>
      <c r="P554" s="453">
        <f t="shared" ca="1" si="8"/>
        <v>25</v>
      </c>
      <c r="Q554" s="268" t="s">
        <v>289</v>
      </c>
    </row>
    <row r="555" spans="1:17" s="151" customFormat="1" x14ac:dyDescent="0.25">
      <c r="A555" s="294">
        <v>580</v>
      </c>
      <c r="B555" s="203" t="s">
        <v>10</v>
      </c>
      <c r="C555" s="203" t="s">
        <v>1348</v>
      </c>
      <c r="D555" s="203" t="s">
        <v>212</v>
      </c>
      <c r="E555" s="203" t="s">
        <v>52</v>
      </c>
      <c r="F555" s="203" t="s">
        <v>786</v>
      </c>
      <c r="G555" s="203" t="s">
        <v>42</v>
      </c>
      <c r="H555" s="203" t="s">
        <v>42</v>
      </c>
      <c r="I555" s="203" t="s">
        <v>254</v>
      </c>
      <c r="J555" s="203" t="s">
        <v>249</v>
      </c>
      <c r="K555" s="295">
        <v>42119</v>
      </c>
      <c r="L555" s="203" t="s">
        <v>13</v>
      </c>
      <c r="M555" s="203" t="s">
        <v>15</v>
      </c>
      <c r="N555" s="203" t="s">
        <v>195</v>
      </c>
      <c r="O555" s="295">
        <v>42137</v>
      </c>
      <c r="P555" s="453">
        <f t="shared" ca="1" si="8"/>
        <v>18</v>
      </c>
      <c r="Q555" s="268" t="s">
        <v>289</v>
      </c>
    </row>
    <row r="556" spans="1:17" s="151" customFormat="1" x14ac:dyDescent="0.25">
      <c r="A556" s="294">
        <v>581</v>
      </c>
      <c r="B556" s="268" t="s">
        <v>10</v>
      </c>
      <c r="C556" s="268" t="s">
        <v>1349</v>
      </c>
      <c r="D556" s="268" t="s">
        <v>13</v>
      </c>
      <c r="E556" s="268" t="s">
        <v>54</v>
      </c>
      <c r="F556" s="268" t="s">
        <v>787</v>
      </c>
      <c r="G556" s="268" t="s">
        <v>40</v>
      </c>
      <c r="H556" s="268" t="s">
        <v>40</v>
      </c>
      <c r="I556" s="203" t="s">
        <v>254</v>
      </c>
      <c r="J556" s="203" t="s">
        <v>267</v>
      </c>
      <c r="K556" s="295">
        <v>42119</v>
      </c>
      <c r="L556" s="268" t="s">
        <v>13</v>
      </c>
      <c r="M556" s="203" t="s">
        <v>15</v>
      </c>
      <c r="N556" s="203" t="s">
        <v>195</v>
      </c>
      <c r="O556" s="295">
        <v>42128</v>
      </c>
      <c r="P556" s="453">
        <f t="shared" ca="1" si="8"/>
        <v>9</v>
      </c>
      <c r="Q556" s="268" t="s">
        <v>289</v>
      </c>
    </row>
    <row r="557" spans="1:17" s="151" customFormat="1" x14ac:dyDescent="0.25">
      <c r="A557" s="294">
        <v>582</v>
      </c>
      <c r="B557" s="203" t="s">
        <v>10</v>
      </c>
      <c r="C557" s="203" t="s">
        <v>1350</v>
      </c>
      <c r="D557" s="203" t="s">
        <v>212</v>
      </c>
      <c r="E557" s="203" t="s">
        <v>38</v>
      </c>
      <c r="F557" s="203" t="s">
        <v>60</v>
      </c>
      <c r="G557" s="203" t="s">
        <v>40</v>
      </c>
      <c r="H557" s="203" t="s">
        <v>40</v>
      </c>
      <c r="I557" s="203" t="s">
        <v>254</v>
      </c>
      <c r="J557" s="203" t="s">
        <v>250</v>
      </c>
      <c r="K557" s="295">
        <v>42119</v>
      </c>
      <c r="L557" s="203" t="s">
        <v>13</v>
      </c>
      <c r="M557" s="203" t="s">
        <v>15</v>
      </c>
      <c r="N557" s="203" t="s">
        <v>195</v>
      </c>
      <c r="O557" s="295">
        <v>42143</v>
      </c>
      <c r="P557" s="453">
        <f t="shared" ca="1" si="8"/>
        <v>24</v>
      </c>
      <c r="Q557" s="268" t="s">
        <v>289</v>
      </c>
    </row>
    <row r="558" spans="1:17" s="151" customFormat="1" x14ac:dyDescent="0.25">
      <c r="A558" s="294">
        <v>583</v>
      </c>
      <c r="B558" s="268" t="s">
        <v>35</v>
      </c>
      <c r="C558" s="268" t="s">
        <v>1351</v>
      </c>
      <c r="D558" s="268" t="s">
        <v>218</v>
      </c>
      <c r="E558" s="203" t="s">
        <v>248</v>
      </c>
      <c r="F558" s="203" t="s">
        <v>248</v>
      </c>
      <c r="G558" s="268" t="s">
        <v>42</v>
      </c>
      <c r="H558" s="268" t="s">
        <v>42</v>
      </c>
      <c r="I558" s="203" t="s">
        <v>254</v>
      </c>
      <c r="J558" s="203" t="s">
        <v>274</v>
      </c>
      <c r="K558" s="295">
        <v>42119</v>
      </c>
      <c r="L558" s="268" t="s">
        <v>13</v>
      </c>
      <c r="M558" s="203" t="s">
        <v>15</v>
      </c>
      <c r="N558" s="203" t="s">
        <v>195</v>
      </c>
      <c r="O558" s="203" t="s">
        <v>248</v>
      </c>
      <c r="P558" s="453">
        <f t="shared" ca="1" si="8"/>
        <v>33.797208680553013</v>
      </c>
      <c r="Q558" s="268" t="s">
        <v>289</v>
      </c>
    </row>
    <row r="559" spans="1:17" s="151" customFormat="1" x14ac:dyDescent="0.25">
      <c r="A559" s="294">
        <v>584</v>
      </c>
      <c r="B559" s="203" t="s">
        <v>35</v>
      </c>
      <c r="C559" s="203" t="s">
        <v>1352</v>
      </c>
      <c r="D559" s="203" t="s">
        <v>218</v>
      </c>
      <c r="E559" s="203" t="s">
        <v>248</v>
      </c>
      <c r="F559" s="203" t="s">
        <v>248</v>
      </c>
      <c r="G559" s="203" t="s">
        <v>42</v>
      </c>
      <c r="H559" s="203" t="s">
        <v>42</v>
      </c>
      <c r="I559" s="203" t="s">
        <v>254</v>
      </c>
      <c r="J559" s="203" t="s">
        <v>274</v>
      </c>
      <c r="K559" s="295">
        <v>42119</v>
      </c>
      <c r="L559" s="203" t="s">
        <v>13</v>
      </c>
      <c r="M559" s="203" t="s">
        <v>15</v>
      </c>
      <c r="N559" s="203" t="s">
        <v>195</v>
      </c>
      <c r="O559" s="203" t="s">
        <v>248</v>
      </c>
      <c r="P559" s="453">
        <f t="shared" ca="1" si="8"/>
        <v>33.797208680553013</v>
      </c>
      <c r="Q559" s="268" t="s">
        <v>289</v>
      </c>
    </row>
    <row r="560" spans="1:17" s="151" customFormat="1" x14ac:dyDescent="0.25">
      <c r="A560" s="294">
        <v>585</v>
      </c>
      <c r="B560" s="268" t="s">
        <v>10</v>
      </c>
      <c r="C560" s="268" t="s">
        <v>1353</v>
      </c>
      <c r="D560" s="268" t="s">
        <v>218</v>
      </c>
      <c r="E560" s="268" t="s">
        <v>38</v>
      </c>
      <c r="F560" s="268" t="s">
        <v>60</v>
      </c>
      <c r="G560" s="268" t="s">
        <v>41</v>
      </c>
      <c r="H560" s="268" t="s">
        <v>41</v>
      </c>
      <c r="I560" s="203" t="s">
        <v>254</v>
      </c>
      <c r="J560" s="203" t="s">
        <v>250</v>
      </c>
      <c r="K560" s="295">
        <v>42119</v>
      </c>
      <c r="L560" s="268" t="s">
        <v>13</v>
      </c>
      <c r="M560" s="203" t="s">
        <v>15</v>
      </c>
      <c r="N560" s="203" t="s">
        <v>195</v>
      </c>
      <c r="O560" s="295">
        <v>42128</v>
      </c>
      <c r="P560" s="453">
        <f t="shared" ca="1" si="8"/>
        <v>9</v>
      </c>
      <c r="Q560" s="268" t="s">
        <v>289</v>
      </c>
    </row>
    <row r="561" spans="1:17" s="151" customFormat="1" x14ac:dyDescent="0.25">
      <c r="A561" s="294">
        <v>586</v>
      </c>
      <c r="B561" s="203" t="s">
        <v>8</v>
      </c>
      <c r="C561" s="203" t="s">
        <v>1354</v>
      </c>
      <c r="D561" s="203" t="s">
        <v>217</v>
      </c>
      <c r="E561" s="203" t="s">
        <v>248</v>
      </c>
      <c r="F561" s="203" t="s">
        <v>248</v>
      </c>
      <c r="G561" s="203" t="s">
        <v>40</v>
      </c>
      <c r="H561" s="203" t="s">
        <v>40</v>
      </c>
      <c r="I561" s="203" t="s">
        <v>265</v>
      </c>
      <c r="J561" s="203" t="s">
        <v>267</v>
      </c>
      <c r="K561" s="295">
        <v>42121</v>
      </c>
      <c r="L561" s="203" t="s">
        <v>13</v>
      </c>
      <c r="M561" s="203" t="s">
        <v>15</v>
      </c>
      <c r="N561" s="203" t="s">
        <v>195</v>
      </c>
      <c r="O561" s="203" t="s">
        <v>248</v>
      </c>
      <c r="P561" s="453">
        <f t="shared" ca="1" si="8"/>
        <v>31.797208680553013</v>
      </c>
      <c r="Q561" s="268" t="s">
        <v>289</v>
      </c>
    </row>
    <row r="562" spans="1:17" s="151" customFormat="1" x14ac:dyDescent="0.25">
      <c r="A562" s="294">
        <v>587</v>
      </c>
      <c r="B562" s="268" t="s">
        <v>10</v>
      </c>
      <c r="C562" s="268" t="s">
        <v>1355</v>
      </c>
      <c r="D562" s="268" t="s">
        <v>222</v>
      </c>
      <c r="E562" s="268" t="s">
        <v>38</v>
      </c>
      <c r="F562" s="268" t="s">
        <v>60</v>
      </c>
      <c r="G562" s="268" t="s">
        <v>41</v>
      </c>
      <c r="H562" s="268" t="s">
        <v>41</v>
      </c>
      <c r="I562" s="203" t="s">
        <v>261</v>
      </c>
      <c r="J562" s="203" t="s">
        <v>261</v>
      </c>
      <c r="K562" s="295">
        <v>42121</v>
      </c>
      <c r="L562" s="268" t="s">
        <v>13</v>
      </c>
      <c r="M562" s="203" t="s">
        <v>15</v>
      </c>
      <c r="N562" s="203" t="s">
        <v>195</v>
      </c>
      <c r="O562" s="295">
        <v>42124</v>
      </c>
      <c r="P562" s="453">
        <f t="shared" ca="1" si="8"/>
        <v>3</v>
      </c>
      <c r="Q562" s="268" t="s">
        <v>289</v>
      </c>
    </row>
    <row r="563" spans="1:17" s="151" customFormat="1" x14ac:dyDescent="0.25">
      <c r="A563" s="294">
        <v>588</v>
      </c>
      <c r="B563" s="203" t="s">
        <v>10</v>
      </c>
      <c r="C563" s="203" t="s">
        <v>1356</v>
      </c>
      <c r="D563" s="203" t="s">
        <v>222</v>
      </c>
      <c r="E563" s="203" t="s">
        <v>38</v>
      </c>
      <c r="F563" s="203" t="s">
        <v>60</v>
      </c>
      <c r="G563" s="203" t="s">
        <v>41</v>
      </c>
      <c r="H563" s="203" t="s">
        <v>41</v>
      </c>
      <c r="I563" s="203" t="s">
        <v>261</v>
      </c>
      <c r="J563" s="203" t="s">
        <v>250</v>
      </c>
      <c r="K563" s="295">
        <v>42121</v>
      </c>
      <c r="L563" s="203" t="s">
        <v>13</v>
      </c>
      <c r="M563" s="203" t="s">
        <v>15</v>
      </c>
      <c r="N563" s="203" t="s">
        <v>195</v>
      </c>
      <c r="O563" s="295">
        <v>42132</v>
      </c>
      <c r="P563" s="453">
        <f t="shared" ca="1" si="8"/>
        <v>11</v>
      </c>
      <c r="Q563" s="268" t="s">
        <v>289</v>
      </c>
    </row>
    <row r="564" spans="1:17" s="151" customFormat="1" x14ac:dyDescent="0.25">
      <c r="A564" s="294">
        <v>589</v>
      </c>
      <c r="B564" s="268" t="s">
        <v>45</v>
      </c>
      <c r="C564" s="268" t="s">
        <v>1357</v>
      </c>
      <c r="D564" s="268" t="s">
        <v>13</v>
      </c>
      <c r="E564" s="203" t="s">
        <v>248</v>
      </c>
      <c r="F564" s="203" t="s">
        <v>248</v>
      </c>
      <c r="G564" s="268" t="s">
        <v>41</v>
      </c>
      <c r="H564" s="268" t="s">
        <v>41</v>
      </c>
      <c r="I564" s="203" t="s">
        <v>266</v>
      </c>
      <c r="J564" s="203" t="s">
        <v>267</v>
      </c>
      <c r="K564" s="295">
        <v>42118</v>
      </c>
      <c r="L564" s="268" t="s">
        <v>13</v>
      </c>
      <c r="M564" s="203" t="s">
        <v>15</v>
      </c>
      <c r="N564" s="203" t="s">
        <v>195</v>
      </c>
      <c r="O564" s="203" t="s">
        <v>248</v>
      </c>
      <c r="P564" s="453">
        <f t="shared" ca="1" si="8"/>
        <v>34.797208680553013</v>
      </c>
      <c r="Q564" s="268" t="s">
        <v>289</v>
      </c>
    </row>
    <row r="565" spans="1:17" s="151" customFormat="1" x14ac:dyDescent="0.25">
      <c r="A565" s="294">
        <v>592</v>
      </c>
      <c r="B565" s="203" t="s">
        <v>10</v>
      </c>
      <c r="C565" s="203" t="s">
        <v>1358</v>
      </c>
      <c r="D565" s="203" t="s">
        <v>223</v>
      </c>
      <c r="E565" s="203" t="s">
        <v>38</v>
      </c>
      <c r="F565" s="203" t="s">
        <v>60</v>
      </c>
      <c r="G565" s="203" t="s">
        <v>41</v>
      </c>
      <c r="H565" s="203" t="s">
        <v>41</v>
      </c>
      <c r="I565" s="203" t="s">
        <v>261</v>
      </c>
      <c r="J565" s="203" t="s">
        <v>250</v>
      </c>
      <c r="K565" s="295">
        <v>42121</v>
      </c>
      <c r="L565" s="203" t="s">
        <v>13</v>
      </c>
      <c r="M565" s="203" t="s">
        <v>15</v>
      </c>
      <c r="N565" s="203" t="s">
        <v>195</v>
      </c>
      <c r="O565" s="295">
        <v>42146</v>
      </c>
      <c r="P565" s="453">
        <f t="shared" ca="1" si="8"/>
        <v>25</v>
      </c>
      <c r="Q565" s="268" t="s">
        <v>289</v>
      </c>
    </row>
    <row r="566" spans="1:17" s="151" customFormat="1" x14ac:dyDescent="0.25">
      <c r="A566" s="294">
        <v>593</v>
      </c>
      <c r="B566" s="268" t="s">
        <v>35</v>
      </c>
      <c r="C566" s="268" t="s">
        <v>1359</v>
      </c>
      <c r="D566" s="268" t="s">
        <v>13</v>
      </c>
      <c r="E566" s="203" t="s">
        <v>248</v>
      </c>
      <c r="F566" s="203" t="s">
        <v>248</v>
      </c>
      <c r="G566" s="268" t="s">
        <v>42</v>
      </c>
      <c r="H566" s="268" t="s">
        <v>42</v>
      </c>
      <c r="I566" s="203" t="s">
        <v>251</v>
      </c>
      <c r="J566" s="203" t="s">
        <v>270</v>
      </c>
      <c r="K566" s="295">
        <v>42121</v>
      </c>
      <c r="L566" s="268" t="s">
        <v>13</v>
      </c>
      <c r="M566" s="203" t="s">
        <v>15</v>
      </c>
      <c r="N566" s="203" t="s">
        <v>195</v>
      </c>
      <c r="O566" s="203" t="s">
        <v>248</v>
      </c>
      <c r="P566" s="453">
        <f t="shared" ca="1" si="8"/>
        <v>31.797208680553013</v>
      </c>
      <c r="Q566" s="268" t="s">
        <v>289</v>
      </c>
    </row>
    <row r="567" spans="1:17" s="151" customFormat="1" x14ac:dyDescent="0.25">
      <c r="A567" s="294">
        <v>594</v>
      </c>
      <c r="B567" s="203" t="s">
        <v>10</v>
      </c>
      <c r="C567" s="203" t="s">
        <v>1747</v>
      </c>
      <c r="D567" s="203" t="s">
        <v>219</v>
      </c>
      <c r="E567" s="203" t="s">
        <v>38</v>
      </c>
      <c r="F567" s="203" t="s">
        <v>60</v>
      </c>
      <c r="G567" s="203" t="s">
        <v>40</v>
      </c>
      <c r="H567" s="203" t="s">
        <v>40</v>
      </c>
      <c r="I567" s="203" t="s">
        <v>251</v>
      </c>
      <c r="J567" s="203" t="s">
        <v>261</v>
      </c>
      <c r="K567" s="295">
        <v>42121</v>
      </c>
      <c r="L567" s="203" t="s">
        <v>13</v>
      </c>
      <c r="M567" s="203" t="s">
        <v>15</v>
      </c>
      <c r="N567" s="203" t="s">
        <v>195</v>
      </c>
      <c r="O567" s="295">
        <v>42150</v>
      </c>
      <c r="P567" s="453">
        <f t="shared" ca="1" si="8"/>
        <v>29</v>
      </c>
      <c r="Q567" s="268" t="s">
        <v>289</v>
      </c>
    </row>
    <row r="568" spans="1:17" s="151" customFormat="1" x14ac:dyDescent="0.25">
      <c r="A568" s="294">
        <v>596</v>
      </c>
      <c r="B568" s="203" t="s">
        <v>9</v>
      </c>
      <c r="C568" s="203" t="s">
        <v>1360</v>
      </c>
      <c r="D568" s="203" t="s">
        <v>197</v>
      </c>
      <c r="E568" s="203" t="s">
        <v>248</v>
      </c>
      <c r="F568" s="203" t="s">
        <v>248</v>
      </c>
      <c r="G568" s="203" t="s">
        <v>40</v>
      </c>
      <c r="H568" s="203" t="s">
        <v>40</v>
      </c>
      <c r="I568" s="203" t="s">
        <v>251</v>
      </c>
      <c r="J568" s="203" t="s">
        <v>280</v>
      </c>
      <c r="K568" s="295">
        <v>42121</v>
      </c>
      <c r="L568" s="203" t="s">
        <v>13</v>
      </c>
      <c r="M568" s="203" t="s">
        <v>15</v>
      </c>
      <c r="N568" s="203" t="s">
        <v>195</v>
      </c>
      <c r="O568" s="203" t="s">
        <v>248</v>
      </c>
      <c r="P568" s="453">
        <f t="shared" ca="1" si="8"/>
        <v>31.797208680553013</v>
      </c>
      <c r="Q568" s="268" t="s">
        <v>289</v>
      </c>
    </row>
    <row r="569" spans="1:17" s="151" customFormat="1" x14ac:dyDescent="0.25">
      <c r="A569" s="294">
        <v>597</v>
      </c>
      <c r="B569" s="268" t="s">
        <v>10</v>
      </c>
      <c r="C569" s="268" t="s">
        <v>1361</v>
      </c>
      <c r="D569" s="268" t="s">
        <v>209</v>
      </c>
      <c r="E569" s="268" t="s">
        <v>38</v>
      </c>
      <c r="F569" s="268" t="s">
        <v>60</v>
      </c>
      <c r="G569" s="268" t="s">
        <v>41</v>
      </c>
      <c r="H569" s="268" t="s">
        <v>41</v>
      </c>
      <c r="I569" s="203" t="s">
        <v>264</v>
      </c>
      <c r="J569" s="203" t="s">
        <v>250</v>
      </c>
      <c r="K569" s="295">
        <v>42121</v>
      </c>
      <c r="L569" s="268" t="s">
        <v>13</v>
      </c>
      <c r="M569" s="203" t="s">
        <v>15</v>
      </c>
      <c r="N569" s="203" t="s">
        <v>195</v>
      </c>
      <c r="O569" s="295">
        <v>42143</v>
      </c>
      <c r="P569" s="453">
        <f t="shared" ca="1" si="8"/>
        <v>22</v>
      </c>
      <c r="Q569" s="268" t="s">
        <v>289</v>
      </c>
    </row>
    <row r="570" spans="1:17" s="151" customFormat="1" x14ac:dyDescent="0.25">
      <c r="A570" s="294">
        <v>598</v>
      </c>
      <c r="B570" s="203" t="s">
        <v>8</v>
      </c>
      <c r="C570" s="203" t="s">
        <v>1362</v>
      </c>
      <c r="D570" s="203" t="s">
        <v>205</v>
      </c>
      <c r="E570" s="203" t="s">
        <v>248</v>
      </c>
      <c r="F570" s="203" t="s">
        <v>248</v>
      </c>
      <c r="G570" s="203" t="s">
        <v>40</v>
      </c>
      <c r="H570" s="203" t="s">
        <v>40</v>
      </c>
      <c r="I570" s="203" t="s">
        <v>264</v>
      </c>
      <c r="J570" s="203" t="s">
        <v>274</v>
      </c>
      <c r="K570" s="295">
        <v>42121</v>
      </c>
      <c r="L570" s="203" t="s">
        <v>13</v>
      </c>
      <c r="M570" s="203" t="s">
        <v>15</v>
      </c>
      <c r="N570" s="203" t="s">
        <v>195</v>
      </c>
      <c r="O570" s="203" t="s">
        <v>248</v>
      </c>
      <c r="P570" s="453">
        <f t="shared" ca="1" si="8"/>
        <v>31.797208680553013</v>
      </c>
      <c r="Q570" s="268" t="s">
        <v>289</v>
      </c>
    </row>
    <row r="571" spans="1:17" s="151" customFormat="1" x14ac:dyDescent="0.25">
      <c r="A571" s="294">
        <v>599</v>
      </c>
      <c r="B571" s="268" t="s">
        <v>35</v>
      </c>
      <c r="C571" s="268" t="s">
        <v>1363</v>
      </c>
      <c r="D571" s="268" t="s">
        <v>223</v>
      </c>
      <c r="E571" s="203" t="s">
        <v>248</v>
      </c>
      <c r="F571" s="203" t="s">
        <v>248</v>
      </c>
      <c r="G571" s="268" t="s">
        <v>42</v>
      </c>
      <c r="H571" s="268" t="s">
        <v>42</v>
      </c>
      <c r="I571" s="203" t="s">
        <v>261</v>
      </c>
      <c r="J571" s="203" t="s">
        <v>275</v>
      </c>
      <c r="K571" s="295">
        <v>42121</v>
      </c>
      <c r="L571" s="268" t="s">
        <v>13</v>
      </c>
      <c r="M571" s="203" t="s">
        <v>15</v>
      </c>
      <c r="N571" s="203" t="s">
        <v>195</v>
      </c>
      <c r="O571" s="203" t="s">
        <v>248</v>
      </c>
      <c r="P571" s="453">
        <f t="shared" ca="1" si="8"/>
        <v>31.797208680553013</v>
      </c>
      <c r="Q571" s="268" t="s">
        <v>289</v>
      </c>
    </row>
    <row r="572" spans="1:17" s="151" customFormat="1" x14ac:dyDescent="0.25">
      <c r="A572" s="294">
        <v>601</v>
      </c>
      <c r="B572" s="268" t="s">
        <v>8</v>
      </c>
      <c r="C572" s="268" t="s">
        <v>1748</v>
      </c>
      <c r="D572" s="268" t="s">
        <v>212</v>
      </c>
      <c r="E572" s="203" t="s">
        <v>248</v>
      </c>
      <c r="F572" s="203" t="s">
        <v>248</v>
      </c>
      <c r="G572" s="268" t="s">
        <v>40</v>
      </c>
      <c r="H572" s="268" t="s">
        <v>40</v>
      </c>
      <c r="I572" s="203" t="s">
        <v>254</v>
      </c>
      <c r="J572" s="203" t="s">
        <v>270</v>
      </c>
      <c r="K572" s="295">
        <v>42122</v>
      </c>
      <c r="L572" s="268" t="s">
        <v>13</v>
      </c>
      <c r="M572" s="203" t="s">
        <v>15</v>
      </c>
      <c r="N572" s="203" t="s">
        <v>195</v>
      </c>
      <c r="O572" s="203" t="s">
        <v>248</v>
      </c>
      <c r="P572" s="453">
        <f t="shared" ca="1" si="8"/>
        <v>30.797208680553013</v>
      </c>
      <c r="Q572" s="268" t="s">
        <v>289</v>
      </c>
    </row>
    <row r="573" spans="1:17" s="151" customFormat="1" x14ac:dyDescent="0.25">
      <c r="A573" s="294">
        <v>602</v>
      </c>
      <c r="B573" s="203" t="s">
        <v>10</v>
      </c>
      <c r="C573" s="203" t="s">
        <v>1364</v>
      </c>
      <c r="D573" s="203" t="s">
        <v>218</v>
      </c>
      <c r="E573" s="203" t="s">
        <v>38</v>
      </c>
      <c r="F573" s="203" t="s">
        <v>60</v>
      </c>
      <c r="G573" s="203" t="s">
        <v>41</v>
      </c>
      <c r="H573" s="203" t="s">
        <v>41</v>
      </c>
      <c r="I573" s="203" t="s">
        <v>254</v>
      </c>
      <c r="J573" s="203" t="s">
        <v>250</v>
      </c>
      <c r="K573" s="295">
        <v>42122</v>
      </c>
      <c r="L573" s="203" t="s">
        <v>13</v>
      </c>
      <c r="M573" s="203" t="s">
        <v>15</v>
      </c>
      <c r="N573" s="203" t="s">
        <v>195</v>
      </c>
      <c r="O573" s="295">
        <v>42128</v>
      </c>
      <c r="P573" s="453">
        <f t="shared" ca="1" si="8"/>
        <v>6</v>
      </c>
      <c r="Q573" s="268" t="s">
        <v>289</v>
      </c>
    </row>
    <row r="574" spans="1:17" s="151" customFormat="1" x14ac:dyDescent="0.25">
      <c r="A574" s="294">
        <v>603</v>
      </c>
      <c r="B574" s="268" t="s">
        <v>35</v>
      </c>
      <c r="C574" s="268" t="s">
        <v>1365</v>
      </c>
      <c r="D574" s="268" t="s">
        <v>218</v>
      </c>
      <c r="E574" s="203" t="s">
        <v>248</v>
      </c>
      <c r="F574" s="203" t="s">
        <v>248</v>
      </c>
      <c r="G574" s="268" t="s">
        <v>42</v>
      </c>
      <c r="H574" s="268" t="s">
        <v>42</v>
      </c>
      <c r="I574" s="203" t="s">
        <v>254</v>
      </c>
      <c r="J574" s="203" t="s">
        <v>274</v>
      </c>
      <c r="K574" s="295">
        <v>42122</v>
      </c>
      <c r="L574" s="268" t="s">
        <v>13</v>
      </c>
      <c r="M574" s="203" t="s">
        <v>15</v>
      </c>
      <c r="N574" s="203" t="s">
        <v>195</v>
      </c>
      <c r="O574" s="203" t="s">
        <v>248</v>
      </c>
      <c r="P574" s="453">
        <f t="shared" ca="1" si="8"/>
        <v>30.797208680553013</v>
      </c>
      <c r="Q574" s="268" t="s">
        <v>289</v>
      </c>
    </row>
    <row r="575" spans="1:17" s="151" customFormat="1" x14ac:dyDescent="0.25">
      <c r="A575" s="294">
        <v>605</v>
      </c>
      <c r="B575" s="268" t="s">
        <v>35</v>
      </c>
      <c r="C575" s="268" t="s">
        <v>1366</v>
      </c>
      <c r="D575" s="268" t="s">
        <v>218</v>
      </c>
      <c r="E575" s="203" t="s">
        <v>248</v>
      </c>
      <c r="F575" s="203" t="s">
        <v>248</v>
      </c>
      <c r="G575" s="268" t="s">
        <v>40</v>
      </c>
      <c r="H575" s="268" t="s">
        <v>40</v>
      </c>
      <c r="I575" s="203" t="s">
        <v>254</v>
      </c>
      <c r="J575" s="203" t="s">
        <v>274</v>
      </c>
      <c r="K575" s="295">
        <v>42122</v>
      </c>
      <c r="L575" s="268" t="s">
        <v>13</v>
      </c>
      <c r="M575" s="203" t="s">
        <v>15</v>
      </c>
      <c r="N575" s="203" t="s">
        <v>195</v>
      </c>
      <c r="O575" s="203" t="s">
        <v>248</v>
      </c>
      <c r="P575" s="453">
        <f t="shared" ca="1" si="8"/>
        <v>30.797208680553013</v>
      </c>
      <c r="Q575" s="268" t="s">
        <v>289</v>
      </c>
    </row>
    <row r="576" spans="1:17" s="151" customFormat="1" x14ac:dyDescent="0.25">
      <c r="A576" s="294">
        <v>606</v>
      </c>
      <c r="B576" s="203" t="s">
        <v>8</v>
      </c>
      <c r="C576" s="203" t="s">
        <v>1367</v>
      </c>
      <c r="D576" s="203" t="s">
        <v>218</v>
      </c>
      <c r="E576" s="203" t="s">
        <v>248</v>
      </c>
      <c r="F576" s="203" t="s">
        <v>248</v>
      </c>
      <c r="G576" s="203" t="s">
        <v>40</v>
      </c>
      <c r="H576" s="203" t="s">
        <v>40</v>
      </c>
      <c r="I576" s="203" t="s">
        <v>254</v>
      </c>
      <c r="J576" s="203" t="s">
        <v>250</v>
      </c>
      <c r="K576" s="295">
        <v>42122</v>
      </c>
      <c r="L576" s="203" t="s">
        <v>13</v>
      </c>
      <c r="M576" s="203" t="s">
        <v>15</v>
      </c>
      <c r="N576" s="203" t="s">
        <v>195</v>
      </c>
      <c r="O576" s="203" t="s">
        <v>248</v>
      </c>
      <c r="P576" s="453">
        <f t="shared" ca="1" si="8"/>
        <v>30.797208680553013</v>
      </c>
      <c r="Q576" s="268" t="s">
        <v>289</v>
      </c>
    </row>
    <row r="577" spans="1:17" s="151" customFormat="1" x14ac:dyDescent="0.25">
      <c r="A577" s="294">
        <v>607</v>
      </c>
      <c r="B577" s="268" t="s">
        <v>10</v>
      </c>
      <c r="C577" s="268" t="s">
        <v>1368</v>
      </c>
      <c r="D577" s="268" t="s">
        <v>213</v>
      </c>
      <c r="E577" s="268" t="s">
        <v>38</v>
      </c>
      <c r="F577" s="268" t="s">
        <v>60</v>
      </c>
      <c r="G577" s="268" t="s">
        <v>40</v>
      </c>
      <c r="H577" s="268" t="s">
        <v>40</v>
      </c>
      <c r="I577" s="203" t="s">
        <v>253</v>
      </c>
      <c r="J577" s="203" t="s">
        <v>265</v>
      </c>
      <c r="K577" s="295">
        <v>42122</v>
      </c>
      <c r="L577" s="268" t="s">
        <v>286</v>
      </c>
      <c r="M577" s="203" t="s">
        <v>15</v>
      </c>
      <c r="N577" s="203" t="s">
        <v>195</v>
      </c>
      <c r="O577" s="295">
        <v>42132</v>
      </c>
      <c r="P577" s="453">
        <f t="shared" ca="1" si="8"/>
        <v>10</v>
      </c>
      <c r="Q577" s="268" t="s">
        <v>289</v>
      </c>
    </row>
    <row r="578" spans="1:17" s="151" customFormat="1" x14ac:dyDescent="0.25">
      <c r="A578" s="294">
        <v>608</v>
      </c>
      <c r="B578" s="203" t="s">
        <v>8</v>
      </c>
      <c r="C578" s="203" t="s">
        <v>1607</v>
      </c>
      <c r="D578" s="203" t="s">
        <v>217</v>
      </c>
      <c r="E578" s="203" t="s">
        <v>248</v>
      </c>
      <c r="F578" s="203" t="s">
        <v>248</v>
      </c>
      <c r="G578" s="203" t="s">
        <v>40</v>
      </c>
      <c r="H578" s="203" t="s">
        <v>40</v>
      </c>
      <c r="I578" s="203" t="s">
        <v>266</v>
      </c>
      <c r="J578" s="203" t="s">
        <v>274</v>
      </c>
      <c r="K578" s="295">
        <v>42122</v>
      </c>
      <c r="L578" s="203" t="s">
        <v>13</v>
      </c>
      <c r="M578" s="203" t="s">
        <v>15</v>
      </c>
      <c r="N578" s="203" t="s">
        <v>195</v>
      </c>
      <c r="O578" s="203" t="s">
        <v>248</v>
      </c>
      <c r="P578" s="453">
        <f t="shared" ca="1" si="8"/>
        <v>30.797208680553013</v>
      </c>
      <c r="Q578" s="268" t="s">
        <v>289</v>
      </c>
    </row>
    <row r="579" spans="1:17" s="151" customFormat="1" x14ac:dyDescent="0.25">
      <c r="A579" s="294">
        <v>610</v>
      </c>
      <c r="B579" s="203" t="s">
        <v>10</v>
      </c>
      <c r="C579" s="203" t="s">
        <v>1369</v>
      </c>
      <c r="D579" s="203" t="s">
        <v>220</v>
      </c>
      <c r="E579" s="203" t="s">
        <v>53</v>
      </c>
      <c r="F579" s="203" t="s">
        <v>82</v>
      </c>
      <c r="G579" s="203" t="s">
        <v>41</v>
      </c>
      <c r="H579" s="203" t="s">
        <v>41</v>
      </c>
      <c r="I579" s="203" t="s">
        <v>264</v>
      </c>
      <c r="J579" s="203" t="s">
        <v>250</v>
      </c>
      <c r="K579" s="295">
        <v>42122</v>
      </c>
      <c r="L579" s="203" t="s">
        <v>13</v>
      </c>
      <c r="M579" s="203" t="s">
        <v>15</v>
      </c>
      <c r="N579" s="203" t="s">
        <v>195</v>
      </c>
      <c r="O579" s="295">
        <v>42123</v>
      </c>
      <c r="P579" s="453">
        <f t="shared" ref="P579:P642" ca="1" si="9">IF(B579="Closed",IFERROR(O579-K579,""""),(NOW()-K579))</f>
        <v>1</v>
      </c>
      <c r="Q579" s="268" t="s">
        <v>289</v>
      </c>
    </row>
    <row r="580" spans="1:17" s="151" customFormat="1" x14ac:dyDescent="0.25">
      <c r="A580" s="294">
        <v>611</v>
      </c>
      <c r="B580" s="268" t="s">
        <v>8</v>
      </c>
      <c r="C580" s="268" t="s">
        <v>1370</v>
      </c>
      <c r="D580" s="268" t="s">
        <v>220</v>
      </c>
      <c r="E580" s="203" t="s">
        <v>248</v>
      </c>
      <c r="F580" s="203" t="s">
        <v>248</v>
      </c>
      <c r="G580" s="268" t="s">
        <v>42</v>
      </c>
      <c r="H580" s="268" t="s">
        <v>42</v>
      </c>
      <c r="I580" s="203" t="s">
        <v>254</v>
      </c>
      <c r="J580" s="203" t="s">
        <v>273</v>
      </c>
      <c r="K580" s="295">
        <v>42122</v>
      </c>
      <c r="L580" s="268" t="s">
        <v>13</v>
      </c>
      <c r="M580" s="203" t="s">
        <v>15</v>
      </c>
      <c r="N580" s="203" t="s">
        <v>195</v>
      </c>
      <c r="O580" s="203" t="s">
        <v>248</v>
      </c>
      <c r="P580" s="453">
        <f t="shared" ca="1" si="9"/>
        <v>30.797208680553013</v>
      </c>
      <c r="Q580" s="268" t="s">
        <v>289</v>
      </c>
    </row>
    <row r="581" spans="1:17" s="151" customFormat="1" x14ac:dyDescent="0.25">
      <c r="A581" s="294">
        <v>612</v>
      </c>
      <c r="B581" s="203" t="s">
        <v>8</v>
      </c>
      <c r="C581" s="203" t="s">
        <v>1371</v>
      </c>
      <c r="D581" s="203" t="s">
        <v>218</v>
      </c>
      <c r="E581" s="203" t="s">
        <v>248</v>
      </c>
      <c r="F581" s="203" t="s">
        <v>248</v>
      </c>
      <c r="G581" s="203" t="s">
        <v>40</v>
      </c>
      <c r="H581" s="203" t="s">
        <v>40</v>
      </c>
      <c r="I581" s="203" t="s">
        <v>265</v>
      </c>
      <c r="J581" s="203" t="s">
        <v>274</v>
      </c>
      <c r="K581" s="295">
        <v>42122</v>
      </c>
      <c r="L581" s="203" t="s">
        <v>13</v>
      </c>
      <c r="M581" s="203" t="s">
        <v>15</v>
      </c>
      <c r="N581" s="203" t="s">
        <v>195</v>
      </c>
      <c r="O581" s="203" t="s">
        <v>248</v>
      </c>
      <c r="P581" s="453">
        <f t="shared" ca="1" si="9"/>
        <v>30.797208680553013</v>
      </c>
      <c r="Q581" s="268" t="s">
        <v>289</v>
      </c>
    </row>
    <row r="582" spans="1:17" s="151" customFormat="1" x14ac:dyDescent="0.25">
      <c r="A582" s="294">
        <v>613</v>
      </c>
      <c r="B582" s="268" t="s">
        <v>35</v>
      </c>
      <c r="C582" s="268" t="s">
        <v>1372</v>
      </c>
      <c r="D582" s="268" t="s">
        <v>218</v>
      </c>
      <c r="E582" s="203" t="s">
        <v>248</v>
      </c>
      <c r="F582" s="203" t="s">
        <v>248</v>
      </c>
      <c r="G582" s="268" t="s">
        <v>40</v>
      </c>
      <c r="H582" s="268" t="s">
        <v>40</v>
      </c>
      <c r="I582" s="203" t="s">
        <v>265</v>
      </c>
      <c r="J582" s="203" t="s">
        <v>274</v>
      </c>
      <c r="K582" s="295">
        <v>42122</v>
      </c>
      <c r="L582" s="268" t="s">
        <v>13</v>
      </c>
      <c r="M582" s="203" t="s">
        <v>15</v>
      </c>
      <c r="N582" s="203" t="s">
        <v>195</v>
      </c>
      <c r="O582" s="203" t="s">
        <v>248</v>
      </c>
      <c r="P582" s="453">
        <f t="shared" ca="1" si="9"/>
        <v>30.797208680553013</v>
      </c>
      <c r="Q582" s="268" t="s">
        <v>289</v>
      </c>
    </row>
    <row r="583" spans="1:17" s="151" customFormat="1" x14ac:dyDescent="0.25">
      <c r="A583" s="294">
        <v>614</v>
      </c>
      <c r="B583" s="203" t="s">
        <v>33</v>
      </c>
      <c r="C583" s="203" t="s">
        <v>1373</v>
      </c>
      <c r="D583" s="203" t="s">
        <v>220</v>
      </c>
      <c r="E583" s="203" t="s">
        <v>789</v>
      </c>
      <c r="F583" s="203" t="s">
        <v>81</v>
      </c>
      <c r="G583" s="203" t="s">
        <v>40</v>
      </c>
      <c r="H583" s="203" t="s">
        <v>41</v>
      </c>
      <c r="I583" s="203" t="s">
        <v>251</v>
      </c>
      <c r="J583" s="203" t="s">
        <v>249</v>
      </c>
      <c r="K583" s="295">
        <v>42122</v>
      </c>
      <c r="L583" s="203" t="s">
        <v>13</v>
      </c>
      <c r="M583" s="203" t="s">
        <v>15</v>
      </c>
      <c r="N583" s="203" t="s">
        <v>195</v>
      </c>
      <c r="O583" s="203" t="s">
        <v>248</v>
      </c>
      <c r="P583" s="453">
        <f t="shared" ca="1" si="9"/>
        <v>30.797208680553013</v>
      </c>
      <c r="Q583" s="268" t="s">
        <v>289</v>
      </c>
    </row>
    <row r="584" spans="1:17" s="151" customFormat="1" x14ac:dyDescent="0.25">
      <c r="A584" s="294">
        <v>615</v>
      </c>
      <c r="B584" s="268" t="s">
        <v>10</v>
      </c>
      <c r="C584" s="268" t="s">
        <v>1374</v>
      </c>
      <c r="D584" s="268" t="s">
        <v>220</v>
      </c>
      <c r="E584" s="268" t="s">
        <v>38</v>
      </c>
      <c r="F584" s="268" t="s">
        <v>60</v>
      </c>
      <c r="G584" s="268" t="s">
        <v>40</v>
      </c>
      <c r="H584" s="268" t="s">
        <v>40</v>
      </c>
      <c r="I584" s="203" t="s">
        <v>251</v>
      </c>
      <c r="J584" s="203" t="s">
        <v>250</v>
      </c>
      <c r="K584" s="295">
        <v>42122</v>
      </c>
      <c r="L584" s="268" t="s">
        <v>13</v>
      </c>
      <c r="M584" s="203" t="s">
        <v>15</v>
      </c>
      <c r="N584" s="203" t="s">
        <v>195</v>
      </c>
      <c r="O584" s="295">
        <v>42143</v>
      </c>
      <c r="P584" s="453">
        <f t="shared" ca="1" si="9"/>
        <v>21</v>
      </c>
      <c r="Q584" s="268" t="s">
        <v>289</v>
      </c>
    </row>
    <row r="585" spans="1:17" s="151" customFormat="1" x14ac:dyDescent="0.25">
      <c r="A585" s="294">
        <v>616</v>
      </c>
      <c r="B585" s="203" t="s">
        <v>8</v>
      </c>
      <c r="C585" s="203" t="s">
        <v>1375</v>
      </c>
      <c r="D585" s="203" t="s">
        <v>218</v>
      </c>
      <c r="E585" s="203" t="s">
        <v>248</v>
      </c>
      <c r="F585" s="203" t="s">
        <v>248</v>
      </c>
      <c r="G585" s="203" t="s">
        <v>40</v>
      </c>
      <c r="H585" s="203" t="s">
        <v>40</v>
      </c>
      <c r="I585" s="203" t="s">
        <v>266</v>
      </c>
      <c r="J585" s="203" t="s">
        <v>274</v>
      </c>
      <c r="K585" s="295">
        <v>42122</v>
      </c>
      <c r="L585" s="203" t="s">
        <v>13</v>
      </c>
      <c r="M585" s="203" t="s">
        <v>15</v>
      </c>
      <c r="N585" s="203" t="s">
        <v>195</v>
      </c>
      <c r="O585" s="203" t="s">
        <v>248</v>
      </c>
      <c r="P585" s="453">
        <f t="shared" ca="1" si="9"/>
        <v>30.797208680553013</v>
      </c>
      <c r="Q585" s="268" t="s">
        <v>289</v>
      </c>
    </row>
    <row r="586" spans="1:17" s="151" customFormat="1" x14ac:dyDescent="0.25">
      <c r="A586" s="294">
        <v>617</v>
      </c>
      <c r="B586" s="268" t="s">
        <v>10</v>
      </c>
      <c r="C586" s="268" t="s">
        <v>1376</v>
      </c>
      <c r="D586" s="268" t="s">
        <v>220</v>
      </c>
      <c r="E586" s="268" t="s">
        <v>38</v>
      </c>
      <c r="F586" s="268" t="s">
        <v>60</v>
      </c>
      <c r="G586" s="268" t="s">
        <v>40</v>
      </c>
      <c r="H586" s="268" t="s">
        <v>40</v>
      </c>
      <c r="I586" s="203" t="s">
        <v>254</v>
      </c>
      <c r="J586" s="203" t="s">
        <v>250</v>
      </c>
      <c r="K586" s="295">
        <v>42122</v>
      </c>
      <c r="L586" s="268" t="s">
        <v>13</v>
      </c>
      <c r="M586" s="203" t="s">
        <v>15</v>
      </c>
      <c r="N586" s="203" t="s">
        <v>195</v>
      </c>
      <c r="O586" s="295">
        <v>42146</v>
      </c>
      <c r="P586" s="453">
        <f t="shared" ca="1" si="9"/>
        <v>24</v>
      </c>
      <c r="Q586" s="268" t="s">
        <v>289</v>
      </c>
    </row>
    <row r="587" spans="1:17" s="151" customFormat="1" x14ac:dyDescent="0.25">
      <c r="A587" s="294">
        <v>618</v>
      </c>
      <c r="B587" s="203" t="s">
        <v>10</v>
      </c>
      <c r="C587" s="203" t="s">
        <v>1377</v>
      </c>
      <c r="D587" s="203" t="s">
        <v>220</v>
      </c>
      <c r="E587" s="203" t="s">
        <v>38</v>
      </c>
      <c r="F587" s="203" t="s">
        <v>60</v>
      </c>
      <c r="G587" s="203" t="s">
        <v>42</v>
      </c>
      <c r="H587" s="203" t="s">
        <v>42</v>
      </c>
      <c r="I587" s="203" t="s">
        <v>251</v>
      </c>
      <c r="J587" s="203" t="s">
        <v>250</v>
      </c>
      <c r="K587" s="295">
        <v>42122</v>
      </c>
      <c r="L587" s="203" t="s">
        <v>13</v>
      </c>
      <c r="M587" s="203" t="s">
        <v>15</v>
      </c>
      <c r="N587" s="203" t="s">
        <v>195</v>
      </c>
      <c r="O587" s="295">
        <v>42129</v>
      </c>
      <c r="P587" s="453">
        <f t="shared" ca="1" si="9"/>
        <v>7</v>
      </c>
      <c r="Q587" s="268" t="s">
        <v>289</v>
      </c>
    </row>
    <row r="588" spans="1:17" s="151" customFormat="1" x14ac:dyDescent="0.25">
      <c r="A588" s="294">
        <v>619</v>
      </c>
      <c r="B588" s="268" t="s">
        <v>35</v>
      </c>
      <c r="C588" s="268" t="s">
        <v>1378</v>
      </c>
      <c r="D588" s="268" t="s">
        <v>204</v>
      </c>
      <c r="E588" s="203" t="s">
        <v>248</v>
      </c>
      <c r="F588" s="203" t="s">
        <v>248</v>
      </c>
      <c r="G588" s="268" t="s">
        <v>40</v>
      </c>
      <c r="H588" s="268" t="s">
        <v>40</v>
      </c>
      <c r="I588" s="203" t="s">
        <v>265</v>
      </c>
      <c r="J588" s="203" t="s">
        <v>267</v>
      </c>
      <c r="K588" s="295">
        <v>42122</v>
      </c>
      <c r="L588" s="268" t="s">
        <v>13</v>
      </c>
      <c r="M588" s="203" t="s">
        <v>15</v>
      </c>
      <c r="N588" s="203" t="s">
        <v>195</v>
      </c>
      <c r="O588" s="203" t="s">
        <v>248</v>
      </c>
      <c r="P588" s="453">
        <f t="shared" ca="1" si="9"/>
        <v>30.797208680553013</v>
      </c>
      <c r="Q588" s="268" t="s">
        <v>289</v>
      </c>
    </row>
    <row r="589" spans="1:17" s="151" customFormat="1" x14ac:dyDescent="0.25">
      <c r="A589" s="294">
        <v>620</v>
      </c>
      <c r="B589" s="203" t="s">
        <v>10</v>
      </c>
      <c r="C589" s="203" t="s">
        <v>1379</v>
      </c>
      <c r="D589" s="203" t="s">
        <v>220</v>
      </c>
      <c r="E589" s="203" t="s">
        <v>38</v>
      </c>
      <c r="F589" s="203" t="s">
        <v>60</v>
      </c>
      <c r="G589" s="203" t="s">
        <v>40</v>
      </c>
      <c r="H589" s="203" t="s">
        <v>40</v>
      </c>
      <c r="I589" s="203" t="s">
        <v>254</v>
      </c>
      <c r="J589" s="203" t="s">
        <v>250</v>
      </c>
      <c r="K589" s="295">
        <v>42122</v>
      </c>
      <c r="L589" s="203" t="s">
        <v>13</v>
      </c>
      <c r="M589" s="203" t="s">
        <v>15</v>
      </c>
      <c r="N589" s="203" t="s">
        <v>195</v>
      </c>
      <c r="O589" s="295">
        <v>42143</v>
      </c>
      <c r="P589" s="453">
        <f t="shared" ca="1" si="9"/>
        <v>21</v>
      </c>
      <c r="Q589" s="268" t="s">
        <v>289</v>
      </c>
    </row>
    <row r="590" spans="1:17" s="151" customFormat="1" x14ac:dyDescent="0.25">
      <c r="A590" s="294">
        <v>621</v>
      </c>
      <c r="B590" s="268" t="s">
        <v>10</v>
      </c>
      <c r="C590" s="268" t="s">
        <v>1380</v>
      </c>
      <c r="D590" s="268" t="s">
        <v>220</v>
      </c>
      <c r="E590" s="268" t="s">
        <v>38</v>
      </c>
      <c r="F590" s="268" t="s">
        <v>60</v>
      </c>
      <c r="G590" s="268" t="s">
        <v>40</v>
      </c>
      <c r="H590" s="268" t="s">
        <v>41</v>
      </c>
      <c r="I590" s="203" t="s">
        <v>264</v>
      </c>
      <c r="J590" s="203" t="s">
        <v>250</v>
      </c>
      <c r="K590" s="295">
        <v>42122</v>
      </c>
      <c r="L590" s="268" t="s">
        <v>13</v>
      </c>
      <c r="M590" s="203" t="s">
        <v>15</v>
      </c>
      <c r="N590" s="203" t="s">
        <v>195</v>
      </c>
      <c r="O590" s="295">
        <v>42132</v>
      </c>
      <c r="P590" s="453">
        <f t="shared" ca="1" si="9"/>
        <v>10</v>
      </c>
      <c r="Q590" s="268" t="s">
        <v>289</v>
      </c>
    </row>
    <row r="591" spans="1:17" s="151" customFormat="1" x14ac:dyDescent="0.25">
      <c r="A591" s="294">
        <v>622</v>
      </c>
      <c r="B591" s="203" t="s">
        <v>8</v>
      </c>
      <c r="C591" s="203" t="s">
        <v>1381</v>
      </c>
      <c r="D591" s="203" t="s">
        <v>218</v>
      </c>
      <c r="E591" s="203" t="s">
        <v>248</v>
      </c>
      <c r="F591" s="203" t="s">
        <v>248</v>
      </c>
      <c r="G591" s="203" t="s">
        <v>40</v>
      </c>
      <c r="H591" s="203" t="s">
        <v>40</v>
      </c>
      <c r="I591" s="203" t="s">
        <v>266</v>
      </c>
      <c r="J591" s="203" t="s">
        <v>274</v>
      </c>
      <c r="K591" s="295">
        <v>42122</v>
      </c>
      <c r="L591" s="203" t="s">
        <v>13</v>
      </c>
      <c r="M591" s="203" t="s">
        <v>15</v>
      </c>
      <c r="N591" s="203" t="s">
        <v>195</v>
      </c>
      <c r="O591" s="203" t="s">
        <v>248</v>
      </c>
      <c r="P591" s="453">
        <f t="shared" ca="1" si="9"/>
        <v>30.797208680553013</v>
      </c>
      <c r="Q591" s="268" t="s">
        <v>289</v>
      </c>
    </row>
    <row r="592" spans="1:17" s="151" customFormat="1" x14ac:dyDescent="0.25">
      <c r="A592" s="294">
        <v>623</v>
      </c>
      <c r="B592" s="268" t="s">
        <v>35</v>
      </c>
      <c r="C592" s="268" t="s">
        <v>1382</v>
      </c>
      <c r="D592" s="268" t="s">
        <v>218</v>
      </c>
      <c r="E592" s="203" t="s">
        <v>248</v>
      </c>
      <c r="F592" s="203" t="s">
        <v>248</v>
      </c>
      <c r="G592" s="268" t="s">
        <v>40</v>
      </c>
      <c r="H592" s="268" t="s">
        <v>40</v>
      </c>
      <c r="I592" s="203" t="s">
        <v>266</v>
      </c>
      <c r="J592" s="203" t="s">
        <v>274</v>
      </c>
      <c r="K592" s="295">
        <v>42122</v>
      </c>
      <c r="L592" s="268" t="s">
        <v>13</v>
      </c>
      <c r="M592" s="203" t="s">
        <v>15</v>
      </c>
      <c r="N592" s="203" t="s">
        <v>195</v>
      </c>
      <c r="O592" s="203" t="s">
        <v>248</v>
      </c>
      <c r="P592" s="453">
        <f t="shared" ca="1" si="9"/>
        <v>30.797208680553013</v>
      </c>
      <c r="Q592" s="268" t="s">
        <v>289</v>
      </c>
    </row>
    <row r="593" spans="1:17" s="151" customFormat="1" x14ac:dyDescent="0.25">
      <c r="A593" s="294">
        <v>624</v>
      </c>
      <c r="B593" s="203" t="s">
        <v>35</v>
      </c>
      <c r="C593" s="203" t="s">
        <v>1383</v>
      </c>
      <c r="D593" s="203" t="s">
        <v>220</v>
      </c>
      <c r="E593" s="203" t="s">
        <v>248</v>
      </c>
      <c r="F593" s="203" t="s">
        <v>248</v>
      </c>
      <c r="G593" s="203" t="s">
        <v>42</v>
      </c>
      <c r="H593" s="203" t="s">
        <v>42</v>
      </c>
      <c r="I593" s="203" t="s">
        <v>264</v>
      </c>
      <c r="J593" s="203" t="s">
        <v>273</v>
      </c>
      <c r="K593" s="295">
        <v>42122</v>
      </c>
      <c r="L593" s="203" t="s">
        <v>13</v>
      </c>
      <c r="M593" s="203" t="s">
        <v>15</v>
      </c>
      <c r="N593" s="203" t="s">
        <v>195</v>
      </c>
      <c r="O593" s="203" t="s">
        <v>248</v>
      </c>
      <c r="P593" s="453">
        <f t="shared" ca="1" si="9"/>
        <v>30.797208680553013</v>
      </c>
      <c r="Q593" s="268" t="s">
        <v>289</v>
      </c>
    </row>
    <row r="594" spans="1:17" s="151" customFormat="1" x14ac:dyDescent="0.25">
      <c r="A594" s="294">
        <v>626</v>
      </c>
      <c r="B594" s="203" t="s">
        <v>10</v>
      </c>
      <c r="C594" s="203" t="s">
        <v>1384</v>
      </c>
      <c r="D594" s="203" t="s">
        <v>220</v>
      </c>
      <c r="E594" s="203" t="s">
        <v>38</v>
      </c>
      <c r="F594" s="203" t="s">
        <v>60</v>
      </c>
      <c r="G594" s="203" t="s">
        <v>40</v>
      </c>
      <c r="H594" s="203" t="s">
        <v>41</v>
      </c>
      <c r="I594" s="203" t="s">
        <v>267</v>
      </c>
      <c r="J594" s="203" t="s">
        <v>250</v>
      </c>
      <c r="K594" s="295">
        <v>42122</v>
      </c>
      <c r="L594" s="203" t="s">
        <v>13</v>
      </c>
      <c r="M594" s="203" t="s">
        <v>15</v>
      </c>
      <c r="N594" s="203" t="s">
        <v>195</v>
      </c>
      <c r="O594" s="295">
        <v>42146</v>
      </c>
      <c r="P594" s="453">
        <f t="shared" ca="1" si="9"/>
        <v>24</v>
      </c>
      <c r="Q594" s="268" t="s">
        <v>289</v>
      </c>
    </row>
    <row r="595" spans="1:17" s="151" customFormat="1" x14ac:dyDescent="0.25">
      <c r="A595" s="294">
        <v>627</v>
      </c>
      <c r="B595" s="268" t="s">
        <v>35</v>
      </c>
      <c r="C595" s="268" t="s">
        <v>1385</v>
      </c>
      <c r="D595" s="268" t="s">
        <v>223</v>
      </c>
      <c r="E595" s="203" t="s">
        <v>248</v>
      </c>
      <c r="F595" s="203" t="s">
        <v>248</v>
      </c>
      <c r="G595" s="268" t="s">
        <v>42</v>
      </c>
      <c r="H595" s="268" t="s">
        <v>42</v>
      </c>
      <c r="I595" s="203" t="s">
        <v>261</v>
      </c>
      <c r="J595" s="203" t="s">
        <v>267</v>
      </c>
      <c r="K595" s="295">
        <v>42122</v>
      </c>
      <c r="L595" s="268" t="s">
        <v>13</v>
      </c>
      <c r="M595" s="203" t="s">
        <v>15</v>
      </c>
      <c r="N595" s="203" t="s">
        <v>195</v>
      </c>
      <c r="O595" s="203" t="s">
        <v>248</v>
      </c>
      <c r="P595" s="453">
        <f t="shared" ca="1" si="9"/>
        <v>30.797208680553013</v>
      </c>
      <c r="Q595" s="268" t="s">
        <v>289</v>
      </c>
    </row>
    <row r="596" spans="1:17" s="151" customFormat="1" x14ac:dyDescent="0.25">
      <c r="A596" s="294">
        <v>628</v>
      </c>
      <c r="B596" s="203" t="s">
        <v>10</v>
      </c>
      <c r="C596" s="203" t="s">
        <v>1386</v>
      </c>
      <c r="D596" s="203" t="s">
        <v>221</v>
      </c>
      <c r="E596" s="203" t="s">
        <v>38</v>
      </c>
      <c r="F596" s="203" t="s">
        <v>60</v>
      </c>
      <c r="G596" s="203" t="s">
        <v>41</v>
      </c>
      <c r="H596" s="203" t="s">
        <v>41</v>
      </c>
      <c r="I596" s="203" t="s">
        <v>266</v>
      </c>
      <c r="J596" s="203" t="s">
        <v>250</v>
      </c>
      <c r="K596" s="295">
        <v>42122</v>
      </c>
      <c r="L596" s="203" t="s">
        <v>13</v>
      </c>
      <c r="M596" s="203" t="s">
        <v>15</v>
      </c>
      <c r="N596" s="203" t="s">
        <v>195</v>
      </c>
      <c r="O596" s="295">
        <v>42137</v>
      </c>
      <c r="P596" s="453">
        <f t="shared" ca="1" si="9"/>
        <v>15</v>
      </c>
      <c r="Q596" s="268" t="s">
        <v>289</v>
      </c>
    </row>
    <row r="597" spans="1:17" s="151" customFormat="1" x14ac:dyDescent="0.25">
      <c r="A597" s="294">
        <v>629</v>
      </c>
      <c r="B597" s="268" t="s">
        <v>10</v>
      </c>
      <c r="C597" s="268" t="s">
        <v>1387</v>
      </c>
      <c r="D597" s="268" t="s">
        <v>223</v>
      </c>
      <c r="E597" s="268" t="s">
        <v>38</v>
      </c>
      <c r="F597" s="268" t="s">
        <v>60</v>
      </c>
      <c r="G597" s="268" t="s">
        <v>41</v>
      </c>
      <c r="H597" s="268" t="s">
        <v>41</v>
      </c>
      <c r="I597" s="203" t="s">
        <v>261</v>
      </c>
      <c r="J597" s="203" t="s">
        <v>250</v>
      </c>
      <c r="K597" s="295">
        <v>42122</v>
      </c>
      <c r="L597" s="268" t="s">
        <v>13</v>
      </c>
      <c r="M597" s="203" t="s">
        <v>15</v>
      </c>
      <c r="N597" s="203" t="s">
        <v>195</v>
      </c>
      <c r="O597" s="295">
        <v>42132</v>
      </c>
      <c r="P597" s="453">
        <f t="shared" ca="1" si="9"/>
        <v>10</v>
      </c>
      <c r="Q597" s="268" t="s">
        <v>289</v>
      </c>
    </row>
    <row r="598" spans="1:17" s="151" customFormat="1" x14ac:dyDescent="0.25">
      <c r="A598" s="294">
        <v>630</v>
      </c>
      <c r="B598" s="203" t="s">
        <v>10</v>
      </c>
      <c r="C598" s="203" t="s">
        <v>1388</v>
      </c>
      <c r="D598" s="203" t="s">
        <v>220</v>
      </c>
      <c r="E598" s="203" t="s">
        <v>53</v>
      </c>
      <c r="F598" s="203" t="s">
        <v>81</v>
      </c>
      <c r="G598" s="203" t="s">
        <v>41</v>
      </c>
      <c r="H598" s="203" t="s">
        <v>41</v>
      </c>
      <c r="I598" s="203" t="s">
        <v>261</v>
      </c>
      <c r="J598" s="203" t="s">
        <v>250</v>
      </c>
      <c r="K598" s="295">
        <v>42123</v>
      </c>
      <c r="L598" s="203" t="s">
        <v>13</v>
      </c>
      <c r="M598" s="203" t="s">
        <v>15</v>
      </c>
      <c r="N598" s="203" t="s">
        <v>195</v>
      </c>
      <c r="O598" s="295">
        <v>42124</v>
      </c>
      <c r="P598" s="453">
        <f t="shared" ca="1" si="9"/>
        <v>1</v>
      </c>
      <c r="Q598" s="268" t="s">
        <v>289</v>
      </c>
    </row>
    <row r="599" spans="1:17" s="151" customFormat="1" x14ac:dyDescent="0.25">
      <c r="A599" s="294">
        <v>631</v>
      </c>
      <c r="B599" s="268" t="s">
        <v>10</v>
      </c>
      <c r="C599" s="268" t="s">
        <v>1389</v>
      </c>
      <c r="D599" s="268" t="s">
        <v>220</v>
      </c>
      <c r="E599" s="268" t="s">
        <v>38</v>
      </c>
      <c r="F599" s="268" t="s">
        <v>60</v>
      </c>
      <c r="G599" s="268" t="s">
        <v>41</v>
      </c>
      <c r="H599" s="268" t="s">
        <v>41</v>
      </c>
      <c r="I599" s="203" t="s">
        <v>251</v>
      </c>
      <c r="J599" s="203" t="s">
        <v>250</v>
      </c>
      <c r="K599" s="295">
        <v>42123</v>
      </c>
      <c r="L599" s="268" t="s">
        <v>13</v>
      </c>
      <c r="M599" s="203" t="s">
        <v>15</v>
      </c>
      <c r="N599" s="203" t="s">
        <v>195</v>
      </c>
      <c r="O599" s="295">
        <v>42132</v>
      </c>
      <c r="P599" s="453">
        <f t="shared" ca="1" si="9"/>
        <v>9</v>
      </c>
      <c r="Q599" s="268" t="s">
        <v>289</v>
      </c>
    </row>
    <row r="600" spans="1:17" s="151" customFormat="1" x14ac:dyDescent="0.25">
      <c r="A600" s="294">
        <v>632</v>
      </c>
      <c r="B600" s="203" t="s">
        <v>10</v>
      </c>
      <c r="C600" s="203" t="s">
        <v>1390</v>
      </c>
      <c r="D600" s="203" t="s">
        <v>212</v>
      </c>
      <c r="E600" s="203" t="s">
        <v>38</v>
      </c>
      <c r="F600" s="203" t="s">
        <v>60</v>
      </c>
      <c r="G600" s="203" t="s">
        <v>41</v>
      </c>
      <c r="H600" s="203" t="s">
        <v>41</v>
      </c>
      <c r="I600" s="203" t="s">
        <v>261</v>
      </c>
      <c r="J600" s="203" t="s">
        <v>250</v>
      </c>
      <c r="K600" s="295">
        <v>42123</v>
      </c>
      <c r="L600" s="203" t="s">
        <v>13</v>
      </c>
      <c r="M600" s="203" t="s">
        <v>15</v>
      </c>
      <c r="N600" s="203" t="s">
        <v>195</v>
      </c>
      <c r="O600" s="295">
        <v>42130</v>
      </c>
      <c r="P600" s="453">
        <f t="shared" ca="1" si="9"/>
        <v>7</v>
      </c>
      <c r="Q600" s="268" t="s">
        <v>289</v>
      </c>
    </row>
    <row r="601" spans="1:17" s="151" customFormat="1" x14ac:dyDescent="0.25">
      <c r="A601" s="294">
        <v>634</v>
      </c>
      <c r="B601" s="203" t="s">
        <v>10</v>
      </c>
      <c r="C601" s="203" t="s">
        <v>1391</v>
      </c>
      <c r="D601" s="203" t="s">
        <v>220</v>
      </c>
      <c r="E601" s="203" t="s">
        <v>38</v>
      </c>
      <c r="F601" s="203" t="s">
        <v>60</v>
      </c>
      <c r="G601" s="203" t="s">
        <v>41</v>
      </c>
      <c r="H601" s="203" t="s">
        <v>41</v>
      </c>
      <c r="I601" s="203" t="s">
        <v>251</v>
      </c>
      <c r="J601" s="203" t="s">
        <v>250</v>
      </c>
      <c r="K601" s="295">
        <v>42123</v>
      </c>
      <c r="L601" s="203" t="s">
        <v>13</v>
      </c>
      <c r="M601" s="203" t="s">
        <v>15</v>
      </c>
      <c r="N601" s="203" t="s">
        <v>195</v>
      </c>
      <c r="O601" s="295">
        <v>42137</v>
      </c>
      <c r="P601" s="453">
        <f t="shared" ca="1" si="9"/>
        <v>14</v>
      </c>
      <c r="Q601" s="268" t="s">
        <v>289</v>
      </c>
    </row>
    <row r="602" spans="1:17" s="151" customFormat="1" x14ac:dyDescent="0.25">
      <c r="A602" s="294">
        <v>635</v>
      </c>
      <c r="B602" s="268" t="s">
        <v>10</v>
      </c>
      <c r="C602" s="268" t="s">
        <v>1392</v>
      </c>
      <c r="D602" s="268" t="s">
        <v>220</v>
      </c>
      <c r="E602" s="268" t="s">
        <v>38</v>
      </c>
      <c r="F602" s="268" t="s">
        <v>60</v>
      </c>
      <c r="G602" s="268" t="s">
        <v>40</v>
      </c>
      <c r="H602" s="268" t="s">
        <v>40</v>
      </c>
      <c r="I602" s="203" t="s">
        <v>261</v>
      </c>
      <c r="J602" s="203" t="s">
        <v>250</v>
      </c>
      <c r="K602" s="295">
        <v>42123</v>
      </c>
      <c r="L602" s="268" t="s">
        <v>13</v>
      </c>
      <c r="M602" s="203" t="s">
        <v>15</v>
      </c>
      <c r="N602" s="203" t="s">
        <v>195</v>
      </c>
      <c r="O602" s="295">
        <v>42139</v>
      </c>
      <c r="P602" s="453">
        <f t="shared" ca="1" si="9"/>
        <v>16</v>
      </c>
      <c r="Q602" s="268" t="s">
        <v>289</v>
      </c>
    </row>
    <row r="603" spans="1:17" s="151" customFormat="1" x14ac:dyDescent="0.25">
      <c r="A603" s="294">
        <v>636</v>
      </c>
      <c r="B603" s="203" t="s">
        <v>8</v>
      </c>
      <c r="C603" s="203" t="s">
        <v>1393</v>
      </c>
      <c r="D603" s="203" t="s">
        <v>13</v>
      </c>
      <c r="E603" s="203" t="s">
        <v>248</v>
      </c>
      <c r="F603" s="203" t="s">
        <v>248</v>
      </c>
      <c r="G603" s="203" t="s">
        <v>42</v>
      </c>
      <c r="H603" s="203" t="s">
        <v>42</v>
      </c>
      <c r="I603" s="203" t="s">
        <v>259</v>
      </c>
      <c r="J603" s="203" t="s">
        <v>273</v>
      </c>
      <c r="K603" s="295">
        <v>42123</v>
      </c>
      <c r="L603" s="203" t="s">
        <v>13</v>
      </c>
      <c r="M603" s="203" t="s">
        <v>283</v>
      </c>
      <c r="N603" s="203" t="s">
        <v>195</v>
      </c>
      <c r="O603" s="203" t="s">
        <v>248</v>
      </c>
      <c r="P603" s="453">
        <f t="shared" ca="1" si="9"/>
        <v>29.797208680553013</v>
      </c>
      <c r="Q603" s="268" t="s">
        <v>289</v>
      </c>
    </row>
    <row r="604" spans="1:17" s="151" customFormat="1" x14ac:dyDescent="0.25">
      <c r="A604" s="294">
        <v>637</v>
      </c>
      <c r="B604" s="268" t="s">
        <v>10</v>
      </c>
      <c r="C604" s="268" t="s">
        <v>1394</v>
      </c>
      <c r="D604" s="268" t="s">
        <v>220</v>
      </c>
      <c r="E604" s="268" t="s">
        <v>38</v>
      </c>
      <c r="F604" s="268" t="s">
        <v>60</v>
      </c>
      <c r="G604" s="268" t="s">
        <v>40</v>
      </c>
      <c r="H604" s="268" t="s">
        <v>40</v>
      </c>
      <c r="I604" s="203" t="s">
        <v>259</v>
      </c>
      <c r="J604" s="203" t="s">
        <v>250</v>
      </c>
      <c r="K604" s="295">
        <v>42123</v>
      </c>
      <c r="L604" s="268" t="s">
        <v>13</v>
      </c>
      <c r="M604" s="203" t="s">
        <v>283</v>
      </c>
      <c r="N604" s="203" t="s">
        <v>195</v>
      </c>
      <c r="O604" s="295">
        <v>42137</v>
      </c>
      <c r="P604" s="453">
        <f t="shared" ca="1" si="9"/>
        <v>14</v>
      </c>
      <c r="Q604" s="268" t="s">
        <v>289</v>
      </c>
    </row>
    <row r="605" spans="1:17" s="151" customFormat="1" x14ac:dyDescent="0.25">
      <c r="A605" s="294">
        <v>638</v>
      </c>
      <c r="B605" s="203" t="s">
        <v>10</v>
      </c>
      <c r="C605" s="203" t="s">
        <v>1395</v>
      </c>
      <c r="D605" s="203" t="s">
        <v>229</v>
      </c>
      <c r="E605" s="203" t="s">
        <v>791</v>
      </c>
      <c r="F605" s="203" t="s">
        <v>89</v>
      </c>
      <c r="G605" s="203" t="s">
        <v>41</v>
      </c>
      <c r="H605" s="203" t="s">
        <v>41</v>
      </c>
      <c r="I605" s="203" t="s">
        <v>265</v>
      </c>
      <c r="J605" s="203" t="s">
        <v>250</v>
      </c>
      <c r="K605" s="295">
        <v>42123</v>
      </c>
      <c r="L605" s="203" t="s">
        <v>13</v>
      </c>
      <c r="M605" s="203" t="s">
        <v>15</v>
      </c>
      <c r="N605" s="203" t="s">
        <v>195</v>
      </c>
      <c r="O605" s="295">
        <v>42128</v>
      </c>
      <c r="P605" s="453">
        <f t="shared" ca="1" si="9"/>
        <v>5</v>
      </c>
      <c r="Q605" s="268" t="s">
        <v>289</v>
      </c>
    </row>
    <row r="606" spans="1:17" s="151" customFormat="1" x14ac:dyDescent="0.25">
      <c r="A606" s="294">
        <v>639</v>
      </c>
      <c r="B606" s="268" t="s">
        <v>10</v>
      </c>
      <c r="C606" s="268" t="s">
        <v>1396</v>
      </c>
      <c r="D606" s="268" t="s">
        <v>220</v>
      </c>
      <c r="E606" s="268" t="s">
        <v>38</v>
      </c>
      <c r="F606" s="268" t="s">
        <v>60</v>
      </c>
      <c r="G606" s="268" t="s">
        <v>41</v>
      </c>
      <c r="H606" s="268" t="s">
        <v>41</v>
      </c>
      <c r="I606" s="203" t="s">
        <v>261</v>
      </c>
      <c r="J606" s="203" t="s">
        <v>250</v>
      </c>
      <c r="K606" s="295">
        <v>42123</v>
      </c>
      <c r="L606" s="268" t="s">
        <v>13</v>
      </c>
      <c r="M606" s="203" t="s">
        <v>15</v>
      </c>
      <c r="N606" s="203" t="s">
        <v>195</v>
      </c>
      <c r="O606" s="295">
        <v>42132</v>
      </c>
      <c r="P606" s="453">
        <f t="shared" ca="1" si="9"/>
        <v>9</v>
      </c>
      <c r="Q606" s="268" t="s">
        <v>289</v>
      </c>
    </row>
    <row r="607" spans="1:17" s="151" customFormat="1" x14ac:dyDescent="0.25">
      <c r="A607" s="294">
        <v>640</v>
      </c>
      <c r="B607" s="203" t="s">
        <v>35</v>
      </c>
      <c r="C607" s="203" t="s">
        <v>1397</v>
      </c>
      <c r="D607" s="203" t="s">
        <v>218</v>
      </c>
      <c r="E607" s="203" t="s">
        <v>248</v>
      </c>
      <c r="F607" s="203" t="s">
        <v>248</v>
      </c>
      <c r="G607" s="203" t="s">
        <v>42</v>
      </c>
      <c r="H607" s="203" t="s">
        <v>42</v>
      </c>
      <c r="I607" s="203" t="s">
        <v>264</v>
      </c>
      <c r="J607" s="203" t="s">
        <v>274</v>
      </c>
      <c r="K607" s="295">
        <v>42123</v>
      </c>
      <c r="L607" s="203" t="s">
        <v>13</v>
      </c>
      <c r="M607" s="203" t="s">
        <v>15</v>
      </c>
      <c r="N607" s="203" t="s">
        <v>195</v>
      </c>
      <c r="O607" s="203" t="s">
        <v>248</v>
      </c>
      <c r="P607" s="453">
        <f t="shared" ca="1" si="9"/>
        <v>29.797208680553013</v>
      </c>
      <c r="Q607" s="268" t="s">
        <v>289</v>
      </c>
    </row>
    <row r="608" spans="1:17" s="151" customFormat="1" x14ac:dyDescent="0.25">
      <c r="A608" s="294">
        <v>641</v>
      </c>
      <c r="B608" s="268" t="s">
        <v>10</v>
      </c>
      <c r="C608" s="268" t="s">
        <v>1398</v>
      </c>
      <c r="D608" s="268" t="s">
        <v>220</v>
      </c>
      <c r="E608" s="268" t="s">
        <v>38</v>
      </c>
      <c r="F608" s="268" t="s">
        <v>60</v>
      </c>
      <c r="G608" s="268" t="s">
        <v>41</v>
      </c>
      <c r="H608" s="268" t="s">
        <v>41</v>
      </c>
      <c r="I608" s="203" t="s">
        <v>261</v>
      </c>
      <c r="J608" s="203" t="s">
        <v>250</v>
      </c>
      <c r="K608" s="295">
        <v>42123</v>
      </c>
      <c r="L608" s="268" t="s">
        <v>13</v>
      </c>
      <c r="M608" s="203" t="s">
        <v>15</v>
      </c>
      <c r="N608" s="203" t="s">
        <v>195</v>
      </c>
      <c r="O608" s="295">
        <v>42129</v>
      </c>
      <c r="P608" s="453">
        <f t="shared" ca="1" si="9"/>
        <v>6</v>
      </c>
      <c r="Q608" s="268" t="s">
        <v>289</v>
      </c>
    </row>
    <row r="609" spans="1:17" s="151" customFormat="1" x14ac:dyDescent="0.25">
      <c r="A609" s="294">
        <v>642</v>
      </c>
      <c r="B609" s="203" t="s">
        <v>10</v>
      </c>
      <c r="C609" s="203" t="s">
        <v>1399</v>
      </c>
      <c r="D609" s="203" t="s">
        <v>218</v>
      </c>
      <c r="E609" s="203" t="s">
        <v>38</v>
      </c>
      <c r="F609" s="203" t="s">
        <v>60</v>
      </c>
      <c r="G609" s="203" t="s">
        <v>41</v>
      </c>
      <c r="H609" s="203" t="s">
        <v>41</v>
      </c>
      <c r="I609" s="203" t="s">
        <v>264</v>
      </c>
      <c r="J609" s="203" t="s">
        <v>250</v>
      </c>
      <c r="K609" s="295">
        <v>42123</v>
      </c>
      <c r="L609" s="203" t="s">
        <v>13</v>
      </c>
      <c r="M609" s="203" t="s">
        <v>15</v>
      </c>
      <c r="N609" s="203" t="s">
        <v>195</v>
      </c>
      <c r="O609" s="295">
        <v>42128</v>
      </c>
      <c r="P609" s="453">
        <f t="shared" ca="1" si="9"/>
        <v>5</v>
      </c>
      <c r="Q609" s="268" t="s">
        <v>289</v>
      </c>
    </row>
    <row r="610" spans="1:17" s="151" customFormat="1" x14ac:dyDescent="0.25">
      <c r="A610" s="294">
        <v>643</v>
      </c>
      <c r="B610" s="268" t="s">
        <v>10</v>
      </c>
      <c r="C610" s="268" t="s">
        <v>1400</v>
      </c>
      <c r="D610" s="268" t="s">
        <v>220</v>
      </c>
      <c r="E610" s="268" t="s">
        <v>38</v>
      </c>
      <c r="F610" s="268" t="s">
        <v>60</v>
      </c>
      <c r="G610" s="268" t="s">
        <v>41</v>
      </c>
      <c r="H610" s="268" t="s">
        <v>41</v>
      </c>
      <c r="I610" s="203" t="s">
        <v>261</v>
      </c>
      <c r="J610" s="203" t="s">
        <v>250</v>
      </c>
      <c r="K610" s="295">
        <v>42123</v>
      </c>
      <c r="L610" s="268" t="s">
        <v>13</v>
      </c>
      <c r="M610" s="203" t="s">
        <v>15</v>
      </c>
      <c r="N610" s="203" t="s">
        <v>195</v>
      </c>
      <c r="O610" s="295">
        <v>42137</v>
      </c>
      <c r="P610" s="453">
        <f t="shared" ca="1" si="9"/>
        <v>14</v>
      </c>
      <c r="Q610" s="268" t="s">
        <v>289</v>
      </c>
    </row>
    <row r="611" spans="1:17" s="151" customFormat="1" x14ac:dyDescent="0.25">
      <c r="A611" s="294">
        <v>644</v>
      </c>
      <c r="B611" s="203" t="s">
        <v>46</v>
      </c>
      <c r="C611" s="203" t="s">
        <v>1401</v>
      </c>
      <c r="D611" s="203" t="s">
        <v>13</v>
      </c>
      <c r="E611" s="203" t="s">
        <v>248</v>
      </c>
      <c r="F611" s="203" t="s">
        <v>248</v>
      </c>
      <c r="G611" s="203" t="s">
        <v>40</v>
      </c>
      <c r="H611" s="203" t="s">
        <v>40</v>
      </c>
      <c r="I611" s="203" t="s">
        <v>254</v>
      </c>
      <c r="J611" s="203" t="s">
        <v>250</v>
      </c>
      <c r="K611" s="295">
        <v>42123</v>
      </c>
      <c r="L611" s="203" t="s">
        <v>13</v>
      </c>
      <c r="M611" s="203" t="s">
        <v>15</v>
      </c>
      <c r="N611" s="203" t="s">
        <v>195</v>
      </c>
      <c r="O611" s="203" t="s">
        <v>248</v>
      </c>
      <c r="P611" s="453">
        <f t="shared" ca="1" si="9"/>
        <v>29.797208680553013</v>
      </c>
      <c r="Q611" s="268" t="s">
        <v>289</v>
      </c>
    </row>
    <row r="612" spans="1:17" s="151" customFormat="1" x14ac:dyDescent="0.25">
      <c r="A612" s="294">
        <v>645</v>
      </c>
      <c r="B612" s="268" t="s">
        <v>10</v>
      </c>
      <c r="C612" s="268" t="s">
        <v>1402</v>
      </c>
      <c r="D612" s="268" t="s">
        <v>220</v>
      </c>
      <c r="E612" s="268" t="s">
        <v>38</v>
      </c>
      <c r="F612" s="268" t="s">
        <v>60</v>
      </c>
      <c r="G612" s="268" t="s">
        <v>41</v>
      </c>
      <c r="H612" s="268" t="s">
        <v>41</v>
      </c>
      <c r="I612" s="203" t="s">
        <v>261</v>
      </c>
      <c r="J612" s="203" t="s">
        <v>250</v>
      </c>
      <c r="K612" s="295">
        <v>42123</v>
      </c>
      <c r="L612" s="268" t="s">
        <v>13</v>
      </c>
      <c r="M612" s="203" t="s">
        <v>15</v>
      </c>
      <c r="N612" s="203" t="s">
        <v>195</v>
      </c>
      <c r="O612" s="295">
        <v>42129</v>
      </c>
      <c r="P612" s="453">
        <f t="shared" ca="1" si="9"/>
        <v>6</v>
      </c>
      <c r="Q612" s="268" t="s">
        <v>289</v>
      </c>
    </row>
    <row r="613" spans="1:17" s="151" customFormat="1" x14ac:dyDescent="0.25">
      <c r="A613" s="294">
        <v>647</v>
      </c>
      <c r="B613" s="268" t="s">
        <v>10</v>
      </c>
      <c r="C613" s="268" t="s">
        <v>1403</v>
      </c>
      <c r="D613" s="268" t="s">
        <v>220</v>
      </c>
      <c r="E613" s="268" t="s">
        <v>789</v>
      </c>
      <c r="F613" s="203" t="s">
        <v>248</v>
      </c>
      <c r="G613" s="268" t="s">
        <v>41</v>
      </c>
      <c r="H613" s="268" t="s">
        <v>41</v>
      </c>
      <c r="I613" s="203" t="s">
        <v>251</v>
      </c>
      <c r="J613" s="203" t="s">
        <v>250</v>
      </c>
      <c r="K613" s="295">
        <v>42124</v>
      </c>
      <c r="L613" s="268" t="s">
        <v>13</v>
      </c>
      <c r="M613" s="203" t="s">
        <v>15</v>
      </c>
      <c r="N613" s="203" t="s">
        <v>195</v>
      </c>
      <c r="O613" s="295">
        <v>42139</v>
      </c>
      <c r="P613" s="453">
        <f t="shared" ca="1" si="9"/>
        <v>15</v>
      </c>
      <c r="Q613" s="268" t="s">
        <v>289</v>
      </c>
    </row>
    <row r="614" spans="1:17" s="151" customFormat="1" x14ac:dyDescent="0.25">
      <c r="A614" s="294">
        <v>648</v>
      </c>
      <c r="B614" s="203" t="s">
        <v>10</v>
      </c>
      <c r="C614" s="203" t="s">
        <v>1404</v>
      </c>
      <c r="D614" s="203" t="s">
        <v>221</v>
      </c>
      <c r="E614" s="203" t="s">
        <v>38</v>
      </c>
      <c r="F614" s="203" t="s">
        <v>60</v>
      </c>
      <c r="G614" s="203" t="s">
        <v>40</v>
      </c>
      <c r="H614" s="203" t="s">
        <v>40</v>
      </c>
      <c r="I614" s="203" t="s">
        <v>266</v>
      </c>
      <c r="J614" s="203" t="s">
        <v>250</v>
      </c>
      <c r="K614" s="295">
        <v>42124</v>
      </c>
      <c r="L614" s="203" t="s">
        <v>13</v>
      </c>
      <c r="M614" s="203" t="s">
        <v>15</v>
      </c>
      <c r="N614" s="203" t="s">
        <v>195</v>
      </c>
      <c r="O614" s="295">
        <v>42137</v>
      </c>
      <c r="P614" s="453">
        <f t="shared" ca="1" si="9"/>
        <v>13</v>
      </c>
      <c r="Q614" s="268" t="s">
        <v>289</v>
      </c>
    </row>
    <row r="615" spans="1:17" s="151" customFormat="1" x14ac:dyDescent="0.25">
      <c r="A615" s="294">
        <v>649</v>
      </c>
      <c r="B615" s="268" t="s">
        <v>10</v>
      </c>
      <c r="C615" s="268" t="s">
        <v>1405</v>
      </c>
      <c r="D615" s="268" t="s">
        <v>220</v>
      </c>
      <c r="E615" s="268" t="s">
        <v>38</v>
      </c>
      <c r="F615" s="268" t="s">
        <v>60</v>
      </c>
      <c r="G615" s="268" t="s">
        <v>41</v>
      </c>
      <c r="H615" s="268" t="s">
        <v>41</v>
      </c>
      <c r="I615" s="203" t="s">
        <v>261</v>
      </c>
      <c r="J615" s="203" t="s">
        <v>250</v>
      </c>
      <c r="K615" s="295">
        <v>42124</v>
      </c>
      <c r="L615" s="268" t="s">
        <v>13</v>
      </c>
      <c r="M615" s="203" t="s">
        <v>15</v>
      </c>
      <c r="N615" s="203" t="s">
        <v>195</v>
      </c>
      <c r="O615" s="295">
        <v>42124</v>
      </c>
      <c r="P615" s="453">
        <f t="shared" ca="1" si="9"/>
        <v>0</v>
      </c>
      <c r="Q615" s="268" t="s">
        <v>289</v>
      </c>
    </row>
    <row r="616" spans="1:17" s="151" customFormat="1" x14ac:dyDescent="0.25">
      <c r="A616" s="294">
        <v>650</v>
      </c>
      <c r="B616" s="203" t="s">
        <v>10</v>
      </c>
      <c r="C616" s="203" t="s">
        <v>1406</v>
      </c>
      <c r="D616" s="203" t="s">
        <v>218</v>
      </c>
      <c r="E616" s="203" t="s">
        <v>38</v>
      </c>
      <c r="F616" s="203" t="s">
        <v>60</v>
      </c>
      <c r="G616" s="203" t="s">
        <v>40</v>
      </c>
      <c r="H616" s="203" t="s">
        <v>40</v>
      </c>
      <c r="I616" s="203" t="s">
        <v>264</v>
      </c>
      <c r="J616" s="203" t="s">
        <v>250</v>
      </c>
      <c r="K616" s="295">
        <v>42124</v>
      </c>
      <c r="L616" s="203" t="s">
        <v>13</v>
      </c>
      <c r="M616" s="203" t="s">
        <v>15</v>
      </c>
      <c r="N616" s="203" t="s">
        <v>195</v>
      </c>
      <c r="O616" s="295">
        <v>42132</v>
      </c>
      <c r="P616" s="453">
        <f t="shared" ca="1" si="9"/>
        <v>8</v>
      </c>
      <c r="Q616" s="268" t="s">
        <v>289</v>
      </c>
    </row>
    <row r="617" spans="1:17" s="151" customFormat="1" x14ac:dyDescent="0.25">
      <c r="A617" s="294">
        <v>651</v>
      </c>
      <c r="B617" s="268" t="s">
        <v>10</v>
      </c>
      <c r="C617" s="268" t="s">
        <v>1407</v>
      </c>
      <c r="D617" s="268" t="s">
        <v>220</v>
      </c>
      <c r="E617" s="268" t="s">
        <v>783</v>
      </c>
      <c r="F617" s="268" t="s">
        <v>784</v>
      </c>
      <c r="G617" s="268" t="s">
        <v>40</v>
      </c>
      <c r="H617" s="268" t="s">
        <v>40</v>
      </c>
      <c r="I617" s="203" t="s">
        <v>261</v>
      </c>
      <c r="J617" s="203" t="s">
        <v>250</v>
      </c>
      <c r="K617" s="295">
        <v>42124</v>
      </c>
      <c r="L617" s="268" t="s">
        <v>13</v>
      </c>
      <c r="M617" s="203" t="s">
        <v>15</v>
      </c>
      <c r="N617" s="203" t="s">
        <v>195</v>
      </c>
      <c r="O617" s="295">
        <v>42137</v>
      </c>
      <c r="P617" s="453">
        <f t="shared" ca="1" si="9"/>
        <v>13</v>
      </c>
      <c r="Q617" s="268" t="s">
        <v>289</v>
      </c>
    </row>
    <row r="618" spans="1:17" s="151" customFormat="1" x14ac:dyDescent="0.25">
      <c r="A618" s="294">
        <v>652</v>
      </c>
      <c r="B618" s="203" t="s">
        <v>10</v>
      </c>
      <c r="C618" s="203" t="s">
        <v>1408</v>
      </c>
      <c r="D618" s="203" t="s">
        <v>220</v>
      </c>
      <c r="E618" s="203" t="s">
        <v>38</v>
      </c>
      <c r="F618" s="203" t="s">
        <v>60</v>
      </c>
      <c r="G618" s="203" t="s">
        <v>40</v>
      </c>
      <c r="H618" s="203" t="s">
        <v>41</v>
      </c>
      <c r="I618" s="203" t="s">
        <v>261</v>
      </c>
      <c r="J618" s="203" t="s">
        <v>250</v>
      </c>
      <c r="K618" s="295">
        <v>42124</v>
      </c>
      <c r="L618" s="203" t="s">
        <v>13</v>
      </c>
      <c r="M618" s="203" t="s">
        <v>15</v>
      </c>
      <c r="N618" s="203" t="s">
        <v>195</v>
      </c>
      <c r="O618" s="295">
        <v>42143</v>
      </c>
      <c r="P618" s="453">
        <f t="shared" ca="1" si="9"/>
        <v>19</v>
      </c>
      <c r="Q618" s="268" t="s">
        <v>289</v>
      </c>
    </row>
    <row r="619" spans="1:17" s="151" customFormat="1" x14ac:dyDescent="0.25">
      <c r="A619" s="294">
        <v>653</v>
      </c>
      <c r="B619" s="268" t="s">
        <v>10</v>
      </c>
      <c r="C619" s="268" t="s">
        <v>1409</v>
      </c>
      <c r="D619" s="268" t="s">
        <v>220</v>
      </c>
      <c r="E619" s="268" t="s">
        <v>38</v>
      </c>
      <c r="F619" s="268" t="s">
        <v>60</v>
      </c>
      <c r="G619" s="268" t="s">
        <v>40</v>
      </c>
      <c r="H619" s="268" t="s">
        <v>40</v>
      </c>
      <c r="I619" s="203" t="s">
        <v>251</v>
      </c>
      <c r="J619" s="203" t="s">
        <v>250</v>
      </c>
      <c r="K619" s="295">
        <v>42124</v>
      </c>
      <c r="L619" s="268" t="s">
        <v>13</v>
      </c>
      <c r="M619" s="203" t="s">
        <v>15</v>
      </c>
      <c r="N619" s="203" t="s">
        <v>195</v>
      </c>
      <c r="O619" s="295">
        <v>42143</v>
      </c>
      <c r="P619" s="453">
        <f t="shared" ca="1" si="9"/>
        <v>19</v>
      </c>
      <c r="Q619" s="268" t="s">
        <v>289</v>
      </c>
    </row>
    <row r="620" spans="1:17" s="151" customFormat="1" x14ac:dyDescent="0.25">
      <c r="A620" s="294">
        <v>654</v>
      </c>
      <c r="B620" s="203" t="s">
        <v>35</v>
      </c>
      <c r="C620" s="203" t="s">
        <v>1410</v>
      </c>
      <c r="D620" s="203" t="s">
        <v>218</v>
      </c>
      <c r="E620" s="203" t="s">
        <v>248</v>
      </c>
      <c r="F620" s="203" t="s">
        <v>248</v>
      </c>
      <c r="G620" s="203" t="s">
        <v>40</v>
      </c>
      <c r="H620" s="203" t="s">
        <v>40</v>
      </c>
      <c r="I620" s="203" t="s">
        <v>264</v>
      </c>
      <c r="J620" s="203" t="s">
        <v>274</v>
      </c>
      <c r="K620" s="295">
        <v>42124</v>
      </c>
      <c r="L620" s="203" t="s">
        <v>13</v>
      </c>
      <c r="M620" s="203" t="s">
        <v>15</v>
      </c>
      <c r="N620" s="203" t="s">
        <v>195</v>
      </c>
      <c r="O620" s="203" t="s">
        <v>248</v>
      </c>
      <c r="P620" s="453">
        <f t="shared" ca="1" si="9"/>
        <v>28.797208680553013</v>
      </c>
      <c r="Q620" s="268" t="s">
        <v>289</v>
      </c>
    </row>
    <row r="621" spans="1:17" s="151" customFormat="1" x14ac:dyDescent="0.25">
      <c r="A621" s="294">
        <v>655</v>
      </c>
      <c r="B621" s="268" t="s">
        <v>10</v>
      </c>
      <c r="C621" s="268" t="s">
        <v>1411</v>
      </c>
      <c r="D621" s="268" t="s">
        <v>13</v>
      </c>
      <c r="E621" s="268" t="s">
        <v>783</v>
      </c>
      <c r="F621" s="268" t="s">
        <v>792</v>
      </c>
      <c r="G621" s="268" t="s">
        <v>41</v>
      </c>
      <c r="H621" s="268" t="s">
        <v>41</v>
      </c>
      <c r="I621" s="203" t="s">
        <v>262</v>
      </c>
      <c r="J621" s="203" t="s">
        <v>262</v>
      </c>
      <c r="K621" s="295">
        <v>42118</v>
      </c>
      <c r="L621" s="268" t="s">
        <v>13</v>
      </c>
      <c r="M621" s="203" t="s">
        <v>15</v>
      </c>
      <c r="N621" s="203" t="s">
        <v>195</v>
      </c>
      <c r="O621" s="295">
        <v>42129</v>
      </c>
      <c r="P621" s="453">
        <f t="shared" ca="1" si="9"/>
        <v>11</v>
      </c>
      <c r="Q621" s="268" t="s">
        <v>289</v>
      </c>
    </row>
    <row r="622" spans="1:17" s="151" customFormat="1" x14ac:dyDescent="0.25">
      <c r="A622" s="294">
        <v>656</v>
      </c>
      <c r="B622" s="203" t="s">
        <v>10</v>
      </c>
      <c r="C622" s="203" t="s">
        <v>1412</v>
      </c>
      <c r="D622" s="203" t="s">
        <v>220</v>
      </c>
      <c r="E622" s="203" t="s">
        <v>38</v>
      </c>
      <c r="F622" s="203" t="s">
        <v>60</v>
      </c>
      <c r="G622" s="203" t="s">
        <v>40</v>
      </c>
      <c r="H622" s="203" t="s">
        <v>40</v>
      </c>
      <c r="I622" s="203" t="s">
        <v>251</v>
      </c>
      <c r="J622" s="203" t="s">
        <v>250</v>
      </c>
      <c r="K622" s="295">
        <v>42124</v>
      </c>
      <c r="L622" s="203" t="s">
        <v>13</v>
      </c>
      <c r="M622" s="203" t="s">
        <v>15</v>
      </c>
      <c r="N622" s="203" t="s">
        <v>195</v>
      </c>
      <c r="O622" s="295">
        <v>42151</v>
      </c>
      <c r="P622" s="453">
        <f t="shared" ca="1" si="9"/>
        <v>27</v>
      </c>
      <c r="Q622" s="268" t="s">
        <v>289</v>
      </c>
    </row>
    <row r="623" spans="1:17" s="151" customFormat="1" x14ac:dyDescent="0.25">
      <c r="A623" s="294">
        <v>657</v>
      </c>
      <c r="B623" s="268" t="s">
        <v>10</v>
      </c>
      <c r="C623" s="268" t="s">
        <v>1413</v>
      </c>
      <c r="D623" s="268" t="s">
        <v>212</v>
      </c>
      <c r="E623" s="268" t="s">
        <v>38</v>
      </c>
      <c r="F623" s="268" t="s">
        <v>60</v>
      </c>
      <c r="G623" s="268" t="s">
        <v>40</v>
      </c>
      <c r="H623" s="268" t="s">
        <v>40</v>
      </c>
      <c r="I623" s="203" t="s">
        <v>265</v>
      </c>
      <c r="J623" s="203" t="s">
        <v>250</v>
      </c>
      <c r="K623" s="295">
        <v>42124</v>
      </c>
      <c r="L623" s="268" t="s">
        <v>13</v>
      </c>
      <c r="M623" s="203" t="s">
        <v>15</v>
      </c>
      <c r="N623" s="203" t="s">
        <v>195</v>
      </c>
      <c r="O623" s="295">
        <v>42139</v>
      </c>
      <c r="P623" s="453">
        <f t="shared" ca="1" si="9"/>
        <v>15</v>
      </c>
      <c r="Q623" s="268" t="s">
        <v>289</v>
      </c>
    </row>
    <row r="624" spans="1:17" s="151" customFormat="1" x14ac:dyDescent="0.25">
      <c r="A624" s="294">
        <v>658</v>
      </c>
      <c r="B624" s="203" t="s">
        <v>10</v>
      </c>
      <c r="C624" s="203" t="s">
        <v>1414</v>
      </c>
      <c r="D624" s="203" t="s">
        <v>218</v>
      </c>
      <c r="E624" s="203" t="s">
        <v>38</v>
      </c>
      <c r="F624" s="203" t="s">
        <v>60</v>
      </c>
      <c r="G624" s="203" t="s">
        <v>41</v>
      </c>
      <c r="H624" s="203" t="s">
        <v>41</v>
      </c>
      <c r="I624" s="203" t="s">
        <v>264</v>
      </c>
      <c r="J624" s="203" t="s">
        <v>250</v>
      </c>
      <c r="K624" s="295">
        <v>42124</v>
      </c>
      <c r="L624" s="203" t="s">
        <v>13</v>
      </c>
      <c r="M624" s="203" t="s">
        <v>15</v>
      </c>
      <c r="N624" s="203" t="s">
        <v>195</v>
      </c>
      <c r="O624" s="295">
        <v>42129</v>
      </c>
      <c r="P624" s="453">
        <f t="shared" ca="1" si="9"/>
        <v>5</v>
      </c>
      <c r="Q624" s="268" t="s">
        <v>289</v>
      </c>
    </row>
    <row r="625" spans="1:17" s="151" customFormat="1" x14ac:dyDescent="0.25">
      <c r="A625" s="294">
        <v>659</v>
      </c>
      <c r="B625" s="268" t="s">
        <v>10</v>
      </c>
      <c r="C625" s="268" t="s">
        <v>1415</v>
      </c>
      <c r="D625" s="268" t="s">
        <v>220</v>
      </c>
      <c r="E625" s="268" t="s">
        <v>38</v>
      </c>
      <c r="F625" s="268" t="s">
        <v>60</v>
      </c>
      <c r="G625" s="268" t="s">
        <v>40</v>
      </c>
      <c r="H625" s="268" t="s">
        <v>40</v>
      </c>
      <c r="I625" s="203" t="s">
        <v>268</v>
      </c>
      <c r="J625" s="203" t="s">
        <v>250</v>
      </c>
      <c r="K625" s="295">
        <v>42124</v>
      </c>
      <c r="L625" s="268" t="s">
        <v>13</v>
      </c>
      <c r="M625" s="203" t="s">
        <v>15</v>
      </c>
      <c r="N625" s="203" t="s">
        <v>195</v>
      </c>
      <c r="O625" s="295">
        <v>42137</v>
      </c>
      <c r="P625" s="453">
        <f t="shared" ca="1" si="9"/>
        <v>13</v>
      </c>
      <c r="Q625" s="268" t="s">
        <v>289</v>
      </c>
    </row>
    <row r="626" spans="1:17" s="151" customFormat="1" x14ac:dyDescent="0.25">
      <c r="A626" s="294">
        <v>661</v>
      </c>
      <c r="B626" s="268" t="s">
        <v>10</v>
      </c>
      <c r="C626" s="268" t="s">
        <v>1416</v>
      </c>
      <c r="D626" s="268" t="s">
        <v>212</v>
      </c>
      <c r="E626" s="268" t="s">
        <v>52</v>
      </c>
      <c r="F626" s="268" t="s">
        <v>786</v>
      </c>
      <c r="G626" s="268" t="s">
        <v>40</v>
      </c>
      <c r="H626" s="268" t="s">
        <v>40</v>
      </c>
      <c r="I626" s="203" t="s">
        <v>254</v>
      </c>
      <c r="J626" s="203" t="s">
        <v>250</v>
      </c>
      <c r="K626" s="295">
        <v>42124</v>
      </c>
      <c r="L626" s="268" t="s">
        <v>13</v>
      </c>
      <c r="M626" s="203" t="s">
        <v>15</v>
      </c>
      <c r="N626" s="203" t="s">
        <v>195</v>
      </c>
      <c r="O626" s="295">
        <v>42137</v>
      </c>
      <c r="P626" s="453">
        <f t="shared" ca="1" si="9"/>
        <v>13</v>
      </c>
      <c r="Q626" s="268" t="s">
        <v>289</v>
      </c>
    </row>
    <row r="627" spans="1:17" s="151" customFormat="1" x14ac:dyDescent="0.25">
      <c r="A627" s="294">
        <v>663</v>
      </c>
      <c r="B627" s="268" t="s">
        <v>10</v>
      </c>
      <c r="C627" s="268" t="s">
        <v>1417</v>
      </c>
      <c r="D627" s="268" t="s">
        <v>219</v>
      </c>
      <c r="E627" s="268" t="s">
        <v>38</v>
      </c>
      <c r="F627" s="268" t="s">
        <v>60</v>
      </c>
      <c r="G627" s="268" t="s">
        <v>41</v>
      </c>
      <c r="H627" s="268" t="s">
        <v>41</v>
      </c>
      <c r="I627" s="203" t="s">
        <v>266</v>
      </c>
      <c r="J627" s="203" t="s">
        <v>250</v>
      </c>
      <c r="K627" s="295">
        <v>42124</v>
      </c>
      <c r="L627" s="268" t="s">
        <v>13</v>
      </c>
      <c r="M627" s="203" t="s">
        <v>15</v>
      </c>
      <c r="N627" s="203" t="s">
        <v>195</v>
      </c>
      <c r="O627" s="295">
        <v>42143</v>
      </c>
      <c r="P627" s="453">
        <f t="shared" ca="1" si="9"/>
        <v>19</v>
      </c>
      <c r="Q627" s="268" t="s">
        <v>289</v>
      </c>
    </row>
    <row r="628" spans="1:17" s="151" customFormat="1" x14ac:dyDescent="0.25">
      <c r="A628" s="294">
        <v>664</v>
      </c>
      <c r="B628" s="203" t="s">
        <v>10</v>
      </c>
      <c r="C628" s="203" t="s">
        <v>1418</v>
      </c>
      <c r="D628" s="203" t="s">
        <v>212</v>
      </c>
      <c r="E628" s="203" t="s">
        <v>38</v>
      </c>
      <c r="F628" s="203" t="s">
        <v>60</v>
      </c>
      <c r="G628" s="203" t="s">
        <v>41</v>
      </c>
      <c r="H628" s="203" t="s">
        <v>41</v>
      </c>
      <c r="I628" s="203" t="s">
        <v>266</v>
      </c>
      <c r="J628" s="203" t="s">
        <v>250</v>
      </c>
      <c r="K628" s="295">
        <v>42124</v>
      </c>
      <c r="L628" s="203" t="s">
        <v>13</v>
      </c>
      <c r="M628" s="203" t="s">
        <v>15</v>
      </c>
      <c r="N628" s="203" t="s">
        <v>195</v>
      </c>
      <c r="O628" s="295">
        <v>42132</v>
      </c>
      <c r="P628" s="453">
        <f t="shared" ca="1" si="9"/>
        <v>8</v>
      </c>
      <c r="Q628" s="268" t="s">
        <v>289</v>
      </c>
    </row>
    <row r="629" spans="1:17" s="151" customFormat="1" x14ac:dyDescent="0.25">
      <c r="A629" s="294">
        <v>665</v>
      </c>
      <c r="B629" s="268" t="s">
        <v>10</v>
      </c>
      <c r="C629" s="268" t="s">
        <v>1419</v>
      </c>
      <c r="D629" s="268" t="s">
        <v>212</v>
      </c>
      <c r="E629" s="268" t="s">
        <v>791</v>
      </c>
      <c r="F629" s="268" t="s">
        <v>81</v>
      </c>
      <c r="G629" s="268" t="s">
        <v>41</v>
      </c>
      <c r="H629" s="268" t="s">
        <v>41</v>
      </c>
      <c r="I629" s="203" t="s">
        <v>261</v>
      </c>
      <c r="J629" s="203" t="s">
        <v>250</v>
      </c>
      <c r="K629" s="295">
        <v>42124</v>
      </c>
      <c r="L629" s="268" t="s">
        <v>13</v>
      </c>
      <c r="M629" s="203" t="s">
        <v>15</v>
      </c>
      <c r="N629" s="203" t="s">
        <v>195</v>
      </c>
      <c r="O629" s="295">
        <v>42125</v>
      </c>
      <c r="P629" s="453">
        <f t="shared" ca="1" si="9"/>
        <v>1</v>
      </c>
      <c r="Q629" s="268" t="s">
        <v>289</v>
      </c>
    </row>
    <row r="630" spans="1:17" s="151" customFormat="1" x14ac:dyDescent="0.25">
      <c r="A630" s="294">
        <v>666</v>
      </c>
      <c r="B630" s="203" t="s">
        <v>10</v>
      </c>
      <c r="C630" s="203" t="s">
        <v>1420</v>
      </c>
      <c r="D630" s="203" t="s">
        <v>212</v>
      </c>
      <c r="E630" s="203" t="s">
        <v>54</v>
      </c>
      <c r="F630" s="203" t="s">
        <v>89</v>
      </c>
      <c r="G630" s="203" t="s">
        <v>41</v>
      </c>
      <c r="H630" s="203" t="s">
        <v>41</v>
      </c>
      <c r="I630" s="203" t="s">
        <v>261</v>
      </c>
      <c r="J630" s="203" t="s">
        <v>250</v>
      </c>
      <c r="K630" s="295">
        <v>42124</v>
      </c>
      <c r="L630" s="203" t="s">
        <v>13</v>
      </c>
      <c r="M630" s="203" t="s">
        <v>15</v>
      </c>
      <c r="N630" s="203" t="s">
        <v>195</v>
      </c>
      <c r="O630" s="295">
        <v>42125</v>
      </c>
      <c r="P630" s="453">
        <f t="shared" ca="1" si="9"/>
        <v>1</v>
      </c>
      <c r="Q630" s="268" t="s">
        <v>289</v>
      </c>
    </row>
    <row r="631" spans="1:17" s="151" customFormat="1" x14ac:dyDescent="0.25">
      <c r="A631" s="294">
        <v>667</v>
      </c>
      <c r="B631" s="268" t="s">
        <v>10</v>
      </c>
      <c r="C631" s="268" t="s">
        <v>1421</v>
      </c>
      <c r="D631" s="268" t="s">
        <v>220</v>
      </c>
      <c r="E631" s="268" t="s">
        <v>38</v>
      </c>
      <c r="F631" s="268" t="s">
        <v>60</v>
      </c>
      <c r="G631" s="268" t="s">
        <v>40</v>
      </c>
      <c r="H631" s="268" t="s">
        <v>41</v>
      </c>
      <c r="I631" s="203" t="s">
        <v>261</v>
      </c>
      <c r="J631" s="203" t="s">
        <v>250</v>
      </c>
      <c r="K631" s="295">
        <v>42124</v>
      </c>
      <c r="L631" s="268" t="s">
        <v>13</v>
      </c>
      <c r="M631" s="203" t="s">
        <v>15</v>
      </c>
      <c r="N631" s="203" t="s">
        <v>195</v>
      </c>
      <c r="O631" s="295">
        <v>42151</v>
      </c>
      <c r="P631" s="453">
        <f t="shared" ca="1" si="9"/>
        <v>27</v>
      </c>
      <c r="Q631" s="268" t="s">
        <v>289</v>
      </c>
    </row>
    <row r="632" spans="1:17" s="151" customFormat="1" x14ac:dyDescent="0.25">
      <c r="A632" s="294">
        <v>668</v>
      </c>
      <c r="B632" s="203" t="s">
        <v>10</v>
      </c>
      <c r="C632" s="203" t="s">
        <v>1422</v>
      </c>
      <c r="D632" s="203" t="s">
        <v>212</v>
      </c>
      <c r="E632" s="203" t="s">
        <v>38</v>
      </c>
      <c r="F632" s="203" t="s">
        <v>60</v>
      </c>
      <c r="G632" s="203" t="s">
        <v>196</v>
      </c>
      <c r="H632" s="203" t="s">
        <v>41</v>
      </c>
      <c r="I632" s="203" t="s">
        <v>250</v>
      </c>
      <c r="J632" s="203" t="s">
        <v>250</v>
      </c>
      <c r="K632" s="295">
        <v>42125</v>
      </c>
      <c r="L632" s="203" t="s">
        <v>13</v>
      </c>
      <c r="M632" s="203" t="s">
        <v>15</v>
      </c>
      <c r="N632" s="203" t="s">
        <v>195</v>
      </c>
      <c r="O632" s="295">
        <v>42129</v>
      </c>
      <c r="P632" s="453">
        <f t="shared" ca="1" si="9"/>
        <v>4</v>
      </c>
      <c r="Q632" s="268" t="s">
        <v>289</v>
      </c>
    </row>
    <row r="633" spans="1:17" s="151" customFormat="1" x14ac:dyDescent="0.25">
      <c r="A633" s="294">
        <v>669</v>
      </c>
      <c r="B633" s="268" t="s">
        <v>10</v>
      </c>
      <c r="C633" s="268" t="s">
        <v>1423</v>
      </c>
      <c r="D633" s="268" t="s">
        <v>212</v>
      </c>
      <c r="E633" s="268" t="s">
        <v>38</v>
      </c>
      <c r="F633" s="268" t="s">
        <v>60</v>
      </c>
      <c r="G633" s="268" t="s">
        <v>42</v>
      </c>
      <c r="H633" s="268" t="s">
        <v>42</v>
      </c>
      <c r="I633" s="203" t="s">
        <v>261</v>
      </c>
      <c r="J633" s="203" t="s">
        <v>270</v>
      </c>
      <c r="K633" s="295">
        <v>42128</v>
      </c>
      <c r="L633" s="268" t="s">
        <v>13</v>
      </c>
      <c r="M633" s="203" t="s">
        <v>15</v>
      </c>
      <c r="N633" s="203" t="s">
        <v>195</v>
      </c>
      <c r="O633" s="295">
        <v>42132</v>
      </c>
      <c r="P633" s="453">
        <f t="shared" ca="1" si="9"/>
        <v>4</v>
      </c>
      <c r="Q633" s="268" t="s">
        <v>289</v>
      </c>
    </row>
    <row r="634" spans="1:17" s="151" customFormat="1" x14ac:dyDescent="0.25">
      <c r="A634" s="294">
        <v>670</v>
      </c>
      <c r="B634" s="203" t="s">
        <v>10</v>
      </c>
      <c r="C634" s="203" t="s">
        <v>1424</v>
      </c>
      <c r="D634" s="203" t="s">
        <v>209</v>
      </c>
      <c r="E634" s="203" t="s">
        <v>38</v>
      </c>
      <c r="F634" s="203" t="s">
        <v>60</v>
      </c>
      <c r="G634" s="203" t="s">
        <v>41</v>
      </c>
      <c r="H634" s="203" t="s">
        <v>41</v>
      </c>
      <c r="I634" s="203" t="s">
        <v>254</v>
      </c>
      <c r="J634" s="203" t="s">
        <v>254</v>
      </c>
      <c r="K634" s="295">
        <v>42128</v>
      </c>
      <c r="L634" s="203" t="s">
        <v>13</v>
      </c>
      <c r="M634" s="203" t="s">
        <v>15</v>
      </c>
      <c r="N634" s="203" t="s">
        <v>195</v>
      </c>
      <c r="O634" s="295">
        <v>42137</v>
      </c>
      <c r="P634" s="453">
        <f t="shared" ca="1" si="9"/>
        <v>9</v>
      </c>
      <c r="Q634" s="268" t="s">
        <v>289</v>
      </c>
    </row>
    <row r="635" spans="1:17" s="151" customFormat="1" x14ac:dyDescent="0.25">
      <c r="A635" s="294">
        <v>671</v>
      </c>
      <c r="B635" s="268" t="s">
        <v>10</v>
      </c>
      <c r="C635" s="268" t="s">
        <v>1425</v>
      </c>
      <c r="D635" s="268" t="s">
        <v>220</v>
      </c>
      <c r="E635" s="268" t="s">
        <v>38</v>
      </c>
      <c r="F635" s="268" t="s">
        <v>60</v>
      </c>
      <c r="G635" s="268" t="s">
        <v>40</v>
      </c>
      <c r="H635" s="268" t="s">
        <v>41</v>
      </c>
      <c r="I635" s="203" t="s">
        <v>267</v>
      </c>
      <c r="J635" s="203" t="s">
        <v>250</v>
      </c>
      <c r="K635" s="295">
        <v>42129</v>
      </c>
      <c r="L635" s="268" t="s">
        <v>13</v>
      </c>
      <c r="M635" s="203" t="s">
        <v>15</v>
      </c>
      <c r="N635" s="203" t="s">
        <v>195</v>
      </c>
      <c r="O635" s="295">
        <v>42146</v>
      </c>
      <c r="P635" s="453">
        <f t="shared" ca="1" si="9"/>
        <v>17</v>
      </c>
      <c r="Q635" s="268" t="s">
        <v>289</v>
      </c>
    </row>
    <row r="636" spans="1:17" s="151" customFormat="1" x14ac:dyDescent="0.25">
      <c r="A636" s="294">
        <v>672</v>
      </c>
      <c r="B636" s="203" t="s">
        <v>10</v>
      </c>
      <c r="C636" s="203" t="s">
        <v>1426</v>
      </c>
      <c r="D636" s="203" t="s">
        <v>212</v>
      </c>
      <c r="E636" s="203" t="s">
        <v>38</v>
      </c>
      <c r="F636" s="203" t="s">
        <v>60</v>
      </c>
      <c r="G636" s="203" t="s">
        <v>40</v>
      </c>
      <c r="H636" s="203" t="s">
        <v>40</v>
      </c>
      <c r="I636" s="203" t="s">
        <v>251</v>
      </c>
      <c r="J636" s="203" t="s">
        <v>250</v>
      </c>
      <c r="K636" s="295">
        <v>42129</v>
      </c>
      <c r="L636" s="203" t="s">
        <v>13</v>
      </c>
      <c r="M636" s="203" t="s">
        <v>15</v>
      </c>
      <c r="N636" s="203" t="s">
        <v>195</v>
      </c>
      <c r="O636" s="295">
        <v>42132</v>
      </c>
      <c r="P636" s="453">
        <f t="shared" ca="1" si="9"/>
        <v>3</v>
      </c>
      <c r="Q636" s="268" t="s">
        <v>289</v>
      </c>
    </row>
    <row r="637" spans="1:17" s="151" customFormat="1" x14ac:dyDescent="0.25">
      <c r="A637" s="294">
        <v>673</v>
      </c>
      <c r="B637" s="268" t="s">
        <v>10</v>
      </c>
      <c r="C637" s="268" t="s">
        <v>1427</v>
      </c>
      <c r="D637" s="268" t="s">
        <v>212</v>
      </c>
      <c r="E637" s="268" t="s">
        <v>38</v>
      </c>
      <c r="F637" s="268" t="s">
        <v>60</v>
      </c>
      <c r="G637" s="268" t="s">
        <v>41</v>
      </c>
      <c r="H637" s="268" t="s">
        <v>41</v>
      </c>
      <c r="I637" s="203" t="s">
        <v>267</v>
      </c>
      <c r="J637" s="203" t="s">
        <v>250</v>
      </c>
      <c r="K637" s="295">
        <v>42129</v>
      </c>
      <c r="L637" s="268" t="s">
        <v>13</v>
      </c>
      <c r="M637" s="203" t="s">
        <v>15</v>
      </c>
      <c r="N637" s="203" t="s">
        <v>195</v>
      </c>
      <c r="O637" s="295">
        <v>42139</v>
      </c>
      <c r="P637" s="453">
        <f t="shared" ca="1" si="9"/>
        <v>10</v>
      </c>
      <c r="Q637" s="268" t="s">
        <v>289</v>
      </c>
    </row>
    <row r="638" spans="1:17" s="151" customFormat="1" x14ac:dyDescent="0.25">
      <c r="A638" s="294">
        <v>674</v>
      </c>
      <c r="B638" s="203" t="s">
        <v>35</v>
      </c>
      <c r="C638" s="203" t="s">
        <v>1428</v>
      </c>
      <c r="D638" s="203" t="s">
        <v>13</v>
      </c>
      <c r="E638" s="203" t="s">
        <v>248</v>
      </c>
      <c r="F638" s="203" t="s">
        <v>248</v>
      </c>
      <c r="G638" s="203" t="s">
        <v>42</v>
      </c>
      <c r="H638" s="203" t="s">
        <v>42</v>
      </c>
      <c r="I638" s="203" t="s">
        <v>251</v>
      </c>
      <c r="J638" s="203" t="s">
        <v>273</v>
      </c>
      <c r="K638" s="295">
        <v>42130</v>
      </c>
      <c r="L638" s="203" t="s">
        <v>13</v>
      </c>
      <c r="M638" s="203" t="s">
        <v>15</v>
      </c>
      <c r="N638" s="203" t="s">
        <v>195</v>
      </c>
      <c r="O638" s="203" t="s">
        <v>248</v>
      </c>
      <c r="P638" s="453">
        <f t="shared" ca="1" si="9"/>
        <v>22.797208680553013</v>
      </c>
      <c r="Q638" s="268" t="s">
        <v>289</v>
      </c>
    </row>
    <row r="639" spans="1:17" s="151" customFormat="1" x14ac:dyDescent="0.25">
      <c r="A639" s="294">
        <v>675</v>
      </c>
      <c r="B639" s="268" t="s">
        <v>10</v>
      </c>
      <c r="C639" s="268" t="s">
        <v>1429</v>
      </c>
      <c r="D639" s="268" t="s">
        <v>13</v>
      </c>
      <c r="E639" s="268" t="s">
        <v>3</v>
      </c>
      <c r="F639" s="268" t="s">
        <v>77</v>
      </c>
      <c r="G639" s="268" t="s">
        <v>196</v>
      </c>
      <c r="H639" s="268" t="s">
        <v>196</v>
      </c>
      <c r="I639" s="203" t="s">
        <v>251</v>
      </c>
      <c r="J639" s="203" t="s">
        <v>250</v>
      </c>
      <c r="K639" s="295">
        <v>42130</v>
      </c>
      <c r="L639" s="268" t="s">
        <v>13</v>
      </c>
      <c r="M639" s="203" t="s">
        <v>15</v>
      </c>
      <c r="N639" s="203" t="s">
        <v>195</v>
      </c>
      <c r="O639" s="295">
        <v>42130</v>
      </c>
      <c r="P639" s="453">
        <f t="shared" ca="1" si="9"/>
        <v>0</v>
      </c>
      <c r="Q639" s="268" t="s">
        <v>289</v>
      </c>
    </row>
    <row r="640" spans="1:17" s="151" customFormat="1" x14ac:dyDescent="0.25">
      <c r="A640" s="294">
        <v>676</v>
      </c>
      <c r="B640" s="203" t="s">
        <v>10</v>
      </c>
      <c r="C640" s="203" t="s">
        <v>1430</v>
      </c>
      <c r="D640" s="203" t="s">
        <v>220</v>
      </c>
      <c r="E640" s="203" t="s">
        <v>53</v>
      </c>
      <c r="F640" s="203" t="s">
        <v>82</v>
      </c>
      <c r="G640" s="203" t="s">
        <v>40</v>
      </c>
      <c r="H640" s="203" t="s">
        <v>40</v>
      </c>
      <c r="I640" s="203" t="s">
        <v>254</v>
      </c>
      <c r="J640" s="203" t="s">
        <v>250</v>
      </c>
      <c r="K640" s="295">
        <v>42130</v>
      </c>
      <c r="L640" s="203" t="s">
        <v>13</v>
      </c>
      <c r="M640" s="203" t="s">
        <v>15</v>
      </c>
      <c r="N640" s="203" t="s">
        <v>195</v>
      </c>
      <c r="O640" s="295">
        <v>42132</v>
      </c>
      <c r="P640" s="453">
        <f t="shared" ca="1" si="9"/>
        <v>2</v>
      </c>
      <c r="Q640" s="268" t="s">
        <v>289</v>
      </c>
    </row>
    <row r="641" spans="1:17" s="151" customFormat="1" x14ac:dyDescent="0.25">
      <c r="A641" s="294">
        <v>677</v>
      </c>
      <c r="B641" s="268" t="s">
        <v>45</v>
      </c>
      <c r="C641" s="268" t="s">
        <v>1431</v>
      </c>
      <c r="D641" s="268" t="s">
        <v>204</v>
      </c>
      <c r="E641" s="203" t="s">
        <v>248</v>
      </c>
      <c r="F641" s="203" t="s">
        <v>248</v>
      </c>
      <c r="G641" s="268" t="s">
        <v>40</v>
      </c>
      <c r="H641" s="268" t="s">
        <v>41</v>
      </c>
      <c r="I641" s="203" t="s">
        <v>254</v>
      </c>
      <c r="J641" s="203" t="s">
        <v>267</v>
      </c>
      <c r="K641" s="295">
        <v>42130</v>
      </c>
      <c r="L641" s="268" t="s">
        <v>13</v>
      </c>
      <c r="M641" s="203" t="s">
        <v>15</v>
      </c>
      <c r="N641" s="203" t="s">
        <v>195</v>
      </c>
      <c r="O641" s="203" t="s">
        <v>248</v>
      </c>
      <c r="P641" s="453">
        <f t="shared" ca="1" si="9"/>
        <v>22.797208680553013</v>
      </c>
      <c r="Q641" s="268" t="s">
        <v>289</v>
      </c>
    </row>
    <row r="642" spans="1:17" s="151" customFormat="1" x14ac:dyDescent="0.25">
      <c r="A642" s="294">
        <v>678</v>
      </c>
      <c r="B642" s="203" t="s">
        <v>10</v>
      </c>
      <c r="C642" s="203" t="s">
        <v>1432</v>
      </c>
      <c r="D642" s="203" t="s">
        <v>169</v>
      </c>
      <c r="E642" s="203" t="s">
        <v>38</v>
      </c>
      <c r="F642" s="203" t="s">
        <v>60</v>
      </c>
      <c r="G642" s="203" t="s">
        <v>40</v>
      </c>
      <c r="H642" s="203" t="s">
        <v>41</v>
      </c>
      <c r="I642" s="203" t="s">
        <v>251</v>
      </c>
      <c r="J642" s="203" t="s">
        <v>250</v>
      </c>
      <c r="K642" s="295">
        <v>42130</v>
      </c>
      <c r="L642" s="203" t="s">
        <v>13</v>
      </c>
      <c r="M642" s="203" t="s">
        <v>15</v>
      </c>
      <c r="N642" s="203" t="s">
        <v>195</v>
      </c>
      <c r="O642" s="295">
        <v>42139</v>
      </c>
      <c r="P642" s="453">
        <f t="shared" ca="1" si="9"/>
        <v>9</v>
      </c>
      <c r="Q642" s="268" t="s">
        <v>289</v>
      </c>
    </row>
    <row r="643" spans="1:17" s="151" customFormat="1" x14ac:dyDescent="0.25">
      <c r="A643" s="294">
        <v>679</v>
      </c>
      <c r="B643" s="268" t="s">
        <v>45</v>
      </c>
      <c r="C643" s="268" t="s">
        <v>1433</v>
      </c>
      <c r="D643" s="268" t="s">
        <v>220</v>
      </c>
      <c r="E643" s="203" t="s">
        <v>248</v>
      </c>
      <c r="F643" s="203" t="s">
        <v>248</v>
      </c>
      <c r="G643" s="268" t="s">
        <v>42</v>
      </c>
      <c r="H643" s="268" t="s">
        <v>42</v>
      </c>
      <c r="I643" s="203" t="s">
        <v>254</v>
      </c>
      <c r="J643" s="203" t="s">
        <v>267</v>
      </c>
      <c r="K643" s="295">
        <v>42130</v>
      </c>
      <c r="L643" s="268" t="s">
        <v>13</v>
      </c>
      <c r="M643" s="203" t="s">
        <v>15</v>
      </c>
      <c r="N643" s="203" t="s">
        <v>195</v>
      </c>
      <c r="O643" s="203" t="s">
        <v>248</v>
      </c>
      <c r="P643" s="453">
        <f t="shared" ref="P643:P706" ca="1" si="10">IF(B643="Closed",IFERROR(O643-K643,""""),(NOW()-K643))</f>
        <v>22.797208680553013</v>
      </c>
      <c r="Q643" s="268" t="s">
        <v>289</v>
      </c>
    </row>
    <row r="644" spans="1:17" s="151" customFormat="1" x14ac:dyDescent="0.25">
      <c r="A644" s="294">
        <v>680</v>
      </c>
      <c r="B644" s="203" t="s">
        <v>8</v>
      </c>
      <c r="C644" s="203" t="s">
        <v>1434</v>
      </c>
      <c r="D644" s="203" t="s">
        <v>211</v>
      </c>
      <c r="E644" s="203" t="s">
        <v>248</v>
      </c>
      <c r="F644" s="203" t="s">
        <v>248</v>
      </c>
      <c r="G644" s="203" t="s">
        <v>40</v>
      </c>
      <c r="H644" s="203" t="s">
        <v>40</v>
      </c>
      <c r="I644" s="203" t="s">
        <v>252</v>
      </c>
      <c r="J644" s="203" t="s">
        <v>272</v>
      </c>
      <c r="K644" s="295">
        <v>42130</v>
      </c>
      <c r="L644" s="203" t="s">
        <v>13</v>
      </c>
      <c r="M644" s="203" t="s">
        <v>15</v>
      </c>
      <c r="N644" s="203" t="s">
        <v>195</v>
      </c>
      <c r="O644" s="203" t="s">
        <v>248</v>
      </c>
      <c r="P644" s="453">
        <f t="shared" ca="1" si="10"/>
        <v>22.797208680553013</v>
      </c>
      <c r="Q644" s="268" t="s">
        <v>289</v>
      </c>
    </row>
    <row r="645" spans="1:17" s="151" customFormat="1" x14ac:dyDescent="0.25">
      <c r="A645" s="294">
        <v>681</v>
      </c>
      <c r="B645" s="268" t="s">
        <v>8</v>
      </c>
      <c r="C645" s="268" t="s">
        <v>1435</v>
      </c>
      <c r="D645" s="268" t="s">
        <v>220</v>
      </c>
      <c r="E645" s="203" t="s">
        <v>248</v>
      </c>
      <c r="F645" s="203" t="s">
        <v>248</v>
      </c>
      <c r="G645" s="268" t="s">
        <v>42</v>
      </c>
      <c r="H645" s="268" t="s">
        <v>42</v>
      </c>
      <c r="I645" s="203" t="s">
        <v>251</v>
      </c>
      <c r="J645" s="203" t="s">
        <v>273</v>
      </c>
      <c r="K645" s="295">
        <v>42130</v>
      </c>
      <c r="L645" s="268" t="s">
        <v>13</v>
      </c>
      <c r="M645" s="203" t="s">
        <v>15</v>
      </c>
      <c r="N645" s="203" t="s">
        <v>195</v>
      </c>
      <c r="O645" s="203" t="s">
        <v>248</v>
      </c>
      <c r="P645" s="453">
        <f t="shared" ca="1" si="10"/>
        <v>22.797208680553013</v>
      </c>
      <c r="Q645" s="268" t="s">
        <v>289</v>
      </c>
    </row>
    <row r="646" spans="1:17" s="151" customFormat="1" x14ac:dyDescent="0.25">
      <c r="A646" s="294">
        <v>682</v>
      </c>
      <c r="B646" s="203" t="s">
        <v>10</v>
      </c>
      <c r="C646" s="203" t="s">
        <v>1436</v>
      </c>
      <c r="D646" s="203" t="s">
        <v>220</v>
      </c>
      <c r="E646" s="203" t="s">
        <v>38</v>
      </c>
      <c r="F646" s="203" t="s">
        <v>60</v>
      </c>
      <c r="G646" s="203" t="s">
        <v>40</v>
      </c>
      <c r="H646" s="203" t="s">
        <v>41</v>
      </c>
      <c r="I646" s="203" t="s">
        <v>251</v>
      </c>
      <c r="J646" s="203" t="s">
        <v>250</v>
      </c>
      <c r="K646" s="295">
        <v>42130</v>
      </c>
      <c r="L646" s="203" t="s">
        <v>13</v>
      </c>
      <c r="M646" s="203" t="s">
        <v>15</v>
      </c>
      <c r="N646" s="203" t="s">
        <v>195</v>
      </c>
      <c r="O646" s="295">
        <v>42137</v>
      </c>
      <c r="P646" s="453">
        <f t="shared" ca="1" si="10"/>
        <v>7</v>
      </c>
      <c r="Q646" s="268" t="s">
        <v>289</v>
      </c>
    </row>
    <row r="647" spans="1:17" s="151" customFormat="1" x14ac:dyDescent="0.25">
      <c r="A647" s="294">
        <v>683</v>
      </c>
      <c r="B647" s="268" t="s">
        <v>8</v>
      </c>
      <c r="C647" s="268" t="s">
        <v>1437</v>
      </c>
      <c r="D647" s="268" t="s">
        <v>220</v>
      </c>
      <c r="E647" s="203" t="s">
        <v>248</v>
      </c>
      <c r="F647" s="203" t="s">
        <v>248</v>
      </c>
      <c r="G647" s="268" t="s">
        <v>42</v>
      </c>
      <c r="H647" s="268" t="s">
        <v>42</v>
      </c>
      <c r="I647" s="203" t="s">
        <v>251</v>
      </c>
      <c r="J647" s="203" t="s">
        <v>273</v>
      </c>
      <c r="K647" s="295">
        <v>42130</v>
      </c>
      <c r="L647" s="268" t="s">
        <v>13</v>
      </c>
      <c r="M647" s="203" t="s">
        <v>15</v>
      </c>
      <c r="N647" s="203" t="s">
        <v>195</v>
      </c>
      <c r="O647" s="203" t="s">
        <v>248</v>
      </c>
      <c r="P647" s="453">
        <f t="shared" ca="1" si="10"/>
        <v>22.797208680553013</v>
      </c>
      <c r="Q647" s="268" t="s">
        <v>289</v>
      </c>
    </row>
    <row r="648" spans="1:17" s="151" customFormat="1" x14ac:dyDescent="0.25">
      <c r="A648" s="294">
        <v>684</v>
      </c>
      <c r="B648" s="203" t="s">
        <v>8</v>
      </c>
      <c r="C648" s="203" t="s">
        <v>1438</v>
      </c>
      <c r="D648" s="203" t="s">
        <v>220</v>
      </c>
      <c r="E648" s="203" t="s">
        <v>248</v>
      </c>
      <c r="F648" s="203" t="s">
        <v>248</v>
      </c>
      <c r="G648" s="203" t="s">
        <v>42</v>
      </c>
      <c r="H648" s="203" t="s">
        <v>42</v>
      </c>
      <c r="I648" s="203" t="s">
        <v>251</v>
      </c>
      <c r="J648" s="203" t="s">
        <v>270</v>
      </c>
      <c r="K648" s="295">
        <v>42130</v>
      </c>
      <c r="L648" s="203" t="s">
        <v>13</v>
      </c>
      <c r="M648" s="203" t="s">
        <v>15</v>
      </c>
      <c r="N648" s="203" t="s">
        <v>195</v>
      </c>
      <c r="O648" s="203" t="s">
        <v>248</v>
      </c>
      <c r="P648" s="453">
        <f t="shared" ca="1" si="10"/>
        <v>22.797208680553013</v>
      </c>
      <c r="Q648" s="268" t="s">
        <v>289</v>
      </c>
    </row>
    <row r="649" spans="1:17" s="151" customFormat="1" x14ac:dyDescent="0.25">
      <c r="A649" s="294">
        <v>685</v>
      </c>
      <c r="B649" s="268" t="s">
        <v>10</v>
      </c>
      <c r="C649" s="268" t="s">
        <v>1439</v>
      </c>
      <c r="D649" s="268" t="s">
        <v>13</v>
      </c>
      <c r="E649" s="268" t="s">
        <v>38</v>
      </c>
      <c r="F649" s="268" t="s">
        <v>60</v>
      </c>
      <c r="G649" s="268" t="s">
        <v>40</v>
      </c>
      <c r="H649" s="268" t="s">
        <v>41</v>
      </c>
      <c r="I649" s="203" t="s">
        <v>254</v>
      </c>
      <c r="J649" s="203" t="s">
        <v>250</v>
      </c>
      <c r="K649" s="295">
        <v>42130</v>
      </c>
      <c r="L649" s="268" t="s">
        <v>13</v>
      </c>
      <c r="M649" s="203" t="s">
        <v>15</v>
      </c>
      <c r="N649" s="203" t="s">
        <v>195</v>
      </c>
      <c r="O649" s="295">
        <v>42137</v>
      </c>
      <c r="P649" s="453">
        <f t="shared" ca="1" si="10"/>
        <v>7</v>
      </c>
      <c r="Q649" s="268" t="s">
        <v>289</v>
      </c>
    </row>
    <row r="650" spans="1:17" s="151" customFormat="1" x14ac:dyDescent="0.25">
      <c r="A650" s="294">
        <v>686</v>
      </c>
      <c r="B650" s="203" t="s">
        <v>10</v>
      </c>
      <c r="C650" s="203" t="s">
        <v>1440</v>
      </c>
      <c r="D650" s="203" t="s">
        <v>220</v>
      </c>
      <c r="E650" s="203" t="s">
        <v>54</v>
      </c>
      <c r="F650" s="203" t="s">
        <v>85</v>
      </c>
      <c r="G650" s="203" t="s">
        <v>40</v>
      </c>
      <c r="H650" s="203" t="s">
        <v>40</v>
      </c>
      <c r="I650" s="203" t="s">
        <v>254</v>
      </c>
      <c r="J650" s="203" t="s">
        <v>255</v>
      </c>
      <c r="K650" s="295">
        <v>42130</v>
      </c>
      <c r="L650" s="203" t="s">
        <v>13</v>
      </c>
      <c r="M650" s="203" t="s">
        <v>15</v>
      </c>
      <c r="N650" s="203" t="s">
        <v>195</v>
      </c>
      <c r="O650" s="295">
        <v>42132</v>
      </c>
      <c r="P650" s="453">
        <f t="shared" ca="1" si="10"/>
        <v>2</v>
      </c>
      <c r="Q650" s="268" t="s">
        <v>289</v>
      </c>
    </row>
    <row r="651" spans="1:17" s="151" customFormat="1" x14ac:dyDescent="0.25">
      <c r="A651" s="294">
        <v>687</v>
      </c>
      <c r="B651" s="268" t="s">
        <v>8</v>
      </c>
      <c r="C651" s="268" t="s">
        <v>1441</v>
      </c>
      <c r="D651" s="268" t="s">
        <v>220</v>
      </c>
      <c r="E651" s="203" t="s">
        <v>248</v>
      </c>
      <c r="F651" s="203" t="s">
        <v>248</v>
      </c>
      <c r="G651" s="268" t="s">
        <v>42</v>
      </c>
      <c r="H651" s="268" t="s">
        <v>42</v>
      </c>
      <c r="I651" s="203" t="s">
        <v>254</v>
      </c>
      <c r="J651" s="203" t="s">
        <v>270</v>
      </c>
      <c r="K651" s="295">
        <v>42130</v>
      </c>
      <c r="L651" s="268" t="s">
        <v>13</v>
      </c>
      <c r="M651" s="203" t="s">
        <v>15</v>
      </c>
      <c r="N651" s="203" t="s">
        <v>195</v>
      </c>
      <c r="O651" s="203" t="s">
        <v>248</v>
      </c>
      <c r="P651" s="453">
        <f t="shared" ca="1" si="10"/>
        <v>22.797208680553013</v>
      </c>
      <c r="Q651" s="268" t="s">
        <v>289</v>
      </c>
    </row>
    <row r="652" spans="1:17" s="151" customFormat="1" x14ac:dyDescent="0.25">
      <c r="A652" s="294">
        <v>688</v>
      </c>
      <c r="B652" s="203" t="s">
        <v>10</v>
      </c>
      <c r="C652" s="203" t="s">
        <v>1442</v>
      </c>
      <c r="D652" s="203" t="s">
        <v>220</v>
      </c>
      <c r="E652" s="203" t="s">
        <v>38</v>
      </c>
      <c r="F652" s="203" t="s">
        <v>60</v>
      </c>
      <c r="G652" s="203" t="s">
        <v>42</v>
      </c>
      <c r="H652" s="203" t="s">
        <v>42</v>
      </c>
      <c r="I652" s="203" t="s">
        <v>254</v>
      </c>
      <c r="J652" s="203" t="s">
        <v>250</v>
      </c>
      <c r="K652" s="295">
        <v>42130</v>
      </c>
      <c r="L652" s="203" t="s">
        <v>13</v>
      </c>
      <c r="M652" s="203" t="s">
        <v>15</v>
      </c>
      <c r="N652" s="203" t="s">
        <v>195</v>
      </c>
      <c r="O652" s="295">
        <v>42146</v>
      </c>
      <c r="P652" s="453">
        <f t="shared" ca="1" si="10"/>
        <v>16</v>
      </c>
      <c r="Q652" s="268" t="s">
        <v>289</v>
      </c>
    </row>
    <row r="653" spans="1:17" s="151" customFormat="1" x14ac:dyDescent="0.25">
      <c r="A653" s="294">
        <v>689</v>
      </c>
      <c r="B653" s="268" t="s">
        <v>10</v>
      </c>
      <c r="C653" s="268" t="s">
        <v>1443</v>
      </c>
      <c r="D653" s="268" t="s">
        <v>220</v>
      </c>
      <c r="E653" s="268" t="s">
        <v>38</v>
      </c>
      <c r="F653" s="268" t="s">
        <v>60</v>
      </c>
      <c r="G653" s="268" t="s">
        <v>40</v>
      </c>
      <c r="H653" s="268" t="s">
        <v>40</v>
      </c>
      <c r="I653" s="203" t="s">
        <v>254</v>
      </c>
      <c r="J653" s="203" t="s">
        <v>250</v>
      </c>
      <c r="K653" s="295">
        <v>42130</v>
      </c>
      <c r="L653" s="268" t="s">
        <v>13</v>
      </c>
      <c r="M653" s="203" t="s">
        <v>15</v>
      </c>
      <c r="N653" s="203" t="s">
        <v>195</v>
      </c>
      <c r="O653" s="295">
        <v>42151</v>
      </c>
      <c r="P653" s="453">
        <f t="shared" ca="1" si="10"/>
        <v>21</v>
      </c>
      <c r="Q653" s="268" t="s">
        <v>289</v>
      </c>
    </row>
    <row r="654" spans="1:17" s="151" customFormat="1" x14ac:dyDescent="0.25">
      <c r="A654" s="294">
        <v>690</v>
      </c>
      <c r="B654" s="203" t="s">
        <v>10</v>
      </c>
      <c r="C654" s="203" t="s">
        <v>1444</v>
      </c>
      <c r="D654" s="203" t="s">
        <v>218</v>
      </c>
      <c r="E654" s="203" t="s">
        <v>38</v>
      </c>
      <c r="F654" s="203" t="s">
        <v>60</v>
      </c>
      <c r="G654" s="203" t="s">
        <v>40</v>
      </c>
      <c r="H654" s="203" t="s">
        <v>40</v>
      </c>
      <c r="I654" s="203" t="s">
        <v>254</v>
      </c>
      <c r="J654" s="203" t="s">
        <v>250</v>
      </c>
      <c r="K654" s="295">
        <v>42131</v>
      </c>
      <c r="L654" s="203" t="s">
        <v>13</v>
      </c>
      <c r="M654" s="203" t="s">
        <v>15</v>
      </c>
      <c r="N654" s="203" t="s">
        <v>195</v>
      </c>
      <c r="O654" s="295">
        <v>42151</v>
      </c>
      <c r="P654" s="453">
        <f t="shared" ca="1" si="10"/>
        <v>20</v>
      </c>
      <c r="Q654" s="268" t="s">
        <v>289</v>
      </c>
    </row>
    <row r="655" spans="1:17" s="151" customFormat="1" x14ac:dyDescent="0.25">
      <c r="A655" s="294">
        <v>691</v>
      </c>
      <c r="B655" s="268" t="s">
        <v>8</v>
      </c>
      <c r="C655" s="268" t="s">
        <v>1445</v>
      </c>
      <c r="D655" s="268" t="s">
        <v>204</v>
      </c>
      <c r="E655" s="203" t="s">
        <v>248</v>
      </c>
      <c r="F655" s="203" t="s">
        <v>248</v>
      </c>
      <c r="G655" s="268" t="s">
        <v>42</v>
      </c>
      <c r="H655" s="268" t="s">
        <v>42</v>
      </c>
      <c r="I655" s="203" t="s">
        <v>254</v>
      </c>
      <c r="J655" s="203" t="s">
        <v>270</v>
      </c>
      <c r="K655" s="295">
        <v>42131</v>
      </c>
      <c r="L655" s="268" t="s">
        <v>13</v>
      </c>
      <c r="M655" s="203" t="s">
        <v>15</v>
      </c>
      <c r="N655" s="203" t="s">
        <v>195</v>
      </c>
      <c r="O655" s="203" t="s">
        <v>248</v>
      </c>
      <c r="P655" s="453">
        <f t="shared" ca="1" si="10"/>
        <v>21.797208680553013</v>
      </c>
      <c r="Q655" s="268" t="s">
        <v>289</v>
      </c>
    </row>
    <row r="656" spans="1:17" s="151" customFormat="1" x14ac:dyDescent="0.25">
      <c r="A656" s="294">
        <v>692</v>
      </c>
      <c r="B656" s="203" t="s">
        <v>10</v>
      </c>
      <c r="C656" s="203" t="s">
        <v>1446</v>
      </c>
      <c r="D656" s="203" t="s">
        <v>209</v>
      </c>
      <c r="E656" s="203" t="s">
        <v>38</v>
      </c>
      <c r="F656" s="203" t="s">
        <v>60</v>
      </c>
      <c r="G656" s="203" t="s">
        <v>40</v>
      </c>
      <c r="H656" s="203" t="s">
        <v>41</v>
      </c>
      <c r="I656" s="203" t="s">
        <v>264</v>
      </c>
      <c r="J656" s="203" t="s">
        <v>250</v>
      </c>
      <c r="K656" s="295">
        <v>42131</v>
      </c>
      <c r="L656" s="203" t="s">
        <v>13</v>
      </c>
      <c r="M656" s="203" t="s">
        <v>15</v>
      </c>
      <c r="N656" s="203" t="s">
        <v>195</v>
      </c>
      <c r="O656" s="295">
        <v>42146</v>
      </c>
      <c r="P656" s="453">
        <f t="shared" ca="1" si="10"/>
        <v>15</v>
      </c>
      <c r="Q656" s="268" t="s">
        <v>289</v>
      </c>
    </row>
    <row r="657" spans="1:17" s="151" customFormat="1" x14ac:dyDescent="0.25">
      <c r="A657" s="294">
        <v>693</v>
      </c>
      <c r="B657" s="268" t="s">
        <v>10</v>
      </c>
      <c r="C657" s="268" t="s">
        <v>1447</v>
      </c>
      <c r="D657" s="268" t="s">
        <v>223</v>
      </c>
      <c r="E657" s="268" t="s">
        <v>38</v>
      </c>
      <c r="F657" s="268" t="s">
        <v>60</v>
      </c>
      <c r="G657" s="268" t="s">
        <v>41</v>
      </c>
      <c r="H657" s="268" t="s">
        <v>41</v>
      </c>
      <c r="I657" s="203" t="s">
        <v>261</v>
      </c>
      <c r="J657" s="203" t="s">
        <v>250</v>
      </c>
      <c r="K657" s="295">
        <v>42131</v>
      </c>
      <c r="L657" s="268" t="s">
        <v>13</v>
      </c>
      <c r="M657" s="203" t="s">
        <v>15</v>
      </c>
      <c r="N657" s="203" t="s">
        <v>195</v>
      </c>
      <c r="O657" s="295">
        <v>42143</v>
      </c>
      <c r="P657" s="453">
        <f t="shared" ca="1" si="10"/>
        <v>12</v>
      </c>
      <c r="Q657" s="268" t="s">
        <v>289</v>
      </c>
    </row>
    <row r="658" spans="1:17" s="151" customFormat="1" x14ac:dyDescent="0.25">
      <c r="A658" s="294">
        <v>694</v>
      </c>
      <c r="B658" s="203" t="s">
        <v>35</v>
      </c>
      <c r="C658" s="203" t="s">
        <v>1448</v>
      </c>
      <c r="D658" s="203" t="s">
        <v>220</v>
      </c>
      <c r="E658" s="203" t="s">
        <v>248</v>
      </c>
      <c r="F658" s="203" t="s">
        <v>248</v>
      </c>
      <c r="G658" s="203" t="s">
        <v>40</v>
      </c>
      <c r="H658" s="203" t="s">
        <v>40</v>
      </c>
      <c r="I658" s="203" t="s">
        <v>264</v>
      </c>
      <c r="J658" s="203" t="s">
        <v>270</v>
      </c>
      <c r="K658" s="295">
        <v>42131</v>
      </c>
      <c r="L658" s="203" t="s">
        <v>13</v>
      </c>
      <c r="M658" s="203" t="s">
        <v>15</v>
      </c>
      <c r="N658" s="203" t="s">
        <v>195</v>
      </c>
      <c r="O658" s="203" t="s">
        <v>248</v>
      </c>
      <c r="P658" s="453">
        <f t="shared" ca="1" si="10"/>
        <v>21.797208680553013</v>
      </c>
      <c r="Q658" s="268" t="s">
        <v>289</v>
      </c>
    </row>
    <row r="659" spans="1:17" s="151" customFormat="1" x14ac:dyDescent="0.25">
      <c r="A659" s="294">
        <v>695</v>
      </c>
      <c r="B659" s="268" t="s">
        <v>9</v>
      </c>
      <c r="C659" s="268" t="s">
        <v>1449</v>
      </c>
      <c r="D659" s="268" t="s">
        <v>204</v>
      </c>
      <c r="E659" s="203" t="s">
        <v>248</v>
      </c>
      <c r="F659" s="203" t="s">
        <v>248</v>
      </c>
      <c r="G659" s="268" t="s">
        <v>40</v>
      </c>
      <c r="H659" s="268" t="s">
        <v>41</v>
      </c>
      <c r="I659" s="203" t="s">
        <v>251</v>
      </c>
      <c r="J659" s="203" t="s">
        <v>267</v>
      </c>
      <c r="K659" s="295">
        <v>42131</v>
      </c>
      <c r="L659" s="268" t="s">
        <v>13</v>
      </c>
      <c r="M659" s="203" t="s">
        <v>15</v>
      </c>
      <c r="N659" s="203" t="s">
        <v>195</v>
      </c>
      <c r="O659" s="203" t="s">
        <v>248</v>
      </c>
      <c r="P659" s="453">
        <f t="shared" ca="1" si="10"/>
        <v>21.797208680553013</v>
      </c>
      <c r="Q659" s="268" t="s">
        <v>289</v>
      </c>
    </row>
    <row r="660" spans="1:17" s="151" customFormat="1" x14ac:dyDescent="0.25">
      <c r="A660" s="294">
        <v>696</v>
      </c>
      <c r="B660" s="203" t="s">
        <v>9</v>
      </c>
      <c r="C660" s="203" t="s">
        <v>1450</v>
      </c>
      <c r="D660" s="203" t="s">
        <v>210</v>
      </c>
      <c r="E660" s="203" t="s">
        <v>248</v>
      </c>
      <c r="F660" s="203" t="s">
        <v>248</v>
      </c>
      <c r="G660" s="203" t="s">
        <v>40</v>
      </c>
      <c r="H660" s="203" t="s">
        <v>41</v>
      </c>
      <c r="I660" s="203" t="s">
        <v>268</v>
      </c>
      <c r="J660" s="203" t="s">
        <v>1569</v>
      </c>
      <c r="K660" s="295">
        <v>42131</v>
      </c>
      <c r="L660" s="203" t="s">
        <v>13</v>
      </c>
      <c r="M660" s="203" t="s">
        <v>15</v>
      </c>
      <c r="N660" s="203" t="s">
        <v>195</v>
      </c>
      <c r="O660" s="203" t="s">
        <v>248</v>
      </c>
      <c r="P660" s="453">
        <f t="shared" ca="1" si="10"/>
        <v>21.797208680553013</v>
      </c>
      <c r="Q660" s="268" t="s">
        <v>289</v>
      </c>
    </row>
    <row r="661" spans="1:17" s="151" customFormat="1" x14ac:dyDescent="0.25">
      <c r="A661" s="294">
        <v>697</v>
      </c>
      <c r="B661" s="268" t="s">
        <v>8</v>
      </c>
      <c r="C661" s="268" t="s">
        <v>1451</v>
      </c>
      <c r="D661" s="268" t="s">
        <v>218</v>
      </c>
      <c r="E661" s="203" t="s">
        <v>248</v>
      </c>
      <c r="F661" s="203" t="s">
        <v>248</v>
      </c>
      <c r="G661" s="268" t="s">
        <v>40</v>
      </c>
      <c r="H661" s="268" t="s">
        <v>40</v>
      </c>
      <c r="I661" s="203" t="s">
        <v>254</v>
      </c>
      <c r="J661" s="203" t="s">
        <v>274</v>
      </c>
      <c r="K661" s="295">
        <v>42131</v>
      </c>
      <c r="L661" s="268" t="s">
        <v>13</v>
      </c>
      <c r="M661" s="203" t="s">
        <v>15</v>
      </c>
      <c r="N661" s="203" t="s">
        <v>195</v>
      </c>
      <c r="O661" s="203" t="s">
        <v>248</v>
      </c>
      <c r="P661" s="453">
        <f t="shared" ca="1" si="10"/>
        <v>21.797208680553013</v>
      </c>
      <c r="Q661" s="268" t="s">
        <v>289</v>
      </c>
    </row>
    <row r="662" spans="1:17" s="151" customFormat="1" x14ac:dyDescent="0.25">
      <c r="A662" s="294">
        <v>698</v>
      </c>
      <c r="B662" s="203" t="s">
        <v>10</v>
      </c>
      <c r="C662" s="203" t="s">
        <v>1452</v>
      </c>
      <c r="D662" s="203" t="s">
        <v>221</v>
      </c>
      <c r="E662" s="203" t="s">
        <v>791</v>
      </c>
      <c r="F662" s="203" t="s">
        <v>81</v>
      </c>
      <c r="G662" s="203" t="s">
        <v>40</v>
      </c>
      <c r="H662" s="203" t="s">
        <v>41</v>
      </c>
      <c r="I662" s="203" t="s">
        <v>266</v>
      </c>
      <c r="J662" s="203" t="s">
        <v>256</v>
      </c>
      <c r="K662" s="295">
        <v>42131</v>
      </c>
      <c r="L662" s="203" t="s">
        <v>13</v>
      </c>
      <c r="M662" s="203" t="s">
        <v>15</v>
      </c>
      <c r="N662" s="203" t="s">
        <v>195</v>
      </c>
      <c r="O662" s="295">
        <v>42138</v>
      </c>
      <c r="P662" s="453">
        <f t="shared" ca="1" si="10"/>
        <v>7</v>
      </c>
      <c r="Q662" s="268" t="s">
        <v>289</v>
      </c>
    </row>
    <row r="663" spans="1:17" s="151" customFormat="1" x14ac:dyDescent="0.25">
      <c r="A663" s="294">
        <v>699</v>
      </c>
      <c r="B663" s="268" t="s">
        <v>10</v>
      </c>
      <c r="C663" s="268" t="s">
        <v>1453</v>
      </c>
      <c r="D663" s="268" t="s">
        <v>204</v>
      </c>
      <c r="E663" s="268" t="s">
        <v>791</v>
      </c>
      <c r="F663" s="268" t="s">
        <v>81</v>
      </c>
      <c r="G663" s="268" t="s">
        <v>41</v>
      </c>
      <c r="H663" s="268" t="s">
        <v>41</v>
      </c>
      <c r="I663" s="203" t="s">
        <v>266</v>
      </c>
      <c r="J663" s="203" t="s">
        <v>250</v>
      </c>
      <c r="K663" s="295">
        <v>42131</v>
      </c>
      <c r="L663" s="268" t="s">
        <v>13</v>
      </c>
      <c r="M663" s="203" t="s">
        <v>15</v>
      </c>
      <c r="N663" s="203" t="s">
        <v>195</v>
      </c>
      <c r="O663" s="295">
        <v>42135</v>
      </c>
      <c r="P663" s="453">
        <f t="shared" ca="1" si="10"/>
        <v>4</v>
      </c>
      <c r="Q663" s="268" t="s">
        <v>289</v>
      </c>
    </row>
    <row r="664" spans="1:17" s="151" customFormat="1" x14ac:dyDescent="0.25">
      <c r="A664" s="294">
        <v>700</v>
      </c>
      <c r="B664" s="203" t="s">
        <v>9</v>
      </c>
      <c r="C664" s="203" t="s">
        <v>1749</v>
      </c>
      <c r="D664" s="203" t="s">
        <v>218</v>
      </c>
      <c r="E664" s="203" t="s">
        <v>248</v>
      </c>
      <c r="F664" s="203" t="s">
        <v>248</v>
      </c>
      <c r="G664" s="203" t="s">
        <v>40</v>
      </c>
      <c r="H664" s="203" t="s">
        <v>40</v>
      </c>
      <c r="I664" s="203" t="s">
        <v>254</v>
      </c>
      <c r="J664" s="203" t="s">
        <v>260</v>
      </c>
      <c r="K664" s="295">
        <v>42131</v>
      </c>
      <c r="L664" s="203" t="s">
        <v>13</v>
      </c>
      <c r="M664" s="203" t="s">
        <v>15</v>
      </c>
      <c r="N664" s="203" t="s">
        <v>195</v>
      </c>
      <c r="O664" s="203" t="s">
        <v>248</v>
      </c>
      <c r="P664" s="453">
        <f t="shared" ca="1" si="10"/>
        <v>21.797208680553013</v>
      </c>
      <c r="Q664" s="268" t="s">
        <v>289</v>
      </c>
    </row>
    <row r="665" spans="1:17" s="151" customFormat="1" x14ac:dyDescent="0.25">
      <c r="A665" s="294">
        <v>701</v>
      </c>
      <c r="B665" s="268" t="s">
        <v>10</v>
      </c>
      <c r="C665" s="268" t="s">
        <v>1454</v>
      </c>
      <c r="D665" s="268" t="s">
        <v>210</v>
      </c>
      <c r="E665" s="268" t="s">
        <v>38</v>
      </c>
      <c r="F665" s="268" t="s">
        <v>60</v>
      </c>
      <c r="G665" s="268" t="s">
        <v>42</v>
      </c>
      <c r="H665" s="268" t="s">
        <v>42</v>
      </c>
      <c r="I665" s="203" t="s">
        <v>261</v>
      </c>
      <c r="J665" s="203" t="s">
        <v>250</v>
      </c>
      <c r="K665" s="295">
        <v>42131</v>
      </c>
      <c r="L665" s="268" t="s">
        <v>13</v>
      </c>
      <c r="M665" s="203" t="s">
        <v>15</v>
      </c>
      <c r="N665" s="203" t="s">
        <v>195</v>
      </c>
      <c r="O665" s="295">
        <v>42137</v>
      </c>
      <c r="P665" s="453">
        <f t="shared" ca="1" si="10"/>
        <v>6</v>
      </c>
      <c r="Q665" s="268" t="s">
        <v>289</v>
      </c>
    </row>
    <row r="666" spans="1:17" s="151" customFormat="1" x14ac:dyDescent="0.25">
      <c r="A666" s="294">
        <v>702</v>
      </c>
      <c r="B666" s="203" t="s">
        <v>35</v>
      </c>
      <c r="C666" s="203" t="s">
        <v>1455</v>
      </c>
      <c r="D666" s="203" t="s">
        <v>204</v>
      </c>
      <c r="E666" s="203" t="s">
        <v>248</v>
      </c>
      <c r="F666" s="203" t="s">
        <v>248</v>
      </c>
      <c r="G666" s="203" t="s">
        <v>40</v>
      </c>
      <c r="H666" s="203" t="s">
        <v>40</v>
      </c>
      <c r="I666" s="203" t="s">
        <v>254</v>
      </c>
      <c r="J666" s="203" t="s">
        <v>267</v>
      </c>
      <c r="K666" s="295">
        <v>42131</v>
      </c>
      <c r="L666" s="203" t="s">
        <v>13</v>
      </c>
      <c r="M666" s="203" t="s">
        <v>15</v>
      </c>
      <c r="N666" s="203" t="s">
        <v>195</v>
      </c>
      <c r="O666" s="203" t="s">
        <v>248</v>
      </c>
      <c r="P666" s="453">
        <f t="shared" ca="1" si="10"/>
        <v>21.797208680553013</v>
      </c>
      <c r="Q666" s="268" t="s">
        <v>289</v>
      </c>
    </row>
    <row r="667" spans="1:17" s="151" customFormat="1" x14ac:dyDescent="0.25">
      <c r="A667" s="294">
        <v>703</v>
      </c>
      <c r="B667" s="268" t="s">
        <v>45</v>
      </c>
      <c r="C667" s="268" t="s">
        <v>1456</v>
      </c>
      <c r="D667" s="268" t="s">
        <v>218</v>
      </c>
      <c r="E667" s="203" t="s">
        <v>248</v>
      </c>
      <c r="F667" s="203" t="s">
        <v>248</v>
      </c>
      <c r="G667" s="268" t="s">
        <v>42</v>
      </c>
      <c r="H667" s="268" t="s">
        <v>40</v>
      </c>
      <c r="I667" s="203" t="s">
        <v>254</v>
      </c>
      <c r="J667" s="203" t="s">
        <v>267</v>
      </c>
      <c r="K667" s="295">
        <v>42132</v>
      </c>
      <c r="L667" s="268" t="s">
        <v>13</v>
      </c>
      <c r="M667" s="203" t="s">
        <v>284</v>
      </c>
      <c r="N667" s="203" t="s">
        <v>195</v>
      </c>
      <c r="O667" s="203" t="s">
        <v>248</v>
      </c>
      <c r="P667" s="453">
        <f t="shared" ca="1" si="10"/>
        <v>20.797208680553013</v>
      </c>
      <c r="Q667" s="268" t="s">
        <v>289</v>
      </c>
    </row>
    <row r="668" spans="1:17" s="151" customFormat="1" x14ac:dyDescent="0.25">
      <c r="A668" s="294">
        <v>704</v>
      </c>
      <c r="B668" s="203" t="s">
        <v>10</v>
      </c>
      <c r="C668" s="203" t="s">
        <v>1457</v>
      </c>
      <c r="D668" s="203" t="s">
        <v>204</v>
      </c>
      <c r="E668" s="203" t="s">
        <v>38</v>
      </c>
      <c r="F668" s="203" t="s">
        <v>60</v>
      </c>
      <c r="G668" s="203" t="s">
        <v>40</v>
      </c>
      <c r="H668" s="203" t="s">
        <v>40</v>
      </c>
      <c r="I668" s="203" t="s">
        <v>254</v>
      </c>
      <c r="J668" s="203" t="s">
        <v>250</v>
      </c>
      <c r="K668" s="295">
        <v>42132</v>
      </c>
      <c r="L668" s="203" t="s">
        <v>13</v>
      </c>
      <c r="M668" s="203" t="s">
        <v>284</v>
      </c>
      <c r="N668" s="203" t="s">
        <v>195</v>
      </c>
      <c r="O668" s="295">
        <v>42137</v>
      </c>
      <c r="P668" s="453">
        <f t="shared" ca="1" si="10"/>
        <v>5</v>
      </c>
      <c r="Q668" s="268" t="s">
        <v>289</v>
      </c>
    </row>
    <row r="669" spans="1:17" s="151" customFormat="1" x14ac:dyDescent="0.25">
      <c r="A669" s="294">
        <v>705</v>
      </c>
      <c r="B669" s="268" t="s">
        <v>8</v>
      </c>
      <c r="C669" s="268" t="s">
        <v>1458</v>
      </c>
      <c r="D669" s="268" t="s">
        <v>210</v>
      </c>
      <c r="E669" s="203" t="s">
        <v>248</v>
      </c>
      <c r="F669" s="203" t="s">
        <v>248</v>
      </c>
      <c r="G669" s="268" t="s">
        <v>42</v>
      </c>
      <c r="H669" s="268" t="s">
        <v>42</v>
      </c>
      <c r="I669" s="203" t="s">
        <v>268</v>
      </c>
      <c r="J669" s="203" t="s">
        <v>267</v>
      </c>
      <c r="K669" s="295">
        <v>42132</v>
      </c>
      <c r="L669" s="268" t="s">
        <v>13</v>
      </c>
      <c r="M669" s="203" t="s">
        <v>284</v>
      </c>
      <c r="N669" s="203" t="s">
        <v>195</v>
      </c>
      <c r="O669" s="203" t="s">
        <v>248</v>
      </c>
      <c r="P669" s="453">
        <f t="shared" ca="1" si="10"/>
        <v>20.797208680553013</v>
      </c>
      <c r="Q669" s="268" t="s">
        <v>289</v>
      </c>
    </row>
    <row r="670" spans="1:17" s="151" customFormat="1" x14ac:dyDescent="0.25">
      <c r="A670" s="294">
        <v>706</v>
      </c>
      <c r="B670" s="203" t="s">
        <v>45</v>
      </c>
      <c r="C670" s="203" t="s">
        <v>1459</v>
      </c>
      <c r="D670" s="203" t="s">
        <v>218</v>
      </c>
      <c r="E670" s="203" t="s">
        <v>248</v>
      </c>
      <c r="F670" s="203" t="s">
        <v>248</v>
      </c>
      <c r="G670" s="203" t="s">
        <v>40</v>
      </c>
      <c r="H670" s="203" t="s">
        <v>40</v>
      </c>
      <c r="I670" s="203" t="s">
        <v>254</v>
      </c>
      <c r="J670" s="203" t="s">
        <v>267</v>
      </c>
      <c r="K670" s="295">
        <v>42132</v>
      </c>
      <c r="L670" s="203" t="s">
        <v>13</v>
      </c>
      <c r="M670" s="203" t="s">
        <v>284</v>
      </c>
      <c r="N670" s="203" t="s">
        <v>195</v>
      </c>
      <c r="O670" s="203" t="s">
        <v>248</v>
      </c>
      <c r="P670" s="453">
        <f t="shared" ca="1" si="10"/>
        <v>20.797208680553013</v>
      </c>
      <c r="Q670" s="268" t="s">
        <v>289</v>
      </c>
    </row>
    <row r="671" spans="1:17" s="151" customFormat="1" x14ac:dyDescent="0.25">
      <c r="A671" s="294">
        <v>707</v>
      </c>
      <c r="B671" s="268" t="s">
        <v>10</v>
      </c>
      <c r="C671" s="268" t="s">
        <v>1460</v>
      </c>
      <c r="D671" s="268" t="s">
        <v>220</v>
      </c>
      <c r="E671" s="268" t="s">
        <v>38</v>
      </c>
      <c r="F671" s="268" t="s">
        <v>60</v>
      </c>
      <c r="G671" s="268" t="s">
        <v>40</v>
      </c>
      <c r="H671" s="268" t="s">
        <v>40</v>
      </c>
      <c r="I671" s="203" t="s">
        <v>254</v>
      </c>
      <c r="J671" s="203" t="s">
        <v>250</v>
      </c>
      <c r="K671" s="295">
        <v>42132</v>
      </c>
      <c r="L671" s="268" t="s">
        <v>13</v>
      </c>
      <c r="M671" s="203" t="s">
        <v>284</v>
      </c>
      <c r="N671" s="203" t="s">
        <v>195</v>
      </c>
      <c r="O671" s="295">
        <v>42137</v>
      </c>
      <c r="P671" s="453">
        <f t="shared" ca="1" si="10"/>
        <v>5</v>
      </c>
      <c r="Q671" s="268" t="s">
        <v>289</v>
      </c>
    </row>
    <row r="672" spans="1:17" s="151" customFormat="1" x14ac:dyDescent="0.25">
      <c r="A672" s="294">
        <v>708</v>
      </c>
      <c r="B672" s="203" t="s">
        <v>10</v>
      </c>
      <c r="C672" s="203" t="s">
        <v>1461</v>
      </c>
      <c r="D672" s="203" t="s">
        <v>13</v>
      </c>
      <c r="E672" s="203" t="s">
        <v>3</v>
      </c>
      <c r="F672" s="203" t="s">
        <v>77</v>
      </c>
      <c r="G672" s="203" t="s">
        <v>40</v>
      </c>
      <c r="H672" s="203" t="s">
        <v>41</v>
      </c>
      <c r="I672" s="203" t="s">
        <v>250</v>
      </c>
      <c r="J672" s="203" t="s">
        <v>250</v>
      </c>
      <c r="K672" s="295">
        <v>42132</v>
      </c>
      <c r="L672" s="203" t="s">
        <v>13</v>
      </c>
      <c r="M672" s="203" t="s">
        <v>284</v>
      </c>
      <c r="N672" s="203" t="s">
        <v>195</v>
      </c>
      <c r="O672" s="295">
        <v>42143</v>
      </c>
      <c r="P672" s="453">
        <f t="shared" ca="1" si="10"/>
        <v>11</v>
      </c>
      <c r="Q672" s="268" t="s">
        <v>289</v>
      </c>
    </row>
    <row r="673" spans="1:17" s="151" customFormat="1" x14ac:dyDescent="0.25">
      <c r="A673" s="294">
        <v>709</v>
      </c>
      <c r="B673" s="268" t="s">
        <v>10</v>
      </c>
      <c r="C673" s="268" t="s">
        <v>1462</v>
      </c>
      <c r="D673" s="268" t="s">
        <v>212</v>
      </c>
      <c r="E673" s="268" t="s">
        <v>38</v>
      </c>
      <c r="F673" s="268" t="s">
        <v>60</v>
      </c>
      <c r="G673" s="268" t="s">
        <v>40</v>
      </c>
      <c r="H673" s="268" t="s">
        <v>40</v>
      </c>
      <c r="I673" s="203" t="s">
        <v>251</v>
      </c>
      <c r="J673" s="203" t="s">
        <v>250</v>
      </c>
      <c r="K673" s="295">
        <v>42132</v>
      </c>
      <c r="L673" s="268" t="s">
        <v>13</v>
      </c>
      <c r="M673" s="203" t="s">
        <v>284</v>
      </c>
      <c r="N673" s="203" t="s">
        <v>195</v>
      </c>
      <c r="O673" s="295">
        <v>42146</v>
      </c>
      <c r="P673" s="453">
        <f t="shared" ca="1" si="10"/>
        <v>14</v>
      </c>
      <c r="Q673" s="268" t="s">
        <v>289</v>
      </c>
    </row>
    <row r="674" spans="1:17" s="151" customFormat="1" x14ac:dyDescent="0.25">
      <c r="A674" s="294">
        <v>711</v>
      </c>
      <c r="B674" s="268" t="s">
        <v>35</v>
      </c>
      <c r="C674" s="268" t="s">
        <v>1463</v>
      </c>
      <c r="D674" s="268" t="s">
        <v>13</v>
      </c>
      <c r="E674" s="203" t="s">
        <v>248</v>
      </c>
      <c r="F674" s="203" t="s">
        <v>248</v>
      </c>
      <c r="G674" s="268" t="s">
        <v>42</v>
      </c>
      <c r="H674" s="268" t="s">
        <v>42</v>
      </c>
      <c r="I674" s="203" t="s">
        <v>254</v>
      </c>
      <c r="J674" s="203" t="s">
        <v>267</v>
      </c>
      <c r="K674" s="295">
        <v>42132</v>
      </c>
      <c r="L674" s="268" t="s">
        <v>13</v>
      </c>
      <c r="M674" s="203" t="s">
        <v>284</v>
      </c>
      <c r="N674" s="203" t="s">
        <v>195</v>
      </c>
      <c r="O674" s="203" t="s">
        <v>248</v>
      </c>
      <c r="P674" s="453">
        <f t="shared" ca="1" si="10"/>
        <v>20.797208680553013</v>
      </c>
      <c r="Q674" s="268" t="s">
        <v>289</v>
      </c>
    </row>
    <row r="675" spans="1:17" s="151" customFormat="1" x14ac:dyDescent="0.25">
      <c r="A675" s="294">
        <v>712</v>
      </c>
      <c r="B675" s="203" t="s">
        <v>10</v>
      </c>
      <c r="C675" s="203" t="s">
        <v>1464</v>
      </c>
      <c r="D675" s="203" t="s">
        <v>211</v>
      </c>
      <c r="E675" s="203" t="s">
        <v>38</v>
      </c>
      <c r="F675" s="203" t="s">
        <v>60</v>
      </c>
      <c r="G675" s="203" t="s">
        <v>41</v>
      </c>
      <c r="H675" s="203" t="s">
        <v>41</v>
      </c>
      <c r="I675" s="203" t="s">
        <v>250</v>
      </c>
      <c r="J675" s="203" t="s">
        <v>250</v>
      </c>
      <c r="K675" s="295">
        <v>42132</v>
      </c>
      <c r="L675" s="203" t="s">
        <v>13</v>
      </c>
      <c r="M675" s="203" t="s">
        <v>284</v>
      </c>
      <c r="N675" s="203" t="s">
        <v>195</v>
      </c>
      <c r="O675" s="295">
        <v>42138</v>
      </c>
      <c r="P675" s="453">
        <f t="shared" ca="1" si="10"/>
        <v>6</v>
      </c>
      <c r="Q675" s="268" t="s">
        <v>289</v>
      </c>
    </row>
    <row r="676" spans="1:17" s="151" customFormat="1" x14ac:dyDescent="0.25">
      <c r="A676" s="294">
        <v>714</v>
      </c>
      <c r="B676" s="203" t="s">
        <v>10</v>
      </c>
      <c r="C676" s="203" t="s">
        <v>1465</v>
      </c>
      <c r="D676" s="203" t="s">
        <v>212</v>
      </c>
      <c r="E676" s="203" t="s">
        <v>38</v>
      </c>
      <c r="F676" s="203" t="s">
        <v>60</v>
      </c>
      <c r="G676" s="203" t="s">
        <v>40</v>
      </c>
      <c r="H676" s="203" t="s">
        <v>40</v>
      </c>
      <c r="I676" s="203" t="s">
        <v>254</v>
      </c>
      <c r="J676" s="203" t="s">
        <v>255</v>
      </c>
      <c r="K676" s="295">
        <v>42132</v>
      </c>
      <c r="L676" s="203" t="s">
        <v>13</v>
      </c>
      <c r="M676" s="203" t="s">
        <v>284</v>
      </c>
      <c r="N676" s="203" t="s">
        <v>195</v>
      </c>
      <c r="O676" s="295">
        <v>42137</v>
      </c>
      <c r="P676" s="453">
        <f t="shared" ca="1" si="10"/>
        <v>5</v>
      </c>
      <c r="Q676" s="268" t="s">
        <v>289</v>
      </c>
    </row>
    <row r="677" spans="1:17" s="151" customFormat="1" x14ac:dyDescent="0.25">
      <c r="A677" s="294">
        <v>715</v>
      </c>
      <c r="B677" s="268" t="s">
        <v>8</v>
      </c>
      <c r="C677" s="268" t="s">
        <v>1466</v>
      </c>
      <c r="D677" s="268" t="s">
        <v>13</v>
      </c>
      <c r="E677" s="203" t="s">
        <v>248</v>
      </c>
      <c r="F677" s="203" t="s">
        <v>248</v>
      </c>
      <c r="G677" s="268" t="s">
        <v>42</v>
      </c>
      <c r="H677" s="268" t="s">
        <v>42</v>
      </c>
      <c r="I677" s="203" t="s">
        <v>250</v>
      </c>
      <c r="J677" s="203" t="s">
        <v>273</v>
      </c>
      <c r="K677" s="295">
        <v>42132</v>
      </c>
      <c r="L677" s="268" t="s">
        <v>13</v>
      </c>
      <c r="M677" s="203" t="s">
        <v>284</v>
      </c>
      <c r="N677" s="203" t="s">
        <v>195</v>
      </c>
      <c r="O677" s="203" t="s">
        <v>248</v>
      </c>
      <c r="P677" s="453">
        <f t="shared" ca="1" si="10"/>
        <v>20.797208680553013</v>
      </c>
      <c r="Q677" s="268" t="s">
        <v>289</v>
      </c>
    </row>
    <row r="678" spans="1:17" s="151" customFormat="1" x14ac:dyDescent="0.25">
      <c r="A678" s="294">
        <v>716</v>
      </c>
      <c r="B678" s="203" t="s">
        <v>10</v>
      </c>
      <c r="C678" s="203" t="s">
        <v>1467</v>
      </c>
      <c r="D678" s="203" t="s">
        <v>220</v>
      </c>
      <c r="E678" s="203" t="s">
        <v>38</v>
      </c>
      <c r="F678" s="203" t="s">
        <v>60</v>
      </c>
      <c r="G678" s="203" t="s">
        <v>40</v>
      </c>
      <c r="H678" s="203" t="s">
        <v>40</v>
      </c>
      <c r="I678" s="203" t="s">
        <v>254</v>
      </c>
      <c r="J678" s="203" t="s">
        <v>250</v>
      </c>
      <c r="K678" s="295">
        <v>42132</v>
      </c>
      <c r="L678" s="203" t="s">
        <v>13</v>
      </c>
      <c r="M678" s="203" t="s">
        <v>284</v>
      </c>
      <c r="N678" s="203" t="s">
        <v>195</v>
      </c>
      <c r="O678" s="295">
        <v>42151</v>
      </c>
      <c r="P678" s="453">
        <f t="shared" ca="1" si="10"/>
        <v>19</v>
      </c>
      <c r="Q678" s="268" t="s">
        <v>289</v>
      </c>
    </row>
    <row r="679" spans="1:17" s="151" customFormat="1" x14ac:dyDescent="0.25">
      <c r="A679" s="294">
        <v>717</v>
      </c>
      <c r="B679" s="268" t="s">
        <v>10</v>
      </c>
      <c r="C679" s="268" t="s">
        <v>1468</v>
      </c>
      <c r="D679" s="268" t="s">
        <v>212</v>
      </c>
      <c r="E679" s="268" t="s">
        <v>38</v>
      </c>
      <c r="F679" s="268" t="s">
        <v>60</v>
      </c>
      <c r="G679" s="268" t="s">
        <v>41</v>
      </c>
      <c r="H679" s="268" t="s">
        <v>41</v>
      </c>
      <c r="I679" s="203" t="s">
        <v>251</v>
      </c>
      <c r="J679" s="203" t="s">
        <v>250</v>
      </c>
      <c r="K679" s="295">
        <v>42135</v>
      </c>
      <c r="L679" s="268" t="s">
        <v>13</v>
      </c>
      <c r="M679" s="203" t="s">
        <v>284</v>
      </c>
      <c r="N679" s="203" t="s">
        <v>195</v>
      </c>
      <c r="O679" s="295">
        <v>42139</v>
      </c>
      <c r="P679" s="453">
        <f t="shared" ca="1" si="10"/>
        <v>4</v>
      </c>
      <c r="Q679" s="268" t="s">
        <v>289</v>
      </c>
    </row>
    <row r="680" spans="1:17" s="151" customFormat="1" x14ac:dyDescent="0.25">
      <c r="A680" s="294">
        <v>718</v>
      </c>
      <c r="B680" s="203" t="s">
        <v>216</v>
      </c>
      <c r="C680" s="203" t="s">
        <v>1469</v>
      </c>
      <c r="D680" s="203" t="s">
        <v>13</v>
      </c>
      <c r="E680" s="203" t="s">
        <v>248</v>
      </c>
      <c r="F680" s="203" t="s">
        <v>248</v>
      </c>
      <c r="G680" s="203" t="s">
        <v>41</v>
      </c>
      <c r="H680" s="203" t="s">
        <v>41</v>
      </c>
      <c r="I680" s="203" t="s">
        <v>250</v>
      </c>
      <c r="J680" s="203" t="s">
        <v>267</v>
      </c>
      <c r="K680" s="295">
        <v>42135</v>
      </c>
      <c r="L680" s="203" t="s">
        <v>13</v>
      </c>
      <c r="M680" s="203" t="s">
        <v>284</v>
      </c>
      <c r="N680" s="203" t="s">
        <v>195</v>
      </c>
      <c r="O680" s="203" t="s">
        <v>248</v>
      </c>
      <c r="P680" s="453">
        <f t="shared" ca="1" si="10"/>
        <v>17.797208680553013</v>
      </c>
      <c r="Q680" s="268" t="s">
        <v>289</v>
      </c>
    </row>
    <row r="681" spans="1:17" s="151" customFormat="1" x14ac:dyDescent="0.25">
      <c r="A681" s="294">
        <v>719</v>
      </c>
      <c r="B681" s="268" t="s">
        <v>35</v>
      </c>
      <c r="C681" s="268" t="s">
        <v>1470</v>
      </c>
      <c r="D681" s="268" t="s">
        <v>13</v>
      </c>
      <c r="E681" s="203" t="s">
        <v>248</v>
      </c>
      <c r="F681" s="203" t="s">
        <v>248</v>
      </c>
      <c r="G681" s="268" t="s">
        <v>40</v>
      </c>
      <c r="H681" s="268" t="s">
        <v>40</v>
      </c>
      <c r="I681" s="203" t="s">
        <v>254</v>
      </c>
      <c r="J681" s="203" t="s">
        <v>275</v>
      </c>
      <c r="K681" s="295">
        <v>42135</v>
      </c>
      <c r="L681" s="268" t="s">
        <v>13</v>
      </c>
      <c r="M681" s="203" t="s">
        <v>284</v>
      </c>
      <c r="N681" s="203" t="s">
        <v>195</v>
      </c>
      <c r="O681" s="203" t="s">
        <v>248</v>
      </c>
      <c r="P681" s="453">
        <f t="shared" ca="1" si="10"/>
        <v>17.797208680553013</v>
      </c>
      <c r="Q681" s="268" t="s">
        <v>289</v>
      </c>
    </row>
    <row r="682" spans="1:17" s="151" customFormat="1" x14ac:dyDescent="0.25">
      <c r="A682" s="294">
        <v>720</v>
      </c>
      <c r="B682" s="203" t="s">
        <v>10</v>
      </c>
      <c r="C682" s="203" t="s">
        <v>1471</v>
      </c>
      <c r="D682" s="203" t="s">
        <v>169</v>
      </c>
      <c r="E682" s="203" t="s">
        <v>38</v>
      </c>
      <c r="F682" s="203" t="s">
        <v>60</v>
      </c>
      <c r="G682" s="203" t="s">
        <v>41</v>
      </c>
      <c r="H682" s="203" t="s">
        <v>41</v>
      </c>
      <c r="I682" s="203" t="s">
        <v>251</v>
      </c>
      <c r="J682" s="203" t="s">
        <v>251</v>
      </c>
      <c r="K682" s="295">
        <v>42135</v>
      </c>
      <c r="L682" s="203" t="s">
        <v>13</v>
      </c>
      <c r="M682" s="203" t="s">
        <v>284</v>
      </c>
      <c r="N682" s="203" t="s">
        <v>195</v>
      </c>
      <c r="O682" s="295">
        <v>42139</v>
      </c>
      <c r="P682" s="453">
        <f t="shared" ca="1" si="10"/>
        <v>4</v>
      </c>
      <c r="Q682" s="268" t="s">
        <v>289</v>
      </c>
    </row>
    <row r="683" spans="1:17" s="151" customFormat="1" x14ac:dyDescent="0.25">
      <c r="A683" s="294">
        <v>721</v>
      </c>
      <c r="B683" s="268" t="s">
        <v>10</v>
      </c>
      <c r="C683" s="268" t="s">
        <v>1472</v>
      </c>
      <c r="D683" s="268" t="s">
        <v>220</v>
      </c>
      <c r="E683" s="268" t="s">
        <v>38</v>
      </c>
      <c r="F683" s="268" t="s">
        <v>60</v>
      </c>
      <c r="G683" s="268" t="s">
        <v>41</v>
      </c>
      <c r="H683" s="268" t="s">
        <v>41</v>
      </c>
      <c r="I683" s="203" t="s">
        <v>251</v>
      </c>
      <c r="J683" s="203" t="s">
        <v>250</v>
      </c>
      <c r="K683" s="295">
        <v>42135</v>
      </c>
      <c r="L683" s="268" t="s">
        <v>13</v>
      </c>
      <c r="M683" s="203" t="s">
        <v>284</v>
      </c>
      <c r="N683" s="203" t="s">
        <v>195</v>
      </c>
      <c r="O683" s="295">
        <v>42152</v>
      </c>
      <c r="P683" s="453">
        <f t="shared" ca="1" si="10"/>
        <v>17</v>
      </c>
      <c r="Q683" s="268" t="s">
        <v>289</v>
      </c>
    </row>
    <row r="684" spans="1:17" s="151" customFormat="1" x14ac:dyDescent="0.25">
      <c r="A684" s="294">
        <v>722</v>
      </c>
      <c r="B684" s="203" t="s">
        <v>10</v>
      </c>
      <c r="C684" s="203" t="s">
        <v>1473</v>
      </c>
      <c r="D684" s="203" t="s">
        <v>13</v>
      </c>
      <c r="E684" s="203" t="s">
        <v>3</v>
      </c>
      <c r="F684" s="203" t="s">
        <v>782</v>
      </c>
      <c r="G684" s="203" t="s">
        <v>196</v>
      </c>
      <c r="H684" s="203" t="s">
        <v>196</v>
      </c>
      <c r="I684" s="203" t="s">
        <v>268</v>
      </c>
      <c r="J684" s="203" t="s">
        <v>250</v>
      </c>
      <c r="K684" s="295">
        <v>42135</v>
      </c>
      <c r="L684" s="203" t="s">
        <v>13</v>
      </c>
      <c r="M684" s="203" t="s">
        <v>284</v>
      </c>
      <c r="N684" s="203" t="s">
        <v>195</v>
      </c>
      <c r="O684" s="295">
        <v>42135</v>
      </c>
      <c r="P684" s="453">
        <f t="shared" ca="1" si="10"/>
        <v>0</v>
      </c>
      <c r="Q684" s="268" t="s">
        <v>289</v>
      </c>
    </row>
    <row r="685" spans="1:17" s="151" customFormat="1" x14ac:dyDescent="0.25">
      <c r="A685" s="294">
        <v>723</v>
      </c>
      <c r="B685" s="268" t="s">
        <v>10</v>
      </c>
      <c r="C685" s="268" t="s">
        <v>1474</v>
      </c>
      <c r="D685" s="268" t="s">
        <v>212</v>
      </c>
      <c r="E685" s="268" t="s">
        <v>38</v>
      </c>
      <c r="F685" s="268" t="s">
        <v>60</v>
      </c>
      <c r="G685" s="268" t="s">
        <v>42</v>
      </c>
      <c r="H685" s="268" t="s">
        <v>42</v>
      </c>
      <c r="I685" s="203" t="s">
        <v>251</v>
      </c>
      <c r="J685" s="203" t="s">
        <v>250</v>
      </c>
      <c r="K685" s="295">
        <v>42135</v>
      </c>
      <c r="L685" s="268" t="s">
        <v>13</v>
      </c>
      <c r="M685" s="203" t="s">
        <v>284</v>
      </c>
      <c r="N685" s="203" t="s">
        <v>195</v>
      </c>
      <c r="O685" s="295">
        <v>42143</v>
      </c>
      <c r="P685" s="453">
        <f t="shared" ca="1" si="10"/>
        <v>8</v>
      </c>
      <c r="Q685" s="268" t="s">
        <v>289</v>
      </c>
    </row>
    <row r="686" spans="1:17" s="151" customFormat="1" x14ac:dyDescent="0.25">
      <c r="A686" s="294">
        <v>724</v>
      </c>
      <c r="B686" s="203" t="s">
        <v>10</v>
      </c>
      <c r="C686" s="203" t="s">
        <v>1475</v>
      </c>
      <c r="D686" s="203" t="s">
        <v>212</v>
      </c>
      <c r="E686" s="203" t="s">
        <v>38</v>
      </c>
      <c r="F686" s="203" t="s">
        <v>60</v>
      </c>
      <c r="G686" s="203" t="s">
        <v>42</v>
      </c>
      <c r="H686" s="203" t="s">
        <v>42</v>
      </c>
      <c r="I686" s="203" t="s">
        <v>251</v>
      </c>
      <c r="J686" s="203" t="s">
        <v>250</v>
      </c>
      <c r="K686" s="295">
        <v>42135</v>
      </c>
      <c r="L686" s="203" t="s">
        <v>13</v>
      </c>
      <c r="M686" s="203" t="s">
        <v>284</v>
      </c>
      <c r="N686" s="203" t="s">
        <v>195</v>
      </c>
      <c r="O686" s="295">
        <v>42137</v>
      </c>
      <c r="P686" s="453">
        <f t="shared" ca="1" si="10"/>
        <v>2</v>
      </c>
      <c r="Q686" s="268" t="s">
        <v>289</v>
      </c>
    </row>
    <row r="687" spans="1:17" s="151" customFormat="1" x14ac:dyDescent="0.25">
      <c r="A687" s="294">
        <v>725</v>
      </c>
      <c r="B687" s="268" t="s">
        <v>10</v>
      </c>
      <c r="C687" s="268" t="s">
        <v>1476</v>
      </c>
      <c r="D687" s="268" t="s">
        <v>212</v>
      </c>
      <c r="E687" s="268" t="s">
        <v>38</v>
      </c>
      <c r="F687" s="268" t="s">
        <v>60</v>
      </c>
      <c r="G687" s="268" t="s">
        <v>40</v>
      </c>
      <c r="H687" s="268" t="s">
        <v>40</v>
      </c>
      <c r="I687" s="203" t="s">
        <v>264</v>
      </c>
      <c r="J687" s="203" t="s">
        <v>276</v>
      </c>
      <c r="K687" s="295">
        <v>42135</v>
      </c>
      <c r="L687" s="268" t="s">
        <v>13</v>
      </c>
      <c r="M687" s="203" t="s">
        <v>284</v>
      </c>
      <c r="N687" s="203" t="s">
        <v>195</v>
      </c>
      <c r="O687" s="295">
        <v>42152</v>
      </c>
      <c r="P687" s="453">
        <f t="shared" ca="1" si="10"/>
        <v>17</v>
      </c>
      <c r="Q687" s="268" t="s">
        <v>289</v>
      </c>
    </row>
    <row r="688" spans="1:17" s="151" customFormat="1" x14ac:dyDescent="0.25">
      <c r="A688" s="294">
        <v>726</v>
      </c>
      <c r="B688" s="203" t="s">
        <v>10</v>
      </c>
      <c r="C688" s="203" t="s">
        <v>1477</v>
      </c>
      <c r="D688" s="203" t="s">
        <v>13</v>
      </c>
      <c r="E688" s="203" t="s">
        <v>38</v>
      </c>
      <c r="F688" s="203" t="s">
        <v>60</v>
      </c>
      <c r="G688" s="203" t="s">
        <v>41</v>
      </c>
      <c r="H688" s="203" t="s">
        <v>41</v>
      </c>
      <c r="I688" s="203" t="s">
        <v>259</v>
      </c>
      <c r="J688" s="203" t="s">
        <v>250</v>
      </c>
      <c r="K688" s="295">
        <v>42135</v>
      </c>
      <c r="L688" s="203" t="s">
        <v>13</v>
      </c>
      <c r="M688" s="203" t="s">
        <v>284</v>
      </c>
      <c r="N688" s="203" t="s">
        <v>195</v>
      </c>
      <c r="O688" s="295">
        <v>42137</v>
      </c>
      <c r="P688" s="453">
        <f t="shared" ca="1" si="10"/>
        <v>2</v>
      </c>
      <c r="Q688" s="268" t="s">
        <v>289</v>
      </c>
    </row>
    <row r="689" spans="1:17" s="151" customFormat="1" x14ac:dyDescent="0.25">
      <c r="A689" s="294">
        <v>727</v>
      </c>
      <c r="B689" s="268" t="s">
        <v>10</v>
      </c>
      <c r="C689" s="268" t="s">
        <v>1478</v>
      </c>
      <c r="D689" s="268" t="s">
        <v>212</v>
      </c>
      <c r="E689" s="268" t="s">
        <v>783</v>
      </c>
      <c r="F689" s="268" t="s">
        <v>784</v>
      </c>
      <c r="G689" s="268" t="s">
        <v>41</v>
      </c>
      <c r="H689" s="268" t="s">
        <v>41</v>
      </c>
      <c r="I689" s="203" t="s">
        <v>264</v>
      </c>
      <c r="J689" s="203" t="s">
        <v>250</v>
      </c>
      <c r="K689" s="295">
        <v>42135</v>
      </c>
      <c r="L689" s="268" t="s">
        <v>13</v>
      </c>
      <c r="M689" s="203" t="s">
        <v>284</v>
      </c>
      <c r="N689" s="203" t="s">
        <v>195</v>
      </c>
      <c r="O689" s="295">
        <v>42137</v>
      </c>
      <c r="P689" s="453">
        <f t="shared" ca="1" si="10"/>
        <v>2</v>
      </c>
      <c r="Q689" s="268" t="s">
        <v>289</v>
      </c>
    </row>
    <row r="690" spans="1:17" s="151" customFormat="1" x14ac:dyDescent="0.25">
      <c r="A690" s="294">
        <v>728</v>
      </c>
      <c r="B690" s="203" t="s">
        <v>45</v>
      </c>
      <c r="C690" s="203" t="s">
        <v>1479</v>
      </c>
      <c r="D690" s="203" t="s">
        <v>221</v>
      </c>
      <c r="E690" s="203" t="s">
        <v>248</v>
      </c>
      <c r="F690" s="203" t="s">
        <v>248</v>
      </c>
      <c r="G690" s="203" t="s">
        <v>40</v>
      </c>
      <c r="H690" s="203" t="s">
        <v>40</v>
      </c>
      <c r="I690" s="203" t="s">
        <v>266</v>
      </c>
      <c r="J690" s="203" t="s">
        <v>267</v>
      </c>
      <c r="K690" s="295">
        <v>42135</v>
      </c>
      <c r="L690" s="203" t="s">
        <v>13</v>
      </c>
      <c r="M690" s="203" t="s">
        <v>284</v>
      </c>
      <c r="N690" s="203" t="s">
        <v>195</v>
      </c>
      <c r="O690" s="203" t="s">
        <v>248</v>
      </c>
      <c r="P690" s="453">
        <f t="shared" ca="1" si="10"/>
        <v>17.797208680553013</v>
      </c>
      <c r="Q690" s="268" t="s">
        <v>289</v>
      </c>
    </row>
    <row r="691" spans="1:17" s="151" customFormat="1" x14ac:dyDescent="0.25">
      <c r="A691" s="294">
        <v>729</v>
      </c>
      <c r="B691" s="268" t="s">
        <v>8</v>
      </c>
      <c r="C691" s="268" t="s">
        <v>1480</v>
      </c>
      <c r="D691" s="268" t="s">
        <v>229</v>
      </c>
      <c r="E691" s="203" t="s">
        <v>248</v>
      </c>
      <c r="F691" s="203" t="s">
        <v>248</v>
      </c>
      <c r="G691" s="268" t="s">
        <v>40</v>
      </c>
      <c r="H691" s="268" t="s">
        <v>40</v>
      </c>
      <c r="I691" s="203" t="s">
        <v>250</v>
      </c>
      <c r="J691" s="203" t="s">
        <v>267</v>
      </c>
      <c r="K691" s="295">
        <v>42135</v>
      </c>
      <c r="L691" s="268" t="s">
        <v>13</v>
      </c>
      <c r="M691" s="203" t="s">
        <v>284</v>
      </c>
      <c r="N691" s="203" t="s">
        <v>195</v>
      </c>
      <c r="O691" s="203" t="s">
        <v>248</v>
      </c>
      <c r="P691" s="453">
        <f t="shared" ca="1" si="10"/>
        <v>17.797208680553013</v>
      </c>
      <c r="Q691" s="268" t="s">
        <v>289</v>
      </c>
    </row>
    <row r="692" spans="1:17" s="151" customFormat="1" x14ac:dyDescent="0.25">
      <c r="A692" s="294">
        <v>730</v>
      </c>
      <c r="B692" s="203" t="s">
        <v>10</v>
      </c>
      <c r="C692" s="203" t="s">
        <v>1481</v>
      </c>
      <c r="D692" s="203" t="s">
        <v>212</v>
      </c>
      <c r="E692" s="203" t="s">
        <v>54</v>
      </c>
      <c r="F692" s="203" t="s">
        <v>85</v>
      </c>
      <c r="G692" s="203" t="s">
        <v>40</v>
      </c>
      <c r="H692" s="203" t="s">
        <v>40</v>
      </c>
      <c r="I692" s="203" t="s">
        <v>254</v>
      </c>
      <c r="J692" s="203" t="s">
        <v>250</v>
      </c>
      <c r="K692" s="295">
        <v>42135</v>
      </c>
      <c r="L692" s="203" t="s">
        <v>13</v>
      </c>
      <c r="M692" s="203" t="s">
        <v>284</v>
      </c>
      <c r="N692" s="203" t="s">
        <v>195</v>
      </c>
      <c r="O692" s="295">
        <v>42137</v>
      </c>
      <c r="P692" s="453">
        <f t="shared" ca="1" si="10"/>
        <v>2</v>
      </c>
      <c r="Q692" s="268" t="s">
        <v>289</v>
      </c>
    </row>
    <row r="693" spans="1:17" s="151" customFormat="1" x14ac:dyDescent="0.25">
      <c r="A693" s="294">
        <v>731</v>
      </c>
      <c r="B693" s="268" t="s">
        <v>10</v>
      </c>
      <c r="C693" s="268" t="s">
        <v>1482</v>
      </c>
      <c r="D693" s="268" t="s">
        <v>13</v>
      </c>
      <c r="E693" s="268" t="s">
        <v>38</v>
      </c>
      <c r="F693" s="268" t="s">
        <v>60</v>
      </c>
      <c r="G693" s="268" t="s">
        <v>40</v>
      </c>
      <c r="H693" s="268" t="s">
        <v>40</v>
      </c>
      <c r="I693" s="203" t="s">
        <v>254</v>
      </c>
      <c r="J693" s="203" t="s">
        <v>250</v>
      </c>
      <c r="K693" s="295">
        <v>42135</v>
      </c>
      <c r="L693" s="268" t="s">
        <v>13</v>
      </c>
      <c r="M693" s="203" t="s">
        <v>284</v>
      </c>
      <c r="N693" s="203" t="s">
        <v>195</v>
      </c>
      <c r="O693" s="295">
        <v>42146</v>
      </c>
      <c r="P693" s="453">
        <f t="shared" ca="1" si="10"/>
        <v>11</v>
      </c>
      <c r="Q693" s="268" t="s">
        <v>289</v>
      </c>
    </row>
    <row r="694" spans="1:17" s="151" customFormat="1" x14ac:dyDescent="0.25">
      <c r="A694" s="294">
        <v>732</v>
      </c>
      <c r="B694" s="203" t="s">
        <v>35</v>
      </c>
      <c r="C694" s="203" t="s">
        <v>1483</v>
      </c>
      <c r="D694" s="203" t="s">
        <v>221</v>
      </c>
      <c r="E694" s="203" t="s">
        <v>248</v>
      </c>
      <c r="F694" s="203" t="s">
        <v>248</v>
      </c>
      <c r="G694" s="203" t="s">
        <v>42</v>
      </c>
      <c r="H694" s="203" t="s">
        <v>42</v>
      </c>
      <c r="I694" s="203" t="s">
        <v>266</v>
      </c>
      <c r="J694" s="203" t="s">
        <v>274</v>
      </c>
      <c r="K694" s="295">
        <v>42135</v>
      </c>
      <c r="L694" s="203" t="s">
        <v>13</v>
      </c>
      <c r="M694" s="203" t="s">
        <v>284</v>
      </c>
      <c r="N694" s="203" t="s">
        <v>195</v>
      </c>
      <c r="O694" s="203" t="s">
        <v>248</v>
      </c>
      <c r="P694" s="453">
        <f t="shared" ca="1" si="10"/>
        <v>17.797208680553013</v>
      </c>
      <c r="Q694" s="268" t="s">
        <v>289</v>
      </c>
    </row>
    <row r="695" spans="1:17" s="151" customFormat="1" x14ac:dyDescent="0.25">
      <c r="A695" s="294">
        <v>733</v>
      </c>
      <c r="B695" s="268" t="s">
        <v>10</v>
      </c>
      <c r="C695" s="268" t="s">
        <v>1484</v>
      </c>
      <c r="D695" s="268" t="s">
        <v>220</v>
      </c>
      <c r="E695" s="268" t="s">
        <v>38</v>
      </c>
      <c r="F695" s="268" t="s">
        <v>60</v>
      </c>
      <c r="G695" s="268" t="s">
        <v>40</v>
      </c>
      <c r="H695" s="268" t="s">
        <v>41</v>
      </c>
      <c r="I695" s="203" t="s">
        <v>254</v>
      </c>
      <c r="J695" s="203" t="s">
        <v>250</v>
      </c>
      <c r="K695" s="295">
        <v>42135</v>
      </c>
      <c r="L695" s="268" t="s">
        <v>13</v>
      </c>
      <c r="M695" s="203" t="s">
        <v>284</v>
      </c>
      <c r="N695" s="203" t="s">
        <v>195</v>
      </c>
      <c r="O695" s="295">
        <v>42146</v>
      </c>
      <c r="P695" s="453">
        <f t="shared" ca="1" si="10"/>
        <v>11</v>
      </c>
      <c r="Q695" s="268" t="s">
        <v>289</v>
      </c>
    </row>
    <row r="696" spans="1:17" s="151" customFormat="1" x14ac:dyDescent="0.25">
      <c r="A696" s="294">
        <v>734</v>
      </c>
      <c r="B696" s="203" t="s">
        <v>35</v>
      </c>
      <c r="C696" s="203" t="s">
        <v>1485</v>
      </c>
      <c r="D696" s="203" t="s">
        <v>220</v>
      </c>
      <c r="E696" s="203" t="s">
        <v>248</v>
      </c>
      <c r="F696" s="203" t="s">
        <v>248</v>
      </c>
      <c r="G696" s="203" t="s">
        <v>40</v>
      </c>
      <c r="H696" s="203" t="s">
        <v>40</v>
      </c>
      <c r="I696" s="203" t="s">
        <v>251</v>
      </c>
      <c r="J696" s="203" t="s">
        <v>273</v>
      </c>
      <c r="K696" s="295">
        <v>42136</v>
      </c>
      <c r="L696" s="203" t="s">
        <v>13</v>
      </c>
      <c r="M696" s="203" t="s">
        <v>284</v>
      </c>
      <c r="N696" s="203" t="s">
        <v>195</v>
      </c>
      <c r="O696" s="203" t="s">
        <v>248</v>
      </c>
      <c r="P696" s="453">
        <f t="shared" ca="1" si="10"/>
        <v>16.797208680553013</v>
      </c>
      <c r="Q696" s="268" t="s">
        <v>289</v>
      </c>
    </row>
    <row r="697" spans="1:17" s="151" customFormat="1" x14ac:dyDescent="0.25">
      <c r="A697" s="294">
        <v>735</v>
      </c>
      <c r="B697" s="268" t="s">
        <v>10</v>
      </c>
      <c r="C697" s="268" t="s">
        <v>1486</v>
      </c>
      <c r="D697" s="268" t="s">
        <v>204</v>
      </c>
      <c r="E697" s="268" t="s">
        <v>38</v>
      </c>
      <c r="F697" s="268" t="s">
        <v>60</v>
      </c>
      <c r="G697" s="268" t="s">
        <v>41</v>
      </c>
      <c r="H697" s="268" t="s">
        <v>41</v>
      </c>
      <c r="I697" s="203" t="s">
        <v>254</v>
      </c>
      <c r="J697" s="203" t="s">
        <v>250</v>
      </c>
      <c r="K697" s="295">
        <v>42136</v>
      </c>
      <c r="L697" s="268" t="s">
        <v>13</v>
      </c>
      <c r="M697" s="203" t="s">
        <v>284</v>
      </c>
      <c r="N697" s="203" t="s">
        <v>195</v>
      </c>
      <c r="O697" s="295">
        <v>42137</v>
      </c>
      <c r="P697" s="453">
        <f t="shared" ca="1" si="10"/>
        <v>1</v>
      </c>
      <c r="Q697" s="268" t="s">
        <v>289</v>
      </c>
    </row>
    <row r="698" spans="1:17" s="151" customFormat="1" x14ac:dyDescent="0.25">
      <c r="A698" s="294">
        <v>736</v>
      </c>
      <c r="B698" s="203" t="s">
        <v>35</v>
      </c>
      <c r="C698" s="203" t="s">
        <v>1487</v>
      </c>
      <c r="D698" s="203" t="s">
        <v>218</v>
      </c>
      <c r="E698" s="203" t="s">
        <v>248</v>
      </c>
      <c r="F698" s="203" t="s">
        <v>248</v>
      </c>
      <c r="G698" s="203" t="s">
        <v>40</v>
      </c>
      <c r="H698" s="203" t="s">
        <v>40</v>
      </c>
      <c r="I698" s="203" t="s">
        <v>254</v>
      </c>
      <c r="J698" s="203" t="s">
        <v>274</v>
      </c>
      <c r="K698" s="295">
        <v>42136</v>
      </c>
      <c r="L698" s="203" t="s">
        <v>13</v>
      </c>
      <c r="M698" s="203" t="s">
        <v>284</v>
      </c>
      <c r="N698" s="203" t="s">
        <v>195</v>
      </c>
      <c r="O698" s="203" t="s">
        <v>248</v>
      </c>
      <c r="P698" s="453">
        <f t="shared" ca="1" si="10"/>
        <v>16.797208680553013</v>
      </c>
      <c r="Q698" s="268" t="s">
        <v>289</v>
      </c>
    </row>
    <row r="699" spans="1:17" s="151" customFormat="1" x14ac:dyDescent="0.25">
      <c r="A699" s="294">
        <v>737</v>
      </c>
      <c r="B699" s="268" t="s">
        <v>35</v>
      </c>
      <c r="C699" s="268" t="s">
        <v>1488</v>
      </c>
      <c r="D699" s="268" t="s">
        <v>204</v>
      </c>
      <c r="E699" s="203" t="s">
        <v>248</v>
      </c>
      <c r="F699" s="203" t="s">
        <v>248</v>
      </c>
      <c r="G699" s="268" t="s">
        <v>40</v>
      </c>
      <c r="H699" s="268" t="s">
        <v>40</v>
      </c>
      <c r="I699" s="203" t="s">
        <v>259</v>
      </c>
      <c r="J699" s="203" t="s">
        <v>274</v>
      </c>
      <c r="K699" s="295">
        <v>42136</v>
      </c>
      <c r="L699" s="268" t="s">
        <v>13</v>
      </c>
      <c r="M699" s="203" t="s">
        <v>284</v>
      </c>
      <c r="N699" s="203" t="s">
        <v>195</v>
      </c>
      <c r="O699" s="203" t="s">
        <v>248</v>
      </c>
      <c r="P699" s="453">
        <f t="shared" ca="1" si="10"/>
        <v>16.797208680553013</v>
      </c>
      <c r="Q699" s="268" t="s">
        <v>289</v>
      </c>
    </row>
    <row r="700" spans="1:17" s="151" customFormat="1" x14ac:dyDescent="0.25">
      <c r="A700" s="294">
        <v>740</v>
      </c>
      <c r="B700" s="203" t="s">
        <v>35</v>
      </c>
      <c r="C700" s="203" t="s">
        <v>1489</v>
      </c>
      <c r="D700" s="203" t="s">
        <v>218</v>
      </c>
      <c r="E700" s="203" t="s">
        <v>248</v>
      </c>
      <c r="F700" s="203" t="s">
        <v>248</v>
      </c>
      <c r="G700" s="203" t="s">
        <v>42</v>
      </c>
      <c r="H700" s="203" t="s">
        <v>42</v>
      </c>
      <c r="I700" s="203" t="s">
        <v>254</v>
      </c>
      <c r="J700" s="203" t="s">
        <v>274</v>
      </c>
      <c r="K700" s="295">
        <v>42136</v>
      </c>
      <c r="L700" s="203" t="s">
        <v>13</v>
      </c>
      <c r="M700" s="203" t="s">
        <v>284</v>
      </c>
      <c r="N700" s="203" t="s">
        <v>195</v>
      </c>
      <c r="O700" s="203" t="s">
        <v>248</v>
      </c>
      <c r="P700" s="453">
        <f t="shared" ca="1" si="10"/>
        <v>16.797208680553013</v>
      </c>
      <c r="Q700" s="268" t="s">
        <v>289</v>
      </c>
    </row>
    <row r="701" spans="1:17" s="151" customFormat="1" x14ac:dyDescent="0.25">
      <c r="A701" s="294">
        <v>741</v>
      </c>
      <c r="B701" s="268" t="s">
        <v>35</v>
      </c>
      <c r="C701" s="268" t="s">
        <v>1490</v>
      </c>
      <c r="D701" s="268" t="s">
        <v>224</v>
      </c>
      <c r="E701" s="203" t="s">
        <v>248</v>
      </c>
      <c r="F701" s="203" t="s">
        <v>248</v>
      </c>
      <c r="G701" s="268" t="s">
        <v>40</v>
      </c>
      <c r="H701" s="268" t="s">
        <v>40</v>
      </c>
      <c r="I701" s="203" t="s">
        <v>793</v>
      </c>
      <c r="J701" s="203" t="s">
        <v>267</v>
      </c>
      <c r="K701" s="295">
        <v>42136</v>
      </c>
      <c r="L701" s="268" t="s">
        <v>13</v>
      </c>
      <c r="M701" s="203" t="s">
        <v>284</v>
      </c>
      <c r="N701" s="203" t="s">
        <v>195</v>
      </c>
      <c r="O701" s="203" t="s">
        <v>248</v>
      </c>
      <c r="P701" s="453">
        <f t="shared" ca="1" si="10"/>
        <v>16.797208680553013</v>
      </c>
      <c r="Q701" s="268" t="s">
        <v>289</v>
      </c>
    </row>
    <row r="702" spans="1:17" s="151" customFormat="1" x14ac:dyDescent="0.25">
      <c r="A702" s="294">
        <v>742</v>
      </c>
      <c r="B702" s="203" t="s">
        <v>10</v>
      </c>
      <c r="C702" s="203" t="s">
        <v>1491</v>
      </c>
      <c r="D702" s="203" t="s">
        <v>13</v>
      </c>
      <c r="E702" s="203" t="s">
        <v>3</v>
      </c>
      <c r="F702" s="203" t="s">
        <v>1568</v>
      </c>
      <c r="G702" s="203" t="s">
        <v>40</v>
      </c>
      <c r="H702" s="203" t="s">
        <v>41</v>
      </c>
      <c r="I702" s="203" t="s">
        <v>250</v>
      </c>
      <c r="J702" s="203" t="s">
        <v>250</v>
      </c>
      <c r="K702" s="295">
        <v>42135</v>
      </c>
      <c r="L702" s="203" t="s">
        <v>13</v>
      </c>
      <c r="M702" s="203" t="s">
        <v>284</v>
      </c>
      <c r="N702" s="203" t="s">
        <v>195</v>
      </c>
      <c r="O702" s="295">
        <v>42142</v>
      </c>
      <c r="P702" s="453">
        <f t="shared" ca="1" si="10"/>
        <v>7</v>
      </c>
      <c r="Q702" s="268" t="s">
        <v>289</v>
      </c>
    </row>
    <row r="703" spans="1:17" s="151" customFormat="1" x14ac:dyDescent="0.25">
      <c r="A703" s="294">
        <v>743</v>
      </c>
      <c r="B703" s="268" t="s">
        <v>45</v>
      </c>
      <c r="C703" s="268" t="s">
        <v>1492</v>
      </c>
      <c r="D703" s="268" t="s">
        <v>13</v>
      </c>
      <c r="E703" s="203" t="s">
        <v>248</v>
      </c>
      <c r="F703" s="203" t="s">
        <v>248</v>
      </c>
      <c r="G703" s="268" t="s">
        <v>40</v>
      </c>
      <c r="H703" s="268" t="s">
        <v>41</v>
      </c>
      <c r="I703" s="203" t="s">
        <v>250</v>
      </c>
      <c r="J703" s="203" t="s">
        <v>267</v>
      </c>
      <c r="K703" s="295">
        <v>42136</v>
      </c>
      <c r="L703" s="268" t="s">
        <v>13</v>
      </c>
      <c r="M703" s="203" t="s">
        <v>284</v>
      </c>
      <c r="N703" s="203" t="s">
        <v>195</v>
      </c>
      <c r="O703" s="203" t="s">
        <v>248</v>
      </c>
      <c r="P703" s="453">
        <f t="shared" ca="1" si="10"/>
        <v>16.797208680553013</v>
      </c>
      <c r="Q703" s="268" t="s">
        <v>289</v>
      </c>
    </row>
    <row r="704" spans="1:17" s="151" customFormat="1" x14ac:dyDescent="0.25">
      <c r="A704" s="294">
        <v>744</v>
      </c>
      <c r="B704" s="203" t="s">
        <v>10</v>
      </c>
      <c r="C704" s="203" t="s">
        <v>1493</v>
      </c>
      <c r="D704" s="203" t="s">
        <v>13</v>
      </c>
      <c r="E704" s="203" t="s">
        <v>38</v>
      </c>
      <c r="F704" s="203" t="s">
        <v>60</v>
      </c>
      <c r="G704" s="203" t="s">
        <v>41</v>
      </c>
      <c r="H704" s="203" t="s">
        <v>41</v>
      </c>
      <c r="I704" s="203" t="s">
        <v>262</v>
      </c>
      <c r="J704" s="203" t="s">
        <v>262</v>
      </c>
      <c r="K704" s="295">
        <v>42136</v>
      </c>
      <c r="L704" s="203" t="s">
        <v>13</v>
      </c>
      <c r="M704" s="203" t="s">
        <v>284</v>
      </c>
      <c r="N704" s="203" t="s">
        <v>195</v>
      </c>
      <c r="O704" s="295">
        <v>42139</v>
      </c>
      <c r="P704" s="453">
        <f t="shared" ca="1" si="10"/>
        <v>3</v>
      </c>
      <c r="Q704" s="268" t="s">
        <v>289</v>
      </c>
    </row>
    <row r="705" spans="1:17" s="151" customFormat="1" x14ac:dyDescent="0.25">
      <c r="A705" s="294">
        <v>745</v>
      </c>
      <c r="B705" s="268" t="s">
        <v>45</v>
      </c>
      <c r="C705" s="268" t="s">
        <v>1494</v>
      </c>
      <c r="D705" s="268" t="s">
        <v>220</v>
      </c>
      <c r="E705" s="203" t="s">
        <v>248</v>
      </c>
      <c r="F705" s="203" t="s">
        <v>248</v>
      </c>
      <c r="G705" s="268" t="s">
        <v>40</v>
      </c>
      <c r="H705" s="268" t="s">
        <v>40</v>
      </c>
      <c r="I705" s="203" t="s">
        <v>266</v>
      </c>
      <c r="J705" s="203" t="s">
        <v>267</v>
      </c>
      <c r="K705" s="295">
        <v>42136</v>
      </c>
      <c r="L705" s="268" t="s">
        <v>13</v>
      </c>
      <c r="M705" s="203" t="s">
        <v>284</v>
      </c>
      <c r="N705" s="203" t="s">
        <v>195</v>
      </c>
      <c r="O705" s="203" t="s">
        <v>248</v>
      </c>
      <c r="P705" s="453">
        <f t="shared" ca="1" si="10"/>
        <v>16.797208680553013</v>
      </c>
      <c r="Q705" s="268" t="s">
        <v>289</v>
      </c>
    </row>
    <row r="706" spans="1:17" s="151" customFormat="1" x14ac:dyDescent="0.25">
      <c r="A706" s="294">
        <v>746</v>
      </c>
      <c r="B706" s="203" t="s">
        <v>45</v>
      </c>
      <c r="C706" s="203" t="s">
        <v>1750</v>
      </c>
      <c r="D706" s="203" t="s">
        <v>171</v>
      </c>
      <c r="E706" s="203" t="s">
        <v>248</v>
      </c>
      <c r="F706" s="203" t="s">
        <v>248</v>
      </c>
      <c r="G706" s="203" t="s">
        <v>41</v>
      </c>
      <c r="H706" s="203" t="s">
        <v>41</v>
      </c>
      <c r="I706" s="203" t="s">
        <v>251</v>
      </c>
      <c r="J706" s="203" t="s">
        <v>794</v>
      </c>
      <c r="K706" s="295">
        <v>42136</v>
      </c>
      <c r="L706" s="203" t="s">
        <v>13</v>
      </c>
      <c r="M706" s="203" t="s">
        <v>284</v>
      </c>
      <c r="N706" s="203" t="s">
        <v>195</v>
      </c>
      <c r="O706" s="203" t="s">
        <v>248</v>
      </c>
      <c r="P706" s="453">
        <f t="shared" ca="1" si="10"/>
        <v>16.797208680553013</v>
      </c>
      <c r="Q706" s="268" t="s">
        <v>289</v>
      </c>
    </row>
    <row r="707" spans="1:17" s="151" customFormat="1" x14ac:dyDescent="0.25">
      <c r="A707" s="294">
        <v>747</v>
      </c>
      <c r="B707" s="268" t="s">
        <v>10</v>
      </c>
      <c r="C707" s="268" t="s">
        <v>1495</v>
      </c>
      <c r="D707" s="268" t="s">
        <v>212</v>
      </c>
      <c r="E707" s="268" t="s">
        <v>38</v>
      </c>
      <c r="F707" s="268" t="s">
        <v>60</v>
      </c>
      <c r="G707" s="268" t="s">
        <v>196</v>
      </c>
      <c r="H707" s="268" t="s">
        <v>196</v>
      </c>
      <c r="I707" s="203" t="s">
        <v>266</v>
      </c>
      <c r="J707" s="203" t="s">
        <v>250</v>
      </c>
      <c r="K707" s="295">
        <v>42136</v>
      </c>
      <c r="L707" s="268" t="s">
        <v>13</v>
      </c>
      <c r="M707" s="203" t="s">
        <v>284</v>
      </c>
      <c r="N707" s="203" t="s">
        <v>195</v>
      </c>
      <c r="O707" s="295">
        <v>42137</v>
      </c>
      <c r="P707" s="453">
        <f t="shared" ref="P707:P770" ca="1" si="11">IF(B707="Closed",IFERROR(O707-K707,""""),(NOW()-K707))</f>
        <v>1</v>
      </c>
      <c r="Q707" s="268" t="s">
        <v>289</v>
      </c>
    </row>
    <row r="708" spans="1:17" s="151" customFormat="1" x14ac:dyDescent="0.25">
      <c r="A708" s="294">
        <v>749</v>
      </c>
      <c r="B708" s="268" t="s">
        <v>10</v>
      </c>
      <c r="C708" s="268" t="s">
        <v>1496</v>
      </c>
      <c r="D708" s="268" t="s">
        <v>212</v>
      </c>
      <c r="E708" s="268" t="s">
        <v>791</v>
      </c>
      <c r="F708" s="268" t="s">
        <v>81</v>
      </c>
      <c r="G708" s="268" t="s">
        <v>196</v>
      </c>
      <c r="H708" s="268" t="s">
        <v>41</v>
      </c>
      <c r="I708" s="203" t="s">
        <v>254</v>
      </c>
      <c r="J708" s="203" t="s">
        <v>250</v>
      </c>
      <c r="K708" s="295">
        <v>42137</v>
      </c>
      <c r="L708" s="268" t="s">
        <v>13</v>
      </c>
      <c r="M708" s="203" t="s">
        <v>284</v>
      </c>
      <c r="N708" s="203" t="s">
        <v>195</v>
      </c>
      <c r="O708" s="295">
        <v>42137</v>
      </c>
      <c r="P708" s="453">
        <f t="shared" ca="1" si="11"/>
        <v>0</v>
      </c>
      <c r="Q708" s="268" t="s">
        <v>289</v>
      </c>
    </row>
    <row r="709" spans="1:17" s="151" customFormat="1" x14ac:dyDescent="0.25">
      <c r="A709" s="294">
        <v>750</v>
      </c>
      <c r="B709" s="203" t="s">
        <v>10</v>
      </c>
      <c r="C709" s="203" t="s">
        <v>1497</v>
      </c>
      <c r="D709" s="203" t="s">
        <v>169</v>
      </c>
      <c r="E709" s="203" t="s">
        <v>38</v>
      </c>
      <c r="F709" s="203" t="s">
        <v>60</v>
      </c>
      <c r="G709" s="203" t="s">
        <v>41</v>
      </c>
      <c r="H709" s="203" t="s">
        <v>41</v>
      </c>
      <c r="I709" s="203" t="s">
        <v>264</v>
      </c>
      <c r="J709" s="203" t="s">
        <v>250</v>
      </c>
      <c r="K709" s="295">
        <v>42137</v>
      </c>
      <c r="L709" s="203" t="s">
        <v>13</v>
      </c>
      <c r="M709" s="203" t="s">
        <v>284</v>
      </c>
      <c r="N709" s="203" t="s">
        <v>195</v>
      </c>
      <c r="O709" s="295">
        <v>42139</v>
      </c>
      <c r="P709" s="453">
        <f t="shared" ca="1" si="11"/>
        <v>2</v>
      </c>
      <c r="Q709" s="268" t="s">
        <v>289</v>
      </c>
    </row>
    <row r="710" spans="1:17" s="151" customFormat="1" x14ac:dyDescent="0.25">
      <c r="A710" s="294">
        <v>751</v>
      </c>
      <c r="B710" s="268" t="s">
        <v>10</v>
      </c>
      <c r="C710" s="268" t="s">
        <v>1498</v>
      </c>
      <c r="D710" s="268" t="s">
        <v>220</v>
      </c>
      <c r="E710" s="268" t="s">
        <v>791</v>
      </c>
      <c r="F710" s="268" t="s">
        <v>81</v>
      </c>
      <c r="G710" s="268" t="s">
        <v>42</v>
      </c>
      <c r="H710" s="268" t="s">
        <v>42</v>
      </c>
      <c r="I710" s="203" t="s">
        <v>254</v>
      </c>
      <c r="J710" s="203" t="s">
        <v>250</v>
      </c>
      <c r="K710" s="295">
        <v>42137</v>
      </c>
      <c r="L710" s="268" t="s">
        <v>13</v>
      </c>
      <c r="M710" s="203" t="s">
        <v>284</v>
      </c>
      <c r="N710" s="203" t="s">
        <v>195</v>
      </c>
      <c r="O710" s="295">
        <v>42137</v>
      </c>
      <c r="P710" s="453">
        <f t="shared" ca="1" si="11"/>
        <v>0</v>
      </c>
      <c r="Q710" s="268" t="s">
        <v>289</v>
      </c>
    </row>
    <row r="711" spans="1:17" s="151" customFormat="1" x14ac:dyDescent="0.25">
      <c r="A711" s="294">
        <v>752</v>
      </c>
      <c r="B711" s="203" t="s">
        <v>10</v>
      </c>
      <c r="C711" s="203" t="s">
        <v>1499</v>
      </c>
      <c r="D711" s="203" t="s">
        <v>212</v>
      </c>
      <c r="E711" s="203" t="s">
        <v>38</v>
      </c>
      <c r="F711" s="203" t="s">
        <v>60</v>
      </c>
      <c r="G711" s="203" t="s">
        <v>196</v>
      </c>
      <c r="H711" s="203" t="s">
        <v>196</v>
      </c>
      <c r="I711" s="203" t="s">
        <v>261</v>
      </c>
      <c r="J711" s="203" t="s">
        <v>250</v>
      </c>
      <c r="K711" s="295">
        <v>42137</v>
      </c>
      <c r="L711" s="203" t="s">
        <v>13</v>
      </c>
      <c r="M711" s="203" t="s">
        <v>284</v>
      </c>
      <c r="N711" s="203" t="s">
        <v>195</v>
      </c>
      <c r="O711" s="295">
        <v>42139</v>
      </c>
      <c r="P711" s="453">
        <f t="shared" ca="1" si="11"/>
        <v>2</v>
      </c>
      <c r="Q711" s="268" t="s">
        <v>289</v>
      </c>
    </row>
    <row r="712" spans="1:17" s="151" customFormat="1" x14ac:dyDescent="0.25">
      <c r="A712" s="294">
        <v>753</v>
      </c>
      <c r="B712" s="268" t="s">
        <v>10</v>
      </c>
      <c r="C712" s="268" t="s">
        <v>1500</v>
      </c>
      <c r="D712" s="268" t="s">
        <v>212</v>
      </c>
      <c r="E712" s="268" t="s">
        <v>38</v>
      </c>
      <c r="F712" s="268" t="s">
        <v>60</v>
      </c>
      <c r="G712" s="268" t="s">
        <v>41</v>
      </c>
      <c r="H712" s="268" t="s">
        <v>41</v>
      </c>
      <c r="I712" s="203" t="s">
        <v>264</v>
      </c>
      <c r="J712" s="203" t="s">
        <v>250</v>
      </c>
      <c r="K712" s="295">
        <v>42137</v>
      </c>
      <c r="L712" s="268" t="s">
        <v>13</v>
      </c>
      <c r="M712" s="203" t="s">
        <v>284</v>
      </c>
      <c r="N712" s="203" t="s">
        <v>195</v>
      </c>
      <c r="O712" s="295">
        <v>42147</v>
      </c>
      <c r="P712" s="453">
        <f t="shared" ca="1" si="11"/>
        <v>10</v>
      </c>
      <c r="Q712" s="268" t="s">
        <v>289</v>
      </c>
    </row>
    <row r="713" spans="1:17" s="151" customFormat="1" x14ac:dyDescent="0.25">
      <c r="A713" s="294">
        <v>754</v>
      </c>
      <c r="B713" s="203" t="s">
        <v>10</v>
      </c>
      <c r="C713" s="203" t="s">
        <v>1501</v>
      </c>
      <c r="D713" s="203" t="s">
        <v>13</v>
      </c>
      <c r="E713" s="203" t="s">
        <v>38</v>
      </c>
      <c r="F713" s="203" t="s">
        <v>60</v>
      </c>
      <c r="G713" s="203" t="s">
        <v>42</v>
      </c>
      <c r="H713" s="203" t="s">
        <v>42</v>
      </c>
      <c r="I713" s="203" t="s">
        <v>254</v>
      </c>
      <c r="J713" s="203" t="s">
        <v>250</v>
      </c>
      <c r="K713" s="295">
        <v>42137</v>
      </c>
      <c r="L713" s="203" t="s">
        <v>13</v>
      </c>
      <c r="M713" s="203" t="s">
        <v>284</v>
      </c>
      <c r="N713" s="203" t="s">
        <v>195</v>
      </c>
      <c r="O713" s="295">
        <v>42139</v>
      </c>
      <c r="P713" s="453">
        <f t="shared" ca="1" si="11"/>
        <v>2</v>
      </c>
      <c r="Q713" s="268" t="s">
        <v>289</v>
      </c>
    </row>
    <row r="714" spans="1:17" s="151" customFormat="1" x14ac:dyDescent="0.25">
      <c r="A714" s="294">
        <v>755</v>
      </c>
      <c r="B714" s="268" t="s">
        <v>10</v>
      </c>
      <c r="C714" s="268" t="s">
        <v>1502</v>
      </c>
      <c r="D714" s="268" t="s">
        <v>212</v>
      </c>
      <c r="E714" s="268" t="s">
        <v>38</v>
      </c>
      <c r="F714" s="268" t="s">
        <v>60</v>
      </c>
      <c r="G714" s="268" t="s">
        <v>40</v>
      </c>
      <c r="H714" s="268" t="s">
        <v>41</v>
      </c>
      <c r="I714" s="203" t="s">
        <v>251</v>
      </c>
      <c r="J714" s="203" t="s">
        <v>250</v>
      </c>
      <c r="K714" s="295">
        <v>42137</v>
      </c>
      <c r="L714" s="268" t="s">
        <v>13</v>
      </c>
      <c r="M714" s="203" t="s">
        <v>284</v>
      </c>
      <c r="N714" s="203" t="s">
        <v>195</v>
      </c>
      <c r="O714" s="295">
        <v>42144</v>
      </c>
      <c r="P714" s="453">
        <f t="shared" ca="1" si="11"/>
        <v>7</v>
      </c>
      <c r="Q714" s="268" t="s">
        <v>289</v>
      </c>
    </row>
    <row r="715" spans="1:17" s="151" customFormat="1" x14ac:dyDescent="0.25">
      <c r="A715" s="294">
        <v>756</v>
      </c>
      <c r="B715" s="203" t="s">
        <v>10</v>
      </c>
      <c r="C715" s="203" t="s">
        <v>1503</v>
      </c>
      <c r="D715" s="203" t="s">
        <v>212</v>
      </c>
      <c r="E715" s="203" t="s">
        <v>38</v>
      </c>
      <c r="F715" s="203" t="s">
        <v>60</v>
      </c>
      <c r="G715" s="203" t="s">
        <v>41</v>
      </c>
      <c r="H715" s="203" t="s">
        <v>41</v>
      </c>
      <c r="I715" s="203" t="s">
        <v>261</v>
      </c>
      <c r="J715" s="203" t="s">
        <v>250</v>
      </c>
      <c r="K715" s="295">
        <v>42137</v>
      </c>
      <c r="L715" s="203" t="s">
        <v>13</v>
      </c>
      <c r="M715" s="203" t="s">
        <v>284</v>
      </c>
      <c r="N715" s="203" t="s">
        <v>195</v>
      </c>
      <c r="O715" s="295">
        <v>42146</v>
      </c>
      <c r="P715" s="453">
        <f t="shared" ca="1" si="11"/>
        <v>9</v>
      </c>
      <c r="Q715" s="268" t="s">
        <v>289</v>
      </c>
    </row>
    <row r="716" spans="1:17" s="151" customFormat="1" x14ac:dyDescent="0.25">
      <c r="A716" s="294">
        <v>757</v>
      </c>
      <c r="B716" s="268" t="s">
        <v>10</v>
      </c>
      <c r="C716" s="268" t="s">
        <v>1504</v>
      </c>
      <c r="D716" s="268" t="s">
        <v>212</v>
      </c>
      <c r="E716" s="268" t="s">
        <v>38</v>
      </c>
      <c r="F716" s="268" t="s">
        <v>60</v>
      </c>
      <c r="G716" s="268" t="s">
        <v>40</v>
      </c>
      <c r="H716" s="268" t="s">
        <v>40</v>
      </c>
      <c r="I716" s="203" t="s">
        <v>261</v>
      </c>
      <c r="J716" s="203" t="s">
        <v>250</v>
      </c>
      <c r="K716" s="295">
        <v>42137</v>
      </c>
      <c r="L716" s="268" t="s">
        <v>13</v>
      </c>
      <c r="M716" s="203" t="s">
        <v>284</v>
      </c>
      <c r="N716" s="203" t="s">
        <v>195</v>
      </c>
      <c r="O716" s="295">
        <v>42151</v>
      </c>
      <c r="P716" s="453">
        <f t="shared" ca="1" si="11"/>
        <v>14</v>
      </c>
      <c r="Q716" s="268" t="s">
        <v>289</v>
      </c>
    </row>
    <row r="717" spans="1:17" s="151" customFormat="1" x14ac:dyDescent="0.25">
      <c r="A717" s="294">
        <v>758</v>
      </c>
      <c r="B717" s="203" t="s">
        <v>8</v>
      </c>
      <c r="C717" s="203" t="s">
        <v>1505</v>
      </c>
      <c r="D717" s="203" t="s">
        <v>13</v>
      </c>
      <c r="E717" s="203" t="s">
        <v>248</v>
      </c>
      <c r="F717" s="203" t="s">
        <v>248</v>
      </c>
      <c r="G717" s="203" t="s">
        <v>42</v>
      </c>
      <c r="H717" s="203" t="s">
        <v>42</v>
      </c>
      <c r="I717" s="203" t="s">
        <v>254</v>
      </c>
      <c r="J717" s="203" t="s">
        <v>1795</v>
      </c>
      <c r="K717" s="295">
        <v>42137</v>
      </c>
      <c r="L717" s="203" t="s">
        <v>13</v>
      </c>
      <c r="M717" s="203" t="s">
        <v>284</v>
      </c>
      <c r="N717" s="203" t="s">
        <v>195</v>
      </c>
      <c r="O717" s="203" t="s">
        <v>248</v>
      </c>
      <c r="P717" s="453">
        <f t="shared" ca="1" si="11"/>
        <v>15.797208680553013</v>
      </c>
      <c r="Q717" s="268" t="s">
        <v>289</v>
      </c>
    </row>
    <row r="718" spans="1:17" s="151" customFormat="1" x14ac:dyDescent="0.25">
      <c r="A718" s="294">
        <v>759</v>
      </c>
      <c r="B718" s="268" t="s">
        <v>10</v>
      </c>
      <c r="C718" s="268" t="s">
        <v>1506</v>
      </c>
      <c r="D718" s="268" t="s">
        <v>220</v>
      </c>
      <c r="E718" s="203" t="s">
        <v>248</v>
      </c>
      <c r="F718" s="203" t="s">
        <v>248</v>
      </c>
      <c r="G718" s="268" t="s">
        <v>40</v>
      </c>
      <c r="H718" s="268" t="s">
        <v>40</v>
      </c>
      <c r="I718" s="203" t="s">
        <v>251</v>
      </c>
      <c r="J718" s="203" t="s">
        <v>250</v>
      </c>
      <c r="K718" s="295">
        <v>42138</v>
      </c>
      <c r="L718" s="268" t="s">
        <v>13</v>
      </c>
      <c r="M718" s="203" t="s">
        <v>284</v>
      </c>
      <c r="N718" s="203" t="s">
        <v>195</v>
      </c>
      <c r="O718" s="295">
        <v>42146</v>
      </c>
      <c r="P718" s="453">
        <f t="shared" ca="1" si="11"/>
        <v>8</v>
      </c>
      <c r="Q718" s="268" t="s">
        <v>289</v>
      </c>
    </row>
    <row r="719" spans="1:17" s="151" customFormat="1" x14ac:dyDescent="0.25">
      <c r="A719" s="294">
        <v>760</v>
      </c>
      <c r="B719" s="203" t="s">
        <v>199</v>
      </c>
      <c r="C719" s="203" t="s">
        <v>1507</v>
      </c>
      <c r="D719" s="203" t="s">
        <v>219</v>
      </c>
      <c r="E719" s="203" t="s">
        <v>248</v>
      </c>
      <c r="F719" s="203" t="s">
        <v>248</v>
      </c>
      <c r="G719" s="203" t="s">
        <v>40</v>
      </c>
      <c r="H719" s="203" t="s">
        <v>40</v>
      </c>
      <c r="I719" s="203" t="s">
        <v>251</v>
      </c>
      <c r="J719" s="203" t="s">
        <v>250</v>
      </c>
      <c r="K719" s="295">
        <v>42138</v>
      </c>
      <c r="L719" s="203" t="s">
        <v>13</v>
      </c>
      <c r="M719" s="203" t="s">
        <v>284</v>
      </c>
      <c r="N719" s="203" t="s">
        <v>195</v>
      </c>
      <c r="O719" s="203" t="s">
        <v>248</v>
      </c>
      <c r="P719" s="453">
        <f t="shared" ca="1" si="11"/>
        <v>14.797208680553013</v>
      </c>
      <c r="Q719" s="268" t="s">
        <v>289</v>
      </c>
    </row>
    <row r="720" spans="1:17" s="151" customFormat="1" x14ac:dyDescent="0.25">
      <c r="A720" s="294">
        <v>761</v>
      </c>
      <c r="B720" s="268" t="s">
        <v>10</v>
      </c>
      <c r="C720" s="268" t="s">
        <v>1508</v>
      </c>
      <c r="D720" s="268" t="s">
        <v>212</v>
      </c>
      <c r="E720" s="268" t="s">
        <v>38</v>
      </c>
      <c r="F720" s="268" t="s">
        <v>60</v>
      </c>
      <c r="G720" s="268" t="s">
        <v>40</v>
      </c>
      <c r="H720" s="268" t="s">
        <v>40</v>
      </c>
      <c r="I720" s="203" t="s">
        <v>265</v>
      </c>
      <c r="J720" s="203" t="s">
        <v>250</v>
      </c>
      <c r="K720" s="295">
        <v>42138</v>
      </c>
      <c r="L720" s="268" t="s">
        <v>13</v>
      </c>
      <c r="M720" s="203" t="s">
        <v>284</v>
      </c>
      <c r="N720" s="203" t="s">
        <v>195</v>
      </c>
      <c r="O720" s="295">
        <v>42139</v>
      </c>
      <c r="P720" s="453">
        <f t="shared" ca="1" si="11"/>
        <v>1</v>
      </c>
      <c r="Q720" s="268" t="s">
        <v>289</v>
      </c>
    </row>
    <row r="721" spans="1:17" s="151" customFormat="1" x14ac:dyDescent="0.25">
      <c r="A721" s="294">
        <v>762</v>
      </c>
      <c r="B721" s="203" t="s">
        <v>9</v>
      </c>
      <c r="C721" s="203" t="s">
        <v>1509</v>
      </c>
      <c r="D721" s="203" t="s">
        <v>213</v>
      </c>
      <c r="E721" s="203" t="s">
        <v>248</v>
      </c>
      <c r="F721" s="203" t="s">
        <v>248</v>
      </c>
      <c r="G721" s="203" t="s">
        <v>41</v>
      </c>
      <c r="H721" s="203" t="s">
        <v>41</v>
      </c>
      <c r="I721" s="203" t="s">
        <v>261</v>
      </c>
      <c r="J721" s="203" t="s">
        <v>271</v>
      </c>
      <c r="K721" s="295">
        <v>42138</v>
      </c>
      <c r="L721" s="203" t="s">
        <v>13</v>
      </c>
      <c r="M721" s="203" t="s">
        <v>284</v>
      </c>
      <c r="N721" s="203" t="s">
        <v>195</v>
      </c>
      <c r="O721" s="203" t="s">
        <v>248</v>
      </c>
      <c r="P721" s="453">
        <f t="shared" ca="1" si="11"/>
        <v>14.797208680553013</v>
      </c>
      <c r="Q721" s="268" t="s">
        <v>289</v>
      </c>
    </row>
    <row r="722" spans="1:17" s="151" customFormat="1" x14ac:dyDescent="0.25">
      <c r="A722" s="294">
        <v>763</v>
      </c>
      <c r="B722" s="268" t="s">
        <v>10</v>
      </c>
      <c r="C722" s="268" t="s">
        <v>1510</v>
      </c>
      <c r="D722" s="268" t="s">
        <v>224</v>
      </c>
      <c r="E722" s="268" t="s">
        <v>38</v>
      </c>
      <c r="F722" s="268" t="s">
        <v>60</v>
      </c>
      <c r="G722" s="268" t="s">
        <v>41</v>
      </c>
      <c r="H722" s="268" t="s">
        <v>41</v>
      </c>
      <c r="I722" s="203" t="s">
        <v>261</v>
      </c>
      <c r="J722" s="203" t="s">
        <v>261</v>
      </c>
      <c r="K722" s="295">
        <v>42138</v>
      </c>
      <c r="L722" s="268" t="s">
        <v>13</v>
      </c>
      <c r="M722" s="203" t="s">
        <v>284</v>
      </c>
      <c r="N722" s="203" t="s">
        <v>195</v>
      </c>
      <c r="O722" s="295">
        <v>42150</v>
      </c>
      <c r="P722" s="453">
        <f t="shared" ca="1" si="11"/>
        <v>12</v>
      </c>
      <c r="Q722" s="268" t="s">
        <v>289</v>
      </c>
    </row>
    <row r="723" spans="1:17" s="151" customFormat="1" x14ac:dyDescent="0.25">
      <c r="A723" s="294">
        <v>764</v>
      </c>
      <c r="B723" s="203" t="s">
        <v>35</v>
      </c>
      <c r="C723" s="203" t="s">
        <v>1511</v>
      </c>
      <c r="D723" s="203" t="s">
        <v>218</v>
      </c>
      <c r="E723" s="203" t="s">
        <v>248</v>
      </c>
      <c r="F723" s="203" t="s">
        <v>248</v>
      </c>
      <c r="G723" s="203" t="s">
        <v>40</v>
      </c>
      <c r="H723" s="203" t="s">
        <v>40</v>
      </c>
      <c r="I723" s="203" t="s">
        <v>251</v>
      </c>
      <c r="J723" s="203" t="s">
        <v>270</v>
      </c>
      <c r="K723" s="295">
        <v>42138</v>
      </c>
      <c r="L723" s="203" t="s">
        <v>13</v>
      </c>
      <c r="M723" s="203" t="s">
        <v>284</v>
      </c>
      <c r="N723" s="203" t="s">
        <v>195</v>
      </c>
      <c r="O723" s="203" t="s">
        <v>248</v>
      </c>
      <c r="P723" s="453">
        <f t="shared" ca="1" si="11"/>
        <v>14.797208680553013</v>
      </c>
      <c r="Q723" s="268" t="s">
        <v>289</v>
      </c>
    </row>
    <row r="724" spans="1:17" s="151" customFormat="1" x14ac:dyDescent="0.25">
      <c r="A724" s="294">
        <v>765</v>
      </c>
      <c r="B724" s="268" t="s">
        <v>8</v>
      </c>
      <c r="C724" s="268" t="s">
        <v>1512</v>
      </c>
      <c r="D724" s="268" t="s">
        <v>220</v>
      </c>
      <c r="E724" s="203" t="s">
        <v>248</v>
      </c>
      <c r="F724" s="203" t="s">
        <v>248</v>
      </c>
      <c r="G724" s="268" t="s">
        <v>40</v>
      </c>
      <c r="H724" s="268" t="s">
        <v>41</v>
      </c>
      <c r="I724" s="203" t="s">
        <v>254</v>
      </c>
      <c r="J724" s="203" t="s">
        <v>273</v>
      </c>
      <c r="K724" s="295">
        <v>42138</v>
      </c>
      <c r="L724" s="268" t="s">
        <v>13</v>
      </c>
      <c r="M724" s="203" t="s">
        <v>284</v>
      </c>
      <c r="N724" s="203" t="s">
        <v>195</v>
      </c>
      <c r="O724" s="203" t="s">
        <v>248</v>
      </c>
      <c r="P724" s="453">
        <f t="shared" ca="1" si="11"/>
        <v>14.797208680553013</v>
      </c>
      <c r="Q724" s="268" t="s">
        <v>289</v>
      </c>
    </row>
    <row r="725" spans="1:17" s="151" customFormat="1" x14ac:dyDescent="0.25">
      <c r="A725" s="294">
        <v>766</v>
      </c>
      <c r="B725" s="203" t="s">
        <v>35</v>
      </c>
      <c r="C725" s="203" t="s">
        <v>1513</v>
      </c>
      <c r="D725" s="203" t="s">
        <v>220</v>
      </c>
      <c r="E725" s="203" t="s">
        <v>248</v>
      </c>
      <c r="F725" s="203" t="s">
        <v>248</v>
      </c>
      <c r="G725" s="203" t="s">
        <v>40</v>
      </c>
      <c r="H725" s="203" t="s">
        <v>40</v>
      </c>
      <c r="I725" s="203" t="s">
        <v>254</v>
      </c>
      <c r="J725" s="203" t="s">
        <v>273</v>
      </c>
      <c r="K725" s="295">
        <v>42138</v>
      </c>
      <c r="L725" s="203" t="s">
        <v>13</v>
      </c>
      <c r="M725" s="203" t="s">
        <v>284</v>
      </c>
      <c r="N725" s="203" t="s">
        <v>195</v>
      </c>
      <c r="O725" s="203" t="s">
        <v>248</v>
      </c>
      <c r="P725" s="453">
        <f t="shared" ca="1" si="11"/>
        <v>14.797208680553013</v>
      </c>
      <c r="Q725" s="268" t="s">
        <v>289</v>
      </c>
    </row>
    <row r="726" spans="1:17" s="151" customFormat="1" x14ac:dyDescent="0.25">
      <c r="A726" s="294">
        <v>767</v>
      </c>
      <c r="B726" s="268" t="s">
        <v>35</v>
      </c>
      <c r="C726" s="268" t="s">
        <v>1514</v>
      </c>
      <c r="D726" s="268" t="s">
        <v>220</v>
      </c>
      <c r="E726" s="203" t="s">
        <v>248</v>
      </c>
      <c r="F726" s="203" t="s">
        <v>248</v>
      </c>
      <c r="G726" s="268" t="s">
        <v>40</v>
      </c>
      <c r="H726" s="268" t="s">
        <v>40</v>
      </c>
      <c r="I726" s="203" t="s">
        <v>254</v>
      </c>
      <c r="J726" s="203" t="s">
        <v>273</v>
      </c>
      <c r="K726" s="295">
        <v>42138</v>
      </c>
      <c r="L726" s="268" t="s">
        <v>13</v>
      </c>
      <c r="M726" s="203" t="s">
        <v>284</v>
      </c>
      <c r="N726" s="203" t="s">
        <v>195</v>
      </c>
      <c r="O726" s="203" t="s">
        <v>248</v>
      </c>
      <c r="P726" s="453">
        <f t="shared" ca="1" si="11"/>
        <v>14.797208680553013</v>
      </c>
      <c r="Q726" s="268" t="s">
        <v>289</v>
      </c>
    </row>
    <row r="727" spans="1:17" s="151" customFormat="1" x14ac:dyDescent="0.25">
      <c r="A727" s="294">
        <v>768</v>
      </c>
      <c r="B727" s="203" t="s">
        <v>35</v>
      </c>
      <c r="C727" s="203" t="s">
        <v>1515</v>
      </c>
      <c r="D727" s="203" t="s">
        <v>220</v>
      </c>
      <c r="E727" s="203" t="s">
        <v>248</v>
      </c>
      <c r="F727" s="203" t="s">
        <v>248</v>
      </c>
      <c r="G727" s="203" t="s">
        <v>40</v>
      </c>
      <c r="H727" s="203" t="s">
        <v>40</v>
      </c>
      <c r="I727" s="203" t="s">
        <v>254</v>
      </c>
      <c r="J727" s="203" t="s">
        <v>1795</v>
      </c>
      <c r="K727" s="295">
        <v>42138</v>
      </c>
      <c r="L727" s="203" t="s">
        <v>13</v>
      </c>
      <c r="M727" s="203" t="s">
        <v>284</v>
      </c>
      <c r="N727" s="203" t="s">
        <v>195</v>
      </c>
      <c r="O727" s="203" t="s">
        <v>248</v>
      </c>
      <c r="P727" s="453">
        <f t="shared" ca="1" si="11"/>
        <v>14.797208680553013</v>
      </c>
      <c r="Q727" s="268" t="s">
        <v>289</v>
      </c>
    </row>
    <row r="728" spans="1:17" s="151" customFormat="1" x14ac:dyDescent="0.25">
      <c r="A728" s="294">
        <v>769</v>
      </c>
      <c r="B728" s="268" t="s">
        <v>35</v>
      </c>
      <c r="C728" s="268" t="s">
        <v>1516</v>
      </c>
      <c r="D728" s="268" t="s">
        <v>220</v>
      </c>
      <c r="E728" s="203" t="s">
        <v>248</v>
      </c>
      <c r="F728" s="203" t="s">
        <v>248</v>
      </c>
      <c r="G728" s="268" t="s">
        <v>40</v>
      </c>
      <c r="H728" s="268" t="s">
        <v>40</v>
      </c>
      <c r="I728" s="203" t="s">
        <v>254</v>
      </c>
      <c r="J728" s="203" t="s">
        <v>273</v>
      </c>
      <c r="K728" s="295">
        <v>42138</v>
      </c>
      <c r="L728" s="268" t="s">
        <v>13</v>
      </c>
      <c r="M728" s="203" t="s">
        <v>284</v>
      </c>
      <c r="N728" s="203" t="s">
        <v>195</v>
      </c>
      <c r="O728" s="203" t="s">
        <v>248</v>
      </c>
      <c r="P728" s="453">
        <f t="shared" ca="1" si="11"/>
        <v>14.797208680553013</v>
      </c>
      <c r="Q728" s="268" t="s">
        <v>289</v>
      </c>
    </row>
    <row r="729" spans="1:17" s="151" customFormat="1" x14ac:dyDescent="0.25">
      <c r="A729" s="294">
        <v>770</v>
      </c>
      <c r="B729" s="203" t="s">
        <v>216</v>
      </c>
      <c r="C729" s="203" t="s">
        <v>1517</v>
      </c>
      <c r="D729" s="203" t="s">
        <v>220</v>
      </c>
      <c r="E729" s="203" t="s">
        <v>248</v>
      </c>
      <c r="F729" s="203" t="s">
        <v>248</v>
      </c>
      <c r="G729" s="203" t="s">
        <v>40</v>
      </c>
      <c r="H729" s="203" t="s">
        <v>40</v>
      </c>
      <c r="I729" s="203" t="s">
        <v>254</v>
      </c>
      <c r="J729" s="203" t="s">
        <v>267</v>
      </c>
      <c r="K729" s="295">
        <v>42138</v>
      </c>
      <c r="L729" s="203" t="s">
        <v>13</v>
      </c>
      <c r="M729" s="203" t="s">
        <v>284</v>
      </c>
      <c r="N729" s="203" t="s">
        <v>195</v>
      </c>
      <c r="O729" s="203" t="s">
        <v>248</v>
      </c>
      <c r="P729" s="453">
        <f t="shared" ca="1" si="11"/>
        <v>14.797208680553013</v>
      </c>
      <c r="Q729" s="268" t="s">
        <v>289</v>
      </c>
    </row>
    <row r="730" spans="1:17" s="151" customFormat="1" x14ac:dyDescent="0.25">
      <c r="A730" s="294">
        <v>771</v>
      </c>
      <c r="B730" s="268" t="s">
        <v>35</v>
      </c>
      <c r="C730" s="268" t="s">
        <v>1518</v>
      </c>
      <c r="D730" s="268" t="s">
        <v>220</v>
      </c>
      <c r="E730" s="203" t="s">
        <v>248</v>
      </c>
      <c r="F730" s="203" t="s">
        <v>248</v>
      </c>
      <c r="G730" s="268" t="s">
        <v>40</v>
      </c>
      <c r="H730" s="268" t="s">
        <v>40</v>
      </c>
      <c r="I730" s="203" t="s">
        <v>254</v>
      </c>
      <c r="J730" s="203" t="s">
        <v>273</v>
      </c>
      <c r="K730" s="295">
        <v>42138</v>
      </c>
      <c r="L730" s="268" t="s">
        <v>13</v>
      </c>
      <c r="M730" s="203" t="s">
        <v>284</v>
      </c>
      <c r="N730" s="203" t="s">
        <v>195</v>
      </c>
      <c r="O730" s="203" t="s">
        <v>248</v>
      </c>
      <c r="P730" s="453">
        <f t="shared" ca="1" si="11"/>
        <v>14.797208680553013</v>
      </c>
      <c r="Q730" s="268" t="s">
        <v>289</v>
      </c>
    </row>
    <row r="731" spans="1:17" s="151" customFormat="1" x14ac:dyDescent="0.25">
      <c r="A731" s="294">
        <v>772</v>
      </c>
      <c r="B731" s="203" t="s">
        <v>35</v>
      </c>
      <c r="C731" s="203" t="s">
        <v>1519</v>
      </c>
      <c r="D731" s="203" t="s">
        <v>220</v>
      </c>
      <c r="E731" s="203" t="s">
        <v>248</v>
      </c>
      <c r="F731" s="203" t="s">
        <v>248</v>
      </c>
      <c r="G731" s="203" t="s">
        <v>40</v>
      </c>
      <c r="H731" s="203" t="s">
        <v>40</v>
      </c>
      <c r="I731" s="203" t="s">
        <v>254</v>
      </c>
      <c r="J731" s="203" t="s">
        <v>273</v>
      </c>
      <c r="K731" s="295">
        <v>42138</v>
      </c>
      <c r="L731" s="203" t="s">
        <v>13</v>
      </c>
      <c r="M731" s="203" t="s">
        <v>284</v>
      </c>
      <c r="N731" s="203" t="s">
        <v>195</v>
      </c>
      <c r="O731" s="203" t="s">
        <v>248</v>
      </c>
      <c r="P731" s="453">
        <f t="shared" ca="1" si="11"/>
        <v>14.797208680553013</v>
      </c>
      <c r="Q731" s="268" t="s">
        <v>289</v>
      </c>
    </row>
    <row r="732" spans="1:17" s="151" customFormat="1" x14ac:dyDescent="0.25">
      <c r="A732" s="294">
        <v>773</v>
      </c>
      <c r="B732" s="268" t="s">
        <v>45</v>
      </c>
      <c r="C732" s="268" t="s">
        <v>1520</v>
      </c>
      <c r="D732" s="268" t="s">
        <v>220</v>
      </c>
      <c r="E732" s="203" t="s">
        <v>248</v>
      </c>
      <c r="F732" s="203" t="s">
        <v>248</v>
      </c>
      <c r="G732" s="268" t="s">
        <v>40</v>
      </c>
      <c r="H732" s="268" t="s">
        <v>40</v>
      </c>
      <c r="I732" s="203" t="s">
        <v>254</v>
      </c>
      <c r="J732" s="203" t="s">
        <v>267</v>
      </c>
      <c r="K732" s="295">
        <v>42138</v>
      </c>
      <c r="L732" s="268" t="s">
        <v>13</v>
      </c>
      <c r="M732" s="203" t="s">
        <v>284</v>
      </c>
      <c r="N732" s="203" t="s">
        <v>195</v>
      </c>
      <c r="O732" s="203" t="s">
        <v>248</v>
      </c>
      <c r="P732" s="453">
        <f t="shared" ca="1" si="11"/>
        <v>14.797208680553013</v>
      </c>
      <c r="Q732" s="268" t="s">
        <v>289</v>
      </c>
    </row>
    <row r="733" spans="1:17" s="151" customFormat="1" x14ac:dyDescent="0.25">
      <c r="A733" s="294">
        <v>774</v>
      </c>
      <c r="B733" s="203" t="s">
        <v>10</v>
      </c>
      <c r="C733" s="203" t="s">
        <v>1608</v>
      </c>
      <c r="D733" s="203" t="s">
        <v>13</v>
      </c>
      <c r="E733" s="203" t="s">
        <v>54</v>
      </c>
      <c r="F733" s="203" t="s">
        <v>81</v>
      </c>
      <c r="G733" s="203" t="s">
        <v>42</v>
      </c>
      <c r="H733" s="203" t="s">
        <v>42</v>
      </c>
      <c r="I733" s="203" t="s">
        <v>254</v>
      </c>
      <c r="J733" s="203" t="s">
        <v>250</v>
      </c>
      <c r="K733" s="295">
        <v>42138</v>
      </c>
      <c r="L733" s="203" t="s">
        <v>13</v>
      </c>
      <c r="M733" s="203" t="s">
        <v>284</v>
      </c>
      <c r="N733" s="203" t="s">
        <v>195</v>
      </c>
      <c r="O733" s="295">
        <v>42151</v>
      </c>
      <c r="P733" s="453">
        <f t="shared" ca="1" si="11"/>
        <v>13</v>
      </c>
      <c r="Q733" s="268" t="s">
        <v>289</v>
      </c>
    </row>
    <row r="734" spans="1:17" s="151" customFormat="1" x14ac:dyDescent="0.25">
      <c r="A734" s="294">
        <v>775</v>
      </c>
      <c r="B734" s="268" t="s">
        <v>10</v>
      </c>
      <c r="C734" s="268" t="s">
        <v>1521</v>
      </c>
      <c r="D734" s="268" t="s">
        <v>212</v>
      </c>
      <c r="E734" s="268" t="s">
        <v>54</v>
      </c>
      <c r="F734" s="268" t="s">
        <v>1596</v>
      </c>
      <c r="G734" s="268" t="s">
        <v>40</v>
      </c>
      <c r="H734" s="268" t="s">
        <v>40</v>
      </c>
      <c r="I734" s="203" t="s">
        <v>264</v>
      </c>
      <c r="J734" s="203" t="s">
        <v>264</v>
      </c>
      <c r="K734" s="295">
        <v>42138</v>
      </c>
      <c r="L734" s="268" t="s">
        <v>13</v>
      </c>
      <c r="M734" s="203" t="s">
        <v>284</v>
      </c>
      <c r="N734" s="203" t="s">
        <v>195</v>
      </c>
      <c r="O734" s="295">
        <v>42152</v>
      </c>
      <c r="P734" s="453">
        <f t="shared" ca="1" si="11"/>
        <v>14</v>
      </c>
      <c r="Q734" s="268" t="s">
        <v>289</v>
      </c>
    </row>
    <row r="735" spans="1:17" s="151" customFormat="1" x14ac:dyDescent="0.25">
      <c r="A735" s="294">
        <v>776</v>
      </c>
      <c r="B735" s="203" t="s">
        <v>35</v>
      </c>
      <c r="C735" s="203" t="s">
        <v>1522</v>
      </c>
      <c r="D735" s="203" t="s">
        <v>209</v>
      </c>
      <c r="E735" s="203" t="s">
        <v>248</v>
      </c>
      <c r="F735" s="203" t="s">
        <v>248</v>
      </c>
      <c r="G735" s="203" t="s">
        <v>40</v>
      </c>
      <c r="H735" s="203" t="s">
        <v>40</v>
      </c>
      <c r="I735" s="203" t="s">
        <v>265</v>
      </c>
      <c r="J735" s="203" t="s">
        <v>267</v>
      </c>
      <c r="K735" s="295">
        <v>42138</v>
      </c>
      <c r="L735" s="203" t="s">
        <v>13</v>
      </c>
      <c r="M735" s="203" t="s">
        <v>284</v>
      </c>
      <c r="N735" s="203" t="s">
        <v>195</v>
      </c>
      <c r="O735" s="203" t="s">
        <v>248</v>
      </c>
      <c r="P735" s="453">
        <f t="shared" ca="1" si="11"/>
        <v>14.797208680553013</v>
      </c>
      <c r="Q735" s="268" t="s">
        <v>289</v>
      </c>
    </row>
    <row r="736" spans="1:17" s="151" customFormat="1" x14ac:dyDescent="0.25">
      <c r="A736" s="294">
        <v>777</v>
      </c>
      <c r="B736" s="268" t="s">
        <v>10</v>
      </c>
      <c r="C736" s="268" t="s">
        <v>1523</v>
      </c>
      <c r="D736" s="268" t="s">
        <v>220</v>
      </c>
      <c r="E736" s="268" t="s">
        <v>38</v>
      </c>
      <c r="F736" s="268" t="s">
        <v>60</v>
      </c>
      <c r="G736" s="268" t="s">
        <v>41</v>
      </c>
      <c r="H736" s="268" t="s">
        <v>196</v>
      </c>
      <c r="I736" s="203" t="s">
        <v>254</v>
      </c>
      <c r="J736" s="203" t="s">
        <v>250</v>
      </c>
      <c r="K736" s="295">
        <v>42138</v>
      </c>
      <c r="L736" s="268" t="s">
        <v>13</v>
      </c>
      <c r="M736" s="203" t="s">
        <v>284</v>
      </c>
      <c r="N736" s="203" t="s">
        <v>195</v>
      </c>
      <c r="O736" s="295">
        <v>42143</v>
      </c>
      <c r="P736" s="453">
        <f t="shared" ca="1" si="11"/>
        <v>5</v>
      </c>
      <c r="Q736" s="268" t="s">
        <v>289</v>
      </c>
    </row>
    <row r="737" spans="1:17" s="151" customFormat="1" x14ac:dyDescent="0.25">
      <c r="A737" s="294">
        <v>778</v>
      </c>
      <c r="B737" s="203" t="s">
        <v>8</v>
      </c>
      <c r="C737" s="203" t="s">
        <v>1524</v>
      </c>
      <c r="D737" s="203" t="s">
        <v>212</v>
      </c>
      <c r="E737" s="203" t="s">
        <v>248</v>
      </c>
      <c r="F737" s="203" t="s">
        <v>248</v>
      </c>
      <c r="G737" s="203" t="s">
        <v>41</v>
      </c>
      <c r="H737" s="203" t="s">
        <v>41</v>
      </c>
      <c r="I737" s="203" t="s">
        <v>261</v>
      </c>
      <c r="J737" s="203" t="s">
        <v>267</v>
      </c>
      <c r="K737" s="295">
        <v>42138</v>
      </c>
      <c r="L737" s="203" t="s">
        <v>13</v>
      </c>
      <c r="M737" s="203" t="s">
        <v>284</v>
      </c>
      <c r="N737" s="203" t="s">
        <v>195</v>
      </c>
      <c r="O737" s="203" t="s">
        <v>248</v>
      </c>
      <c r="P737" s="453">
        <f t="shared" ca="1" si="11"/>
        <v>14.797208680553013</v>
      </c>
      <c r="Q737" s="268" t="s">
        <v>289</v>
      </c>
    </row>
    <row r="738" spans="1:17" s="151" customFormat="1" x14ac:dyDescent="0.25">
      <c r="A738" s="294">
        <v>779</v>
      </c>
      <c r="B738" s="268" t="s">
        <v>10</v>
      </c>
      <c r="C738" s="268" t="s">
        <v>1525</v>
      </c>
      <c r="D738" s="268" t="s">
        <v>220</v>
      </c>
      <c r="E738" s="268" t="s">
        <v>38</v>
      </c>
      <c r="F738" s="268" t="s">
        <v>60</v>
      </c>
      <c r="G738" s="268" t="s">
        <v>40</v>
      </c>
      <c r="H738" s="268" t="s">
        <v>40</v>
      </c>
      <c r="I738" s="203" t="s">
        <v>254</v>
      </c>
      <c r="J738" s="203" t="s">
        <v>250</v>
      </c>
      <c r="K738" s="295">
        <v>42138</v>
      </c>
      <c r="L738" s="268" t="s">
        <v>13</v>
      </c>
      <c r="M738" s="203" t="s">
        <v>284</v>
      </c>
      <c r="N738" s="203" t="s">
        <v>195</v>
      </c>
      <c r="O738" s="295">
        <v>42151</v>
      </c>
      <c r="P738" s="453">
        <f t="shared" ca="1" si="11"/>
        <v>13</v>
      </c>
      <c r="Q738" s="268" t="s">
        <v>289</v>
      </c>
    </row>
    <row r="739" spans="1:17" s="151" customFormat="1" x14ac:dyDescent="0.25">
      <c r="A739" s="294">
        <v>780</v>
      </c>
      <c r="B739" s="203" t="s">
        <v>10</v>
      </c>
      <c r="C739" s="203" t="s">
        <v>1609</v>
      </c>
      <c r="D739" s="203" t="s">
        <v>220</v>
      </c>
      <c r="E739" s="203" t="s">
        <v>38</v>
      </c>
      <c r="F739" s="203" t="s">
        <v>60</v>
      </c>
      <c r="G739" s="203" t="s">
        <v>40</v>
      </c>
      <c r="H739" s="203" t="s">
        <v>40</v>
      </c>
      <c r="I739" s="203" t="s">
        <v>254</v>
      </c>
      <c r="J739" s="203" t="s">
        <v>250</v>
      </c>
      <c r="K739" s="295">
        <v>42138</v>
      </c>
      <c r="L739" s="203" t="s">
        <v>13</v>
      </c>
      <c r="M739" s="203" t="s">
        <v>284</v>
      </c>
      <c r="N739" s="203" t="s">
        <v>195</v>
      </c>
      <c r="O739" s="295">
        <v>42151</v>
      </c>
      <c r="P739" s="453">
        <f t="shared" ca="1" si="11"/>
        <v>13</v>
      </c>
      <c r="Q739" s="268" t="s">
        <v>289</v>
      </c>
    </row>
    <row r="740" spans="1:17" s="151" customFormat="1" x14ac:dyDescent="0.25">
      <c r="A740" s="294">
        <v>781</v>
      </c>
      <c r="B740" s="268" t="s">
        <v>10</v>
      </c>
      <c r="C740" s="268" t="s">
        <v>1526</v>
      </c>
      <c r="D740" s="268" t="s">
        <v>212</v>
      </c>
      <c r="E740" s="268" t="s">
        <v>38</v>
      </c>
      <c r="F740" s="268" t="s">
        <v>60</v>
      </c>
      <c r="G740" s="268" t="s">
        <v>40</v>
      </c>
      <c r="H740" s="268" t="s">
        <v>40</v>
      </c>
      <c r="I740" s="203" t="s">
        <v>261</v>
      </c>
      <c r="J740" s="203" t="s">
        <v>255</v>
      </c>
      <c r="K740" s="295">
        <v>42138</v>
      </c>
      <c r="L740" s="268" t="s">
        <v>13</v>
      </c>
      <c r="M740" s="203" t="s">
        <v>284</v>
      </c>
      <c r="N740" s="203" t="s">
        <v>195</v>
      </c>
      <c r="O740" s="295">
        <v>42150</v>
      </c>
      <c r="P740" s="453">
        <f t="shared" ca="1" si="11"/>
        <v>12</v>
      </c>
      <c r="Q740" s="268" t="s">
        <v>289</v>
      </c>
    </row>
    <row r="741" spans="1:17" s="151" customFormat="1" x14ac:dyDescent="0.25">
      <c r="A741" s="294">
        <v>782</v>
      </c>
      <c r="B741" s="203" t="s">
        <v>35</v>
      </c>
      <c r="C741" s="203" t="s">
        <v>1527</v>
      </c>
      <c r="D741" s="203" t="s">
        <v>13</v>
      </c>
      <c r="E741" s="203" t="s">
        <v>248</v>
      </c>
      <c r="F741" s="203" t="s">
        <v>248</v>
      </c>
      <c r="G741" s="203" t="s">
        <v>42</v>
      </c>
      <c r="H741" s="203" t="s">
        <v>42</v>
      </c>
      <c r="I741" s="203" t="s">
        <v>250</v>
      </c>
      <c r="J741" s="203" t="s">
        <v>275</v>
      </c>
      <c r="K741" s="295">
        <v>42136</v>
      </c>
      <c r="L741" s="203" t="s">
        <v>13</v>
      </c>
      <c r="M741" s="203" t="s">
        <v>284</v>
      </c>
      <c r="N741" s="203" t="s">
        <v>195</v>
      </c>
      <c r="O741" s="203" t="s">
        <v>248</v>
      </c>
      <c r="P741" s="453">
        <f t="shared" ca="1" si="11"/>
        <v>16.797208680553013</v>
      </c>
      <c r="Q741" s="268" t="s">
        <v>289</v>
      </c>
    </row>
    <row r="742" spans="1:17" s="151" customFormat="1" x14ac:dyDescent="0.25">
      <c r="A742" s="294">
        <v>783</v>
      </c>
      <c r="B742" s="268" t="s">
        <v>35</v>
      </c>
      <c r="C742" s="268" t="s">
        <v>1528</v>
      </c>
      <c r="D742" s="268" t="s">
        <v>220</v>
      </c>
      <c r="E742" s="203" t="s">
        <v>248</v>
      </c>
      <c r="F742" s="203" t="s">
        <v>248</v>
      </c>
      <c r="G742" s="268" t="s">
        <v>42</v>
      </c>
      <c r="H742" s="268" t="s">
        <v>42</v>
      </c>
      <c r="I742" s="203" t="s">
        <v>254</v>
      </c>
      <c r="J742" s="203" t="s">
        <v>1569</v>
      </c>
      <c r="K742" s="295">
        <v>42139</v>
      </c>
      <c r="L742" s="268" t="s">
        <v>13</v>
      </c>
      <c r="M742" s="203" t="s">
        <v>284</v>
      </c>
      <c r="N742" s="203" t="s">
        <v>195</v>
      </c>
      <c r="O742" s="203" t="s">
        <v>248</v>
      </c>
      <c r="P742" s="453">
        <f t="shared" ca="1" si="11"/>
        <v>13.797208680553013</v>
      </c>
      <c r="Q742" s="268" t="s">
        <v>289</v>
      </c>
    </row>
    <row r="743" spans="1:17" s="151" customFormat="1" x14ac:dyDescent="0.25">
      <c r="A743" s="294">
        <v>784</v>
      </c>
      <c r="B743" s="203" t="s">
        <v>10</v>
      </c>
      <c r="C743" s="203" t="s">
        <v>1529</v>
      </c>
      <c r="D743" s="203" t="s">
        <v>220</v>
      </c>
      <c r="E743" s="203" t="s">
        <v>38</v>
      </c>
      <c r="F743" s="203" t="s">
        <v>60</v>
      </c>
      <c r="G743" s="203" t="s">
        <v>40</v>
      </c>
      <c r="H743" s="203" t="s">
        <v>40</v>
      </c>
      <c r="I743" s="203" t="s">
        <v>254</v>
      </c>
      <c r="J743" s="203" t="s">
        <v>273</v>
      </c>
      <c r="K743" s="295">
        <v>42139</v>
      </c>
      <c r="L743" s="203" t="s">
        <v>13</v>
      </c>
      <c r="M743" s="203" t="s">
        <v>284</v>
      </c>
      <c r="N743" s="203" t="s">
        <v>195</v>
      </c>
      <c r="O743" s="295">
        <v>42145</v>
      </c>
      <c r="P743" s="453">
        <f t="shared" ca="1" si="11"/>
        <v>6</v>
      </c>
      <c r="Q743" s="268" t="s">
        <v>289</v>
      </c>
    </row>
    <row r="744" spans="1:17" s="151" customFormat="1" x14ac:dyDescent="0.25">
      <c r="A744" s="294">
        <v>785</v>
      </c>
      <c r="B744" s="268" t="s">
        <v>10</v>
      </c>
      <c r="C744" s="268" t="s">
        <v>1530</v>
      </c>
      <c r="D744" s="268" t="s">
        <v>220</v>
      </c>
      <c r="E744" s="268" t="s">
        <v>38</v>
      </c>
      <c r="F744" s="268" t="s">
        <v>60</v>
      </c>
      <c r="G744" s="268" t="s">
        <v>40</v>
      </c>
      <c r="H744" s="268" t="s">
        <v>40</v>
      </c>
      <c r="I744" s="203" t="s">
        <v>251</v>
      </c>
      <c r="J744" s="203" t="s">
        <v>250</v>
      </c>
      <c r="K744" s="295">
        <v>42139</v>
      </c>
      <c r="L744" s="268" t="s">
        <v>13</v>
      </c>
      <c r="M744" s="203" t="s">
        <v>284</v>
      </c>
      <c r="N744" s="203" t="s">
        <v>195</v>
      </c>
      <c r="O744" s="295">
        <v>42143</v>
      </c>
      <c r="P744" s="453">
        <f t="shared" ca="1" si="11"/>
        <v>4</v>
      </c>
      <c r="Q744" s="268" t="s">
        <v>289</v>
      </c>
    </row>
    <row r="745" spans="1:17" s="151" customFormat="1" x14ac:dyDescent="0.25">
      <c r="A745" s="294">
        <v>786</v>
      </c>
      <c r="B745" s="203" t="s">
        <v>8</v>
      </c>
      <c r="C745" s="203" t="s">
        <v>1531</v>
      </c>
      <c r="D745" s="203" t="s">
        <v>220</v>
      </c>
      <c r="E745" s="203" t="s">
        <v>248</v>
      </c>
      <c r="F745" s="203" t="s">
        <v>248</v>
      </c>
      <c r="G745" s="203" t="s">
        <v>40</v>
      </c>
      <c r="H745" s="203" t="s">
        <v>40</v>
      </c>
      <c r="I745" s="203" t="s">
        <v>251</v>
      </c>
      <c r="J745" s="203" t="s">
        <v>273</v>
      </c>
      <c r="K745" s="295">
        <v>42139</v>
      </c>
      <c r="L745" s="203" t="s">
        <v>13</v>
      </c>
      <c r="M745" s="203" t="s">
        <v>284</v>
      </c>
      <c r="N745" s="203" t="s">
        <v>195</v>
      </c>
      <c r="O745" s="203" t="s">
        <v>248</v>
      </c>
      <c r="P745" s="453">
        <f t="shared" ca="1" si="11"/>
        <v>13.797208680553013</v>
      </c>
      <c r="Q745" s="268" t="s">
        <v>289</v>
      </c>
    </row>
    <row r="746" spans="1:17" s="151" customFormat="1" x14ac:dyDescent="0.25">
      <c r="A746" s="294">
        <v>788</v>
      </c>
      <c r="B746" s="203" t="s">
        <v>35</v>
      </c>
      <c r="C746" s="203" t="s">
        <v>1532</v>
      </c>
      <c r="D746" s="203" t="s">
        <v>13</v>
      </c>
      <c r="E746" s="203" t="s">
        <v>248</v>
      </c>
      <c r="F746" s="203" t="s">
        <v>248</v>
      </c>
      <c r="G746" s="203" t="s">
        <v>42</v>
      </c>
      <c r="H746" s="203" t="s">
        <v>42</v>
      </c>
      <c r="I746" s="203" t="s">
        <v>251</v>
      </c>
      <c r="J746" s="203" t="s">
        <v>267</v>
      </c>
      <c r="K746" s="295">
        <v>42139</v>
      </c>
      <c r="L746" s="203" t="s">
        <v>13</v>
      </c>
      <c r="M746" s="203" t="s">
        <v>284</v>
      </c>
      <c r="N746" s="203" t="s">
        <v>195</v>
      </c>
      <c r="O746" s="203" t="s">
        <v>248</v>
      </c>
      <c r="P746" s="453">
        <f t="shared" ca="1" si="11"/>
        <v>13.797208680553013</v>
      </c>
      <c r="Q746" s="268" t="s">
        <v>289</v>
      </c>
    </row>
    <row r="747" spans="1:17" s="151" customFormat="1" x14ac:dyDescent="0.25">
      <c r="A747" s="294">
        <v>789</v>
      </c>
      <c r="B747" s="268" t="s">
        <v>35</v>
      </c>
      <c r="C747" s="268" t="s">
        <v>1658</v>
      </c>
      <c r="D747" s="268" t="s">
        <v>220</v>
      </c>
      <c r="E747" s="203" t="s">
        <v>248</v>
      </c>
      <c r="F747" s="203" t="s">
        <v>248</v>
      </c>
      <c r="G747" s="268" t="s">
        <v>42</v>
      </c>
      <c r="H747" s="268" t="s">
        <v>42</v>
      </c>
      <c r="I747" s="203" t="s">
        <v>254</v>
      </c>
      <c r="J747" s="203" t="s">
        <v>1795</v>
      </c>
      <c r="K747" s="295">
        <v>42139</v>
      </c>
      <c r="L747" s="268" t="s">
        <v>13</v>
      </c>
      <c r="M747" s="203" t="s">
        <v>284</v>
      </c>
      <c r="N747" s="203" t="s">
        <v>195</v>
      </c>
      <c r="O747" s="203" t="s">
        <v>248</v>
      </c>
      <c r="P747" s="453">
        <f t="shared" ca="1" si="11"/>
        <v>13.797208680553013</v>
      </c>
      <c r="Q747" s="268" t="s">
        <v>289</v>
      </c>
    </row>
    <row r="748" spans="1:17" s="151" customFormat="1" x14ac:dyDescent="0.25">
      <c r="A748" s="294">
        <v>790</v>
      </c>
      <c r="B748" s="203" t="s">
        <v>10</v>
      </c>
      <c r="C748" s="203" t="s">
        <v>1533</v>
      </c>
      <c r="D748" s="203" t="s">
        <v>220</v>
      </c>
      <c r="E748" s="203" t="s">
        <v>38</v>
      </c>
      <c r="F748" s="203" t="s">
        <v>60</v>
      </c>
      <c r="G748" s="203" t="s">
        <v>40</v>
      </c>
      <c r="H748" s="203" t="s">
        <v>40</v>
      </c>
      <c r="I748" s="203" t="s">
        <v>254</v>
      </c>
      <c r="J748" s="203" t="s">
        <v>255</v>
      </c>
      <c r="K748" s="295">
        <v>42139</v>
      </c>
      <c r="L748" s="203" t="s">
        <v>13</v>
      </c>
      <c r="M748" s="203" t="s">
        <v>284</v>
      </c>
      <c r="N748" s="203" t="s">
        <v>195</v>
      </c>
      <c r="O748" s="295">
        <v>42146</v>
      </c>
      <c r="P748" s="453">
        <f t="shared" ca="1" si="11"/>
        <v>7</v>
      </c>
      <c r="Q748" s="268" t="s">
        <v>289</v>
      </c>
    </row>
    <row r="749" spans="1:17" s="151" customFormat="1" x14ac:dyDescent="0.25">
      <c r="A749" s="294">
        <v>791</v>
      </c>
      <c r="B749" s="268" t="s">
        <v>10</v>
      </c>
      <c r="C749" s="268" t="s">
        <v>1534</v>
      </c>
      <c r="D749" s="268" t="s">
        <v>212</v>
      </c>
      <c r="E749" s="268" t="s">
        <v>53</v>
      </c>
      <c r="F749" s="268" t="s">
        <v>81</v>
      </c>
      <c r="G749" s="268" t="s">
        <v>41</v>
      </c>
      <c r="H749" s="268" t="s">
        <v>41</v>
      </c>
      <c r="I749" s="203" t="s">
        <v>261</v>
      </c>
      <c r="J749" s="203" t="s">
        <v>261</v>
      </c>
      <c r="K749" s="295">
        <v>42139</v>
      </c>
      <c r="L749" s="268" t="s">
        <v>13</v>
      </c>
      <c r="M749" s="203" t="s">
        <v>284</v>
      </c>
      <c r="N749" s="203" t="s">
        <v>195</v>
      </c>
      <c r="O749" s="295">
        <v>42150</v>
      </c>
      <c r="P749" s="453">
        <f t="shared" ca="1" si="11"/>
        <v>11</v>
      </c>
      <c r="Q749" s="268" t="s">
        <v>289</v>
      </c>
    </row>
    <row r="750" spans="1:17" s="151" customFormat="1" x14ac:dyDescent="0.25">
      <c r="A750" s="294">
        <v>792</v>
      </c>
      <c r="B750" s="203" t="s">
        <v>10</v>
      </c>
      <c r="C750" s="203" t="s">
        <v>1535</v>
      </c>
      <c r="D750" s="203" t="s">
        <v>212</v>
      </c>
      <c r="E750" s="203" t="s">
        <v>38</v>
      </c>
      <c r="F750" s="203" t="s">
        <v>60</v>
      </c>
      <c r="G750" s="203" t="s">
        <v>41</v>
      </c>
      <c r="H750" s="203" t="s">
        <v>196</v>
      </c>
      <c r="I750" s="203" t="s">
        <v>266</v>
      </c>
      <c r="J750" s="203" t="s">
        <v>250</v>
      </c>
      <c r="K750" s="295">
        <v>42139</v>
      </c>
      <c r="L750" s="203" t="s">
        <v>13</v>
      </c>
      <c r="M750" s="203" t="s">
        <v>284</v>
      </c>
      <c r="N750" s="203" t="s">
        <v>195</v>
      </c>
      <c r="O750" s="295">
        <v>42146</v>
      </c>
      <c r="P750" s="453">
        <f t="shared" ca="1" si="11"/>
        <v>7</v>
      </c>
      <c r="Q750" s="268" t="s">
        <v>289</v>
      </c>
    </row>
    <row r="751" spans="1:17" s="151" customFormat="1" x14ac:dyDescent="0.25">
      <c r="A751" s="294">
        <v>793</v>
      </c>
      <c r="B751" s="268" t="s">
        <v>10</v>
      </c>
      <c r="C751" s="268" t="s">
        <v>1536</v>
      </c>
      <c r="D751" s="268" t="s">
        <v>212</v>
      </c>
      <c r="E751" s="268" t="s">
        <v>38</v>
      </c>
      <c r="F751" s="268" t="s">
        <v>60</v>
      </c>
      <c r="G751" s="268" t="s">
        <v>40</v>
      </c>
      <c r="H751" s="268" t="s">
        <v>41</v>
      </c>
      <c r="I751" s="203" t="s">
        <v>251</v>
      </c>
      <c r="J751" s="203" t="s">
        <v>250</v>
      </c>
      <c r="K751" s="295">
        <v>42139</v>
      </c>
      <c r="L751" s="268" t="s">
        <v>13</v>
      </c>
      <c r="M751" s="203" t="s">
        <v>284</v>
      </c>
      <c r="N751" s="203" t="s">
        <v>195</v>
      </c>
      <c r="O751" s="295">
        <v>42151</v>
      </c>
      <c r="P751" s="453">
        <f t="shared" ca="1" si="11"/>
        <v>12</v>
      </c>
      <c r="Q751" s="268" t="s">
        <v>289</v>
      </c>
    </row>
    <row r="752" spans="1:17" s="151" customFormat="1" x14ac:dyDescent="0.25">
      <c r="A752" s="294">
        <v>794</v>
      </c>
      <c r="B752" s="203" t="s">
        <v>10</v>
      </c>
      <c r="C752" s="203" t="s">
        <v>1537</v>
      </c>
      <c r="D752" s="203" t="s">
        <v>13</v>
      </c>
      <c r="E752" s="203" t="s">
        <v>38</v>
      </c>
      <c r="F752" s="203" t="s">
        <v>60</v>
      </c>
      <c r="G752" s="203" t="s">
        <v>42</v>
      </c>
      <c r="H752" s="203" t="s">
        <v>42</v>
      </c>
      <c r="I752" s="203" t="s">
        <v>251</v>
      </c>
      <c r="J752" s="203" t="s">
        <v>270</v>
      </c>
      <c r="K752" s="295">
        <v>42139</v>
      </c>
      <c r="L752" s="203" t="s">
        <v>13</v>
      </c>
      <c r="M752" s="203" t="s">
        <v>284</v>
      </c>
      <c r="N752" s="203" t="s">
        <v>195</v>
      </c>
      <c r="O752" s="295">
        <v>42146</v>
      </c>
      <c r="P752" s="453">
        <f t="shared" ca="1" si="11"/>
        <v>7</v>
      </c>
      <c r="Q752" s="268" t="s">
        <v>289</v>
      </c>
    </row>
    <row r="753" spans="1:17" s="151" customFormat="1" x14ac:dyDescent="0.25">
      <c r="A753" s="294">
        <v>795</v>
      </c>
      <c r="B753" s="268" t="s">
        <v>10</v>
      </c>
      <c r="C753" s="268" t="s">
        <v>1538</v>
      </c>
      <c r="D753" s="268" t="s">
        <v>220</v>
      </c>
      <c r="E753" s="268" t="s">
        <v>38</v>
      </c>
      <c r="F753" s="268" t="s">
        <v>60</v>
      </c>
      <c r="G753" s="268" t="s">
        <v>40</v>
      </c>
      <c r="H753" s="268" t="s">
        <v>40</v>
      </c>
      <c r="I753" s="203" t="s">
        <v>261</v>
      </c>
      <c r="J753" s="203" t="s">
        <v>250</v>
      </c>
      <c r="K753" s="295">
        <v>42139</v>
      </c>
      <c r="L753" s="268" t="s">
        <v>13</v>
      </c>
      <c r="M753" s="203" t="s">
        <v>284</v>
      </c>
      <c r="N753" s="203" t="s">
        <v>195</v>
      </c>
      <c r="O753" s="295">
        <v>42151</v>
      </c>
      <c r="P753" s="453">
        <f t="shared" ca="1" si="11"/>
        <v>12</v>
      </c>
      <c r="Q753" s="268" t="s">
        <v>289</v>
      </c>
    </row>
    <row r="754" spans="1:17" s="151" customFormat="1" x14ac:dyDescent="0.25">
      <c r="A754" s="294">
        <v>796</v>
      </c>
      <c r="B754" s="203" t="s">
        <v>10</v>
      </c>
      <c r="C754" s="203" t="s">
        <v>1539</v>
      </c>
      <c r="D754" s="203" t="s">
        <v>220</v>
      </c>
      <c r="E754" s="203" t="s">
        <v>38</v>
      </c>
      <c r="F754" s="203" t="s">
        <v>60</v>
      </c>
      <c r="G754" s="203" t="s">
        <v>196</v>
      </c>
      <c r="H754" s="203" t="s">
        <v>196</v>
      </c>
      <c r="I754" s="203" t="s">
        <v>254</v>
      </c>
      <c r="J754" s="203" t="s">
        <v>250</v>
      </c>
      <c r="K754" s="295">
        <v>42139</v>
      </c>
      <c r="L754" s="203" t="s">
        <v>13</v>
      </c>
      <c r="M754" s="203" t="s">
        <v>284</v>
      </c>
      <c r="N754" s="203" t="s">
        <v>195</v>
      </c>
      <c r="O754" s="295">
        <v>42146</v>
      </c>
      <c r="P754" s="453">
        <f t="shared" ca="1" si="11"/>
        <v>7</v>
      </c>
      <c r="Q754" s="268" t="s">
        <v>289</v>
      </c>
    </row>
    <row r="755" spans="1:17" s="151" customFormat="1" x14ac:dyDescent="0.25">
      <c r="A755" s="294">
        <v>797</v>
      </c>
      <c r="B755" s="268" t="s">
        <v>35</v>
      </c>
      <c r="C755" s="268" t="s">
        <v>1540</v>
      </c>
      <c r="D755" s="268" t="s">
        <v>13</v>
      </c>
      <c r="E755" s="203" t="s">
        <v>248</v>
      </c>
      <c r="F755" s="203" t="s">
        <v>248</v>
      </c>
      <c r="G755" s="268" t="s">
        <v>42</v>
      </c>
      <c r="H755" s="268" t="s">
        <v>42</v>
      </c>
      <c r="I755" s="203" t="s">
        <v>251</v>
      </c>
      <c r="J755" s="203" t="s">
        <v>274</v>
      </c>
      <c r="K755" s="295">
        <v>42139</v>
      </c>
      <c r="L755" s="268" t="s">
        <v>13</v>
      </c>
      <c r="M755" s="203" t="s">
        <v>284</v>
      </c>
      <c r="N755" s="203" t="s">
        <v>195</v>
      </c>
      <c r="O755" s="203" t="s">
        <v>248</v>
      </c>
      <c r="P755" s="453">
        <f t="shared" ca="1" si="11"/>
        <v>13.797208680553013</v>
      </c>
      <c r="Q755" s="268" t="s">
        <v>289</v>
      </c>
    </row>
    <row r="756" spans="1:17" s="151" customFormat="1" x14ac:dyDescent="0.25">
      <c r="A756" s="294">
        <v>798</v>
      </c>
      <c r="B756" s="203" t="s">
        <v>10</v>
      </c>
      <c r="C756" s="203" t="s">
        <v>1541</v>
      </c>
      <c r="D756" s="203" t="s">
        <v>212</v>
      </c>
      <c r="E756" s="203" t="s">
        <v>38</v>
      </c>
      <c r="F756" s="203" t="s">
        <v>60</v>
      </c>
      <c r="G756" s="203" t="s">
        <v>40</v>
      </c>
      <c r="H756" s="203" t="s">
        <v>40</v>
      </c>
      <c r="I756" s="203" t="s">
        <v>251</v>
      </c>
      <c r="J756" s="203" t="s">
        <v>250</v>
      </c>
      <c r="K756" s="295">
        <v>42139</v>
      </c>
      <c r="L756" s="203" t="s">
        <v>13</v>
      </c>
      <c r="M756" s="203" t="s">
        <v>284</v>
      </c>
      <c r="N756" s="203" t="s">
        <v>195</v>
      </c>
      <c r="O756" s="295">
        <v>42152</v>
      </c>
      <c r="P756" s="453">
        <f t="shared" ca="1" si="11"/>
        <v>13</v>
      </c>
      <c r="Q756" s="268" t="s">
        <v>289</v>
      </c>
    </row>
    <row r="757" spans="1:17" s="151" customFormat="1" x14ac:dyDescent="0.25">
      <c r="A757" s="294">
        <v>799</v>
      </c>
      <c r="B757" s="268" t="s">
        <v>10</v>
      </c>
      <c r="C757" s="268" t="s">
        <v>1542</v>
      </c>
      <c r="D757" s="268" t="s">
        <v>212</v>
      </c>
      <c r="E757" s="268" t="s">
        <v>38</v>
      </c>
      <c r="F757" s="268" t="s">
        <v>60</v>
      </c>
      <c r="G757" s="268" t="s">
        <v>40</v>
      </c>
      <c r="H757" s="268" t="s">
        <v>40</v>
      </c>
      <c r="I757" s="203" t="s">
        <v>264</v>
      </c>
      <c r="J757" s="203" t="s">
        <v>264</v>
      </c>
      <c r="K757" s="295">
        <v>42139</v>
      </c>
      <c r="L757" s="268" t="s">
        <v>13</v>
      </c>
      <c r="M757" s="203" t="s">
        <v>284</v>
      </c>
      <c r="N757" s="203" t="s">
        <v>195</v>
      </c>
      <c r="O757" s="295">
        <v>42142</v>
      </c>
      <c r="P757" s="453">
        <f t="shared" ca="1" si="11"/>
        <v>3</v>
      </c>
      <c r="Q757" s="268" t="s">
        <v>289</v>
      </c>
    </row>
    <row r="758" spans="1:17" s="151" customFormat="1" x14ac:dyDescent="0.25">
      <c r="A758" s="294">
        <v>800</v>
      </c>
      <c r="B758" s="203" t="s">
        <v>35</v>
      </c>
      <c r="C758" s="203" t="s">
        <v>1543</v>
      </c>
      <c r="D758" s="203" t="s">
        <v>218</v>
      </c>
      <c r="E758" s="203" t="s">
        <v>248</v>
      </c>
      <c r="F758" s="203" t="s">
        <v>248</v>
      </c>
      <c r="G758" s="203" t="s">
        <v>42</v>
      </c>
      <c r="H758" s="203" t="s">
        <v>42</v>
      </c>
      <c r="I758" s="203" t="s">
        <v>254</v>
      </c>
      <c r="J758" s="203" t="s">
        <v>274</v>
      </c>
      <c r="K758" s="295">
        <v>42139</v>
      </c>
      <c r="L758" s="203" t="s">
        <v>13</v>
      </c>
      <c r="M758" s="203" t="s">
        <v>284</v>
      </c>
      <c r="N758" s="203" t="s">
        <v>195</v>
      </c>
      <c r="O758" s="203" t="s">
        <v>248</v>
      </c>
      <c r="P758" s="453">
        <f t="shared" ca="1" si="11"/>
        <v>13.797208680553013</v>
      </c>
      <c r="Q758" s="268" t="s">
        <v>289</v>
      </c>
    </row>
    <row r="759" spans="1:17" s="151" customFormat="1" x14ac:dyDescent="0.25">
      <c r="A759" s="294">
        <v>801</v>
      </c>
      <c r="B759" s="268" t="s">
        <v>46</v>
      </c>
      <c r="C759" s="268" t="s">
        <v>1544</v>
      </c>
      <c r="D759" s="268" t="s">
        <v>13</v>
      </c>
      <c r="E759" s="203" t="s">
        <v>248</v>
      </c>
      <c r="F759" s="203" t="s">
        <v>248</v>
      </c>
      <c r="G759" s="268" t="s">
        <v>40</v>
      </c>
      <c r="H759" s="268" t="s">
        <v>40</v>
      </c>
      <c r="I759" s="203" t="s">
        <v>265</v>
      </c>
      <c r="J759" s="203" t="s">
        <v>255</v>
      </c>
      <c r="K759" s="295">
        <v>42139</v>
      </c>
      <c r="L759" s="268" t="s">
        <v>13</v>
      </c>
      <c r="M759" s="203" t="s">
        <v>284</v>
      </c>
      <c r="N759" s="203" t="s">
        <v>195</v>
      </c>
      <c r="O759" s="203" t="s">
        <v>248</v>
      </c>
      <c r="P759" s="453">
        <f t="shared" ca="1" si="11"/>
        <v>13.797208680553013</v>
      </c>
      <c r="Q759" s="268" t="s">
        <v>289</v>
      </c>
    </row>
    <row r="760" spans="1:17" s="151" customFormat="1" x14ac:dyDescent="0.25">
      <c r="A760" s="294">
        <v>802</v>
      </c>
      <c r="B760" s="203" t="s">
        <v>10</v>
      </c>
      <c r="C760" s="203" t="s">
        <v>1545</v>
      </c>
      <c r="D760" s="203" t="s">
        <v>212</v>
      </c>
      <c r="E760" s="203" t="s">
        <v>38</v>
      </c>
      <c r="F760" s="203" t="s">
        <v>60</v>
      </c>
      <c r="G760" s="203" t="s">
        <v>196</v>
      </c>
      <c r="H760" s="203" t="s">
        <v>196</v>
      </c>
      <c r="I760" s="203" t="s">
        <v>264</v>
      </c>
      <c r="J760" s="203" t="s">
        <v>1570</v>
      </c>
      <c r="K760" s="295">
        <v>42139</v>
      </c>
      <c r="L760" s="203" t="s">
        <v>13</v>
      </c>
      <c r="M760" s="203" t="s">
        <v>284</v>
      </c>
      <c r="N760" s="203" t="s">
        <v>195</v>
      </c>
      <c r="O760" s="295">
        <v>42142</v>
      </c>
      <c r="P760" s="453">
        <f t="shared" ca="1" si="11"/>
        <v>3</v>
      </c>
      <c r="Q760" s="268" t="s">
        <v>289</v>
      </c>
    </row>
    <row r="761" spans="1:17" s="151" customFormat="1" x14ac:dyDescent="0.25">
      <c r="A761" s="294">
        <v>803</v>
      </c>
      <c r="B761" s="268" t="s">
        <v>10</v>
      </c>
      <c r="C761" s="268" t="s">
        <v>1546</v>
      </c>
      <c r="D761" s="268" t="s">
        <v>218</v>
      </c>
      <c r="E761" s="268" t="s">
        <v>38</v>
      </c>
      <c r="F761" s="268" t="s">
        <v>60</v>
      </c>
      <c r="G761" s="268" t="s">
        <v>41</v>
      </c>
      <c r="H761" s="268" t="s">
        <v>41</v>
      </c>
      <c r="I761" s="203" t="s">
        <v>254</v>
      </c>
      <c r="J761" s="203" t="s">
        <v>250</v>
      </c>
      <c r="K761" s="295">
        <v>42139</v>
      </c>
      <c r="L761" s="268" t="s">
        <v>13</v>
      </c>
      <c r="M761" s="203" t="s">
        <v>284</v>
      </c>
      <c r="N761" s="203" t="s">
        <v>195</v>
      </c>
      <c r="O761" s="295">
        <v>42143</v>
      </c>
      <c r="P761" s="453">
        <f t="shared" ca="1" si="11"/>
        <v>4</v>
      </c>
      <c r="Q761" s="268" t="s">
        <v>289</v>
      </c>
    </row>
    <row r="762" spans="1:17" s="151" customFormat="1" x14ac:dyDescent="0.25">
      <c r="A762" s="294">
        <v>804</v>
      </c>
      <c r="B762" s="203" t="s">
        <v>35</v>
      </c>
      <c r="C762" s="203" t="s">
        <v>1547</v>
      </c>
      <c r="D762" s="203" t="s">
        <v>212</v>
      </c>
      <c r="E762" s="203" t="s">
        <v>248</v>
      </c>
      <c r="F762" s="203" t="s">
        <v>248</v>
      </c>
      <c r="G762" s="203" t="s">
        <v>42</v>
      </c>
      <c r="H762" s="203" t="s">
        <v>42</v>
      </c>
      <c r="I762" s="203" t="s">
        <v>251</v>
      </c>
      <c r="J762" s="203" t="s">
        <v>270</v>
      </c>
      <c r="K762" s="295">
        <v>42139</v>
      </c>
      <c r="L762" s="203" t="s">
        <v>13</v>
      </c>
      <c r="M762" s="203" t="s">
        <v>284</v>
      </c>
      <c r="N762" s="203" t="s">
        <v>195</v>
      </c>
      <c r="O762" s="203" t="s">
        <v>248</v>
      </c>
      <c r="P762" s="453">
        <f t="shared" ca="1" si="11"/>
        <v>13.797208680553013</v>
      </c>
      <c r="Q762" s="268" t="s">
        <v>289</v>
      </c>
    </row>
    <row r="763" spans="1:17" s="151" customFormat="1" x14ac:dyDescent="0.25">
      <c r="A763" s="294">
        <v>805</v>
      </c>
      <c r="B763" s="268" t="s">
        <v>8</v>
      </c>
      <c r="C763" s="268" t="s">
        <v>1548</v>
      </c>
      <c r="D763" s="268" t="s">
        <v>218</v>
      </c>
      <c r="E763" s="203" t="s">
        <v>248</v>
      </c>
      <c r="F763" s="203" t="s">
        <v>248</v>
      </c>
      <c r="G763" s="268" t="s">
        <v>40</v>
      </c>
      <c r="H763" s="268" t="s">
        <v>40</v>
      </c>
      <c r="I763" s="203" t="s">
        <v>254</v>
      </c>
      <c r="J763" s="203" t="s">
        <v>274</v>
      </c>
      <c r="K763" s="295">
        <v>42139</v>
      </c>
      <c r="L763" s="268" t="s">
        <v>13</v>
      </c>
      <c r="M763" s="203" t="s">
        <v>284</v>
      </c>
      <c r="N763" s="203" t="s">
        <v>195</v>
      </c>
      <c r="O763" s="203" t="s">
        <v>248</v>
      </c>
      <c r="P763" s="453">
        <f t="shared" ca="1" si="11"/>
        <v>13.797208680553013</v>
      </c>
      <c r="Q763" s="268" t="s">
        <v>289</v>
      </c>
    </row>
    <row r="764" spans="1:17" s="151" customFormat="1" x14ac:dyDescent="0.25">
      <c r="A764" s="294">
        <v>806</v>
      </c>
      <c r="B764" s="203" t="s">
        <v>35</v>
      </c>
      <c r="C764" s="203" t="s">
        <v>1610</v>
      </c>
      <c r="D764" s="203" t="s">
        <v>220</v>
      </c>
      <c r="E764" s="203" t="s">
        <v>248</v>
      </c>
      <c r="F764" s="203" t="s">
        <v>248</v>
      </c>
      <c r="G764" s="203" t="s">
        <v>42</v>
      </c>
      <c r="H764" s="203" t="s">
        <v>42</v>
      </c>
      <c r="I764" s="203" t="s">
        <v>254</v>
      </c>
      <c r="J764" s="203" t="s">
        <v>273</v>
      </c>
      <c r="K764" s="295">
        <v>42139</v>
      </c>
      <c r="L764" s="203" t="s">
        <v>13</v>
      </c>
      <c r="M764" s="203" t="s">
        <v>284</v>
      </c>
      <c r="N764" s="203" t="s">
        <v>195</v>
      </c>
      <c r="O764" s="203" t="s">
        <v>248</v>
      </c>
      <c r="P764" s="453">
        <f t="shared" ca="1" si="11"/>
        <v>13.797208680553013</v>
      </c>
      <c r="Q764" s="268" t="s">
        <v>289</v>
      </c>
    </row>
    <row r="765" spans="1:17" s="151" customFormat="1" x14ac:dyDescent="0.25">
      <c r="A765" s="294">
        <v>807</v>
      </c>
      <c r="B765" s="268" t="s">
        <v>8</v>
      </c>
      <c r="C765" s="268" t="s">
        <v>1549</v>
      </c>
      <c r="D765" s="268" t="s">
        <v>218</v>
      </c>
      <c r="E765" s="203" t="s">
        <v>248</v>
      </c>
      <c r="F765" s="203" t="s">
        <v>248</v>
      </c>
      <c r="G765" s="268" t="s">
        <v>40</v>
      </c>
      <c r="H765" s="268" t="s">
        <v>40</v>
      </c>
      <c r="I765" s="203" t="s">
        <v>254</v>
      </c>
      <c r="J765" s="203" t="s">
        <v>274</v>
      </c>
      <c r="K765" s="295">
        <v>42142</v>
      </c>
      <c r="L765" s="268" t="s">
        <v>13</v>
      </c>
      <c r="M765" s="203" t="s">
        <v>284</v>
      </c>
      <c r="N765" s="203" t="s">
        <v>195</v>
      </c>
      <c r="O765" s="203" t="s">
        <v>248</v>
      </c>
      <c r="P765" s="453">
        <f t="shared" ca="1" si="11"/>
        <v>10.797208680553013</v>
      </c>
      <c r="Q765" s="268" t="s">
        <v>289</v>
      </c>
    </row>
    <row r="766" spans="1:17" s="151" customFormat="1" x14ac:dyDescent="0.25">
      <c r="A766" s="294">
        <v>808</v>
      </c>
      <c r="B766" s="203" t="s">
        <v>216</v>
      </c>
      <c r="C766" s="203" t="s">
        <v>1550</v>
      </c>
      <c r="D766" s="203" t="s">
        <v>204</v>
      </c>
      <c r="E766" s="203" t="s">
        <v>248</v>
      </c>
      <c r="F766" s="203" t="s">
        <v>248</v>
      </c>
      <c r="G766" s="203" t="s">
        <v>42</v>
      </c>
      <c r="H766" s="203" t="s">
        <v>42</v>
      </c>
      <c r="I766" s="203" t="s">
        <v>254</v>
      </c>
      <c r="J766" s="203" t="s">
        <v>797</v>
      </c>
      <c r="K766" s="295">
        <v>42142</v>
      </c>
      <c r="L766" s="203" t="s">
        <v>13</v>
      </c>
      <c r="M766" s="203" t="s">
        <v>284</v>
      </c>
      <c r="N766" s="203" t="s">
        <v>195</v>
      </c>
      <c r="O766" s="203" t="s">
        <v>248</v>
      </c>
      <c r="P766" s="453">
        <f t="shared" ca="1" si="11"/>
        <v>10.797208680553013</v>
      </c>
      <c r="Q766" s="268" t="s">
        <v>289</v>
      </c>
    </row>
    <row r="767" spans="1:17" s="151" customFormat="1" x14ac:dyDescent="0.25">
      <c r="A767" s="294">
        <v>809</v>
      </c>
      <c r="B767" s="268" t="s">
        <v>10</v>
      </c>
      <c r="C767" s="268" t="s">
        <v>1551</v>
      </c>
      <c r="D767" s="268" t="s">
        <v>204</v>
      </c>
      <c r="E767" s="268" t="s">
        <v>38</v>
      </c>
      <c r="F767" s="268" t="s">
        <v>60</v>
      </c>
      <c r="G767" s="268" t="s">
        <v>40</v>
      </c>
      <c r="H767" s="268" t="s">
        <v>40</v>
      </c>
      <c r="I767" s="203" t="s">
        <v>254</v>
      </c>
      <c r="J767" s="203" t="s">
        <v>250</v>
      </c>
      <c r="K767" s="295">
        <v>42142</v>
      </c>
      <c r="L767" s="268" t="s">
        <v>13</v>
      </c>
      <c r="M767" s="203" t="s">
        <v>284</v>
      </c>
      <c r="N767" s="203" t="s">
        <v>195</v>
      </c>
      <c r="O767" s="295">
        <v>42151</v>
      </c>
      <c r="P767" s="453">
        <f t="shared" ca="1" si="11"/>
        <v>9</v>
      </c>
      <c r="Q767" s="268" t="s">
        <v>289</v>
      </c>
    </row>
    <row r="768" spans="1:17" s="151" customFormat="1" x14ac:dyDescent="0.25">
      <c r="A768" s="294">
        <v>810</v>
      </c>
      <c r="B768" s="203" t="s">
        <v>10</v>
      </c>
      <c r="C768" s="203" t="s">
        <v>1552</v>
      </c>
      <c r="D768" s="203" t="s">
        <v>206</v>
      </c>
      <c r="E768" s="203" t="s">
        <v>38</v>
      </c>
      <c r="F768" s="203" t="s">
        <v>60</v>
      </c>
      <c r="G768" s="203" t="s">
        <v>41</v>
      </c>
      <c r="H768" s="203" t="s">
        <v>41</v>
      </c>
      <c r="I768" s="203" t="s">
        <v>254</v>
      </c>
      <c r="J768" s="203" t="s">
        <v>254</v>
      </c>
      <c r="K768" s="295">
        <v>42142</v>
      </c>
      <c r="L768" s="203" t="s">
        <v>13</v>
      </c>
      <c r="M768" s="203" t="s">
        <v>284</v>
      </c>
      <c r="N768" s="203" t="s">
        <v>195</v>
      </c>
      <c r="O768" s="295">
        <v>42150</v>
      </c>
      <c r="P768" s="453">
        <f t="shared" ca="1" si="11"/>
        <v>8</v>
      </c>
      <c r="Q768" s="268" t="s">
        <v>289</v>
      </c>
    </row>
    <row r="769" spans="1:17" s="151" customFormat="1" x14ac:dyDescent="0.25">
      <c r="A769" s="294">
        <v>811</v>
      </c>
      <c r="B769" s="268" t="s">
        <v>10</v>
      </c>
      <c r="C769" s="268" t="s">
        <v>1553</v>
      </c>
      <c r="D769" s="268" t="s">
        <v>218</v>
      </c>
      <c r="E769" s="268" t="s">
        <v>54</v>
      </c>
      <c r="F769" s="268" t="s">
        <v>1596</v>
      </c>
      <c r="G769" s="268" t="s">
        <v>40</v>
      </c>
      <c r="H769" s="268" t="s">
        <v>40</v>
      </c>
      <c r="I769" s="203" t="s">
        <v>254</v>
      </c>
      <c r="J769" s="203" t="s">
        <v>250</v>
      </c>
      <c r="K769" s="295">
        <v>42142</v>
      </c>
      <c r="L769" s="268" t="s">
        <v>13</v>
      </c>
      <c r="M769" s="203" t="s">
        <v>284</v>
      </c>
      <c r="N769" s="203" t="s">
        <v>195</v>
      </c>
      <c r="O769" s="295">
        <v>42142</v>
      </c>
      <c r="P769" s="453">
        <f t="shared" ca="1" si="11"/>
        <v>0</v>
      </c>
      <c r="Q769" s="268" t="s">
        <v>289</v>
      </c>
    </row>
    <row r="770" spans="1:17" s="151" customFormat="1" x14ac:dyDescent="0.25">
      <c r="A770" s="294">
        <v>812</v>
      </c>
      <c r="B770" s="203" t="s">
        <v>8</v>
      </c>
      <c r="C770" s="203" t="s">
        <v>1554</v>
      </c>
      <c r="D770" s="203" t="s">
        <v>218</v>
      </c>
      <c r="E770" s="203" t="s">
        <v>248</v>
      </c>
      <c r="F770" s="203" t="s">
        <v>248</v>
      </c>
      <c r="G770" s="203" t="s">
        <v>40</v>
      </c>
      <c r="H770" s="203" t="s">
        <v>40</v>
      </c>
      <c r="I770" s="203" t="s">
        <v>254</v>
      </c>
      <c r="J770" s="203" t="s">
        <v>274</v>
      </c>
      <c r="K770" s="295">
        <v>42142</v>
      </c>
      <c r="L770" s="203" t="s">
        <v>13</v>
      </c>
      <c r="M770" s="203" t="s">
        <v>284</v>
      </c>
      <c r="N770" s="203" t="s">
        <v>195</v>
      </c>
      <c r="O770" s="203" t="s">
        <v>248</v>
      </c>
      <c r="P770" s="453">
        <f t="shared" ca="1" si="11"/>
        <v>10.797208680553013</v>
      </c>
      <c r="Q770" s="268" t="s">
        <v>289</v>
      </c>
    </row>
    <row r="771" spans="1:17" s="151" customFormat="1" x14ac:dyDescent="0.25">
      <c r="A771" s="294">
        <v>813</v>
      </c>
      <c r="B771" s="268" t="s">
        <v>10</v>
      </c>
      <c r="C771" s="268" t="s">
        <v>1555</v>
      </c>
      <c r="D771" s="268" t="s">
        <v>206</v>
      </c>
      <c r="E771" s="268" t="s">
        <v>791</v>
      </c>
      <c r="F771" s="268" t="s">
        <v>81</v>
      </c>
      <c r="G771" s="268" t="s">
        <v>40</v>
      </c>
      <c r="H771" s="268" t="s">
        <v>40</v>
      </c>
      <c r="I771" s="203" t="s">
        <v>254</v>
      </c>
      <c r="J771" s="203" t="s">
        <v>250</v>
      </c>
      <c r="K771" s="295">
        <v>42142</v>
      </c>
      <c r="L771" s="268" t="s">
        <v>13</v>
      </c>
      <c r="M771" s="203" t="s">
        <v>284</v>
      </c>
      <c r="N771" s="203" t="s">
        <v>195</v>
      </c>
      <c r="O771" s="295">
        <v>42142</v>
      </c>
      <c r="P771" s="453">
        <f t="shared" ref="P771:P834" ca="1" si="12">IF(B771="Closed",IFERROR(O771-K771,""""),(NOW()-K771))</f>
        <v>0</v>
      </c>
      <c r="Q771" s="268" t="s">
        <v>289</v>
      </c>
    </row>
    <row r="772" spans="1:17" s="151" customFormat="1" x14ac:dyDescent="0.25">
      <c r="A772" s="294">
        <v>814</v>
      </c>
      <c r="B772" s="203" t="s">
        <v>10</v>
      </c>
      <c r="C772" s="203" t="s">
        <v>1556</v>
      </c>
      <c r="D772" s="203" t="s">
        <v>218</v>
      </c>
      <c r="E772" s="203" t="s">
        <v>54</v>
      </c>
      <c r="F772" s="203" t="s">
        <v>787</v>
      </c>
      <c r="G772" s="203" t="s">
        <v>40</v>
      </c>
      <c r="H772" s="203" t="s">
        <v>41</v>
      </c>
      <c r="I772" s="203" t="s">
        <v>254</v>
      </c>
      <c r="J772" s="203" t="s">
        <v>250</v>
      </c>
      <c r="K772" s="295">
        <v>42142</v>
      </c>
      <c r="L772" s="203" t="s">
        <v>13</v>
      </c>
      <c r="M772" s="203" t="s">
        <v>284</v>
      </c>
      <c r="N772" s="203" t="s">
        <v>195</v>
      </c>
      <c r="O772" s="295">
        <v>42146</v>
      </c>
      <c r="P772" s="453">
        <f t="shared" ca="1" si="12"/>
        <v>4</v>
      </c>
      <c r="Q772" s="268" t="s">
        <v>289</v>
      </c>
    </row>
    <row r="773" spans="1:17" s="151" customFormat="1" x14ac:dyDescent="0.25">
      <c r="A773" s="294">
        <v>815</v>
      </c>
      <c r="B773" s="268" t="s">
        <v>10</v>
      </c>
      <c r="C773" s="268" t="s">
        <v>1557</v>
      </c>
      <c r="D773" s="268" t="s">
        <v>13</v>
      </c>
      <c r="E773" s="268" t="s">
        <v>52</v>
      </c>
      <c r="F773" s="268" t="s">
        <v>66</v>
      </c>
      <c r="G773" s="268" t="s">
        <v>40</v>
      </c>
      <c r="H773" s="268" t="s">
        <v>40</v>
      </c>
      <c r="I773" s="203" t="s">
        <v>254</v>
      </c>
      <c r="J773" s="203" t="s">
        <v>250</v>
      </c>
      <c r="K773" s="295">
        <v>42142</v>
      </c>
      <c r="L773" s="268" t="s">
        <v>13</v>
      </c>
      <c r="M773" s="203" t="s">
        <v>284</v>
      </c>
      <c r="N773" s="203" t="s">
        <v>195</v>
      </c>
      <c r="O773" s="295">
        <v>42142</v>
      </c>
      <c r="P773" s="453">
        <f t="shared" ca="1" si="12"/>
        <v>0</v>
      </c>
      <c r="Q773" s="268" t="s">
        <v>289</v>
      </c>
    </row>
    <row r="774" spans="1:17" s="151" customFormat="1" x14ac:dyDescent="0.25">
      <c r="A774" s="294">
        <v>816</v>
      </c>
      <c r="B774" s="203" t="s">
        <v>8</v>
      </c>
      <c r="C774" s="203" t="s">
        <v>1558</v>
      </c>
      <c r="D774" s="203" t="s">
        <v>220</v>
      </c>
      <c r="E774" s="203" t="s">
        <v>248</v>
      </c>
      <c r="F774" s="203" t="s">
        <v>248</v>
      </c>
      <c r="G774" s="203" t="s">
        <v>40</v>
      </c>
      <c r="H774" s="203" t="s">
        <v>40</v>
      </c>
      <c r="I774" s="203" t="s">
        <v>254</v>
      </c>
      <c r="J774" s="203" t="s">
        <v>273</v>
      </c>
      <c r="K774" s="295">
        <v>42142</v>
      </c>
      <c r="L774" s="203" t="s">
        <v>13</v>
      </c>
      <c r="M774" s="203" t="s">
        <v>284</v>
      </c>
      <c r="N774" s="203" t="s">
        <v>195</v>
      </c>
      <c r="O774" s="203" t="s">
        <v>248</v>
      </c>
      <c r="P774" s="453">
        <f t="shared" ca="1" si="12"/>
        <v>10.797208680553013</v>
      </c>
      <c r="Q774" s="268" t="s">
        <v>289</v>
      </c>
    </row>
    <row r="775" spans="1:17" s="151" customFormat="1" x14ac:dyDescent="0.25">
      <c r="A775" s="294">
        <v>817</v>
      </c>
      <c r="B775" s="268" t="s">
        <v>35</v>
      </c>
      <c r="C775" s="268" t="s">
        <v>1559</v>
      </c>
      <c r="D775" s="268" t="s">
        <v>218</v>
      </c>
      <c r="E775" s="203" t="s">
        <v>248</v>
      </c>
      <c r="F775" s="203" t="s">
        <v>248</v>
      </c>
      <c r="G775" s="268" t="s">
        <v>42</v>
      </c>
      <c r="H775" s="268" t="s">
        <v>42</v>
      </c>
      <c r="I775" s="203" t="s">
        <v>254</v>
      </c>
      <c r="J775" s="203" t="s">
        <v>274</v>
      </c>
      <c r="K775" s="295">
        <v>42142</v>
      </c>
      <c r="L775" s="268" t="s">
        <v>13</v>
      </c>
      <c r="M775" s="203" t="s">
        <v>284</v>
      </c>
      <c r="N775" s="203" t="s">
        <v>195</v>
      </c>
      <c r="O775" s="203" t="s">
        <v>248</v>
      </c>
      <c r="P775" s="453">
        <f t="shared" ca="1" si="12"/>
        <v>10.797208680553013</v>
      </c>
      <c r="Q775" s="268" t="s">
        <v>289</v>
      </c>
    </row>
    <row r="776" spans="1:17" s="151" customFormat="1" x14ac:dyDescent="0.25">
      <c r="A776" s="294">
        <v>818</v>
      </c>
      <c r="B776" s="203" t="s">
        <v>10</v>
      </c>
      <c r="C776" s="203" t="s">
        <v>1560</v>
      </c>
      <c r="D776" s="203" t="s">
        <v>218</v>
      </c>
      <c r="E776" s="203" t="s">
        <v>53</v>
      </c>
      <c r="F776" s="203" t="s">
        <v>81</v>
      </c>
      <c r="G776" s="203" t="s">
        <v>40</v>
      </c>
      <c r="H776" s="203" t="s">
        <v>40</v>
      </c>
      <c r="I776" s="203" t="s">
        <v>254</v>
      </c>
      <c r="J776" s="203" t="s">
        <v>250</v>
      </c>
      <c r="K776" s="295">
        <v>42142</v>
      </c>
      <c r="L776" s="203" t="s">
        <v>13</v>
      </c>
      <c r="M776" s="203" t="s">
        <v>284</v>
      </c>
      <c r="N776" s="203" t="s">
        <v>195</v>
      </c>
      <c r="O776" s="295">
        <v>42145</v>
      </c>
      <c r="P776" s="453">
        <f t="shared" ca="1" si="12"/>
        <v>3</v>
      </c>
      <c r="Q776" s="268" t="s">
        <v>289</v>
      </c>
    </row>
    <row r="777" spans="1:17" s="151" customFormat="1" x14ac:dyDescent="0.25">
      <c r="A777" s="294">
        <v>819</v>
      </c>
      <c r="B777" s="268" t="s">
        <v>10</v>
      </c>
      <c r="C777" s="268" t="s">
        <v>1561</v>
      </c>
      <c r="D777" s="268" t="s">
        <v>218</v>
      </c>
      <c r="E777" s="268" t="s">
        <v>54</v>
      </c>
      <c r="F777" s="268" t="s">
        <v>81</v>
      </c>
      <c r="G777" s="268" t="s">
        <v>41</v>
      </c>
      <c r="H777" s="268" t="s">
        <v>41</v>
      </c>
      <c r="I777" s="203" t="s">
        <v>254</v>
      </c>
      <c r="J777" s="203" t="s">
        <v>250</v>
      </c>
      <c r="K777" s="295">
        <v>42142</v>
      </c>
      <c r="L777" s="268" t="s">
        <v>13</v>
      </c>
      <c r="M777" s="203" t="s">
        <v>284</v>
      </c>
      <c r="N777" s="203" t="s">
        <v>195</v>
      </c>
      <c r="O777" s="295">
        <v>42143</v>
      </c>
      <c r="P777" s="453">
        <f t="shared" ca="1" si="12"/>
        <v>1</v>
      </c>
      <c r="Q777" s="268" t="s">
        <v>289</v>
      </c>
    </row>
    <row r="778" spans="1:17" s="151" customFormat="1" x14ac:dyDescent="0.25">
      <c r="A778" s="294">
        <v>820</v>
      </c>
      <c r="B778" s="203" t="s">
        <v>8</v>
      </c>
      <c r="C778" s="203" t="s">
        <v>1562</v>
      </c>
      <c r="D778" s="203" t="s">
        <v>218</v>
      </c>
      <c r="E778" s="203" t="s">
        <v>248</v>
      </c>
      <c r="F778" s="203" t="s">
        <v>248</v>
      </c>
      <c r="G778" s="203" t="s">
        <v>40</v>
      </c>
      <c r="H778" s="203" t="s">
        <v>40</v>
      </c>
      <c r="I778" s="203" t="s">
        <v>254</v>
      </c>
      <c r="J778" s="203" t="s">
        <v>274</v>
      </c>
      <c r="K778" s="295">
        <v>42142</v>
      </c>
      <c r="L778" s="203" t="s">
        <v>13</v>
      </c>
      <c r="M778" s="203" t="s">
        <v>284</v>
      </c>
      <c r="N778" s="203" t="s">
        <v>195</v>
      </c>
      <c r="O778" s="203" t="s">
        <v>248</v>
      </c>
      <c r="P778" s="453">
        <f t="shared" ca="1" si="12"/>
        <v>10.797208680553013</v>
      </c>
      <c r="Q778" s="268" t="s">
        <v>289</v>
      </c>
    </row>
    <row r="779" spans="1:17" s="151" customFormat="1" x14ac:dyDescent="0.25">
      <c r="A779" s="294">
        <v>821</v>
      </c>
      <c r="B779" s="268" t="s">
        <v>8</v>
      </c>
      <c r="C779" s="268" t="s">
        <v>1563</v>
      </c>
      <c r="D779" s="268" t="s">
        <v>218</v>
      </c>
      <c r="E779" s="203" t="s">
        <v>248</v>
      </c>
      <c r="F779" s="203" t="s">
        <v>248</v>
      </c>
      <c r="G779" s="268" t="s">
        <v>40</v>
      </c>
      <c r="H779" s="268" t="s">
        <v>40</v>
      </c>
      <c r="I779" s="203" t="s">
        <v>254</v>
      </c>
      <c r="J779" s="203" t="s">
        <v>274</v>
      </c>
      <c r="K779" s="295">
        <v>42142</v>
      </c>
      <c r="L779" s="268" t="s">
        <v>13</v>
      </c>
      <c r="M779" s="203" t="s">
        <v>284</v>
      </c>
      <c r="N779" s="203" t="s">
        <v>195</v>
      </c>
      <c r="O779" s="203" t="s">
        <v>248</v>
      </c>
      <c r="P779" s="453">
        <f t="shared" ca="1" si="12"/>
        <v>10.797208680553013</v>
      </c>
      <c r="Q779" s="268" t="s">
        <v>289</v>
      </c>
    </row>
    <row r="780" spans="1:17" s="151" customFormat="1" x14ac:dyDescent="0.25">
      <c r="A780" s="294">
        <v>822</v>
      </c>
      <c r="B780" s="203" t="s">
        <v>10</v>
      </c>
      <c r="C780" s="203" t="s">
        <v>1564</v>
      </c>
      <c r="D780" s="203" t="s">
        <v>218</v>
      </c>
      <c r="E780" s="203" t="s">
        <v>53</v>
      </c>
      <c r="F780" s="203" t="s">
        <v>81</v>
      </c>
      <c r="G780" s="203" t="s">
        <v>40</v>
      </c>
      <c r="H780" s="203" t="s">
        <v>40</v>
      </c>
      <c r="I780" s="203" t="s">
        <v>254</v>
      </c>
      <c r="J780" s="203" t="s">
        <v>254</v>
      </c>
      <c r="K780" s="295">
        <v>42142</v>
      </c>
      <c r="L780" s="203" t="s">
        <v>13</v>
      </c>
      <c r="M780" s="203" t="s">
        <v>284</v>
      </c>
      <c r="N780" s="203" t="s">
        <v>195</v>
      </c>
      <c r="O780" s="295">
        <v>42144</v>
      </c>
      <c r="P780" s="453">
        <f t="shared" ca="1" si="12"/>
        <v>2</v>
      </c>
      <c r="Q780" s="268" t="s">
        <v>289</v>
      </c>
    </row>
    <row r="781" spans="1:17" s="151" customFormat="1" x14ac:dyDescent="0.25">
      <c r="A781" s="294">
        <v>823</v>
      </c>
      <c r="B781" s="268" t="s">
        <v>8</v>
      </c>
      <c r="C781" s="268" t="s">
        <v>1565</v>
      </c>
      <c r="D781" s="268" t="s">
        <v>218</v>
      </c>
      <c r="E781" s="203" t="s">
        <v>248</v>
      </c>
      <c r="F781" s="203" t="s">
        <v>248</v>
      </c>
      <c r="G781" s="268" t="s">
        <v>42</v>
      </c>
      <c r="H781" s="268" t="s">
        <v>42</v>
      </c>
      <c r="I781" s="203" t="s">
        <v>254</v>
      </c>
      <c r="J781" s="203" t="s">
        <v>274</v>
      </c>
      <c r="K781" s="295">
        <v>42142</v>
      </c>
      <c r="L781" s="268" t="s">
        <v>13</v>
      </c>
      <c r="M781" s="203" t="s">
        <v>284</v>
      </c>
      <c r="N781" s="203" t="s">
        <v>195</v>
      </c>
      <c r="O781" s="203" t="s">
        <v>248</v>
      </c>
      <c r="P781" s="453">
        <f t="shared" ca="1" si="12"/>
        <v>10.797208680553013</v>
      </c>
      <c r="Q781" s="268" t="s">
        <v>289</v>
      </c>
    </row>
    <row r="782" spans="1:17" s="151" customFormat="1" x14ac:dyDescent="0.25">
      <c r="A782" s="294">
        <v>824</v>
      </c>
      <c r="B782" s="203" t="s">
        <v>35</v>
      </c>
      <c r="C782" s="203" t="s">
        <v>1566</v>
      </c>
      <c r="D782" s="203" t="s">
        <v>218</v>
      </c>
      <c r="E782" s="203" t="s">
        <v>248</v>
      </c>
      <c r="F782" s="203" t="s">
        <v>248</v>
      </c>
      <c r="G782" s="203" t="s">
        <v>40</v>
      </c>
      <c r="H782" s="203" t="s">
        <v>40</v>
      </c>
      <c r="I782" s="203" t="s">
        <v>254</v>
      </c>
      <c r="J782" s="203" t="s">
        <v>274</v>
      </c>
      <c r="K782" s="295">
        <v>42142</v>
      </c>
      <c r="L782" s="203" t="s">
        <v>13</v>
      </c>
      <c r="M782" s="203" t="s">
        <v>284</v>
      </c>
      <c r="N782" s="203" t="s">
        <v>195</v>
      </c>
      <c r="O782" s="203" t="s">
        <v>248</v>
      </c>
      <c r="P782" s="453">
        <f t="shared" ca="1" si="12"/>
        <v>10.797208680553013</v>
      </c>
      <c r="Q782" s="268" t="s">
        <v>289</v>
      </c>
    </row>
    <row r="783" spans="1:17" s="151" customFormat="1" x14ac:dyDescent="0.25">
      <c r="A783" s="294">
        <v>825</v>
      </c>
      <c r="B783" s="268" t="s">
        <v>35</v>
      </c>
      <c r="C783" s="268" t="s">
        <v>1567</v>
      </c>
      <c r="D783" s="268" t="s">
        <v>218</v>
      </c>
      <c r="E783" s="203" t="s">
        <v>248</v>
      </c>
      <c r="F783" s="203" t="s">
        <v>248</v>
      </c>
      <c r="G783" s="268" t="s">
        <v>42</v>
      </c>
      <c r="H783" s="268" t="s">
        <v>42</v>
      </c>
      <c r="I783" s="203" t="s">
        <v>254</v>
      </c>
      <c r="J783" s="203" t="s">
        <v>274</v>
      </c>
      <c r="K783" s="295">
        <v>42142</v>
      </c>
      <c r="L783" s="268" t="s">
        <v>13</v>
      </c>
      <c r="M783" s="203" t="s">
        <v>284</v>
      </c>
      <c r="N783" s="203" t="s">
        <v>195</v>
      </c>
      <c r="O783" s="203" t="s">
        <v>248</v>
      </c>
      <c r="P783" s="453">
        <f t="shared" ca="1" si="12"/>
        <v>10.797208680553013</v>
      </c>
      <c r="Q783" s="268" t="s">
        <v>289</v>
      </c>
    </row>
    <row r="784" spans="1:17" s="151" customFormat="1" x14ac:dyDescent="0.25">
      <c r="A784" s="294">
        <v>826</v>
      </c>
      <c r="B784" s="203" t="s">
        <v>8</v>
      </c>
      <c r="C784" s="203" t="s">
        <v>1571</v>
      </c>
      <c r="D784" s="203" t="s">
        <v>218</v>
      </c>
      <c r="E784" s="203" t="s">
        <v>248</v>
      </c>
      <c r="F784" s="203" t="s">
        <v>248</v>
      </c>
      <c r="G784" s="203" t="s">
        <v>40</v>
      </c>
      <c r="H784" s="203" t="s">
        <v>40</v>
      </c>
      <c r="I784" s="203" t="s">
        <v>254</v>
      </c>
      <c r="J784" s="203" t="s">
        <v>274</v>
      </c>
      <c r="K784" s="295">
        <v>42142</v>
      </c>
      <c r="L784" s="203" t="s">
        <v>13</v>
      </c>
      <c r="M784" s="203" t="s">
        <v>284</v>
      </c>
      <c r="N784" s="203" t="s">
        <v>195</v>
      </c>
      <c r="O784" s="203" t="s">
        <v>248</v>
      </c>
      <c r="P784" s="453">
        <f t="shared" ca="1" si="12"/>
        <v>10.797208680553013</v>
      </c>
      <c r="Q784" s="268" t="s">
        <v>289</v>
      </c>
    </row>
    <row r="785" spans="1:17" s="151" customFormat="1" x14ac:dyDescent="0.25">
      <c r="A785" s="294">
        <v>827</v>
      </c>
      <c r="B785" s="268" t="s">
        <v>8</v>
      </c>
      <c r="C785" s="268" t="s">
        <v>1572</v>
      </c>
      <c r="D785" s="268" t="s">
        <v>218</v>
      </c>
      <c r="E785" s="203" t="s">
        <v>248</v>
      </c>
      <c r="F785" s="203" t="s">
        <v>248</v>
      </c>
      <c r="G785" s="268" t="s">
        <v>40</v>
      </c>
      <c r="H785" s="268" t="s">
        <v>40</v>
      </c>
      <c r="I785" s="203" t="s">
        <v>254</v>
      </c>
      <c r="J785" s="203" t="s">
        <v>272</v>
      </c>
      <c r="K785" s="295">
        <v>42142</v>
      </c>
      <c r="L785" s="268" t="s">
        <v>13</v>
      </c>
      <c r="M785" s="203" t="s">
        <v>284</v>
      </c>
      <c r="N785" s="203" t="s">
        <v>195</v>
      </c>
      <c r="O785" s="203" t="s">
        <v>248</v>
      </c>
      <c r="P785" s="453">
        <f t="shared" ca="1" si="12"/>
        <v>10.797208680553013</v>
      </c>
      <c r="Q785" s="268" t="s">
        <v>289</v>
      </c>
    </row>
    <row r="786" spans="1:17" s="151" customFormat="1" x14ac:dyDescent="0.25">
      <c r="A786" s="294">
        <v>828</v>
      </c>
      <c r="B786" s="203" t="s">
        <v>10</v>
      </c>
      <c r="C786" s="203" t="s">
        <v>1573</v>
      </c>
      <c r="D786" s="203" t="s">
        <v>218</v>
      </c>
      <c r="E786" s="203" t="s">
        <v>38</v>
      </c>
      <c r="F786" s="203" t="s">
        <v>60</v>
      </c>
      <c r="G786" s="203" t="s">
        <v>41</v>
      </c>
      <c r="H786" s="203" t="s">
        <v>41</v>
      </c>
      <c r="I786" s="203" t="s">
        <v>254</v>
      </c>
      <c r="J786" s="203" t="s">
        <v>250</v>
      </c>
      <c r="K786" s="295">
        <v>42142</v>
      </c>
      <c r="L786" s="203" t="s">
        <v>13</v>
      </c>
      <c r="M786" s="203" t="s">
        <v>284</v>
      </c>
      <c r="N786" s="203" t="s">
        <v>195</v>
      </c>
      <c r="O786" s="295">
        <v>42146</v>
      </c>
      <c r="P786" s="453">
        <f t="shared" ca="1" si="12"/>
        <v>4</v>
      </c>
      <c r="Q786" s="268" t="s">
        <v>289</v>
      </c>
    </row>
    <row r="787" spans="1:17" s="151" customFormat="1" x14ac:dyDescent="0.25">
      <c r="A787" s="294">
        <v>829</v>
      </c>
      <c r="B787" s="268" t="s">
        <v>8</v>
      </c>
      <c r="C787" s="268" t="s">
        <v>1574</v>
      </c>
      <c r="D787" s="268" t="s">
        <v>212</v>
      </c>
      <c r="E787" s="203" t="s">
        <v>248</v>
      </c>
      <c r="F787" s="203" t="s">
        <v>248</v>
      </c>
      <c r="G787" s="268" t="s">
        <v>40</v>
      </c>
      <c r="H787" s="268" t="s">
        <v>40</v>
      </c>
      <c r="I787" s="203" t="s">
        <v>254</v>
      </c>
      <c r="J787" s="203" t="s">
        <v>273</v>
      </c>
      <c r="K787" s="295">
        <v>42142</v>
      </c>
      <c r="L787" s="268" t="s">
        <v>13</v>
      </c>
      <c r="M787" s="203" t="s">
        <v>284</v>
      </c>
      <c r="N787" s="203" t="s">
        <v>195</v>
      </c>
      <c r="O787" s="203" t="s">
        <v>248</v>
      </c>
      <c r="P787" s="453">
        <f t="shared" ca="1" si="12"/>
        <v>10.797208680553013</v>
      </c>
      <c r="Q787" s="268" t="s">
        <v>289</v>
      </c>
    </row>
    <row r="788" spans="1:17" s="151" customFormat="1" x14ac:dyDescent="0.25">
      <c r="A788" s="294">
        <v>830</v>
      </c>
      <c r="B788" s="203" t="s">
        <v>10</v>
      </c>
      <c r="C788" s="203" t="s">
        <v>1575</v>
      </c>
      <c r="D788" s="203" t="s">
        <v>218</v>
      </c>
      <c r="E788" s="203" t="s">
        <v>38</v>
      </c>
      <c r="F788" s="203" t="s">
        <v>60</v>
      </c>
      <c r="G788" s="203" t="s">
        <v>41</v>
      </c>
      <c r="H788" s="203" t="s">
        <v>41</v>
      </c>
      <c r="I788" s="203" t="s">
        <v>254</v>
      </c>
      <c r="J788" s="203" t="s">
        <v>250</v>
      </c>
      <c r="K788" s="295">
        <v>42142</v>
      </c>
      <c r="L788" s="203" t="s">
        <v>13</v>
      </c>
      <c r="M788" s="203" t="s">
        <v>284</v>
      </c>
      <c r="N788" s="203" t="s">
        <v>195</v>
      </c>
      <c r="O788" s="295">
        <v>42151</v>
      </c>
      <c r="P788" s="453">
        <f t="shared" ca="1" si="12"/>
        <v>9</v>
      </c>
      <c r="Q788" s="268" t="s">
        <v>289</v>
      </c>
    </row>
    <row r="789" spans="1:17" s="151" customFormat="1" x14ac:dyDescent="0.25">
      <c r="A789" s="294">
        <v>831</v>
      </c>
      <c r="B789" s="268" t="s">
        <v>10</v>
      </c>
      <c r="C789" s="268" t="s">
        <v>1576</v>
      </c>
      <c r="D789" s="268" t="s">
        <v>212</v>
      </c>
      <c r="E789" s="268" t="s">
        <v>38</v>
      </c>
      <c r="F789" s="268" t="s">
        <v>60</v>
      </c>
      <c r="G789" s="268" t="s">
        <v>40</v>
      </c>
      <c r="H789" s="268" t="s">
        <v>40</v>
      </c>
      <c r="I789" s="203" t="s">
        <v>254</v>
      </c>
      <c r="J789" s="203" t="s">
        <v>250</v>
      </c>
      <c r="K789" s="295">
        <v>42142</v>
      </c>
      <c r="L789" s="268" t="s">
        <v>13</v>
      </c>
      <c r="M789" s="203" t="s">
        <v>284</v>
      </c>
      <c r="N789" s="203" t="s">
        <v>195</v>
      </c>
      <c r="O789" s="295">
        <v>42151</v>
      </c>
      <c r="P789" s="453">
        <f t="shared" ca="1" si="12"/>
        <v>9</v>
      </c>
      <c r="Q789" s="268" t="s">
        <v>289</v>
      </c>
    </row>
    <row r="790" spans="1:17" s="151" customFormat="1" x14ac:dyDescent="0.25">
      <c r="A790" s="294">
        <v>832</v>
      </c>
      <c r="B790" s="203" t="s">
        <v>8</v>
      </c>
      <c r="C790" s="203" t="s">
        <v>1577</v>
      </c>
      <c r="D790" s="203" t="s">
        <v>218</v>
      </c>
      <c r="E790" s="203" t="s">
        <v>248</v>
      </c>
      <c r="F790" s="203" t="s">
        <v>248</v>
      </c>
      <c r="G790" s="203" t="s">
        <v>40</v>
      </c>
      <c r="H790" s="203" t="s">
        <v>40</v>
      </c>
      <c r="I790" s="203" t="s">
        <v>254</v>
      </c>
      <c r="J790" s="203" t="s">
        <v>274</v>
      </c>
      <c r="K790" s="295">
        <v>42142</v>
      </c>
      <c r="L790" s="203" t="s">
        <v>13</v>
      </c>
      <c r="M790" s="203" t="s">
        <v>284</v>
      </c>
      <c r="N790" s="203" t="s">
        <v>195</v>
      </c>
      <c r="O790" s="203" t="s">
        <v>248</v>
      </c>
      <c r="P790" s="453">
        <f t="shared" ca="1" si="12"/>
        <v>10.797208680553013</v>
      </c>
      <c r="Q790" s="268" t="s">
        <v>289</v>
      </c>
    </row>
    <row r="791" spans="1:17" s="151" customFormat="1" x14ac:dyDescent="0.25">
      <c r="A791" s="294">
        <v>833</v>
      </c>
      <c r="B791" s="268" t="s">
        <v>10</v>
      </c>
      <c r="C791" s="268" t="s">
        <v>1578</v>
      </c>
      <c r="D791" s="268" t="s">
        <v>218</v>
      </c>
      <c r="E791" s="268" t="s">
        <v>38</v>
      </c>
      <c r="F791" s="268" t="s">
        <v>60</v>
      </c>
      <c r="G791" s="268" t="s">
        <v>41</v>
      </c>
      <c r="H791" s="268" t="s">
        <v>41</v>
      </c>
      <c r="I791" s="203" t="s">
        <v>254</v>
      </c>
      <c r="J791" s="203" t="s">
        <v>250</v>
      </c>
      <c r="K791" s="295">
        <v>42142</v>
      </c>
      <c r="L791" s="268" t="s">
        <v>13</v>
      </c>
      <c r="M791" s="203" t="s">
        <v>284</v>
      </c>
      <c r="N791" s="203" t="s">
        <v>195</v>
      </c>
      <c r="O791" s="295">
        <v>42151</v>
      </c>
      <c r="P791" s="453">
        <f t="shared" ca="1" si="12"/>
        <v>9</v>
      </c>
      <c r="Q791" s="268" t="s">
        <v>289</v>
      </c>
    </row>
    <row r="792" spans="1:17" s="151" customFormat="1" x14ac:dyDescent="0.25">
      <c r="A792" s="294">
        <v>834</v>
      </c>
      <c r="B792" s="203" t="s">
        <v>10</v>
      </c>
      <c r="C792" s="203" t="s">
        <v>1579</v>
      </c>
      <c r="D792" s="203" t="s">
        <v>204</v>
      </c>
      <c r="E792" s="203" t="s">
        <v>54</v>
      </c>
      <c r="F792" s="203" t="s">
        <v>87</v>
      </c>
      <c r="G792" s="203" t="s">
        <v>41</v>
      </c>
      <c r="H792" s="203" t="s">
        <v>41</v>
      </c>
      <c r="I792" s="203" t="s">
        <v>254</v>
      </c>
      <c r="J792" s="203" t="s">
        <v>250</v>
      </c>
      <c r="K792" s="295">
        <v>42143</v>
      </c>
      <c r="L792" s="203" t="s">
        <v>13</v>
      </c>
      <c r="M792" s="203" t="s">
        <v>284</v>
      </c>
      <c r="N792" s="203" t="s">
        <v>195</v>
      </c>
      <c r="O792" s="295">
        <v>42144</v>
      </c>
      <c r="P792" s="453">
        <f t="shared" ca="1" si="12"/>
        <v>1</v>
      </c>
      <c r="Q792" s="268" t="s">
        <v>289</v>
      </c>
    </row>
    <row r="793" spans="1:17" s="151" customFormat="1" x14ac:dyDescent="0.25">
      <c r="A793" s="294">
        <v>835</v>
      </c>
      <c r="B793" s="268" t="s">
        <v>8</v>
      </c>
      <c r="C793" s="268" t="s">
        <v>1580</v>
      </c>
      <c r="D793" s="268" t="s">
        <v>218</v>
      </c>
      <c r="E793" s="203" t="s">
        <v>248</v>
      </c>
      <c r="F793" s="203" t="s">
        <v>248</v>
      </c>
      <c r="G793" s="268" t="s">
        <v>42</v>
      </c>
      <c r="H793" s="268" t="s">
        <v>42</v>
      </c>
      <c r="I793" s="203" t="s">
        <v>254</v>
      </c>
      <c r="J793" s="203" t="s">
        <v>273</v>
      </c>
      <c r="K793" s="295">
        <v>42143</v>
      </c>
      <c r="L793" s="268" t="s">
        <v>13</v>
      </c>
      <c r="M793" s="203" t="s">
        <v>284</v>
      </c>
      <c r="N793" s="203" t="s">
        <v>195</v>
      </c>
      <c r="O793" s="203" t="s">
        <v>248</v>
      </c>
      <c r="P793" s="453">
        <f t="shared" ca="1" si="12"/>
        <v>9.7972086805530125</v>
      </c>
      <c r="Q793" s="268" t="s">
        <v>289</v>
      </c>
    </row>
    <row r="794" spans="1:17" s="151" customFormat="1" x14ac:dyDescent="0.25">
      <c r="A794" s="294">
        <v>836</v>
      </c>
      <c r="B794" s="203" t="s">
        <v>45</v>
      </c>
      <c r="C794" s="203" t="s">
        <v>1581</v>
      </c>
      <c r="D794" s="203" t="s">
        <v>204</v>
      </c>
      <c r="E794" s="203" t="s">
        <v>248</v>
      </c>
      <c r="F794" s="203" t="s">
        <v>248</v>
      </c>
      <c r="G794" s="203" t="s">
        <v>40</v>
      </c>
      <c r="H794" s="203" t="s">
        <v>40</v>
      </c>
      <c r="I794" s="203" t="s">
        <v>254</v>
      </c>
      <c r="J794" s="203" t="s">
        <v>267</v>
      </c>
      <c r="K794" s="295">
        <v>42143</v>
      </c>
      <c r="L794" s="203" t="s">
        <v>13</v>
      </c>
      <c r="M794" s="203" t="s">
        <v>284</v>
      </c>
      <c r="N794" s="203" t="s">
        <v>195</v>
      </c>
      <c r="O794" s="203" t="s">
        <v>248</v>
      </c>
      <c r="P794" s="453">
        <f t="shared" ca="1" si="12"/>
        <v>9.7972086805530125</v>
      </c>
      <c r="Q794" s="268" t="s">
        <v>289</v>
      </c>
    </row>
    <row r="795" spans="1:17" s="151" customFormat="1" x14ac:dyDescent="0.25">
      <c r="A795" s="294">
        <v>837</v>
      </c>
      <c r="B795" s="268" t="s">
        <v>10</v>
      </c>
      <c r="C795" s="268" t="s">
        <v>1582</v>
      </c>
      <c r="D795" s="268" t="s">
        <v>220</v>
      </c>
      <c r="E795" s="268" t="s">
        <v>38</v>
      </c>
      <c r="F795" s="268" t="s">
        <v>60</v>
      </c>
      <c r="G795" s="268" t="s">
        <v>41</v>
      </c>
      <c r="H795" s="268" t="s">
        <v>196</v>
      </c>
      <c r="I795" s="203" t="s">
        <v>254</v>
      </c>
      <c r="J795" s="203" t="s">
        <v>250</v>
      </c>
      <c r="K795" s="295">
        <v>42143</v>
      </c>
      <c r="L795" s="268" t="s">
        <v>13</v>
      </c>
      <c r="M795" s="203" t="s">
        <v>284</v>
      </c>
      <c r="N795" s="203" t="s">
        <v>195</v>
      </c>
      <c r="O795" s="295">
        <v>42146</v>
      </c>
      <c r="P795" s="453">
        <f t="shared" ca="1" si="12"/>
        <v>3</v>
      </c>
      <c r="Q795" s="268" t="s">
        <v>289</v>
      </c>
    </row>
    <row r="796" spans="1:17" s="151" customFormat="1" x14ac:dyDescent="0.25">
      <c r="A796" s="294">
        <v>838</v>
      </c>
      <c r="B796" s="203" t="s">
        <v>8</v>
      </c>
      <c r="C796" s="203" t="s">
        <v>1583</v>
      </c>
      <c r="D796" s="203" t="s">
        <v>220</v>
      </c>
      <c r="E796" s="203" t="s">
        <v>248</v>
      </c>
      <c r="F796" s="203" t="s">
        <v>248</v>
      </c>
      <c r="G796" s="203" t="s">
        <v>40</v>
      </c>
      <c r="H796" s="203" t="s">
        <v>40</v>
      </c>
      <c r="I796" s="203" t="s">
        <v>254</v>
      </c>
      <c r="J796" s="203" t="s">
        <v>273</v>
      </c>
      <c r="K796" s="295">
        <v>42143</v>
      </c>
      <c r="L796" s="203" t="s">
        <v>13</v>
      </c>
      <c r="M796" s="203" t="s">
        <v>284</v>
      </c>
      <c r="N796" s="203" t="s">
        <v>195</v>
      </c>
      <c r="O796" s="203" t="s">
        <v>248</v>
      </c>
      <c r="P796" s="453">
        <f t="shared" ca="1" si="12"/>
        <v>9.7972086805530125</v>
      </c>
      <c r="Q796" s="268" t="s">
        <v>289</v>
      </c>
    </row>
    <row r="797" spans="1:17" s="151" customFormat="1" x14ac:dyDescent="0.25">
      <c r="A797" s="294">
        <v>839</v>
      </c>
      <c r="B797" s="268" t="s">
        <v>8</v>
      </c>
      <c r="C797" s="268" t="s">
        <v>1584</v>
      </c>
      <c r="D797" s="268" t="s">
        <v>204</v>
      </c>
      <c r="E797" s="203" t="s">
        <v>248</v>
      </c>
      <c r="F797" s="203" t="s">
        <v>248</v>
      </c>
      <c r="G797" s="268" t="s">
        <v>40</v>
      </c>
      <c r="H797" s="268" t="s">
        <v>40</v>
      </c>
      <c r="I797" s="203" t="s">
        <v>254</v>
      </c>
      <c r="J797" s="203" t="s">
        <v>797</v>
      </c>
      <c r="K797" s="295">
        <v>42143</v>
      </c>
      <c r="L797" s="268" t="s">
        <v>13</v>
      </c>
      <c r="M797" s="203" t="s">
        <v>284</v>
      </c>
      <c r="N797" s="203" t="s">
        <v>195</v>
      </c>
      <c r="O797" s="203" t="s">
        <v>248</v>
      </c>
      <c r="P797" s="453">
        <f t="shared" ca="1" si="12"/>
        <v>9.7972086805530125</v>
      </c>
      <c r="Q797" s="268" t="s">
        <v>289</v>
      </c>
    </row>
    <row r="798" spans="1:17" s="151" customFormat="1" x14ac:dyDescent="0.25">
      <c r="A798" s="294">
        <v>840</v>
      </c>
      <c r="B798" s="203" t="s">
        <v>8</v>
      </c>
      <c r="C798" s="203" t="s">
        <v>1585</v>
      </c>
      <c r="D798" s="203" t="s">
        <v>204</v>
      </c>
      <c r="E798" s="203" t="s">
        <v>248</v>
      </c>
      <c r="F798" s="203" t="s">
        <v>248</v>
      </c>
      <c r="G798" s="203" t="s">
        <v>40</v>
      </c>
      <c r="H798" s="203" t="s">
        <v>40</v>
      </c>
      <c r="I798" s="203" t="s">
        <v>254</v>
      </c>
      <c r="J798" s="203" t="s">
        <v>797</v>
      </c>
      <c r="K798" s="295">
        <v>42143</v>
      </c>
      <c r="L798" s="203" t="s">
        <v>13</v>
      </c>
      <c r="M798" s="203" t="s">
        <v>284</v>
      </c>
      <c r="N798" s="203" t="s">
        <v>195</v>
      </c>
      <c r="O798" s="203" t="s">
        <v>248</v>
      </c>
      <c r="P798" s="453">
        <f t="shared" ca="1" si="12"/>
        <v>9.7972086805530125</v>
      </c>
      <c r="Q798" s="268" t="s">
        <v>289</v>
      </c>
    </row>
    <row r="799" spans="1:17" s="151" customFormat="1" x14ac:dyDescent="0.25">
      <c r="A799" s="294">
        <v>841</v>
      </c>
      <c r="B799" s="268" t="s">
        <v>10</v>
      </c>
      <c r="C799" s="268" t="s">
        <v>1611</v>
      </c>
      <c r="D799" s="268" t="s">
        <v>218</v>
      </c>
      <c r="E799" s="268" t="s">
        <v>53</v>
      </c>
      <c r="F799" s="268" t="s">
        <v>82</v>
      </c>
      <c r="G799" s="268" t="s">
        <v>41</v>
      </c>
      <c r="H799" s="268" t="s">
        <v>41</v>
      </c>
      <c r="I799" s="203" t="s">
        <v>254</v>
      </c>
      <c r="J799" s="203" t="s">
        <v>250</v>
      </c>
      <c r="K799" s="295">
        <v>42143</v>
      </c>
      <c r="L799" s="268" t="s">
        <v>13</v>
      </c>
      <c r="M799" s="203" t="s">
        <v>284</v>
      </c>
      <c r="N799" s="203" t="s">
        <v>195</v>
      </c>
      <c r="O799" s="295">
        <v>42150</v>
      </c>
      <c r="P799" s="453">
        <f t="shared" ca="1" si="12"/>
        <v>7</v>
      </c>
      <c r="Q799" s="268" t="s">
        <v>289</v>
      </c>
    </row>
    <row r="800" spans="1:17" s="151" customFormat="1" x14ac:dyDescent="0.25">
      <c r="A800" s="294">
        <v>845</v>
      </c>
      <c r="B800" s="268" t="s">
        <v>10</v>
      </c>
      <c r="C800" s="268" t="s">
        <v>1586</v>
      </c>
      <c r="D800" s="268" t="s">
        <v>212</v>
      </c>
      <c r="E800" s="268" t="s">
        <v>38</v>
      </c>
      <c r="F800" s="268" t="s">
        <v>60</v>
      </c>
      <c r="G800" s="268" t="s">
        <v>196</v>
      </c>
      <c r="H800" s="268" t="s">
        <v>196</v>
      </c>
      <c r="I800" s="203" t="s">
        <v>254</v>
      </c>
      <c r="J800" s="203" t="s">
        <v>250</v>
      </c>
      <c r="K800" s="295">
        <v>42143</v>
      </c>
      <c r="L800" s="268" t="s">
        <v>13</v>
      </c>
      <c r="M800" s="203" t="s">
        <v>284</v>
      </c>
      <c r="N800" s="203" t="s">
        <v>195</v>
      </c>
      <c r="O800" s="295">
        <v>42146</v>
      </c>
      <c r="P800" s="453">
        <f t="shared" ca="1" si="12"/>
        <v>3</v>
      </c>
      <c r="Q800" s="268" t="s">
        <v>289</v>
      </c>
    </row>
    <row r="801" spans="1:17" s="151" customFormat="1" x14ac:dyDescent="0.25">
      <c r="A801" s="294">
        <v>846</v>
      </c>
      <c r="B801" s="203" t="s">
        <v>35</v>
      </c>
      <c r="C801" s="203" t="s">
        <v>1587</v>
      </c>
      <c r="D801" s="203" t="s">
        <v>218</v>
      </c>
      <c r="E801" s="203" t="s">
        <v>248</v>
      </c>
      <c r="F801" s="203" t="s">
        <v>248</v>
      </c>
      <c r="G801" s="203" t="s">
        <v>40</v>
      </c>
      <c r="H801" s="203" t="s">
        <v>40</v>
      </c>
      <c r="I801" s="203" t="s">
        <v>259</v>
      </c>
      <c r="J801" s="203" t="s">
        <v>274</v>
      </c>
      <c r="K801" s="295">
        <v>42143</v>
      </c>
      <c r="L801" s="203" t="s">
        <v>13</v>
      </c>
      <c r="M801" s="203" t="s">
        <v>284</v>
      </c>
      <c r="N801" s="203" t="s">
        <v>195</v>
      </c>
      <c r="O801" s="203" t="s">
        <v>248</v>
      </c>
      <c r="P801" s="453">
        <f t="shared" ca="1" si="12"/>
        <v>9.7972086805530125</v>
      </c>
      <c r="Q801" s="268" t="s">
        <v>289</v>
      </c>
    </row>
    <row r="802" spans="1:17" s="151" customFormat="1" x14ac:dyDescent="0.25">
      <c r="A802" s="294">
        <v>847</v>
      </c>
      <c r="B802" s="268" t="s">
        <v>35</v>
      </c>
      <c r="C802" s="268" t="s">
        <v>1588</v>
      </c>
      <c r="D802" s="268" t="s">
        <v>218</v>
      </c>
      <c r="E802" s="203" t="s">
        <v>248</v>
      </c>
      <c r="F802" s="203" t="s">
        <v>248</v>
      </c>
      <c r="G802" s="268" t="s">
        <v>40</v>
      </c>
      <c r="H802" s="268" t="s">
        <v>40</v>
      </c>
      <c r="I802" s="203" t="s">
        <v>259</v>
      </c>
      <c r="J802" s="203" t="s">
        <v>274</v>
      </c>
      <c r="K802" s="295">
        <v>42143</v>
      </c>
      <c r="L802" s="268" t="s">
        <v>13</v>
      </c>
      <c r="M802" s="203" t="s">
        <v>284</v>
      </c>
      <c r="N802" s="203" t="s">
        <v>195</v>
      </c>
      <c r="O802" s="203" t="s">
        <v>248</v>
      </c>
      <c r="P802" s="453">
        <f t="shared" ca="1" si="12"/>
        <v>9.7972086805530125</v>
      </c>
      <c r="Q802" s="268" t="s">
        <v>289</v>
      </c>
    </row>
    <row r="803" spans="1:17" s="151" customFormat="1" x14ac:dyDescent="0.25">
      <c r="A803" s="294">
        <v>848</v>
      </c>
      <c r="B803" s="203" t="s">
        <v>35</v>
      </c>
      <c r="C803" s="203" t="s">
        <v>1589</v>
      </c>
      <c r="D803" s="203" t="s">
        <v>212</v>
      </c>
      <c r="E803" s="203" t="s">
        <v>248</v>
      </c>
      <c r="F803" s="203" t="s">
        <v>248</v>
      </c>
      <c r="G803" s="203" t="s">
        <v>40</v>
      </c>
      <c r="H803" s="203" t="s">
        <v>40</v>
      </c>
      <c r="I803" s="203" t="s">
        <v>254</v>
      </c>
      <c r="J803" s="203" t="s">
        <v>274</v>
      </c>
      <c r="K803" s="295">
        <v>42143</v>
      </c>
      <c r="L803" s="203" t="s">
        <v>13</v>
      </c>
      <c r="M803" s="203" t="s">
        <v>284</v>
      </c>
      <c r="N803" s="203" t="s">
        <v>195</v>
      </c>
      <c r="O803" s="203" t="s">
        <v>248</v>
      </c>
      <c r="P803" s="453">
        <f t="shared" ca="1" si="12"/>
        <v>9.7972086805530125</v>
      </c>
      <c r="Q803" s="268" t="s">
        <v>289</v>
      </c>
    </row>
    <row r="804" spans="1:17" s="151" customFormat="1" x14ac:dyDescent="0.25">
      <c r="A804" s="294">
        <v>849</v>
      </c>
      <c r="B804" s="268" t="s">
        <v>35</v>
      </c>
      <c r="C804" s="268" t="s">
        <v>1590</v>
      </c>
      <c r="D804" s="268" t="s">
        <v>218</v>
      </c>
      <c r="E804" s="203" t="s">
        <v>248</v>
      </c>
      <c r="F804" s="203" t="s">
        <v>248</v>
      </c>
      <c r="G804" s="268" t="s">
        <v>40</v>
      </c>
      <c r="H804" s="268" t="s">
        <v>40</v>
      </c>
      <c r="I804" s="203" t="s">
        <v>259</v>
      </c>
      <c r="J804" s="203" t="s">
        <v>274</v>
      </c>
      <c r="K804" s="295">
        <v>42143</v>
      </c>
      <c r="L804" s="268" t="s">
        <v>13</v>
      </c>
      <c r="M804" s="203" t="s">
        <v>284</v>
      </c>
      <c r="N804" s="203" t="s">
        <v>195</v>
      </c>
      <c r="O804" s="203" t="s">
        <v>248</v>
      </c>
      <c r="P804" s="453">
        <f t="shared" ca="1" si="12"/>
        <v>9.7972086805530125</v>
      </c>
      <c r="Q804" s="268" t="s">
        <v>289</v>
      </c>
    </row>
    <row r="805" spans="1:17" s="151" customFormat="1" x14ac:dyDescent="0.25">
      <c r="A805" s="294">
        <v>850</v>
      </c>
      <c r="B805" s="203" t="s">
        <v>35</v>
      </c>
      <c r="C805" s="203" t="s">
        <v>1591</v>
      </c>
      <c r="D805" s="203" t="s">
        <v>204</v>
      </c>
      <c r="E805" s="203" t="s">
        <v>248</v>
      </c>
      <c r="F805" s="203" t="s">
        <v>248</v>
      </c>
      <c r="G805" s="203" t="s">
        <v>40</v>
      </c>
      <c r="H805" s="203" t="s">
        <v>40</v>
      </c>
      <c r="I805" s="203" t="s">
        <v>259</v>
      </c>
      <c r="J805" s="203" t="s">
        <v>267</v>
      </c>
      <c r="K805" s="295">
        <v>42143</v>
      </c>
      <c r="L805" s="203" t="s">
        <v>13</v>
      </c>
      <c r="M805" s="203" t="s">
        <v>284</v>
      </c>
      <c r="N805" s="203" t="s">
        <v>195</v>
      </c>
      <c r="O805" s="203" t="s">
        <v>248</v>
      </c>
      <c r="P805" s="453">
        <f t="shared" ca="1" si="12"/>
        <v>9.7972086805530125</v>
      </c>
      <c r="Q805" s="268" t="s">
        <v>289</v>
      </c>
    </row>
    <row r="806" spans="1:17" s="151" customFormat="1" x14ac:dyDescent="0.25">
      <c r="A806" s="294">
        <v>851</v>
      </c>
      <c r="B806" s="268" t="s">
        <v>35</v>
      </c>
      <c r="C806" s="268" t="s">
        <v>1592</v>
      </c>
      <c r="D806" s="268" t="s">
        <v>218</v>
      </c>
      <c r="E806" s="203" t="s">
        <v>248</v>
      </c>
      <c r="F806" s="203" t="s">
        <v>248</v>
      </c>
      <c r="G806" s="268" t="s">
        <v>40</v>
      </c>
      <c r="H806" s="268" t="s">
        <v>40</v>
      </c>
      <c r="I806" s="203" t="s">
        <v>259</v>
      </c>
      <c r="J806" s="203" t="s">
        <v>274</v>
      </c>
      <c r="K806" s="295">
        <v>42143</v>
      </c>
      <c r="L806" s="268" t="s">
        <v>13</v>
      </c>
      <c r="M806" s="203" t="s">
        <v>284</v>
      </c>
      <c r="N806" s="203" t="s">
        <v>195</v>
      </c>
      <c r="O806" s="203" t="s">
        <v>248</v>
      </c>
      <c r="P806" s="453">
        <f t="shared" ca="1" si="12"/>
        <v>9.7972086805530125</v>
      </c>
      <c r="Q806" s="268" t="s">
        <v>289</v>
      </c>
    </row>
    <row r="807" spans="1:17" s="151" customFormat="1" x14ac:dyDescent="0.25">
      <c r="A807" s="294">
        <v>852</v>
      </c>
      <c r="B807" s="203" t="s">
        <v>35</v>
      </c>
      <c r="C807" s="203" t="s">
        <v>1593</v>
      </c>
      <c r="D807" s="203" t="s">
        <v>204</v>
      </c>
      <c r="E807" s="203" t="s">
        <v>248</v>
      </c>
      <c r="F807" s="203" t="s">
        <v>248</v>
      </c>
      <c r="G807" s="203" t="s">
        <v>40</v>
      </c>
      <c r="H807" s="203" t="s">
        <v>40</v>
      </c>
      <c r="I807" s="203" t="s">
        <v>259</v>
      </c>
      <c r="J807" s="203" t="s">
        <v>274</v>
      </c>
      <c r="K807" s="295">
        <v>42143</v>
      </c>
      <c r="L807" s="203" t="s">
        <v>13</v>
      </c>
      <c r="M807" s="203" t="s">
        <v>284</v>
      </c>
      <c r="N807" s="203" t="s">
        <v>195</v>
      </c>
      <c r="O807" s="203" t="s">
        <v>248</v>
      </c>
      <c r="P807" s="453">
        <f t="shared" ca="1" si="12"/>
        <v>9.7972086805530125</v>
      </c>
      <c r="Q807" s="268" t="s">
        <v>289</v>
      </c>
    </row>
    <row r="808" spans="1:17" s="151" customFormat="1" x14ac:dyDescent="0.25">
      <c r="A808" s="294">
        <v>853</v>
      </c>
      <c r="B808" s="268" t="s">
        <v>35</v>
      </c>
      <c r="C808" s="268" t="s">
        <v>1594</v>
      </c>
      <c r="D808" s="268" t="s">
        <v>223</v>
      </c>
      <c r="E808" s="203" t="s">
        <v>248</v>
      </c>
      <c r="F808" s="203" t="s">
        <v>248</v>
      </c>
      <c r="G808" s="268" t="s">
        <v>40</v>
      </c>
      <c r="H808" s="268" t="s">
        <v>40</v>
      </c>
      <c r="I808" s="203" t="s">
        <v>254</v>
      </c>
      <c r="J808" s="203" t="s">
        <v>267</v>
      </c>
      <c r="K808" s="295">
        <v>42143</v>
      </c>
      <c r="L808" s="268" t="s">
        <v>13</v>
      </c>
      <c r="M808" s="203" t="s">
        <v>284</v>
      </c>
      <c r="N808" s="203" t="s">
        <v>195</v>
      </c>
      <c r="O808" s="203" t="s">
        <v>248</v>
      </c>
      <c r="P808" s="453">
        <f t="shared" ca="1" si="12"/>
        <v>9.7972086805530125</v>
      </c>
      <c r="Q808" s="268" t="s">
        <v>289</v>
      </c>
    </row>
    <row r="809" spans="1:17" s="151" customFormat="1" x14ac:dyDescent="0.25">
      <c r="A809" s="294">
        <v>854</v>
      </c>
      <c r="B809" s="203" t="s">
        <v>8</v>
      </c>
      <c r="C809" s="203" t="s">
        <v>1595</v>
      </c>
      <c r="D809" s="203" t="s">
        <v>218</v>
      </c>
      <c r="E809" s="203" t="s">
        <v>248</v>
      </c>
      <c r="F809" s="203" t="s">
        <v>248</v>
      </c>
      <c r="G809" s="203" t="s">
        <v>40</v>
      </c>
      <c r="H809" s="203" t="s">
        <v>40</v>
      </c>
      <c r="I809" s="203" t="s">
        <v>254</v>
      </c>
      <c r="J809" s="203" t="s">
        <v>274</v>
      </c>
      <c r="K809" s="295">
        <v>42143</v>
      </c>
      <c r="L809" s="203" t="s">
        <v>13</v>
      </c>
      <c r="M809" s="203" t="s">
        <v>284</v>
      </c>
      <c r="N809" s="203" t="s">
        <v>195</v>
      </c>
      <c r="O809" s="203" t="s">
        <v>248</v>
      </c>
      <c r="P809" s="453">
        <f t="shared" ca="1" si="12"/>
        <v>9.7972086805530125</v>
      </c>
      <c r="Q809" s="268" t="s">
        <v>289</v>
      </c>
    </row>
    <row r="810" spans="1:17" s="151" customFormat="1" x14ac:dyDescent="0.25">
      <c r="A810" s="294">
        <v>855</v>
      </c>
      <c r="B810" s="268" t="s">
        <v>8</v>
      </c>
      <c r="C810" s="268" t="s">
        <v>1612</v>
      </c>
      <c r="D810" s="268" t="s">
        <v>13</v>
      </c>
      <c r="E810" s="203" t="s">
        <v>248</v>
      </c>
      <c r="F810" s="203" t="s">
        <v>248</v>
      </c>
      <c r="G810" s="268" t="s">
        <v>42</v>
      </c>
      <c r="H810" s="268" t="s">
        <v>42</v>
      </c>
      <c r="I810" s="203" t="s">
        <v>254</v>
      </c>
      <c r="J810" s="203" t="s">
        <v>270</v>
      </c>
      <c r="K810" s="295">
        <v>42143</v>
      </c>
      <c r="L810" s="268" t="s">
        <v>13</v>
      </c>
      <c r="M810" s="203" t="s">
        <v>284</v>
      </c>
      <c r="N810" s="203" t="s">
        <v>195</v>
      </c>
      <c r="O810" s="203" t="s">
        <v>248</v>
      </c>
      <c r="P810" s="453">
        <f t="shared" ca="1" si="12"/>
        <v>9.7972086805530125</v>
      </c>
      <c r="Q810" s="268" t="s">
        <v>289</v>
      </c>
    </row>
    <row r="811" spans="1:17" s="151" customFormat="1" x14ac:dyDescent="0.25">
      <c r="A811" s="294">
        <v>856</v>
      </c>
      <c r="B811" s="203" t="s">
        <v>8</v>
      </c>
      <c r="C811" s="203" t="s">
        <v>1613</v>
      </c>
      <c r="D811" s="203" t="s">
        <v>13</v>
      </c>
      <c r="E811" s="203" t="s">
        <v>248</v>
      </c>
      <c r="F811" s="203" t="s">
        <v>248</v>
      </c>
      <c r="G811" s="203" t="s">
        <v>40</v>
      </c>
      <c r="H811" s="203" t="s">
        <v>40</v>
      </c>
      <c r="I811" s="203" t="s">
        <v>254</v>
      </c>
      <c r="J811" s="203" t="s">
        <v>270</v>
      </c>
      <c r="K811" s="295">
        <v>42143</v>
      </c>
      <c r="L811" s="203" t="s">
        <v>13</v>
      </c>
      <c r="M811" s="203" t="s">
        <v>284</v>
      </c>
      <c r="N811" s="203" t="s">
        <v>195</v>
      </c>
      <c r="O811" s="203" t="s">
        <v>248</v>
      </c>
      <c r="P811" s="453">
        <f t="shared" ca="1" si="12"/>
        <v>9.7972086805530125</v>
      </c>
      <c r="Q811" s="268" t="s">
        <v>289</v>
      </c>
    </row>
    <row r="812" spans="1:17" s="151" customFormat="1" x14ac:dyDescent="0.25">
      <c r="A812" s="294">
        <v>857</v>
      </c>
      <c r="B812" s="268" t="s">
        <v>8</v>
      </c>
      <c r="C812" s="268" t="s">
        <v>1614</v>
      </c>
      <c r="D812" s="268" t="s">
        <v>218</v>
      </c>
      <c r="E812" s="203" t="s">
        <v>248</v>
      </c>
      <c r="F812" s="203" t="s">
        <v>248</v>
      </c>
      <c r="G812" s="268" t="s">
        <v>40</v>
      </c>
      <c r="H812" s="268" t="s">
        <v>40</v>
      </c>
      <c r="I812" s="203" t="s">
        <v>254</v>
      </c>
      <c r="J812" s="203" t="s">
        <v>274</v>
      </c>
      <c r="K812" s="295">
        <v>42143</v>
      </c>
      <c r="L812" s="268" t="s">
        <v>13</v>
      </c>
      <c r="M812" s="203" t="s">
        <v>284</v>
      </c>
      <c r="N812" s="203" t="s">
        <v>195</v>
      </c>
      <c r="O812" s="203" t="s">
        <v>248</v>
      </c>
      <c r="P812" s="453">
        <f t="shared" ca="1" si="12"/>
        <v>9.7972086805530125</v>
      </c>
      <c r="Q812" s="268" t="s">
        <v>289</v>
      </c>
    </row>
    <row r="813" spans="1:17" s="151" customFormat="1" x14ac:dyDescent="0.25">
      <c r="A813" s="294">
        <v>858</v>
      </c>
      <c r="B813" s="203" t="s">
        <v>8</v>
      </c>
      <c r="C813" s="203" t="s">
        <v>1615</v>
      </c>
      <c r="D813" s="203" t="s">
        <v>204</v>
      </c>
      <c r="E813" s="203" t="s">
        <v>248</v>
      </c>
      <c r="F813" s="203" t="s">
        <v>248</v>
      </c>
      <c r="G813" s="203" t="s">
        <v>40</v>
      </c>
      <c r="H813" s="203" t="s">
        <v>40</v>
      </c>
      <c r="I813" s="203" t="s">
        <v>254</v>
      </c>
      <c r="J813" s="203" t="s">
        <v>272</v>
      </c>
      <c r="K813" s="295">
        <v>42143</v>
      </c>
      <c r="L813" s="203" t="s">
        <v>13</v>
      </c>
      <c r="M813" s="203" t="s">
        <v>284</v>
      </c>
      <c r="N813" s="203" t="s">
        <v>195</v>
      </c>
      <c r="O813" s="203" t="s">
        <v>248</v>
      </c>
      <c r="P813" s="453">
        <f t="shared" ca="1" si="12"/>
        <v>9.7972086805530125</v>
      </c>
      <c r="Q813" s="268" t="s">
        <v>289</v>
      </c>
    </row>
    <row r="814" spans="1:17" s="151" customFormat="1" x14ac:dyDescent="0.25">
      <c r="A814" s="294">
        <v>859</v>
      </c>
      <c r="B814" s="268" t="s">
        <v>8</v>
      </c>
      <c r="C814" s="268" t="s">
        <v>1616</v>
      </c>
      <c r="D814" s="268" t="s">
        <v>13</v>
      </c>
      <c r="E814" s="203" t="s">
        <v>248</v>
      </c>
      <c r="F814" s="203" t="s">
        <v>248</v>
      </c>
      <c r="G814" s="268" t="s">
        <v>40</v>
      </c>
      <c r="H814" s="268" t="s">
        <v>40</v>
      </c>
      <c r="I814" s="203" t="s">
        <v>254</v>
      </c>
      <c r="J814" s="203" t="s">
        <v>267</v>
      </c>
      <c r="K814" s="295">
        <v>42143</v>
      </c>
      <c r="L814" s="268" t="s">
        <v>13</v>
      </c>
      <c r="M814" s="203" t="s">
        <v>284</v>
      </c>
      <c r="N814" s="203" t="s">
        <v>195</v>
      </c>
      <c r="O814" s="203" t="s">
        <v>248</v>
      </c>
      <c r="P814" s="453">
        <f t="shared" ca="1" si="12"/>
        <v>9.7972086805530125</v>
      </c>
      <c r="Q814" s="268" t="s">
        <v>289</v>
      </c>
    </row>
    <row r="815" spans="1:17" s="151" customFormat="1" x14ac:dyDescent="0.25">
      <c r="A815" s="294">
        <v>860</v>
      </c>
      <c r="B815" s="203" t="s">
        <v>10</v>
      </c>
      <c r="C815" s="203" t="s">
        <v>1617</v>
      </c>
      <c r="D815" s="203" t="s">
        <v>13</v>
      </c>
      <c r="E815" s="203" t="s">
        <v>789</v>
      </c>
      <c r="F815" s="203" t="s">
        <v>248</v>
      </c>
      <c r="G815" s="203" t="s">
        <v>40</v>
      </c>
      <c r="H815" s="203" t="s">
        <v>40</v>
      </c>
      <c r="I815" s="203" t="s">
        <v>254</v>
      </c>
      <c r="J815" s="203" t="s">
        <v>267</v>
      </c>
      <c r="K815" s="295">
        <v>42143</v>
      </c>
      <c r="L815" s="203" t="s">
        <v>13</v>
      </c>
      <c r="M815" s="203" t="s">
        <v>284</v>
      </c>
      <c r="N815" s="203" t="s">
        <v>195</v>
      </c>
      <c r="O815" s="295">
        <v>42144</v>
      </c>
      <c r="P815" s="453">
        <f t="shared" ca="1" si="12"/>
        <v>1</v>
      </c>
      <c r="Q815" s="268" t="s">
        <v>289</v>
      </c>
    </row>
    <row r="816" spans="1:17" s="151" customFormat="1" x14ac:dyDescent="0.25">
      <c r="A816" s="294">
        <v>861</v>
      </c>
      <c r="B816" s="268" t="s">
        <v>8</v>
      </c>
      <c r="C816" s="268" t="s">
        <v>1618</v>
      </c>
      <c r="D816" s="268" t="s">
        <v>218</v>
      </c>
      <c r="E816" s="203" t="s">
        <v>248</v>
      </c>
      <c r="F816" s="203" t="s">
        <v>248</v>
      </c>
      <c r="G816" s="268" t="s">
        <v>40</v>
      </c>
      <c r="H816" s="268" t="s">
        <v>40</v>
      </c>
      <c r="I816" s="203" t="s">
        <v>254</v>
      </c>
      <c r="J816" s="203" t="s">
        <v>270</v>
      </c>
      <c r="K816" s="295">
        <v>42143</v>
      </c>
      <c r="L816" s="268" t="s">
        <v>13</v>
      </c>
      <c r="M816" s="203" t="s">
        <v>284</v>
      </c>
      <c r="N816" s="203" t="s">
        <v>195</v>
      </c>
      <c r="O816" s="203" t="s">
        <v>248</v>
      </c>
      <c r="P816" s="453">
        <f t="shared" ca="1" si="12"/>
        <v>9.7972086805530125</v>
      </c>
      <c r="Q816" s="268" t="s">
        <v>289</v>
      </c>
    </row>
    <row r="817" spans="1:17" s="151" customFormat="1" x14ac:dyDescent="0.25">
      <c r="A817" s="294">
        <v>862</v>
      </c>
      <c r="B817" s="203" t="s">
        <v>8</v>
      </c>
      <c r="C817" s="203" t="s">
        <v>1619</v>
      </c>
      <c r="D817" s="203" t="s">
        <v>13</v>
      </c>
      <c r="E817" s="203" t="s">
        <v>248</v>
      </c>
      <c r="F817" s="203" t="s">
        <v>248</v>
      </c>
      <c r="G817" s="203" t="s">
        <v>40</v>
      </c>
      <c r="H817" s="203" t="s">
        <v>40</v>
      </c>
      <c r="I817" s="203" t="s">
        <v>259</v>
      </c>
      <c r="J817" s="203" t="s">
        <v>270</v>
      </c>
      <c r="K817" s="295">
        <v>42143</v>
      </c>
      <c r="L817" s="203" t="s">
        <v>13</v>
      </c>
      <c r="M817" s="203" t="s">
        <v>284</v>
      </c>
      <c r="N817" s="203" t="s">
        <v>195</v>
      </c>
      <c r="O817" s="203" t="s">
        <v>248</v>
      </c>
      <c r="P817" s="453">
        <f t="shared" ca="1" si="12"/>
        <v>9.7972086805530125</v>
      </c>
      <c r="Q817" s="268" t="s">
        <v>289</v>
      </c>
    </row>
    <row r="818" spans="1:17" s="151" customFormat="1" x14ac:dyDescent="0.25">
      <c r="A818" s="294">
        <v>863</v>
      </c>
      <c r="B818" s="268" t="s">
        <v>8</v>
      </c>
      <c r="C818" s="268" t="s">
        <v>1620</v>
      </c>
      <c r="D818" s="268" t="s">
        <v>204</v>
      </c>
      <c r="E818" s="203" t="s">
        <v>248</v>
      </c>
      <c r="F818" s="203" t="s">
        <v>248</v>
      </c>
      <c r="G818" s="268" t="s">
        <v>40</v>
      </c>
      <c r="H818" s="268" t="s">
        <v>40</v>
      </c>
      <c r="I818" s="203" t="s">
        <v>254</v>
      </c>
      <c r="J818" s="203" t="s">
        <v>270</v>
      </c>
      <c r="K818" s="295">
        <v>42143</v>
      </c>
      <c r="L818" s="268" t="s">
        <v>13</v>
      </c>
      <c r="M818" s="203" t="s">
        <v>284</v>
      </c>
      <c r="N818" s="203" t="s">
        <v>195</v>
      </c>
      <c r="O818" s="203" t="s">
        <v>248</v>
      </c>
      <c r="P818" s="453">
        <f t="shared" ca="1" si="12"/>
        <v>9.7972086805530125</v>
      </c>
      <c r="Q818" s="268" t="s">
        <v>289</v>
      </c>
    </row>
    <row r="819" spans="1:17" s="151" customFormat="1" x14ac:dyDescent="0.25">
      <c r="A819" s="294">
        <v>864</v>
      </c>
      <c r="B819" s="203" t="s">
        <v>8</v>
      </c>
      <c r="C819" s="203" t="s">
        <v>1621</v>
      </c>
      <c r="D819" s="203" t="s">
        <v>13</v>
      </c>
      <c r="E819" s="203" t="s">
        <v>248</v>
      </c>
      <c r="F819" s="203" t="s">
        <v>248</v>
      </c>
      <c r="G819" s="203" t="s">
        <v>40</v>
      </c>
      <c r="H819" s="203" t="s">
        <v>40</v>
      </c>
      <c r="I819" s="203" t="s">
        <v>254</v>
      </c>
      <c r="J819" s="203" t="s">
        <v>270</v>
      </c>
      <c r="K819" s="295">
        <v>42143</v>
      </c>
      <c r="L819" s="203" t="s">
        <v>13</v>
      </c>
      <c r="M819" s="203" t="s">
        <v>284</v>
      </c>
      <c r="N819" s="203" t="s">
        <v>195</v>
      </c>
      <c r="O819" s="203" t="s">
        <v>248</v>
      </c>
      <c r="P819" s="453">
        <f t="shared" ca="1" si="12"/>
        <v>9.7972086805530125</v>
      </c>
      <c r="Q819" s="268" t="s">
        <v>289</v>
      </c>
    </row>
    <row r="820" spans="1:17" s="151" customFormat="1" x14ac:dyDescent="0.25">
      <c r="A820" s="294">
        <v>865</v>
      </c>
      <c r="B820" s="268" t="s">
        <v>199</v>
      </c>
      <c r="C820" s="268" t="s">
        <v>1622</v>
      </c>
      <c r="D820" s="268" t="s">
        <v>217</v>
      </c>
      <c r="E820" s="203" t="s">
        <v>248</v>
      </c>
      <c r="F820" s="203" t="s">
        <v>248</v>
      </c>
      <c r="G820" s="268" t="s">
        <v>41</v>
      </c>
      <c r="H820" s="268" t="s">
        <v>41</v>
      </c>
      <c r="I820" s="203" t="s">
        <v>250</v>
      </c>
      <c r="J820" s="203" t="s">
        <v>250</v>
      </c>
      <c r="K820" s="295">
        <v>42143</v>
      </c>
      <c r="L820" s="268" t="s">
        <v>13</v>
      </c>
      <c r="M820" s="203" t="s">
        <v>284</v>
      </c>
      <c r="N820" s="203" t="s">
        <v>195</v>
      </c>
      <c r="O820" s="203" t="s">
        <v>248</v>
      </c>
      <c r="P820" s="453">
        <f t="shared" ca="1" si="12"/>
        <v>9.7972086805530125</v>
      </c>
      <c r="Q820" s="268" t="s">
        <v>289</v>
      </c>
    </row>
    <row r="821" spans="1:17" s="151" customFormat="1" x14ac:dyDescent="0.25">
      <c r="A821" s="294">
        <v>866</v>
      </c>
      <c r="B821" s="203" t="s">
        <v>8</v>
      </c>
      <c r="C821" s="203" t="s">
        <v>1623</v>
      </c>
      <c r="D821" s="203" t="s">
        <v>217</v>
      </c>
      <c r="E821" s="203" t="s">
        <v>248</v>
      </c>
      <c r="F821" s="203" t="s">
        <v>248</v>
      </c>
      <c r="G821" s="203" t="s">
        <v>40</v>
      </c>
      <c r="H821" s="203" t="s">
        <v>40</v>
      </c>
      <c r="I821" s="203" t="s">
        <v>254</v>
      </c>
      <c r="J821" s="203" t="s">
        <v>274</v>
      </c>
      <c r="K821" s="295">
        <v>42143</v>
      </c>
      <c r="L821" s="203" t="s">
        <v>13</v>
      </c>
      <c r="M821" s="203" t="s">
        <v>284</v>
      </c>
      <c r="N821" s="203" t="s">
        <v>195</v>
      </c>
      <c r="O821" s="203" t="s">
        <v>248</v>
      </c>
      <c r="P821" s="453">
        <f t="shared" ca="1" si="12"/>
        <v>9.7972086805530125</v>
      </c>
      <c r="Q821" s="268" t="s">
        <v>289</v>
      </c>
    </row>
    <row r="822" spans="1:17" s="151" customFormat="1" x14ac:dyDescent="0.25">
      <c r="A822" s="294">
        <v>867</v>
      </c>
      <c r="B822" s="268" t="s">
        <v>35</v>
      </c>
      <c r="C822" s="268" t="s">
        <v>1624</v>
      </c>
      <c r="D822" s="268" t="s">
        <v>210</v>
      </c>
      <c r="E822" s="203" t="s">
        <v>248</v>
      </c>
      <c r="F822" s="203" t="s">
        <v>248</v>
      </c>
      <c r="G822" s="268" t="s">
        <v>40</v>
      </c>
      <c r="H822" s="268" t="s">
        <v>40</v>
      </c>
      <c r="I822" s="203" t="s">
        <v>254</v>
      </c>
      <c r="J822" s="203" t="s">
        <v>274</v>
      </c>
      <c r="K822" s="295">
        <v>42144</v>
      </c>
      <c r="L822" s="268" t="s">
        <v>13</v>
      </c>
      <c r="M822" s="203" t="s">
        <v>284</v>
      </c>
      <c r="N822" s="203" t="s">
        <v>195</v>
      </c>
      <c r="O822" s="203" t="s">
        <v>248</v>
      </c>
      <c r="P822" s="453">
        <f t="shared" ca="1" si="12"/>
        <v>8.7972086805530125</v>
      </c>
      <c r="Q822" s="268" t="s">
        <v>289</v>
      </c>
    </row>
    <row r="823" spans="1:17" s="151" customFormat="1" x14ac:dyDescent="0.25">
      <c r="A823" s="294">
        <v>868</v>
      </c>
      <c r="B823" s="203" t="s">
        <v>8</v>
      </c>
      <c r="C823" s="203" t="s">
        <v>1625</v>
      </c>
      <c r="D823" s="203" t="s">
        <v>206</v>
      </c>
      <c r="E823" s="203" t="s">
        <v>248</v>
      </c>
      <c r="F823" s="203" t="s">
        <v>248</v>
      </c>
      <c r="G823" s="203" t="s">
        <v>40</v>
      </c>
      <c r="H823" s="203" t="s">
        <v>40</v>
      </c>
      <c r="I823" s="203" t="s">
        <v>254</v>
      </c>
      <c r="J823" s="203" t="s">
        <v>274</v>
      </c>
      <c r="K823" s="295">
        <v>42144</v>
      </c>
      <c r="L823" s="203" t="s">
        <v>13</v>
      </c>
      <c r="M823" s="203" t="s">
        <v>284</v>
      </c>
      <c r="N823" s="203" t="s">
        <v>195</v>
      </c>
      <c r="O823" s="203" t="s">
        <v>248</v>
      </c>
      <c r="P823" s="453">
        <f t="shared" ca="1" si="12"/>
        <v>8.7972086805530125</v>
      </c>
      <c r="Q823" s="268" t="s">
        <v>289</v>
      </c>
    </row>
    <row r="824" spans="1:17" s="151" customFormat="1" x14ac:dyDescent="0.25">
      <c r="A824" s="294">
        <v>869</v>
      </c>
      <c r="B824" s="268" t="s">
        <v>8</v>
      </c>
      <c r="C824" s="268" t="s">
        <v>1626</v>
      </c>
      <c r="D824" s="268" t="s">
        <v>204</v>
      </c>
      <c r="E824" s="203" t="s">
        <v>248</v>
      </c>
      <c r="F824" s="203" t="s">
        <v>248</v>
      </c>
      <c r="G824" s="268" t="s">
        <v>42</v>
      </c>
      <c r="H824" s="268" t="s">
        <v>42</v>
      </c>
      <c r="I824" s="203" t="s">
        <v>259</v>
      </c>
      <c r="J824" s="203" t="s">
        <v>270</v>
      </c>
      <c r="K824" s="295">
        <v>42144</v>
      </c>
      <c r="L824" s="268" t="s">
        <v>13</v>
      </c>
      <c r="M824" s="203" t="s">
        <v>284</v>
      </c>
      <c r="N824" s="203" t="s">
        <v>195</v>
      </c>
      <c r="O824" s="203" t="s">
        <v>248</v>
      </c>
      <c r="P824" s="453">
        <f t="shared" ca="1" si="12"/>
        <v>8.7972086805530125</v>
      </c>
      <c r="Q824" s="268" t="s">
        <v>289</v>
      </c>
    </row>
    <row r="825" spans="1:17" s="151" customFormat="1" x14ac:dyDescent="0.25">
      <c r="A825" s="294">
        <v>870</v>
      </c>
      <c r="B825" s="203" t="s">
        <v>35</v>
      </c>
      <c r="C825" s="203" t="s">
        <v>1627</v>
      </c>
      <c r="D825" s="203" t="s">
        <v>169</v>
      </c>
      <c r="E825" s="203" t="s">
        <v>248</v>
      </c>
      <c r="F825" s="203" t="s">
        <v>248</v>
      </c>
      <c r="G825" s="203" t="s">
        <v>40</v>
      </c>
      <c r="H825" s="203" t="s">
        <v>40</v>
      </c>
      <c r="I825" s="203" t="s">
        <v>259</v>
      </c>
      <c r="J825" s="203" t="s">
        <v>274</v>
      </c>
      <c r="K825" s="295">
        <v>42144</v>
      </c>
      <c r="L825" s="203" t="s">
        <v>13</v>
      </c>
      <c r="M825" s="203" t="s">
        <v>284</v>
      </c>
      <c r="N825" s="203" t="s">
        <v>195</v>
      </c>
      <c r="O825" s="203" t="s">
        <v>248</v>
      </c>
      <c r="P825" s="453">
        <f t="shared" ca="1" si="12"/>
        <v>8.7972086805530125</v>
      </c>
      <c r="Q825" s="268" t="s">
        <v>289</v>
      </c>
    </row>
    <row r="826" spans="1:17" s="151" customFormat="1" x14ac:dyDescent="0.25">
      <c r="A826" s="294">
        <v>871</v>
      </c>
      <c r="B826" s="268" t="s">
        <v>8</v>
      </c>
      <c r="C826" s="268" t="s">
        <v>1628</v>
      </c>
      <c r="D826" s="268" t="s">
        <v>218</v>
      </c>
      <c r="E826" s="203" t="s">
        <v>248</v>
      </c>
      <c r="F826" s="203" t="s">
        <v>248</v>
      </c>
      <c r="G826" s="268" t="s">
        <v>40</v>
      </c>
      <c r="H826" s="268" t="s">
        <v>40</v>
      </c>
      <c r="I826" s="203" t="s">
        <v>254</v>
      </c>
      <c r="J826" s="203" t="s">
        <v>797</v>
      </c>
      <c r="K826" s="295">
        <v>42144</v>
      </c>
      <c r="L826" s="268" t="s">
        <v>13</v>
      </c>
      <c r="M826" s="203" t="s">
        <v>284</v>
      </c>
      <c r="N826" s="203" t="s">
        <v>195</v>
      </c>
      <c r="O826" s="203" t="s">
        <v>248</v>
      </c>
      <c r="P826" s="453">
        <f t="shared" ca="1" si="12"/>
        <v>8.7972086805530125</v>
      </c>
      <c r="Q826" s="268" t="s">
        <v>289</v>
      </c>
    </row>
    <row r="827" spans="1:17" s="151" customFormat="1" x14ac:dyDescent="0.25">
      <c r="A827" s="294">
        <v>872</v>
      </c>
      <c r="B827" s="203" t="s">
        <v>10</v>
      </c>
      <c r="C827" s="203" t="s">
        <v>1641</v>
      </c>
      <c r="D827" s="203" t="s">
        <v>218</v>
      </c>
      <c r="E827" s="203" t="s">
        <v>38</v>
      </c>
      <c r="F827" s="203" t="s">
        <v>60</v>
      </c>
      <c r="G827" s="203" t="s">
        <v>40</v>
      </c>
      <c r="H827" s="203" t="s">
        <v>40</v>
      </c>
      <c r="I827" s="203" t="s">
        <v>254</v>
      </c>
      <c r="J827" s="203" t="s">
        <v>250</v>
      </c>
      <c r="K827" s="295">
        <v>42144</v>
      </c>
      <c r="L827" s="203" t="s">
        <v>13</v>
      </c>
      <c r="M827" s="203" t="s">
        <v>284</v>
      </c>
      <c r="N827" s="203" t="s">
        <v>195</v>
      </c>
      <c r="O827" s="295">
        <v>42151</v>
      </c>
      <c r="P827" s="453">
        <f t="shared" ca="1" si="12"/>
        <v>7</v>
      </c>
      <c r="Q827" s="268" t="s">
        <v>289</v>
      </c>
    </row>
    <row r="828" spans="1:17" s="151" customFormat="1" x14ac:dyDescent="0.25">
      <c r="A828" s="294">
        <v>873</v>
      </c>
      <c r="B828" s="268" t="s">
        <v>8</v>
      </c>
      <c r="C828" s="268" t="s">
        <v>1629</v>
      </c>
      <c r="D828" s="268" t="s">
        <v>218</v>
      </c>
      <c r="E828" s="203" t="s">
        <v>248</v>
      </c>
      <c r="F828" s="203" t="s">
        <v>248</v>
      </c>
      <c r="G828" s="268" t="s">
        <v>40</v>
      </c>
      <c r="H828" s="268" t="s">
        <v>40</v>
      </c>
      <c r="I828" s="203" t="s">
        <v>254</v>
      </c>
      <c r="J828" s="203" t="s">
        <v>272</v>
      </c>
      <c r="K828" s="295">
        <v>42144</v>
      </c>
      <c r="L828" s="268" t="s">
        <v>13</v>
      </c>
      <c r="M828" s="203" t="s">
        <v>284</v>
      </c>
      <c r="N828" s="203" t="s">
        <v>195</v>
      </c>
      <c r="O828" s="203" t="s">
        <v>248</v>
      </c>
      <c r="P828" s="453">
        <f t="shared" ca="1" si="12"/>
        <v>8.7972086805530125</v>
      </c>
      <c r="Q828" s="268" t="s">
        <v>289</v>
      </c>
    </row>
    <row r="829" spans="1:17" s="151" customFormat="1" x14ac:dyDescent="0.25">
      <c r="A829" s="294">
        <v>874</v>
      </c>
      <c r="B829" s="203" t="s">
        <v>45</v>
      </c>
      <c r="C829" s="203" t="s">
        <v>1659</v>
      </c>
      <c r="D829" s="203" t="s">
        <v>13</v>
      </c>
      <c r="E829" s="203" t="s">
        <v>248</v>
      </c>
      <c r="F829" s="203" t="s">
        <v>248</v>
      </c>
      <c r="G829" s="203" t="s">
        <v>40</v>
      </c>
      <c r="H829" s="203" t="s">
        <v>41</v>
      </c>
      <c r="I829" s="203" t="s">
        <v>254</v>
      </c>
      <c r="J829" s="203" t="s">
        <v>267</v>
      </c>
      <c r="K829" s="295">
        <v>42144</v>
      </c>
      <c r="L829" s="203" t="s">
        <v>13</v>
      </c>
      <c r="M829" s="203" t="s">
        <v>284</v>
      </c>
      <c r="N829" s="203" t="s">
        <v>195</v>
      </c>
      <c r="O829" s="203" t="s">
        <v>248</v>
      </c>
      <c r="P829" s="453">
        <f t="shared" ca="1" si="12"/>
        <v>8.7972086805530125</v>
      </c>
      <c r="Q829" s="268" t="s">
        <v>289</v>
      </c>
    </row>
    <row r="830" spans="1:17" s="151" customFormat="1" x14ac:dyDescent="0.25">
      <c r="A830" s="294">
        <v>875</v>
      </c>
      <c r="B830" s="268" t="s">
        <v>8</v>
      </c>
      <c r="C830" s="268" t="s">
        <v>1630</v>
      </c>
      <c r="D830" s="268" t="s">
        <v>209</v>
      </c>
      <c r="E830" s="203" t="s">
        <v>248</v>
      </c>
      <c r="F830" s="203" t="s">
        <v>248</v>
      </c>
      <c r="G830" s="268" t="s">
        <v>41</v>
      </c>
      <c r="H830" s="268" t="s">
        <v>41</v>
      </c>
      <c r="I830" s="203" t="s">
        <v>254</v>
      </c>
      <c r="J830" s="203" t="s">
        <v>1795</v>
      </c>
      <c r="K830" s="295">
        <v>42144</v>
      </c>
      <c r="L830" s="268" t="s">
        <v>13</v>
      </c>
      <c r="M830" s="203" t="s">
        <v>284</v>
      </c>
      <c r="N830" s="203" t="s">
        <v>195</v>
      </c>
      <c r="O830" s="203" t="s">
        <v>248</v>
      </c>
      <c r="P830" s="453">
        <f t="shared" ca="1" si="12"/>
        <v>8.7972086805530125</v>
      </c>
      <c r="Q830" s="268" t="s">
        <v>289</v>
      </c>
    </row>
    <row r="831" spans="1:17" s="151" customFormat="1" x14ac:dyDescent="0.25">
      <c r="A831" s="294">
        <v>876</v>
      </c>
      <c r="B831" s="203" t="s">
        <v>8</v>
      </c>
      <c r="C831" s="203" t="s">
        <v>1631</v>
      </c>
      <c r="D831" s="203" t="s">
        <v>218</v>
      </c>
      <c r="E831" s="203" t="s">
        <v>248</v>
      </c>
      <c r="F831" s="203" t="s">
        <v>248</v>
      </c>
      <c r="G831" s="203" t="s">
        <v>40</v>
      </c>
      <c r="H831" s="203" t="s">
        <v>40</v>
      </c>
      <c r="I831" s="203" t="s">
        <v>254</v>
      </c>
      <c r="J831" s="203" t="s">
        <v>272</v>
      </c>
      <c r="K831" s="295">
        <v>42144</v>
      </c>
      <c r="L831" s="203" t="s">
        <v>13</v>
      </c>
      <c r="M831" s="203" t="s">
        <v>284</v>
      </c>
      <c r="N831" s="203" t="s">
        <v>195</v>
      </c>
      <c r="O831" s="203" t="s">
        <v>248</v>
      </c>
      <c r="P831" s="453">
        <f t="shared" ca="1" si="12"/>
        <v>8.7972086805530125</v>
      </c>
      <c r="Q831" s="268" t="s">
        <v>289</v>
      </c>
    </row>
    <row r="832" spans="1:17" s="151" customFormat="1" x14ac:dyDescent="0.25">
      <c r="A832" s="294">
        <v>877</v>
      </c>
      <c r="B832" s="268" t="s">
        <v>8</v>
      </c>
      <c r="C832" s="268" t="s">
        <v>1632</v>
      </c>
      <c r="D832" s="268" t="s">
        <v>13</v>
      </c>
      <c r="E832" s="203" t="s">
        <v>248</v>
      </c>
      <c r="F832" s="203" t="s">
        <v>248</v>
      </c>
      <c r="G832" s="268" t="s">
        <v>41</v>
      </c>
      <c r="H832" s="268" t="s">
        <v>41</v>
      </c>
      <c r="I832" s="203" t="s">
        <v>254</v>
      </c>
      <c r="J832" s="203" t="s">
        <v>250</v>
      </c>
      <c r="K832" s="295">
        <v>42144</v>
      </c>
      <c r="L832" s="268" t="s">
        <v>13</v>
      </c>
      <c r="M832" s="203" t="s">
        <v>284</v>
      </c>
      <c r="N832" s="203" t="s">
        <v>195</v>
      </c>
      <c r="O832" s="203" t="s">
        <v>248</v>
      </c>
      <c r="P832" s="453">
        <f t="shared" ca="1" si="12"/>
        <v>8.7972086805530125</v>
      </c>
      <c r="Q832" s="268" t="s">
        <v>289</v>
      </c>
    </row>
    <row r="833" spans="1:17" s="151" customFormat="1" x14ac:dyDescent="0.25">
      <c r="A833" s="294">
        <v>879</v>
      </c>
      <c r="B833" s="268" t="s">
        <v>8</v>
      </c>
      <c r="C833" s="268" t="s">
        <v>1633</v>
      </c>
      <c r="D833" s="268" t="s">
        <v>218</v>
      </c>
      <c r="E833" s="203" t="s">
        <v>248</v>
      </c>
      <c r="F833" s="203" t="s">
        <v>248</v>
      </c>
      <c r="G833" s="268" t="s">
        <v>42</v>
      </c>
      <c r="H833" s="268" t="s">
        <v>42</v>
      </c>
      <c r="I833" s="203" t="s">
        <v>254</v>
      </c>
      <c r="J833" s="203" t="s">
        <v>273</v>
      </c>
      <c r="K833" s="295">
        <v>42144</v>
      </c>
      <c r="L833" s="268" t="s">
        <v>13</v>
      </c>
      <c r="M833" s="203" t="s">
        <v>284</v>
      </c>
      <c r="N833" s="203" t="s">
        <v>195</v>
      </c>
      <c r="O833" s="203" t="s">
        <v>248</v>
      </c>
      <c r="P833" s="453">
        <f t="shared" ca="1" si="12"/>
        <v>8.7972086805530125</v>
      </c>
      <c r="Q833" s="268" t="s">
        <v>289</v>
      </c>
    </row>
    <row r="834" spans="1:17" s="151" customFormat="1" x14ac:dyDescent="0.25">
      <c r="A834" s="294">
        <v>880</v>
      </c>
      <c r="B834" s="203" t="s">
        <v>8</v>
      </c>
      <c r="C834" s="203" t="s">
        <v>1634</v>
      </c>
      <c r="D834" s="203" t="s">
        <v>218</v>
      </c>
      <c r="E834" s="203" t="s">
        <v>248</v>
      </c>
      <c r="F834" s="203" t="s">
        <v>248</v>
      </c>
      <c r="G834" s="203" t="s">
        <v>40</v>
      </c>
      <c r="H834" s="203" t="s">
        <v>40</v>
      </c>
      <c r="I834" s="203" t="s">
        <v>254</v>
      </c>
      <c r="J834" s="203" t="s">
        <v>1569</v>
      </c>
      <c r="K834" s="295">
        <v>42144</v>
      </c>
      <c r="L834" s="203" t="s">
        <v>13</v>
      </c>
      <c r="M834" s="203" t="s">
        <v>284</v>
      </c>
      <c r="N834" s="203" t="s">
        <v>195</v>
      </c>
      <c r="O834" s="203" t="s">
        <v>248</v>
      </c>
      <c r="P834" s="453">
        <f t="shared" ca="1" si="12"/>
        <v>8.7972086805530125</v>
      </c>
      <c r="Q834" s="268" t="s">
        <v>289</v>
      </c>
    </row>
    <row r="835" spans="1:17" s="151" customFormat="1" x14ac:dyDescent="0.25">
      <c r="A835" s="294">
        <v>881</v>
      </c>
      <c r="B835" s="268" t="s">
        <v>35</v>
      </c>
      <c r="C835" s="268" t="s">
        <v>1635</v>
      </c>
      <c r="D835" s="268" t="s">
        <v>218</v>
      </c>
      <c r="E835" s="203" t="s">
        <v>248</v>
      </c>
      <c r="F835" s="203" t="s">
        <v>248</v>
      </c>
      <c r="G835" s="268" t="s">
        <v>40</v>
      </c>
      <c r="H835" s="268" t="s">
        <v>40</v>
      </c>
      <c r="I835" s="203" t="s">
        <v>254</v>
      </c>
      <c r="J835" s="203" t="s">
        <v>274</v>
      </c>
      <c r="K835" s="295">
        <v>42144</v>
      </c>
      <c r="L835" s="268" t="s">
        <v>13</v>
      </c>
      <c r="M835" s="203" t="s">
        <v>284</v>
      </c>
      <c r="N835" s="203" t="s">
        <v>195</v>
      </c>
      <c r="O835" s="203" t="s">
        <v>248</v>
      </c>
      <c r="P835" s="453">
        <f t="shared" ref="P835:P898" ca="1" si="13">IF(B835="Closed",IFERROR(O835-K835,""""),(NOW()-K835))</f>
        <v>8.7972086805530125</v>
      </c>
      <c r="Q835" s="268" t="s">
        <v>289</v>
      </c>
    </row>
    <row r="836" spans="1:17" s="151" customFormat="1" x14ac:dyDescent="0.25">
      <c r="A836" s="294">
        <v>884</v>
      </c>
      <c r="B836" s="203" t="s">
        <v>35</v>
      </c>
      <c r="C836" s="203" t="s">
        <v>1636</v>
      </c>
      <c r="D836" s="203" t="s">
        <v>13</v>
      </c>
      <c r="E836" s="203" t="s">
        <v>248</v>
      </c>
      <c r="F836" s="203" t="s">
        <v>248</v>
      </c>
      <c r="G836" s="203" t="s">
        <v>40</v>
      </c>
      <c r="H836" s="203" t="s">
        <v>40</v>
      </c>
      <c r="I836" s="203" t="s">
        <v>259</v>
      </c>
      <c r="J836" s="203" t="s">
        <v>274</v>
      </c>
      <c r="K836" s="295">
        <v>42144</v>
      </c>
      <c r="L836" s="203" t="s">
        <v>13</v>
      </c>
      <c r="M836" s="203" t="s">
        <v>284</v>
      </c>
      <c r="N836" s="203" t="s">
        <v>195</v>
      </c>
      <c r="O836" s="203" t="s">
        <v>248</v>
      </c>
      <c r="P836" s="453">
        <f t="shared" ca="1" si="13"/>
        <v>8.7972086805530125</v>
      </c>
      <c r="Q836" s="268" t="s">
        <v>289</v>
      </c>
    </row>
    <row r="837" spans="1:17" s="151" customFormat="1" x14ac:dyDescent="0.25">
      <c r="A837" s="294">
        <v>885</v>
      </c>
      <c r="B837" s="268" t="s">
        <v>35</v>
      </c>
      <c r="C837" s="268" t="s">
        <v>1637</v>
      </c>
      <c r="D837" s="268" t="s">
        <v>220</v>
      </c>
      <c r="E837" s="203" t="s">
        <v>248</v>
      </c>
      <c r="F837" s="203" t="s">
        <v>248</v>
      </c>
      <c r="G837" s="268" t="s">
        <v>42</v>
      </c>
      <c r="H837" s="268" t="s">
        <v>42</v>
      </c>
      <c r="I837" s="203" t="s">
        <v>254</v>
      </c>
      <c r="J837" s="203" t="s">
        <v>273</v>
      </c>
      <c r="K837" s="295">
        <v>42144</v>
      </c>
      <c r="L837" s="268" t="s">
        <v>13</v>
      </c>
      <c r="M837" s="203" t="s">
        <v>284</v>
      </c>
      <c r="N837" s="203" t="s">
        <v>195</v>
      </c>
      <c r="O837" s="203" t="s">
        <v>248</v>
      </c>
      <c r="P837" s="453">
        <f t="shared" ca="1" si="13"/>
        <v>8.7972086805530125</v>
      </c>
      <c r="Q837" s="268" t="s">
        <v>289</v>
      </c>
    </row>
    <row r="838" spans="1:17" s="151" customFormat="1" x14ac:dyDescent="0.25">
      <c r="A838" s="294">
        <v>886</v>
      </c>
      <c r="B838" s="203" t="s">
        <v>10</v>
      </c>
      <c r="C838" s="203" t="s">
        <v>1642</v>
      </c>
      <c r="D838" s="203" t="s">
        <v>13</v>
      </c>
      <c r="E838" s="203" t="s">
        <v>54</v>
      </c>
      <c r="F838" s="203" t="s">
        <v>81</v>
      </c>
      <c r="G838" s="203" t="s">
        <v>41</v>
      </c>
      <c r="H838" s="203" t="s">
        <v>41</v>
      </c>
      <c r="I838" s="203" t="s">
        <v>259</v>
      </c>
      <c r="J838" s="203" t="s">
        <v>250</v>
      </c>
      <c r="K838" s="295">
        <v>42144</v>
      </c>
      <c r="L838" s="203" t="s">
        <v>13</v>
      </c>
      <c r="M838" s="203" t="s">
        <v>284</v>
      </c>
      <c r="N838" s="203" t="s">
        <v>195</v>
      </c>
      <c r="O838" s="295">
        <v>42146</v>
      </c>
      <c r="P838" s="453">
        <f t="shared" ca="1" si="13"/>
        <v>2</v>
      </c>
      <c r="Q838" s="268" t="s">
        <v>289</v>
      </c>
    </row>
    <row r="839" spans="1:17" s="151" customFormat="1" x14ac:dyDescent="0.25">
      <c r="A839" s="294">
        <v>887</v>
      </c>
      <c r="B839" s="268" t="s">
        <v>10</v>
      </c>
      <c r="C839" s="268" t="s">
        <v>1643</v>
      </c>
      <c r="D839" s="268" t="s">
        <v>13</v>
      </c>
      <c r="E839" s="268" t="s">
        <v>54</v>
      </c>
      <c r="F839" s="268" t="s">
        <v>81</v>
      </c>
      <c r="G839" s="268" t="s">
        <v>42</v>
      </c>
      <c r="H839" s="268" t="s">
        <v>42</v>
      </c>
      <c r="I839" s="203" t="s">
        <v>254</v>
      </c>
      <c r="J839" s="203" t="s">
        <v>250</v>
      </c>
      <c r="K839" s="295">
        <v>42144</v>
      </c>
      <c r="L839" s="268" t="s">
        <v>13</v>
      </c>
      <c r="M839" s="203" t="s">
        <v>284</v>
      </c>
      <c r="N839" s="203" t="s">
        <v>195</v>
      </c>
      <c r="O839" s="295">
        <v>42151</v>
      </c>
      <c r="P839" s="453">
        <f t="shared" ca="1" si="13"/>
        <v>7</v>
      </c>
      <c r="Q839" s="268" t="s">
        <v>289</v>
      </c>
    </row>
    <row r="840" spans="1:17" s="151" customFormat="1" x14ac:dyDescent="0.25">
      <c r="A840" s="294">
        <v>888</v>
      </c>
      <c r="B840" s="203" t="s">
        <v>10</v>
      </c>
      <c r="C840" s="203" t="s">
        <v>1644</v>
      </c>
      <c r="D840" s="203" t="s">
        <v>222</v>
      </c>
      <c r="E840" s="203" t="s">
        <v>38</v>
      </c>
      <c r="F840" s="203" t="s">
        <v>60</v>
      </c>
      <c r="G840" s="203" t="s">
        <v>41</v>
      </c>
      <c r="H840" s="203" t="s">
        <v>41</v>
      </c>
      <c r="I840" s="203" t="s">
        <v>254</v>
      </c>
      <c r="J840" s="203" t="s">
        <v>250</v>
      </c>
      <c r="K840" s="295">
        <v>42144</v>
      </c>
      <c r="L840" s="203" t="s">
        <v>13</v>
      </c>
      <c r="M840" s="203" t="s">
        <v>284</v>
      </c>
      <c r="N840" s="203" t="s">
        <v>195</v>
      </c>
      <c r="O840" s="295">
        <v>42146</v>
      </c>
      <c r="P840" s="453">
        <f t="shared" ca="1" si="13"/>
        <v>2</v>
      </c>
      <c r="Q840" s="268" t="s">
        <v>289</v>
      </c>
    </row>
    <row r="841" spans="1:17" s="151" customFormat="1" x14ac:dyDescent="0.25">
      <c r="A841" s="294">
        <v>889</v>
      </c>
      <c r="B841" s="268" t="s">
        <v>8</v>
      </c>
      <c r="C841" s="268" t="s">
        <v>1645</v>
      </c>
      <c r="D841" s="268" t="s">
        <v>13</v>
      </c>
      <c r="E841" s="203" t="s">
        <v>248</v>
      </c>
      <c r="F841" s="203" t="s">
        <v>248</v>
      </c>
      <c r="G841" s="268" t="s">
        <v>40</v>
      </c>
      <c r="H841" s="268" t="s">
        <v>40</v>
      </c>
      <c r="I841" s="203" t="s">
        <v>259</v>
      </c>
      <c r="J841" s="203" t="s">
        <v>274</v>
      </c>
      <c r="K841" s="295">
        <v>42144</v>
      </c>
      <c r="L841" s="268" t="s">
        <v>13</v>
      </c>
      <c r="M841" s="203" t="s">
        <v>284</v>
      </c>
      <c r="N841" s="203" t="s">
        <v>195</v>
      </c>
      <c r="O841" s="203" t="s">
        <v>248</v>
      </c>
      <c r="P841" s="453">
        <f t="shared" ca="1" si="13"/>
        <v>8.7972086805530125</v>
      </c>
      <c r="Q841" s="268" t="s">
        <v>289</v>
      </c>
    </row>
    <row r="842" spans="1:17" s="151" customFormat="1" x14ac:dyDescent="0.25">
      <c r="A842" s="294">
        <v>890</v>
      </c>
      <c r="B842" s="203" t="s">
        <v>35</v>
      </c>
      <c r="C842" s="203" t="s">
        <v>1646</v>
      </c>
      <c r="D842" s="203" t="s">
        <v>206</v>
      </c>
      <c r="E842" s="203" t="s">
        <v>248</v>
      </c>
      <c r="F842" s="203" t="s">
        <v>248</v>
      </c>
      <c r="G842" s="203" t="s">
        <v>40</v>
      </c>
      <c r="H842" s="203" t="s">
        <v>40</v>
      </c>
      <c r="I842" s="203" t="s">
        <v>259</v>
      </c>
      <c r="J842" s="203" t="s">
        <v>274</v>
      </c>
      <c r="K842" s="295">
        <v>42144</v>
      </c>
      <c r="L842" s="203" t="s">
        <v>13</v>
      </c>
      <c r="M842" s="203" t="s">
        <v>284</v>
      </c>
      <c r="N842" s="203" t="s">
        <v>195</v>
      </c>
      <c r="O842" s="203" t="s">
        <v>248</v>
      </c>
      <c r="P842" s="453">
        <f t="shared" ca="1" si="13"/>
        <v>8.7972086805530125</v>
      </c>
      <c r="Q842" s="268" t="s">
        <v>289</v>
      </c>
    </row>
    <row r="843" spans="1:17" s="151" customFormat="1" x14ac:dyDescent="0.25">
      <c r="A843" s="294">
        <v>891</v>
      </c>
      <c r="B843" s="268" t="s">
        <v>33</v>
      </c>
      <c r="C843" s="268" t="s">
        <v>1647</v>
      </c>
      <c r="D843" s="268" t="s">
        <v>13</v>
      </c>
      <c r="E843" s="268" t="s">
        <v>789</v>
      </c>
      <c r="F843" s="268" t="s">
        <v>81</v>
      </c>
      <c r="G843" s="268" t="s">
        <v>40</v>
      </c>
      <c r="H843" s="268" t="s">
        <v>40</v>
      </c>
      <c r="I843" s="203" t="s">
        <v>254</v>
      </c>
      <c r="J843" s="203" t="s">
        <v>272</v>
      </c>
      <c r="K843" s="295">
        <v>42144</v>
      </c>
      <c r="L843" s="268" t="s">
        <v>13</v>
      </c>
      <c r="M843" s="203" t="s">
        <v>284</v>
      </c>
      <c r="N843" s="203" t="s">
        <v>195</v>
      </c>
      <c r="O843" s="203" t="s">
        <v>248</v>
      </c>
      <c r="P843" s="453">
        <f t="shared" ca="1" si="13"/>
        <v>8.7972086805530125</v>
      </c>
      <c r="Q843" s="268" t="s">
        <v>289</v>
      </c>
    </row>
    <row r="844" spans="1:17" s="151" customFormat="1" x14ac:dyDescent="0.25">
      <c r="A844" s="294">
        <v>892</v>
      </c>
      <c r="B844" s="203" t="s">
        <v>45</v>
      </c>
      <c r="C844" s="203" t="s">
        <v>1648</v>
      </c>
      <c r="D844" s="203" t="s">
        <v>171</v>
      </c>
      <c r="E844" s="203" t="s">
        <v>248</v>
      </c>
      <c r="F844" s="203" t="s">
        <v>248</v>
      </c>
      <c r="G844" s="203" t="s">
        <v>41</v>
      </c>
      <c r="H844" s="203" t="s">
        <v>41</v>
      </c>
      <c r="I844" s="203" t="s">
        <v>259</v>
      </c>
      <c r="J844" s="203" t="s">
        <v>794</v>
      </c>
      <c r="K844" s="295">
        <v>42144</v>
      </c>
      <c r="L844" s="203" t="s">
        <v>13</v>
      </c>
      <c r="M844" s="203" t="s">
        <v>284</v>
      </c>
      <c r="N844" s="203" t="s">
        <v>195</v>
      </c>
      <c r="O844" s="203" t="s">
        <v>248</v>
      </c>
      <c r="P844" s="453">
        <f t="shared" ca="1" si="13"/>
        <v>8.7972086805530125</v>
      </c>
      <c r="Q844" s="268" t="s">
        <v>289</v>
      </c>
    </row>
    <row r="845" spans="1:17" s="151" customFormat="1" x14ac:dyDescent="0.25">
      <c r="A845" s="294">
        <v>894</v>
      </c>
      <c r="B845" s="203" t="s">
        <v>10</v>
      </c>
      <c r="C845" s="203" t="s">
        <v>1649</v>
      </c>
      <c r="D845" s="203" t="s">
        <v>218</v>
      </c>
      <c r="E845" s="203" t="s">
        <v>52</v>
      </c>
      <c r="F845" s="203" t="s">
        <v>66</v>
      </c>
      <c r="G845" s="203" t="s">
        <v>41</v>
      </c>
      <c r="H845" s="203" t="s">
        <v>196</v>
      </c>
      <c r="I845" s="203" t="s">
        <v>254</v>
      </c>
      <c r="J845" s="203" t="s">
        <v>250</v>
      </c>
      <c r="K845" s="295">
        <v>42145</v>
      </c>
      <c r="L845" s="203" t="s">
        <v>13</v>
      </c>
      <c r="M845" s="203" t="s">
        <v>284</v>
      </c>
      <c r="N845" s="203" t="s">
        <v>195</v>
      </c>
      <c r="O845" s="295">
        <v>42151</v>
      </c>
      <c r="P845" s="453">
        <f t="shared" ca="1" si="13"/>
        <v>6</v>
      </c>
      <c r="Q845" s="268" t="s">
        <v>289</v>
      </c>
    </row>
    <row r="846" spans="1:17" s="151" customFormat="1" x14ac:dyDescent="0.25">
      <c r="A846" s="294">
        <v>895</v>
      </c>
      <c r="B846" s="268" t="s">
        <v>10</v>
      </c>
      <c r="C846" s="268" t="s">
        <v>1650</v>
      </c>
      <c r="D846" s="268" t="s">
        <v>13</v>
      </c>
      <c r="E846" s="268" t="s">
        <v>789</v>
      </c>
      <c r="F846" s="203" t="s">
        <v>248</v>
      </c>
      <c r="G846" s="268" t="s">
        <v>40</v>
      </c>
      <c r="H846" s="268" t="s">
        <v>40</v>
      </c>
      <c r="I846" s="203" t="s">
        <v>254</v>
      </c>
      <c r="J846" s="203" t="s">
        <v>273</v>
      </c>
      <c r="K846" s="295">
        <v>42145</v>
      </c>
      <c r="L846" s="268" t="s">
        <v>13</v>
      </c>
      <c r="M846" s="203" t="s">
        <v>284</v>
      </c>
      <c r="N846" s="203" t="s">
        <v>195</v>
      </c>
      <c r="O846" s="295">
        <v>42145</v>
      </c>
      <c r="P846" s="453">
        <f t="shared" ca="1" si="13"/>
        <v>0</v>
      </c>
      <c r="Q846" s="268" t="s">
        <v>289</v>
      </c>
    </row>
    <row r="847" spans="1:17" s="151" customFormat="1" x14ac:dyDescent="0.25">
      <c r="A847" s="294">
        <v>896</v>
      </c>
      <c r="B847" s="203" t="s">
        <v>35</v>
      </c>
      <c r="C847" s="203" t="s">
        <v>1651</v>
      </c>
      <c r="D847" s="203" t="s">
        <v>218</v>
      </c>
      <c r="E847" s="203" t="s">
        <v>248</v>
      </c>
      <c r="F847" s="203" t="s">
        <v>248</v>
      </c>
      <c r="G847" s="203" t="s">
        <v>42</v>
      </c>
      <c r="H847" s="203" t="s">
        <v>42</v>
      </c>
      <c r="I847" s="203" t="s">
        <v>254</v>
      </c>
      <c r="J847" s="203" t="s">
        <v>273</v>
      </c>
      <c r="K847" s="295">
        <v>42145</v>
      </c>
      <c r="L847" s="203" t="s">
        <v>13</v>
      </c>
      <c r="M847" s="203" t="s">
        <v>284</v>
      </c>
      <c r="N847" s="203" t="s">
        <v>195</v>
      </c>
      <c r="O847" s="203" t="s">
        <v>248</v>
      </c>
      <c r="P847" s="453">
        <f t="shared" ca="1" si="13"/>
        <v>7.7972086805530125</v>
      </c>
      <c r="Q847" s="268" t="s">
        <v>289</v>
      </c>
    </row>
    <row r="848" spans="1:17" s="151" customFormat="1" x14ac:dyDescent="0.25">
      <c r="A848" s="294">
        <v>897</v>
      </c>
      <c r="B848" s="268" t="s">
        <v>35</v>
      </c>
      <c r="C848" s="268" t="s">
        <v>1652</v>
      </c>
      <c r="D848" s="268" t="s">
        <v>13</v>
      </c>
      <c r="E848" s="203" t="s">
        <v>248</v>
      </c>
      <c r="F848" s="203" t="s">
        <v>248</v>
      </c>
      <c r="G848" s="268" t="s">
        <v>40</v>
      </c>
      <c r="H848" s="268" t="s">
        <v>40</v>
      </c>
      <c r="I848" s="203" t="s">
        <v>259</v>
      </c>
      <c r="J848" s="203" t="s">
        <v>1795</v>
      </c>
      <c r="K848" s="295">
        <v>42144</v>
      </c>
      <c r="L848" s="268" t="s">
        <v>13</v>
      </c>
      <c r="M848" s="203" t="s">
        <v>284</v>
      </c>
      <c r="N848" s="203" t="s">
        <v>195</v>
      </c>
      <c r="O848" s="203" t="s">
        <v>248</v>
      </c>
      <c r="P848" s="453">
        <f t="shared" ca="1" si="13"/>
        <v>8.7972086805530125</v>
      </c>
      <c r="Q848" s="268" t="s">
        <v>289</v>
      </c>
    </row>
    <row r="849" spans="1:17" s="151" customFormat="1" x14ac:dyDescent="0.25">
      <c r="A849" s="294">
        <v>898</v>
      </c>
      <c r="B849" s="203" t="s">
        <v>8</v>
      </c>
      <c r="C849" s="203" t="s">
        <v>1653</v>
      </c>
      <c r="D849" s="203" t="s">
        <v>13</v>
      </c>
      <c r="E849" s="203" t="s">
        <v>248</v>
      </c>
      <c r="F849" s="203" t="s">
        <v>248</v>
      </c>
      <c r="G849" s="203" t="s">
        <v>40</v>
      </c>
      <c r="H849" s="203" t="s">
        <v>40</v>
      </c>
      <c r="I849" s="203" t="s">
        <v>254</v>
      </c>
      <c r="J849" s="203" t="s">
        <v>1795</v>
      </c>
      <c r="K849" s="295">
        <v>42145</v>
      </c>
      <c r="L849" s="203" t="s">
        <v>13</v>
      </c>
      <c r="M849" s="203" t="s">
        <v>284</v>
      </c>
      <c r="N849" s="203" t="s">
        <v>195</v>
      </c>
      <c r="O849" s="203" t="s">
        <v>248</v>
      </c>
      <c r="P849" s="453">
        <f t="shared" ca="1" si="13"/>
        <v>7.7972086805530125</v>
      </c>
      <c r="Q849" s="268" t="s">
        <v>289</v>
      </c>
    </row>
    <row r="850" spans="1:17" s="151" customFormat="1" x14ac:dyDescent="0.25">
      <c r="A850" s="294">
        <v>899</v>
      </c>
      <c r="B850" s="268" t="s">
        <v>8</v>
      </c>
      <c r="C850" s="268" t="s">
        <v>1654</v>
      </c>
      <c r="D850" s="268" t="s">
        <v>210</v>
      </c>
      <c r="E850" s="203" t="s">
        <v>248</v>
      </c>
      <c r="F850" s="203" t="s">
        <v>248</v>
      </c>
      <c r="G850" s="268" t="s">
        <v>40</v>
      </c>
      <c r="H850" s="268" t="s">
        <v>40</v>
      </c>
      <c r="I850" s="203" t="s">
        <v>264</v>
      </c>
      <c r="J850" s="203" t="s">
        <v>274</v>
      </c>
      <c r="K850" s="295">
        <v>42145</v>
      </c>
      <c r="L850" s="268" t="s">
        <v>13</v>
      </c>
      <c r="M850" s="203" t="s">
        <v>284</v>
      </c>
      <c r="N850" s="203" t="s">
        <v>195</v>
      </c>
      <c r="O850" s="203" t="s">
        <v>248</v>
      </c>
      <c r="P850" s="453">
        <f t="shared" ca="1" si="13"/>
        <v>7.7972086805530125</v>
      </c>
      <c r="Q850" s="268" t="s">
        <v>289</v>
      </c>
    </row>
    <row r="851" spans="1:17" s="151" customFormat="1" x14ac:dyDescent="0.25">
      <c r="A851" s="294">
        <v>901</v>
      </c>
      <c r="B851" s="268" t="s">
        <v>10</v>
      </c>
      <c r="C851" s="268" t="s">
        <v>1655</v>
      </c>
      <c r="D851" s="268" t="s">
        <v>13</v>
      </c>
      <c r="E851" s="268" t="s">
        <v>54</v>
      </c>
      <c r="F851" s="268" t="s">
        <v>87</v>
      </c>
      <c r="G851" s="268" t="s">
        <v>40</v>
      </c>
      <c r="H851" s="268" t="s">
        <v>40</v>
      </c>
      <c r="I851" s="203" t="s">
        <v>259</v>
      </c>
      <c r="J851" s="203" t="s">
        <v>255</v>
      </c>
      <c r="K851" s="295">
        <v>42145</v>
      </c>
      <c r="L851" s="268" t="s">
        <v>13</v>
      </c>
      <c r="M851" s="203" t="s">
        <v>284</v>
      </c>
      <c r="N851" s="203" t="s">
        <v>195</v>
      </c>
      <c r="O851" s="295">
        <v>42146</v>
      </c>
      <c r="P851" s="453">
        <f t="shared" ca="1" si="13"/>
        <v>1</v>
      </c>
      <c r="Q851" s="268" t="s">
        <v>289</v>
      </c>
    </row>
    <row r="852" spans="1:17" s="151" customFormat="1" x14ac:dyDescent="0.25">
      <c r="A852" s="294">
        <v>902</v>
      </c>
      <c r="B852" s="203" t="s">
        <v>35</v>
      </c>
      <c r="C852" s="203" t="s">
        <v>1656</v>
      </c>
      <c r="D852" s="203" t="s">
        <v>210</v>
      </c>
      <c r="E852" s="203" t="s">
        <v>248</v>
      </c>
      <c r="F852" s="203" t="s">
        <v>248</v>
      </c>
      <c r="G852" s="203" t="s">
        <v>42</v>
      </c>
      <c r="H852" s="203" t="s">
        <v>42</v>
      </c>
      <c r="I852" s="203" t="s">
        <v>259</v>
      </c>
      <c r="J852" s="203" t="s">
        <v>274</v>
      </c>
      <c r="K852" s="295">
        <v>42145</v>
      </c>
      <c r="L852" s="203" t="s">
        <v>13</v>
      </c>
      <c r="M852" s="203" t="s">
        <v>284</v>
      </c>
      <c r="N852" s="203" t="s">
        <v>195</v>
      </c>
      <c r="O852" s="203" t="s">
        <v>248</v>
      </c>
      <c r="P852" s="453">
        <f t="shared" ca="1" si="13"/>
        <v>7.7972086805530125</v>
      </c>
      <c r="Q852" s="268" t="s">
        <v>289</v>
      </c>
    </row>
    <row r="853" spans="1:17" s="151" customFormat="1" x14ac:dyDescent="0.25">
      <c r="A853" s="294">
        <v>903</v>
      </c>
      <c r="B853" s="268" t="s">
        <v>8</v>
      </c>
      <c r="C853" s="268" t="s">
        <v>1657</v>
      </c>
      <c r="D853" s="268" t="s">
        <v>212</v>
      </c>
      <c r="E853" s="203" t="s">
        <v>248</v>
      </c>
      <c r="F853" s="203" t="s">
        <v>248</v>
      </c>
      <c r="G853" s="268" t="s">
        <v>40</v>
      </c>
      <c r="H853" s="268" t="s">
        <v>40</v>
      </c>
      <c r="I853" s="203" t="s">
        <v>251</v>
      </c>
      <c r="J853" s="203" t="s">
        <v>270</v>
      </c>
      <c r="K853" s="295">
        <v>42145</v>
      </c>
      <c r="L853" s="268" t="s">
        <v>13</v>
      </c>
      <c r="M853" s="203" t="s">
        <v>284</v>
      </c>
      <c r="N853" s="203" t="s">
        <v>195</v>
      </c>
      <c r="O853" s="203" t="s">
        <v>248</v>
      </c>
      <c r="P853" s="453">
        <f t="shared" ca="1" si="13"/>
        <v>7.7972086805530125</v>
      </c>
      <c r="Q853" s="268" t="s">
        <v>289</v>
      </c>
    </row>
    <row r="854" spans="1:17" s="151" customFormat="1" x14ac:dyDescent="0.25">
      <c r="A854" s="294">
        <v>904</v>
      </c>
      <c r="B854" s="203" t="s">
        <v>35</v>
      </c>
      <c r="C854" s="203" t="s">
        <v>1660</v>
      </c>
      <c r="D854" s="203" t="s">
        <v>218</v>
      </c>
      <c r="E854" s="203" t="s">
        <v>248</v>
      </c>
      <c r="F854" s="203" t="s">
        <v>248</v>
      </c>
      <c r="G854" s="203" t="s">
        <v>40</v>
      </c>
      <c r="H854" s="203" t="s">
        <v>40</v>
      </c>
      <c r="I854" s="203" t="s">
        <v>266</v>
      </c>
      <c r="J854" s="203" t="s">
        <v>1569</v>
      </c>
      <c r="K854" s="295">
        <v>42145</v>
      </c>
      <c r="L854" s="203" t="s">
        <v>13</v>
      </c>
      <c r="M854" s="203" t="s">
        <v>284</v>
      </c>
      <c r="N854" s="203" t="s">
        <v>195</v>
      </c>
      <c r="O854" s="203" t="s">
        <v>248</v>
      </c>
      <c r="P854" s="453">
        <f t="shared" ca="1" si="13"/>
        <v>7.7972086805530125</v>
      </c>
      <c r="Q854" s="268" t="s">
        <v>289</v>
      </c>
    </row>
    <row r="855" spans="1:17" s="151" customFormat="1" x14ac:dyDescent="0.25">
      <c r="A855" s="294">
        <v>905</v>
      </c>
      <c r="B855" s="268" t="s">
        <v>35</v>
      </c>
      <c r="C855" s="268" t="s">
        <v>1661</v>
      </c>
      <c r="D855" s="268" t="s">
        <v>13</v>
      </c>
      <c r="E855" s="203" t="s">
        <v>248</v>
      </c>
      <c r="F855" s="203" t="s">
        <v>248</v>
      </c>
      <c r="G855" s="268" t="s">
        <v>42</v>
      </c>
      <c r="H855" s="268" t="s">
        <v>42</v>
      </c>
      <c r="I855" s="203" t="s">
        <v>259</v>
      </c>
      <c r="J855" s="203" t="s">
        <v>273</v>
      </c>
      <c r="K855" s="295">
        <v>42145</v>
      </c>
      <c r="L855" s="268" t="s">
        <v>13</v>
      </c>
      <c r="M855" s="203" t="s">
        <v>284</v>
      </c>
      <c r="N855" s="203" t="s">
        <v>195</v>
      </c>
      <c r="O855" s="203" t="s">
        <v>248</v>
      </c>
      <c r="P855" s="453">
        <f t="shared" ca="1" si="13"/>
        <v>7.7972086805530125</v>
      </c>
      <c r="Q855" s="268" t="s">
        <v>289</v>
      </c>
    </row>
    <row r="856" spans="1:17" s="151" customFormat="1" x14ac:dyDescent="0.25">
      <c r="A856" s="294">
        <v>906</v>
      </c>
      <c r="B856" s="203" t="s">
        <v>8</v>
      </c>
      <c r="C856" s="203" t="s">
        <v>1662</v>
      </c>
      <c r="D856" s="203" t="s">
        <v>218</v>
      </c>
      <c r="E856" s="203" t="s">
        <v>248</v>
      </c>
      <c r="F856" s="203" t="s">
        <v>248</v>
      </c>
      <c r="G856" s="203" t="s">
        <v>40</v>
      </c>
      <c r="H856" s="203" t="s">
        <v>40</v>
      </c>
      <c r="I856" s="203" t="s">
        <v>266</v>
      </c>
      <c r="J856" s="203" t="s">
        <v>1569</v>
      </c>
      <c r="K856" s="295">
        <v>42145</v>
      </c>
      <c r="L856" s="203" t="s">
        <v>13</v>
      </c>
      <c r="M856" s="203" t="s">
        <v>284</v>
      </c>
      <c r="N856" s="203" t="s">
        <v>195</v>
      </c>
      <c r="O856" s="203" t="s">
        <v>248</v>
      </c>
      <c r="P856" s="453">
        <f t="shared" ca="1" si="13"/>
        <v>7.7972086805530125</v>
      </c>
      <c r="Q856" s="268" t="s">
        <v>289</v>
      </c>
    </row>
    <row r="857" spans="1:17" s="151" customFormat="1" x14ac:dyDescent="0.25">
      <c r="A857" s="294">
        <v>907</v>
      </c>
      <c r="B857" s="268" t="s">
        <v>8</v>
      </c>
      <c r="C857" s="268" t="s">
        <v>1663</v>
      </c>
      <c r="D857" s="268" t="s">
        <v>13</v>
      </c>
      <c r="E857" s="203" t="s">
        <v>248</v>
      </c>
      <c r="F857" s="203" t="s">
        <v>248</v>
      </c>
      <c r="G857" s="268" t="s">
        <v>40</v>
      </c>
      <c r="H857" s="268" t="s">
        <v>40</v>
      </c>
      <c r="I857" s="203" t="s">
        <v>259</v>
      </c>
      <c r="J857" s="203" t="s">
        <v>1569</v>
      </c>
      <c r="K857" s="295">
        <v>42145</v>
      </c>
      <c r="L857" s="268" t="s">
        <v>13</v>
      </c>
      <c r="M857" s="203" t="s">
        <v>284</v>
      </c>
      <c r="N857" s="203" t="s">
        <v>195</v>
      </c>
      <c r="O857" s="203" t="s">
        <v>248</v>
      </c>
      <c r="P857" s="453">
        <f t="shared" ca="1" si="13"/>
        <v>7.7972086805530125</v>
      </c>
      <c r="Q857" s="268" t="s">
        <v>289</v>
      </c>
    </row>
    <row r="858" spans="1:17" s="151" customFormat="1" x14ac:dyDescent="0.25">
      <c r="A858" s="294">
        <v>908</v>
      </c>
      <c r="B858" s="203" t="s">
        <v>35</v>
      </c>
      <c r="C858" s="203" t="s">
        <v>1664</v>
      </c>
      <c r="D858" s="203" t="s">
        <v>218</v>
      </c>
      <c r="E858" s="203" t="s">
        <v>248</v>
      </c>
      <c r="F858" s="203" t="s">
        <v>248</v>
      </c>
      <c r="G858" s="203" t="s">
        <v>42</v>
      </c>
      <c r="H858" s="203" t="s">
        <v>42</v>
      </c>
      <c r="I858" s="203" t="s">
        <v>254</v>
      </c>
      <c r="J858" s="203" t="s">
        <v>270</v>
      </c>
      <c r="K858" s="295">
        <v>42145</v>
      </c>
      <c r="L858" s="203" t="s">
        <v>13</v>
      </c>
      <c r="M858" s="203" t="s">
        <v>284</v>
      </c>
      <c r="N858" s="203" t="s">
        <v>195</v>
      </c>
      <c r="O858" s="203" t="s">
        <v>248</v>
      </c>
      <c r="P858" s="453">
        <f t="shared" ca="1" si="13"/>
        <v>7.7972086805530125</v>
      </c>
      <c r="Q858" s="268" t="s">
        <v>289</v>
      </c>
    </row>
    <row r="859" spans="1:17" s="151" customFormat="1" x14ac:dyDescent="0.25">
      <c r="A859" s="294">
        <v>909</v>
      </c>
      <c r="B859" s="268" t="s">
        <v>9</v>
      </c>
      <c r="C859" s="268" t="s">
        <v>1665</v>
      </c>
      <c r="D859" s="268" t="s">
        <v>213</v>
      </c>
      <c r="E859" s="203" t="s">
        <v>248</v>
      </c>
      <c r="F859" s="203" t="s">
        <v>248</v>
      </c>
      <c r="G859" s="268" t="s">
        <v>40</v>
      </c>
      <c r="H859" s="268" t="s">
        <v>40</v>
      </c>
      <c r="I859" s="203" t="s">
        <v>251</v>
      </c>
      <c r="J859" s="203" t="s">
        <v>251</v>
      </c>
      <c r="K859" s="295">
        <v>42145</v>
      </c>
      <c r="L859" s="268" t="s">
        <v>13</v>
      </c>
      <c r="M859" s="203" t="s">
        <v>284</v>
      </c>
      <c r="N859" s="203" t="s">
        <v>195</v>
      </c>
      <c r="O859" s="203" t="s">
        <v>248</v>
      </c>
      <c r="P859" s="453">
        <f t="shared" ca="1" si="13"/>
        <v>7.7972086805530125</v>
      </c>
      <c r="Q859" s="268" t="s">
        <v>289</v>
      </c>
    </row>
    <row r="860" spans="1:17" s="151" customFormat="1" x14ac:dyDescent="0.25">
      <c r="A860" s="294">
        <v>910</v>
      </c>
      <c r="B860" s="203" t="s">
        <v>8</v>
      </c>
      <c r="C860" s="203" t="s">
        <v>1666</v>
      </c>
      <c r="D860" s="203" t="s">
        <v>212</v>
      </c>
      <c r="E860" s="203" t="s">
        <v>248</v>
      </c>
      <c r="F860" s="203" t="s">
        <v>248</v>
      </c>
      <c r="G860" s="203" t="s">
        <v>40</v>
      </c>
      <c r="H860" s="203" t="s">
        <v>40</v>
      </c>
      <c r="I860" s="203" t="s">
        <v>261</v>
      </c>
      <c r="J860" s="203" t="s">
        <v>273</v>
      </c>
      <c r="K860" s="295">
        <v>42145</v>
      </c>
      <c r="L860" s="203" t="s">
        <v>13</v>
      </c>
      <c r="M860" s="203" t="s">
        <v>284</v>
      </c>
      <c r="N860" s="203" t="s">
        <v>195</v>
      </c>
      <c r="O860" s="203" t="s">
        <v>248</v>
      </c>
      <c r="P860" s="453">
        <f t="shared" ca="1" si="13"/>
        <v>7.7972086805530125</v>
      </c>
      <c r="Q860" s="268" t="s">
        <v>289</v>
      </c>
    </row>
    <row r="861" spans="1:17" s="151" customFormat="1" x14ac:dyDescent="0.25">
      <c r="A861" s="294">
        <v>912</v>
      </c>
      <c r="B861" s="203" t="s">
        <v>8</v>
      </c>
      <c r="C861" s="203" t="s">
        <v>1667</v>
      </c>
      <c r="D861" s="203" t="s">
        <v>13</v>
      </c>
      <c r="E861" s="203" t="s">
        <v>248</v>
      </c>
      <c r="F861" s="203" t="s">
        <v>248</v>
      </c>
      <c r="G861" s="203" t="s">
        <v>40</v>
      </c>
      <c r="H861" s="203" t="s">
        <v>40</v>
      </c>
      <c r="I861" s="203" t="s">
        <v>250</v>
      </c>
      <c r="J861" s="203" t="s">
        <v>256</v>
      </c>
      <c r="K861" s="295">
        <v>42145</v>
      </c>
      <c r="L861" s="203" t="s">
        <v>287</v>
      </c>
      <c r="M861" s="203" t="s">
        <v>284</v>
      </c>
      <c r="N861" s="203" t="s">
        <v>195</v>
      </c>
      <c r="O861" s="203" t="s">
        <v>248</v>
      </c>
      <c r="P861" s="453">
        <f t="shared" ca="1" si="13"/>
        <v>7.7972086805530125</v>
      </c>
      <c r="Q861" s="268" t="s">
        <v>289</v>
      </c>
    </row>
    <row r="862" spans="1:17" s="151" customFormat="1" x14ac:dyDescent="0.25">
      <c r="A862" s="294">
        <v>913</v>
      </c>
      <c r="B862" s="268" t="s">
        <v>35</v>
      </c>
      <c r="C862" s="268" t="s">
        <v>1668</v>
      </c>
      <c r="D862" s="268" t="s">
        <v>169</v>
      </c>
      <c r="E862" s="203" t="s">
        <v>248</v>
      </c>
      <c r="F862" s="203" t="s">
        <v>248</v>
      </c>
      <c r="G862" s="268" t="s">
        <v>42</v>
      </c>
      <c r="H862" s="268" t="s">
        <v>42</v>
      </c>
      <c r="I862" s="203" t="s">
        <v>251</v>
      </c>
      <c r="J862" s="203" t="s">
        <v>274</v>
      </c>
      <c r="K862" s="295">
        <v>42146</v>
      </c>
      <c r="L862" s="268" t="s">
        <v>13</v>
      </c>
      <c r="M862" s="203" t="s">
        <v>284</v>
      </c>
      <c r="N862" s="203" t="s">
        <v>195</v>
      </c>
      <c r="O862" s="203" t="s">
        <v>248</v>
      </c>
      <c r="P862" s="453">
        <f t="shared" ca="1" si="13"/>
        <v>6.7972086805530125</v>
      </c>
      <c r="Q862" s="268" t="s">
        <v>289</v>
      </c>
    </row>
    <row r="863" spans="1:17" s="151" customFormat="1" x14ac:dyDescent="0.25">
      <c r="A863" s="294">
        <v>914</v>
      </c>
      <c r="B863" s="203" t="s">
        <v>8</v>
      </c>
      <c r="C863" s="203" t="s">
        <v>1669</v>
      </c>
      <c r="D863" s="203" t="s">
        <v>221</v>
      </c>
      <c r="E863" s="203" t="s">
        <v>248</v>
      </c>
      <c r="F863" s="203" t="s">
        <v>248</v>
      </c>
      <c r="G863" s="203" t="s">
        <v>40</v>
      </c>
      <c r="H863" s="203" t="s">
        <v>40</v>
      </c>
      <c r="I863" s="203" t="s">
        <v>251</v>
      </c>
      <c r="J863" s="203" t="s">
        <v>272</v>
      </c>
      <c r="K863" s="295">
        <v>42146</v>
      </c>
      <c r="L863" s="203" t="s">
        <v>13</v>
      </c>
      <c r="M863" s="203" t="s">
        <v>284</v>
      </c>
      <c r="N863" s="203" t="s">
        <v>195</v>
      </c>
      <c r="O863" s="203" t="s">
        <v>248</v>
      </c>
      <c r="P863" s="453">
        <f t="shared" ca="1" si="13"/>
        <v>6.7972086805530125</v>
      </c>
      <c r="Q863" s="268" t="s">
        <v>289</v>
      </c>
    </row>
    <row r="864" spans="1:17" s="151" customFormat="1" x14ac:dyDescent="0.25">
      <c r="A864" s="294">
        <v>915</v>
      </c>
      <c r="B864" s="268" t="s">
        <v>8</v>
      </c>
      <c r="C864" s="268" t="s">
        <v>1670</v>
      </c>
      <c r="D864" s="268" t="s">
        <v>169</v>
      </c>
      <c r="E864" s="203" t="s">
        <v>248</v>
      </c>
      <c r="F864" s="203" t="s">
        <v>248</v>
      </c>
      <c r="G864" s="268" t="s">
        <v>42</v>
      </c>
      <c r="H864" s="268" t="s">
        <v>42</v>
      </c>
      <c r="I864" s="203" t="s">
        <v>261</v>
      </c>
      <c r="J864" s="203" t="s">
        <v>274</v>
      </c>
      <c r="K864" s="295">
        <v>42146</v>
      </c>
      <c r="L864" s="268" t="s">
        <v>13</v>
      </c>
      <c r="M864" s="203" t="s">
        <v>284</v>
      </c>
      <c r="N864" s="203" t="s">
        <v>195</v>
      </c>
      <c r="O864" s="203" t="s">
        <v>248</v>
      </c>
      <c r="P864" s="453">
        <f t="shared" ca="1" si="13"/>
        <v>6.7972086805530125</v>
      </c>
      <c r="Q864" s="268" t="s">
        <v>289</v>
      </c>
    </row>
    <row r="865" spans="1:17" s="151" customFormat="1" x14ac:dyDescent="0.25">
      <c r="A865" s="294">
        <v>916</v>
      </c>
      <c r="B865" s="203" t="s">
        <v>10</v>
      </c>
      <c r="C865" s="203" t="s">
        <v>1671</v>
      </c>
      <c r="D865" s="203" t="s">
        <v>169</v>
      </c>
      <c r="E865" s="203" t="s">
        <v>789</v>
      </c>
      <c r="F865" s="203" t="s">
        <v>248</v>
      </c>
      <c r="G865" s="203" t="s">
        <v>40</v>
      </c>
      <c r="H865" s="203" t="s">
        <v>40</v>
      </c>
      <c r="I865" s="203" t="s">
        <v>266</v>
      </c>
      <c r="J865" s="203" t="s">
        <v>273</v>
      </c>
      <c r="K865" s="295">
        <v>42146</v>
      </c>
      <c r="L865" s="203" t="s">
        <v>13</v>
      </c>
      <c r="M865" s="203" t="s">
        <v>284</v>
      </c>
      <c r="N865" s="203" t="s">
        <v>195</v>
      </c>
      <c r="O865" s="295">
        <v>42146</v>
      </c>
      <c r="P865" s="453">
        <f t="shared" ca="1" si="13"/>
        <v>0</v>
      </c>
      <c r="Q865" s="268" t="s">
        <v>289</v>
      </c>
    </row>
    <row r="866" spans="1:17" s="151" customFormat="1" x14ac:dyDescent="0.25">
      <c r="A866" s="294">
        <v>917</v>
      </c>
      <c r="B866" s="268" t="s">
        <v>8</v>
      </c>
      <c r="C866" s="268" t="s">
        <v>1672</v>
      </c>
      <c r="D866" s="268" t="s">
        <v>169</v>
      </c>
      <c r="E866" s="203" t="s">
        <v>248</v>
      </c>
      <c r="F866" s="203" t="s">
        <v>248</v>
      </c>
      <c r="G866" s="268" t="s">
        <v>40</v>
      </c>
      <c r="H866" s="268" t="s">
        <v>40</v>
      </c>
      <c r="I866" s="203" t="s">
        <v>251</v>
      </c>
      <c r="J866" s="203" t="s">
        <v>274</v>
      </c>
      <c r="K866" s="295">
        <v>42146</v>
      </c>
      <c r="L866" s="268" t="s">
        <v>13</v>
      </c>
      <c r="M866" s="203" t="s">
        <v>284</v>
      </c>
      <c r="N866" s="203" t="s">
        <v>195</v>
      </c>
      <c r="O866" s="203" t="s">
        <v>248</v>
      </c>
      <c r="P866" s="453">
        <f t="shared" ca="1" si="13"/>
        <v>6.7972086805530125</v>
      </c>
      <c r="Q866" s="268" t="s">
        <v>289</v>
      </c>
    </row>
    <row r="867" spans="1:17" s="151" customFormat="1" x14ac:dyDescent="0.25">
      <c r="A867" s="294">
        <v>918</v>
      </c>
      <c r="B867" s="203" t="s">
        <v>10</v>
      </c>
      <c r="C867" s="203" t="s">
        <v>1673</v>
      </c>
      <c r="D867" s="203" t="s">
        <v>212</v>
      </c>
      <c r="E867" s="203" t="s">
        <v>38</v>
      </c>
      <c r="F867" s="203" t="s">
        <v>60</v>
      </c>
      <c r="G867" s="203" t="s">
        <v>40</v>
      </c>
      <c r="H867" s="203" t="s">
        <v>41</v>
      </c>
      <c r="I867" s="203" t="s">
        <v>268</v>
      </c>
      <c r="J867" s="203" t="s">
        <v>250</v>
      </c>
      <c r="K867" s="295">
        <v>42146</v>
      </c>
      <c r="L867" s="203" t="s">
        <v>13</v>
      </c>
      <c r="M867" s="203" t="s">
        <v>284</v>
      </c>
      <c r="N867" s="203" t="s">
        <v>195</v>
      </c>
      <c r="O867" s="295">
        <v>42151</v>
      </c>
      <c r="P867" s="453">
        <f t="shared" ca="1" si="13"/>
        <v>5</v>
      </c>
      <c r="Q867" s="268" t="s">
        <v>289</v>
      </c>
    </row>
    <row r="868" spans="1:17" s="151" customFormat="1" x14ac:dyDescent="0.25">
      <c r="A868" s="294">
        <v>919</v>
      </c>
      <c r="B868" s="268" t="s">
        <v>8</v>
      </c>
      <c r="C868" s="268" t="s">
        <v>1674</v>
      </c>
      <c r="D868" s="268" t="s">
        <v>13</v>
      </c>
      <c r="E868" s="203" t="s">
        <v>248</v>
      </c>
      <c r="F868" s="203" t="s">
        <v>248</v>
      </c>
      <c r="G868" s="268" t="s">
        <v>42</v>
      </c>
      <c r="H868" s="268" t="s">
        <v>42</v>
      </c>
      <c r="I868" s="203" t="s">
        <v>251</v>
      </c>
      <c r="J868" s="203" t="s">
        <v>1795</v>
      </c>
      <c r="K868" s="295">
        <v>42146</v>
      </c>
      <c r="L868" s="268" t="s">
        <v>13</v>
      </c>
      <c r="M868" s="203" t="s">
        <v>284</v>
      </c>
      <c r="N868" s="203" t="s">
        <v>195</v>
      </c>
      <c r="O868" s="203" t="s">
        <v>248</v>
      </c>
      <c r="P868" s="453">
        <f t="shared" ca="1" si="13"/>
        <v>6.7972086805530125</v>
      </c>
      <c r="Q868" s="268" t="s">
        <v>289</v>
      </c>
    </row>
    <row r="869" spans="1:17" s="151" customFormat="1" x14ac:dyDescent="0.25">
      <c r="A869" s="294">
        <v>920</v>
      </c>
      <c r="B869" s="203" t="s">
        <v>8</v>
      </c>
      <c r="C869" s="203" t="s">
        <v>1675</v>
      </c>
      <c r="D869" s="203" t="s">
        <v>13</v>
      </c>
      <c r="E869" s="203" t="s">
        <v>248</v>
      </c>
      <c r="F869" s="203" t="s">
        <v>248</v>
      </c>
      <c r="G869" s="203" t="s">
        <v>42</v>
      </c>
      <c r="H869" s="203" t="s">
        <v>42</v>
      </c>
      <c r="I869" s="203" t="s">
        <v>251</v>
      </c>
      <c r="J869" s="203" t="s">
        <v>274</v>
      </c>
      <c r="K869" s="295">
        <v>42146</v>
      </c>
      <c r="L869" s="203" t="s">
        <v>13</v>
      </c>
      <c r="M869" s="203" t="s">
        <v>284</v>
      </c>
      <c r="N869" s="203" t="s">
        <v>195</v>
      </c>
      <c r="O869" s="203" t="s">
        <v>248</v>
      </c>
      <c r="P869" s="453">
        <f t="shared" ca="1" si="13"/>
        <v>6.7972086805530125</v>
      </c>
      <c r="Q869" s="268" t="s">
        <v>289</v>
      </c>
    </row>
    <row r="870" spans="1:17" s="151" customFormat="1" x14ac:dyDescent="0.25">
      <c r="A870" s="294">
        <v>921</v>
      </c>
      <c r="B870" s="268" t="s">
        <v>9</v>
      </c>
      <c r="C870" s="268" t="s">
        <v>1676</v>
      </c>
      <c r="D870" s="268" t="s">
        <v>220</v>
      </c>
      <c r="E870" s="203" t="s">
        <v>248</v>
      </c>
      <c r="F870" s="203" t="s">
        <v>248</v>
      </c>
      <c r="G870" s="268" t="s">
        <v>41</v>
      </c>
      <c r="H870" s="268" t="s">
        <v>41</v>
      </c>
      <c r="I870" s="203" t="s">
        <v>264</v>
      </c>
      <c r="J870" s="203" t="s">
        <v>797</v>
      </c>
      <c r="K870" s="295">
        <v>42146</v>
      </c>
      <c r="L870" s="268" t="s">
        <v>13</v>
      </c>
      <c r="M870" s="203" t="s">
        <v>284</v>
      </c>
      <c r="N870" s="203" t="s">
        <v>195</v>
      </c>
      <c r="O870" s="203" t="s">
        <v>248</v>
      </c>
      <c r="P870" s="453">
        <f t="shared" ca="1" si="13"/>
        <v>6.7972086805530125</v>
      </c>
      <c r="Q870" s="268" t="s">
        <v>289</v>
      </c>
    </row>
    <row r="871" spans="1:17" s="151" customFormat="1" x14ac:dyDescent="0.25">
      <c r="A871" s="294">
        <v>922</v>
      </c>
      <c r="B871" s="203" t="s">
        <v>35</v>
      </c>
      <c r="C871" s="203" t="s">
        <v>1677</v>
      </c>
      <c r="D871" s="203" t="s">
        <v>13</v>
      </c>
      <c r="E871" s="203" t="s">
        <v>248</v>
      </c>
      <c r="F871" s="203" t="s">
        <v>248</v>
      </c>
      <c r="G871" s="203" t="s">
        <v>42</v>
      </c>
      <c r="H871" s="203" t="s">
        <v>42</v>
      </c>
      <c r="I871" s="203" t="s">
        <v>259</v>
      </c>
      <c r="J871" s="203" t="s">
        <v>274</v>
      </c>
      <c r="K871" s="295">
        <v>42146</v>
      </c>
      <c r="L871" s="203" t="s">
        <v>13</v>
      </c>
      <c r="M871" s="203" t="s">
        <v>284</v>
      </c>
      <c r="N871" s="203" t="s">
        <v>195</v>
      </c>
      <c r="O871" s="203" t="s">
        <v>248</v>
      </c>
      <c r="P871" s="453">
        <f t="shared" ca="1" si="13"/>
        <v>6.7972086805530125</v>
      </c>
      <c r="Q871" s="268" t="s">
        <v>289</v>
      </c>
    </row>
    <row r="872" spans="1:17" s="151" customFormat="1" x14ac:dyDescent="0.25">
      <c r="A872" s="294">
        <v>923</v>
      </c>
      <c r="B872" s="268" t="s">
        <v>35</v>
      </c>
      <c r="C872" s="268" t="s">
        <v>1678</v>
      </c>
      <c r="D872" s="268" t="s">
        <v>13</v>
      </c>
      <c r="E872" s="203" t="s">
        <v>248</v>
      </c>
      <c r="F872" s="203" t="s">
        <v>248</v>
      </c>
      <c r="G872" s="268" t="s">
        <v>42</v>
      </c>
      <c r="H872" s="268" t="s">
        <v>42</v>
      </c>
      <c r="I872" s="203" t="s">
        <v>259</v>
      </c>
      <c r="J872" s="203" t="s">
        <v>274</v>
      </c>
      <c r="K872" s="295">
        <v>42146</v>
      </c>
      <c r="L872" s="268" t="s">
        <v>13</v>
      </c>
      <c r="M872" s="203" t="s">
        <v>284</v>
      </c>
      <c r="N872" s="203" t="s">
        <v>195</v>
      </c>
      <c r="O872" s="203" t="s">
        <v>248</v>
      </c>
      <c r="P872" s="453">
        <f t="shared" ca="1" si="13"/>
        <v>6.7972086805530125</v>
      </c>
      <c r="Q872" s="268" t="s">
        <v>289</v>
      </c>
    </row>
    <row r="873" spans="1:17" s="151" customFormat="1" x14ac:dyDescent="0.25">
      <c r="A873" s="294">
        <v>924</v>
      </c>
      <c r="B873" s="203" t="s">
        <v>10</v>
      </c>
      <c r="C873" s="203" t="s">
        <v>1751</v>
      </c>
      <c r="D873" s="203" t="s">
        <v>13</v>
      </c>
      <c r="E873" s="203" t="s">
        <v>38</v>
      </c>
      <c r="F873" s="203" t="s">
        <v>60</v>
      </c>
      <c r="G873" s="203" t="s">
        <v>40</v>
      </c>
      <c r="H873" s="203" t="s">
        <v>40</v>
      </c>
      <c r="I873" s="203" t="s">
        <v>259</v>
      </c>
      <c r="J873" s="203" t="s">
        <v>250</v>
      </c>
      <c r="K873" s="295">
        <v>42146</v>
      </c>
      <c r="L873" s="203" t="s">
        <v>13</v>
      </c>
      <c r="M873" s="203" t="s">
        <v>284</v>
      </c>
      <c r="N873" s="203" t="s">
        <v>195</v>
      </c>
      <c r="O873" s="295">
        <v>42151</v>
      </c>
      <c r="P873" s="453">
        <f t="shared" ca="1" si="13"/>
        <v>5</v>
      </c>
      <c r="Q873" s="268" t="s">
        <v>289</v>
      </c>
    </row>
    <row r="874" spans="1:17" s="151" customFormat="1" x14ac:dyDescent="0.25">
      <c r="A874" s="294">
        <v>925</v>
      </c>
      <c r="B874" s="268" t="s">
        <v>35</v>
      </c>
      <c r="C874" s="268" t="s">
        <v>1679</v>
      </c>
      <c r="D874" s="268" t="s">
        <v>13</v>
      </c>
      <c r="E874" s="203" t="s">
        <v>248</v>
      </c>
      <c r="F874" s="203" t="s">
        <v>248</v>
      </c>
      <c r="G874" s="268" t="s">
        <v>42</v>
      </c>
      <c r="H874" s="268" t="s">
        <v>42</v>
      </c>
      <c r="I874" s="203" t="s">
        <v>254</v>
      </c>
      <c r="J874" s="203" t="s">
        <v>270</v>
      </c>
      <c r="K874" s="295">
        <v>42146</v>
      </c>
      <c r="L874" s="268" t="s">
        <v>13</v>
      </c>
      <c r="M874" s="203" t="s">
        <v>284</v>
      </c>
      <c r="N874" s="203" t="s">
        <v>195</v>
      </c>
      <c r="O874" s="203" t="s">
        <v>248</v>
      </c>
      <c r="P874" s="453">
        <f t="shared" ca="1" si="13"/>
        <v>6.7972086805530125</v>
      </c>
      <c r="Q874" s="268" t="s">
        <v>289</v>
      </c>
    </row>
    <row r="875" spans="1:17" s="151" customFormat="1" x14ac:dyDescent="0.25">
      <c r="A875" s="294">
        <v>929</v>
      </c>
      <c r="B875" s="268" t="s">
        <v>8</v>
      </c>
      <c r="C875" s="268" t="s">
        <v>1752</v>
      </c>
      <c r="D875" s="268" t="s">
        <v>220</v>
      </c>
      <c r="E875" s="203" t="s">
        <v>248</v>
      </c>
      <c r="F875" s="203" t="s">
        <v>248</v>
      </c>
      <c r="G875" s="268" t="s">
        <v>41</v>
      </c>
      <c r="H875" s="268" t="s">
        <v>40</v>
      </c>
      <c r="I875" s="203" t="s">
        <v>254</v>
      </c>
      <c r="J875" s="203" t="s">
        <v>273</v>
      </c>
      <c r="K875" s="295">
        <v>42146</v>
      </c>
      <c r="L875" s="268" t="s">
        <v>13</v>
      </c>
      <c r="M875" s="203" t="s">
        <v>284</v>
      </c>
      <c r="N875" s="203" t="s">
        <v>195</v>
      </c>
      <c r="O875" s="203" t="s">
        <v>248</v>
      </c>
      <c r="P875" s="453">
        <f t="shared" ca="1" si="13"/>
        <v>6.7972086805530125</v>
      </c>
      <c r="Q875" s="268" t="s">
        <v>289</v>
      </c>
    </row>
    <row r="876" spans="1:17" s="151" customFormat="1" x14ac:dyDescent="0.25">
      <c r="A876" s="294">
        <v>930</v>
      </c>
      <c r="B876" s="203" t="s">
        <v>35</v>
      </c>
      <c r="C876" s="203" t="s">
        <v>1753</v>
      </c>
      <c r="D876" s="203" t="s">
        <v>13</v>
      </c>
      <c r="E876" s="203" t="s">
        <v>248</v>
      </c>
      <c r="F876" s="203" t="s">
        <v>248</v>
      </c>
      <c r="G876" s="203" t="s">
        <v>40</v>
      </c>
      <c r="H876" s="203" t="s">
        <v>40</v>
      </c>
      <c r="I876" s="203" t="s">
        <v>266</v>
      </c>
      <c r="J876" s="203" t="s">
        <v>266</v>
      </c>
      <c r="K876" s="295">
        <v>42146</v>
      </c>
      <c r="L876" s="203" t="s">
        <v>13</v>
      </c>
      <c r="M876" s="203" t="s">
        <v>284</v>
      </c>
      <c r="N876" s="203" t="s">
        <v>195</v>
      </c>
      <c r="O876" s="203" t="s">
        <v>248</v>
      </c>
      <c r="P876" s="453">
        <f t="shared" ca="1" si="13"/>
        <v>6.7972086805530125</v>
      </c>
      <c r="Q876" s="268" t="s">
        <v>289</v>
      </c>
    </row>
    <row r="877" spans="1:17" s="151" customFormat="1" x14ac:dyDescent="0.25">
      <c r="A877" s="294">
        <v>932</v>
      </c>
      <c r="B877" s="203" t="s">
        <v>35</v>
      </c>
      <c r="C877" s="203" t="s">
        <v>1754</v>
      </c>
      <c r="D877" s="203" t="s">
        <v>206</v>
      </c>
      <c r="E877" s="203" t="s">
        <v>248</v>
      </c>
      <c r="F877" s="203" t="s">
        <v>248</v>
      </c>
      <c r="G877" s="203" t="s">
        <v>40</v>
      </c>
      <c r="H877" s="203" t="s">
        <v>40</v>
      </c>
      <c r="I877" s="203" t="s">
        <v>259</v>
      </c>
      <c r="J877" s="203" t="s">
        <v>274</v>
      </c>
      <c r="K877" s="295">
        <v>42150</v>
      </c>
      <c r="L877" s="203" t="s">
        <v>13</v>
      </c>
      <c r="M877" s="203" t="s">
        <v>284</v>
      </c>
      <c r="N877" s="203" t="s">
        <v>195</v>
      </c>
      <c r="O877" s="203" t="s">
        <v>248</v>
      </c>
      <c r="P877" s="453">
        <f t="shared" ca="1" si="13"/>
        <v>2.7972086805530125</v>
      </c>
      <c r="Q877" s="268" t="s">
        <v>289</v>
      </c>
    </row>
    <row r="878" spans="1:17" s="151" customFormat="1" x14ac:dyDescent="0.25">
      <c r="A878" s="294">
        <v>933</v>
      </c>
      <c r="B878" s="268" t="s">
        <v>35</v>
      </c>
      <c r="C878" s="268" t="s">
        <v>1755</v>
      </c>
      <c r="D878" s="268" t="s">
        <v>13</v>
      </c>
      <c r="E878" s="203" t="s">
        <v>248</v>
      </c>
      <c r="F878" s="203" t="s">
        <v>248</v>
      </c>
      <c r="G878" s="268" t="s">
        <v>40</v>
      </c>
      <c r="H878" s="268" t="s">
        <v>40</v>
      </c>
      <c r="I878" s="203" t="s">
        <v>259</v>
      </c>
      <c r="J878" s="203" t="s">
        <v>274</v>
      </c>
      <c r="K878" s="295">
        <v>42150</v>
      </c>
      <c r="L878" s="268" t="s">
        <v>13</v>
      </c>
      <c r="M878" s="203" t="s">
        <v>284</v>
      </c>
      <c r="N878" s="203" t="s">
        <v>195</v>
      </c>
      <c r="O878" s="203" t="s">
        <v>248</v>
      </c>
      <c r="P878" s="453">
        <f t="shared" ca="1" si="13"/>
        <v>2.7972086805530125</v>
      </c>
      <c r="Q878" s="268" t="s">
        <v>289</v>
      </c>
    </row>
    <row r="879" spans="1:17" s="151" customFormat="1" x14ac:dyDescent="0.25">
      <c r="A879" s="294">
        <v>934</v>
      </c>
      <c r="B879" s="203" t="s">
        <v>35</v>
      </c>
      <c r="C879" s="203" t="s">
        <v>1756</v>
      </c>
      <c r="D879" s="203" t="s">
        <v>220</v>
      </c>
      <c r="E879" s="203" t="s">
        <v>248</v>
      </c>
      <c r="F879" s="203" t="s">
        <v>248</v>
      </c>
      <c r="G879" s="203" t="s">
        <v>40</v>
      </c>
      <c r="H879" s="203" t="s">
        <v>40</v>
      </c>
      <c r="I879" s="203" t="s">
        <v>254</v>
      </c>
      <c r="J879" s="203" t="s">
        <v>273</v>
      </c>
      <c r="K879" s="295">
        <v>42150</v>
      </c>
      <c r="L879" s="203" t="s">
        <v>13</v>
      </c>
      <c r="M879" s="203" t="s">
        <v>284</v>
      </c>
      <c r="N879" s="203" t="s">
        <v>195</v>
      </c>
      <c r="O879" s="203" t="s">
        <v>248</v>
      </c>
      <c r="P879" s="453">
        <f t="shared" ca="1" si="13"/>
        <v>2.7972086805530125</v>
      </c>
      <c r="Q879" s="268" t="s">
        <v>289</v>
      </c>
    </row>
    <row r="880" spans="1:17" s="151" customFormat="1" x14ac:dyDescent="0.25">
      <c r="A880" s="294">
        <v>935</v>
      </c>
      <c r="B880" s="268" t="s">
        <v>35</v>
      </c>
      <c r="C880" s="268" t="s">
        <v>1757</v>
      </c>
      <c r="D880" s="268" t="s">
        <v>13</v>
      </c>
      <c r="E880" s="203" t="s">
        <v>248</v>
      </c>
      <c r="F880" s="203" t="s">
        <v>248</v>
      </c>
      <c r="G880" s="268" t="s">
        <v>42</v>
      </c>
      <c r="H880" s="268" t="s">
        <v>42</v>
      </c>
      <c r="I880" s="203" t="s">
        <v>259</v>
      </c>
      <c r="J880" s="203" t="s">
        <v>274</v>
      </c>
      <c r="K880" s="295">
        <v>42150</v>
      </c>
      <c r="L880" s="268" t="s">
        <v>13</v>
      </c>
      <c r="M880" s="203" t="s">
        <v>284</v>
      </c>
      <c r="N880" s="203" t="s">
        <v>195</v>
      </c>
      <c r="O880" s="203" t="s">
        <v>248</v>
      </c>
      <c r="P880" s="453">
        <f t="shared" ca="1" si="13"/>
        <v>2.7972086805530125</v>
      </c>
      <c r="Q880" s="268" t="s">
        <v>289</v>
      </c>
    </row>
    <row r="881" spans="1:17" s="151" customFormat="1" x14ac:dyDescent="0.25">
      <c r="A881" s="294">
        <v>936</v>
      </c>
      <c r="B881" s="203" t="s">
        <v>35</v>
      </c>
      <c r="C881" s="203" t="s">
        <v>1758</v>
      </c>
      <c r="D881" s="203" t="s">
        <v>13</v>
      </c>
      <c r="E881" s="203" t="s">
        <v>248</v>
      </c>
      <c r="F881" s="203" t="s">
        <v>248</v>
      </c>
      <c r="G881" s="203" t="s">
        <v>40</v>
      </c>
      <c r="H881" s="203" t="s">
        <v>40</v>
      </c>
      <c r="I881" s="203" t="s">
        <v>259</v>
      </c>
      <c r="J881" s="203" t="s">
        <v>1569</v>
      </c>
      <c r="K881" s="295">
        <v>42150</v>
      </c>
      <c r="L881" s="203" t="s">
        <v>13</v>
      </c>
      <c r="M881" s="203" t="s">
        <v>284</v>
      </c>
      <c r="N881" s="203" t="s">
        <v>195</v>
      </c>
      <c r="O881" s="203" t="s">
        <v>248</v>
      </c>
      <c r="P881" s="453">
        <f t="shared" ca="1" si="13"/>
        <v>2.7972086805530125</v>
      </c>
      <c r="Q881" s="268" t="s">
        <v>289</v>
      </c>
    </row>
    <row r="882" spans="1:17" s="151" customFormat="1" x14ac:dyDescent="0.25">
      <c r="A882" s="294">
        <v>937</v>
      </c>
      <c r="B882" s="268" t="s">
        <v>35</v>
      </c>
      <c r="C882" s="268" t="s">
        <v>1759</v>
      </c>
      <c r="D882" s="268" t="s">
        <v>13</v>
      </c>
      <c r="E882" s="203" t="s">
        <v>248</v>
      </c>
      <c r="F882" s="203" t="s">
        <v>248</v>
      </c>
      <c r="G882" s="268" t="s">
        <v>40</v>
      </c>
      <c r="H882" s="268" t="s">
        <v>40</v>
      </c>
      <c r="I882" s="203" t="s">
        <v>259</v>
      </c>
      <c r="J882" s="203" t="s">
        <v>1795</v>
      </c>
      <c r="K882" s="295">
        <v>42150</v>
      </c>
      <c r="L882" s="268" t="s">
        <v>13</v>
      </c>
      <c r="M882" s="203" t="s">
        <v>284</v>
      </c>
      <c r="N882" s="203" t="s">
        <v>195</v>
      </c>
      <c r="O882" s="203" t="s">
        <v>248</v>
      </c>
      <c r="P882" s="453">
        <f t="shared" ca="1" si="13"/>
        <v>2.7972086805530125</v>
      </c>
      <c r="Q882" s="268" t="s">
        <v>289</v>
      </c>
    </row>
    <row r="883" spans="1:17" s="151" customFormat="1" x14ac:dyDescent="0.25">
      <c r="A883" s="294">
        <v>938</v>
      </c>
      <c r="B883" s="203" t="s">
        <v>35</v>
      </c>
      <c r="C883" s="203" t="s">
        <v>1760</v>
      </c>
      <c r="D883" s="203" t="s">
        <v>13</v>
      </c>
      <c r="E883" s="203" t="s">
        <v>248</v>
      </c>
      <c r="F883" s="203" t="s">
        <v>248</v>
      </c>
      <c r="G883" s="203" t="s">
        <v>42</v>
      </c>
      <c r="H883" s="203" t="s">
        <v>42</v>
      </c>
      <c r="I883" s="203" t="s">
        <v>259</v>
      </c>
      <c r="J883" s="203" t="s">
        <v>797</v>
      </c>
      <c r="K883" s="295">
        <v>42150</v>
      </c>
      <c r="L883" s="203" t="s">
        <v>13</v>
      </c>
      <c r="M883" s="203" t="s">
        <v>284</v>
      </c>
      <c r="N883" s="203" t="s">
        <v>195</v>
      </c>
      <c r="O883" s="203" t="s">
        <v>248</v>
      </c>
      <c r="P883" s="453">
        <f t="shared" ca="1" si="13"/>
        <v>2.7972086805530125</v>
      </c>
      <c r="Q883" s="268" t="s">
        <v>289</v>
      </c>
    </row>
    <row r="884" spans="1:17" s="151" customFormat="1" x14ac:dyDescent="0.25">
      <c r="A884" s="294">
        <v>939</v>
      </c>
      <c r="B884" s="268" t="s">
        <v>35</v>
      </c>
      <c r="C884" s="268" t="s">
        <v>1761</v>
      </c>
      <c r="D884" s="268" t="s">
        <v>204</v>
      </c>
      <c r="E884" s="203" t="s">
        <v>248</v>
      </c>
      <c r="F884" s="203" t="s">
        <v>248</v>
      </c>
      <c r="G884" s="268" t="s">
        <v>40</v>
      </c>
      <c r="H884" s="268" t="s">
        <v>40</v>
      </c>
      <c r="I884" s="203" t="s">
        <v>259</v>
      </c>
      <c r="J884" s="203" t="s">
        <v>260</v>
      </c>
      <c r="K884" s="295">
        <v>42150</v>
      </c>
      <c r="L884" s="268" t="s">
        <v>13</v>
      </c>
      <c r="M884" s="203" t="s">
        <v>284</v>
      </c>
      <c r="N884" s="203" t="s">
        <v>195</v>
      </c>
      <c r="O884" s="203" t="s">
        <v>248</v>
      </c>
      <c r="P884" s="453">
        <f t="shared" ca="1" si="13"/>
        <v>2.7972086805530125</v>
      </c>
      <c r="Q884" s="268" t="s">
        <v>289</v>
      </c>
    </row>
    <row r="885" spans="1:17" s="151" customFormat="1" x14ac:dyDescent="0.25">
      <c r="A885" s="294">
        <v>940</v>
      </c>
      <c r="B885" s="203" t="s">
        <v>35</v>
      </c>
      <c r="C885" s="203" t="s">
        <v>1762</v>
      </c>
      <c r="D885" s="203" t="s">
        <v>220</v>
      </c>
      <c r="E885" s="203" t="s">
        <v>248</v>
      </c>
      <c r="F885" s="203" t="s">
        <v>248</v>
      </c>
      <c r="G885" s="203" t="s">
        <v>40</v>
      </c>
      <c r="H885" s="203" t="s">
        <v>40</v>
      </c>
      <c r="I885" s="203" t="s">
        <v>259</v>
      </c>
      <c r="J885" s="203" t="s">
        <v>1569</v>
      </c>
      <c r="K885" s="295">
        <v>42150</v>
      </c>
      <c r="L885" s="203" t="s">
        <v>13</v>
      </c>
      <c r="M885" s="203" t="s">
        <v>284</v>
      </c>
      <c r="N885" s="203" t="s">
        <v>195</v>
      </c>
      <c r="O885" s="203" t="s">
        <v>248</v>
      </c>
      <c r="P885" s="453">
        <f t="shared" ca="1" si="13"/>
        <v>2.7972086805530125</v>
      </c>
      <c r="Q885" s="268" t="s">
        <v>289</v>
      </c>
    </row>
    <row r="886" spans="1:17" s="151" customFormat="1" x14ac:dyDescent="0.25">
      <c r="A886" s="294">
        <v>941</v>
      </c>
      <c r="B886" s="268" t="s">
        <v>35</v>
      </c>
      <c r="C886" s="268" t="s">
        <v>1763</v>
      </c>
      <c r="D886" s="268" t="s">
        <v>13</v>
      </c>
      <c r="E886" s="203" t="s">
        <v>248</v>
      </c>
      <c r="F886" s="203" t="s">
        <v>248</v>
      </c>
      <c r="G886" s="268" t="s">
        <v>42</v>
      </c>
      <c r="H886" s="268" t="s">
        <v>42</v>
      </c>
      <c r="I886" s="203" t="s">
        <v>259</v>
      </c>
      <c r="J886" s="203" t="s">
        <v>1795</v>
      </c>
      <c r="K886" s="295">
        <v>42150</v>
      </c>
      <c r="L886" s="268" t="s">
        <v>13</v>
      </c>
      <c r="M886" s="203" t="s">
        <v>284</v>
      </c>
      <c r="N886" s="203" t="s">
        <v>195</v>
      </c>
      <c r="O886" s="203" t="s">
        <v>248</v>
      </c>
      <c r="P886" s="453">
        <f t="shared" ca="1" si="13"/>
        <v>2.7972086805530125</v>
      </c>
      <c r="Q886" s="268" t="s">
        <v>289</v>
      </c>
    </row>
    <row r="887" spans="1:17" s="151" customFormat="1" x14ac:dyDescent="0.25">
      <c r="A887" s="294">
        <v>942</v>
      </c>
      <c r="B887" s="203" t="s">
        <v>35</v>
      </c>
      <c r="C887" s="203" t="s">
        <v>1764</v>
      </c>
      <c r="D887" s="203" t="s">
        <v>220</v>
      </c>
      <c r="E887" s="203" t="s">
        <v>248</v>
      </c>
      <c r="F887" s="203" t="s">
        <v>248</v>
      </c>
      <c r="G887" s="203" t="s">
        <v>40</v>
      </c>
      <c r="H887" s="203" t="s">
        <v>40</v>
      </c>
      <c r="I887" s="203" t="s">
        <v>254</v>
      </c>
      <c r="J887" s="203" t="s">
        <v>270</v>
      </c>
      <c r="K887" s="295">
        <v>42150</v>
      </c>
      <c r="L887" s="203" t="s">
        <v>13</v>
      </c>
      <c r="M887" s="203" t="s">
        <v>284</v>
      </c>
      <c r="N887" s="203" t="s">
        <v>195</v>
      </c>
      <c r="O887" s="203" t="s">
        <v>248</v>
      </c>
      <c r="P887" s="453">
        <f t="shared" ca="1" si="13"/>
        <v>2.7972086805530125</v>
      </c>
      <c r="Q887" s="268" t="s">
        <v>289</v>
      </c>
    </row>
    <row r="888" spans="1:17" s="151" customFormat="1" x14ac:dyDescent="0.25">
      <c r="A888" s="294">
        <v>943</v>
      </c>
      <c r="B888" s="268" t="s">
        <v>46</v>
      </c>
      <c r="C888" s="268" t="s">
        <v>1765</v>
      </c>
      <c r="D888" s="268" t="s">
        <v>13</v>
      </c>
      <c r="E888" s="203" t="s">
        <v>248</v>
      </c>
      <c r="F888" s="203" t="s">
        <v>248</v>
      </c>
      <c r="G888" s="268" t="s">
        <v>40</v>
      </c>
      <c r="H888" s="268" t="s">
        <v>40</v>
      </c>
      <c r="I888" s="203" t="s">
        <v>254</v>
      </c>
      <c r="J888" s="203" t="s">
        <v>255</v>
      </c>
      <c r="K888" s="295">
        <v>42150</v>
      </c>
      <c r="L888" s="268" t="s">
        <v>13</v>
      </c>
      <c r="M888" s="203" t="s">
        <v>284</v>
      </c>
      <c r="N888" s="203" t="s">
        <v>195</v>
      </c>
      <c r="O888" s="203" t="s">
        <v>248</v>
      </c>
      <c r="P888" s="453">
        <f t="shared" ca="1" si="13"/>
        <v>2.7972086805530125</v>
      </c>
      <c r="Q888" s="268" t="s">
        <v>289</v>
      </c>
    </row>
    <row r="889" spans="1:17" s="151" customFormat="1" x14ac:dyDescent="0.25">
      <c r="A889" s="294">
        <v>944</v>
      </c>
      <c r="B889" s="203" t="s">
        <v>10</v>
      </c>
      <c r="C889" s="203" t="s">
        <v>1766</v>
      </c>
      <c r="D889" s="203" t="s">
        <v>96</v>
      </c>
      <c r="E889" s="203" t="s">
        <v>52</v>
      </c>
      <c r="F889" s="203" t="s">
        <v>66</v>
      </c>
      <c r="G889" s="203" t="s">
        <v>40</v>
      </c>
      <c r="H889" s="203" t="s">
        <v>40</v>
      </c>
      <c r="I889" s="203" t="s">
        <v>254</v>
      </c>
      <c r="J889" s="203" t="s">
        <v>250</v>
      </c>
      <c r="K889" s="295">
        <v>42150</v>
      </c>
      <c r="L889" s="203" t="s">
        <v>13</v>
      </c>
      <c r="M889" s="203" t="s">
        <v>284</v>
      </c>
      <c r="N889" s="203" t="s">
        <v>195</v>
      </c>
      <c r="O889" s="295">
        <v>42151</v>
      </c>
      <c r="P889" s="453">
        <f t="shared" ca="1" si="13"/>
        <v>1</v>
      </c>
      <c r="Q889" s="268" t="s">
        <v>289</v>
      </c>
    </row>
    <row r="890" spans="1:17" s="151" customFormat="1" x14ac:dyDescent="0.25">
      <c r="A890" s="294">
        <v>945</v>
      </c>
      <c r="B890" s="268" t="s">
        <v>10</v>
      </c>
      <c r="C890" s="268" t="s">
        <v>1767</v>
      </c>
      <c r="D890" s="268" t="s">
        <v>96</v>
      </c>
      <c r="E890" s="268" t="s">
        <v>52</v>
      </c>
      <c r="F890" s="268" t="s">
        <v>81</v>
      </c>
      <c r="G890" s="268" t="s">
        <v>40</v>
      </c>
      <c r="H890" s="268" t="s">
        <v>40</v>
      </c>
      <c r="I890" s="203" t="s">
        <v>254</v>
      </c>
      <c r="J890" s="203" t="s">
        <v>250</v>
      </c>
      <c r="K890" s="295">
        <v>42150</v>
      </c>
      <c r="L890" s="268" t="s">
        <v>13</v>
      </c>
      <c r="M890" s="203" t="s">
        <v>284</v>
      </c>
      <c r="N890" s="203" t="s">
        <v>195</v>
      </c>
      <c r="O890" s="295">
        <v>42151</v>
      </c>
      <c r="P890" s="453">
        <f t="shared" ca="1" si="13"/>
        <v>1</v>
      </c>
      <c r="Q890" s="268" t="s">
        <v>289</v>
      </c>
    </row>
    <row r="891" spans="1:17" s="151" customFormat="1" x14ac:dyDescent="0.25">
      <c r="A891" s="294">
        <v>946</v>
      </c>
      <c r="B891" s="203" t="s">
        <v>10</v>
      </c>
      <c r="C891" s="203" t="s">
        <v>1768</v>
      </c>
      <c r="D891" s="203" t="s">
        <v>222</v>
      </c>
      <c r="E891" s="203" t="s">
        <v>53</v>
      </c>
      <c r="F891" s="203" t="s">
        <v>82</v>
      </c>
      <c r="G891" s="203" t="s">
        <v>40</v>
      </c>
      <c r="H891" s="203" t="s">
        <v>40</v>
      </c>
      <c r="I891" s="203" t="s">
        <v>265</v>
      </c>
      <c r="J891" s="203" t="s">
        <v>277</v>
      </c>
      <c r="K891" s="295">
        <v>42150</v>
      </c>
      <c r="L891" s="203" t="s">
        <v>13</v>
      </c>
      <c r="M891" s="203" t="s">
        <v>284</v>
      </c>
      <c r="N891" s="203" t="s">
        <v>195</v>
      </c>
      <c r="O891" s="295">
        <v>42151</v>
      </c>
      <c r="P891" s="453">
        <f t="shared" ca="1" si="13"/>
        <v>1</v>
      </c>
      <c r="Q891" s="268" t="s">
        <v>289</v>
      </c>
    </row>
    <row r="892" spans="1:17" s="151" customFormat="1" x14ac:dyDescent="0.25">
      <c r="A892" s="294">
        <v>947</v>
      </c>
      <c r="B892" s="268" t="s">
        <v>35</v>
      </c>
      <c r="C892" s="268" t="s">
        <v>1769</v>
      </c>
      <c r="D892" s="268" t="s">
        <v>13</v>
      </c>
      <c r="E892" s="203" t="s">
        <v>248</v>
      </c>
      <c r="F892" s="203" t="s">
        <v>248</v>
      </c>
      <c r="G892" s="268" t="s">
        <v>40</v>
      </c>
      <c r="H892" s="268" t="s">
        <v>40</v>
      </c>
      <c r="I892" s="203" t="s">
        <v>264</v>
      </c>
      <c r="J892" s="203" t="s">
        <v>260</v>
      </c>
      <c r="K892" s="295">
        <v>42150</v>
      </c>
      <c r="L892" s="268" t="s">
        <v>13</v>
      </c>
      <c r="M892" s="203" t="s">
        <v>284</v>
      </c>
      <c r="N892" s="203" t="s">
        <v>195</v>
      </c>
      <c r="O892" s="203" t="s">
        <v>248</v>
      </c>
      <c r="P892" s="453">
        <f t="shared" ca="1" si="13"/>
        <v>2.7972086805530125</v>
      </c>
      <c r="Q892" s="268" t="s">
        <v>289</v>
      </c>
    </row>
    <row r="893" spans="1:17" s="151" customFormat="1" x14ac:dyDescent="0.25">
      <c r="A893" s="294">
        <v>948</v>
      </c>
      <c r="B893" s="203" t="s">
        <v>35</v>
      </c>
      <c r="C893" s="203" t="s">
        <v>1770</v>
      </c>
      <c r="D893" s="203" t="s">
        <v>212</v>
      </c>
      <c r="E893" s="203" t="s">
        <v>248</v>
      </c>
      <c r="F893" s="203" t="s">
        <v>248</v>
      </c>
      <c r="G893" s="203" t="s">
        <v>40</v>
      </c>
      <c r="H893" s="203" t="s">
        <v>40</v>
      </c>
      <c r="I893" s="203" t="s">
        <v>266</v>
      </c>
      <c r="J893" s="203" t="s">
        <v>274</v>
      </c>
      <c r="K893" s="295">
        <v>42150</v>
      </c>
      <c r="L893" s="203" t="s">
        <v>13</v>
      </c>
      <c r="M893" s="203" t="s">
        <v>284</v>
      </c>
      <c r="N893" s="203" t="s">
        <v>195</v>
      </c>
      <c r="O893" s="203" t="s">
        <v>248</v>
      </c>
      <c r="P893" s="453">
        <f t="shared" ca="1" si="13"/>
        <v>2.7972086805530125</v>
      </c>
      <c r="Q893" s="268" t="s">
        <v>289</v>
      </c>
    </row>
    <row r="894" spans="1:17" s="151" customFormat="1" x14ac:dyDescent="0.25">
      <c r="A894" s="294">
        <v>949</v>
      </c>
      <c r="B894" s="268" t="s">
        <v>10</v>
      </c>
      <c r="C894" s="268" t="s">
        <v>1771</v>
      </c>
      <c r="D894" s="268" t="s">
        <v>212</v>
      </c>
      <c r="E894" s="268" t="s">
        <v>38</v>
      </c>
      <c r="F894" s="268" t="s">
        <v>60</v>
      </c>
      <c r="G894" s="268" t="s">
        <v>41</v>
      </c>
      <c r="H894" s="268" t="s">
        <v>196</v>
      </c>
      <c r="I894" s="203" t="s">
        <v>261</v>
      </c>
      <c r="J894" s="203" t="s">
        <v>250</v>
      </c>
      <c r="K894" s="295">
        <v>42150</v>
      </c>
      <c r="L894" s="268" t="s">
        <v>13</v>
      </c>
      <c r="M894" s="203" t="s">
        <v>284</v>
      </c>
      <c r="N894" s="203" t="s">
        <v>195</v>
      </c>
      <c r="O894" s="295">
        <v>42151</v>
      </c>
      <c r="P894" s="453">
        <f t="shared" ca="1" si="13"/>
        <v>1</v>
      </c>
      <c r="Q894" s="268" t="s">
        <v>289</v>
      </c>
    </row>
    <row r="895" spans="1:17" s="151" customFormat="1" x14ac:dyDescent="0.25">
      <c r="A895" s="294">
        <v>950</v>
      </c>
      <c r="B895" s="203" t="s">
        <v>9</v>
      </c>
      <c r="C895" s="203" t="s">
        <v>1772</v>
      </c>
      <c r="D895" s="203" t="s">
        <v>229</v>
      </c>
      <c r="E895" s="203" t="s">
        <v>248</v>
      </c>
      <c r="F895" s="203" t="s">
        <v>248</v>
      </c>
      <c r="G895" s="203" t="s">
        <v>41</v>
      </c>
      <c r="H895" s="203" t="s">
        <v>41</v>
      </c>
      <c r="I895" s="203" t="s">
        <v>266</v>
      </c>
      <c r="J895" s="203" t="s">
        <v>273</v>
      </c>
      <c r="K895" s="295">
        <v>42150</v>
      </c>
      <c r="L895" s="203" t="s">
        <v>13</v>
      </c>
      <c r="M895" s="203" t="s">
        <v>284</v>
      </c>
      <c r="N895" s="203" t="s">
        <v>195</v>
      </c>
      <c r="O895" s="203" t="s">
        <v>248</v>
      </c>
      <c r="P895" s="453">
        <f t="shared" ca="1" si="13"/>
        <v>2.7972086805530125</v>
      </c>
      <c r="Q895" s="268" t="s">
        <v>289</v>
      </c>
    </row>
    <row r="896" spans="1:17" s="151" customFormat="1" x14ac:dyDescent="0.25">
      <c r="A896" s="294">
        <v>951</v>
      </c>
      <c r="B896" s="268" t="s">
        <v>8</v>
      </c>
      <c r="C896" s="268" t="s">
        <v>1773</v>
      </c>
      <c r="D896" s="268" t="s">
        <v>212</v>
      </c>
      <c r="E896" s="203" t="s">
        <v>248</v>
      </c>
      <c r="F896" s="203" t="s">
        <v>248</v>
      </c>
      <c r="G896" s="268" t="s">
        <v>40</v>
      </c>
      <c r="H896" s="268" t="s">
        <v>40</v>
      </c>
      <c r="I896" s="203" t="s">
        <v>254</v>
      </c>
      <c r="J896" s="203" t="s">
        <v>272</v>
      </c>
      <c r="K896" s="295">
        <v>42150</v>
      </c>
      <c r="L896" s="268" t="s">
        <v>13</v>
      </c>
      <c r="M896" s="203" t="s">
        <v>284</v>
      </c>
      <c r="N896" s="203" t="s">
        <v>195</v>
      </c>
      <c r="O896" s="203" t="s">
        <v>248</v>
      </c>
      <c r="P896" s="453">
        <f t="shared" ca="1" si="13"/>
        <v>2.7972086805530125</v>
      </c>
      <c r="Q896" s="268" t="s">
        <v>289</v>
      </c>
    </row>
    <row r="897" spans="1:17" s="151" customFormat="1" x14ac:dyDescent="0.25">
      <c r="A897" s="294">
        <v>952</v>
      </c>
      <c r="B897" s="203" t="s">
        <v>8</v>
      </c>
      <c r="C897" s="203" t="s">
        <v>1774</v>
      </c>
      <c r="D897" s="203" t="s">
        <v>13</v>
      </c>
      <c r="E897" s="203" t="s">
        <v>248</v>
      </c>
      <c r="F897" s="203" t="s">
        <v>248</v>
      </c>
      <c r="G897" s="203" t="s">
        <v>40</v>
      </c>
      <c r="H897" s="203" t="s">
        <v>40</v>
      </c>
      <c r="I897" s="203" t="s">
        <v>254</v>
      </c>
      <c r="J897" s="203" t="s">
        <v>254</v>
      </c>
      <c r="K897" s="295">
        <v>42150</v>
      </c>
      <c r="L897" s="203" t="s">
        <v>13</v>
      </c>
      <c r="M897" s="203" t="s">
        <v>284</v>
      </c>
      <c r="N897" s="203" t="s">
        <v>195</v>
      </c>
      <c r="O897" s="203" t="s">
        <v>248</v>
      </c>
      <c r="P897" s="453">
        <f t="shared" ca="1" si="13"/>
        <v>2.7972086805530125</v>
      </c>
      <c r="Q897" s="268" t="s">
        <v>289</v>
      </c>
    </row>
    <row r="898" spans="1:17" s="151" customFormat="1" x14ac:dyDescent="0.25">
      <c r="A898" s="294">
        <v>953</v>
      </c>
      <c r="B898" s="268" t="s">
        <v>35</v>
      </c>
      <c r="C898" s="268" t="s">
        <v>1775</v>
      </c>
      <c r="D898" s="268" t="s">
        <v>210</v>
      </c>
      <c r="E898" s="203" t="s">
        <v>248</v>
      </c>
      <c r="F898" s="203" t="s">
        <v>248</v>
      </c>
      <c r="G898" s="268" t="s">
        <v>40</v>
      </c>
      <c r="H898" s="268" t="s">
        <v>40</v>
      </c>
      <c r="I898" s="203" t="s">
        <v>254</v>
      </c>
      <c r="J898" s="203" t="s">
        <v>274</v>
      </c>
      <c r="K898" s="295">
        <v>42151</v>
      </c>
      <c r="L898" s="268" t="s">
        <v>13</v>
      </c>
      <c r="M898" s="203" t="s">
        <v>284</v>
      </c>
      <c r="N898" s="203" t="s">
        <v>195</v>
      </c>
      <c r="O898" s="203" t="s">
        <v>248</v>
      </c>
      <c r="P898" s="453">
        <f t="shared" ca="1" si="13"/>
        <v>1.7972086805530125</v>
      </c>
      <c r="Q898" s="268" t="s">
        <v>289</v>
      </c>
    </row>
    <row r="899" spans="1:17" s="151" customFormat="1" x14ac:dyDescent="0.25">
      <c r="A899" s="294">
        <v>954</v>
      </c>
      <c r="B899" s="203" t="s">
        <v>35</v>
      </c>
      <c r="C899" s="203" t="s">
        <v>1776</v>
      </c>
      <c r="D899" s="203" t="s">
        <v>206</v>
      </c>
      <c r="E899" s="203" t="s">
        <v>248</v>
      </c>
      <c r="F899" s="203" t="s">
        <v>248</v>
      </c>
      <c r="G899" s="203" t="s">
        <v>40</v>
      </c>
      <c r="H899" s="203" t="s">
        <v>40</v>
      </c>
      <c r="I899" s="203" t="s">
        <v>254</v>
      </c>
      <c r="J899" s="203" t="s">
        <v>274</v>
      </c>
      <c r="K899" s="295">
        <v>42150</v>
      </c>
      <c r="L899" s="203" t="s">
        <v>13</v>
      </c>
      <c r="M899" s="203" t="s">
        <v>284</v>
      </c>
      <c r="N899" s="203" t="s">
        <v>195</v>
      </c>
      <c r="O899" s="203" t="s">
        <v>248</v>
      </c>
      <c r="P899" s="453">
        <f t="shared" ref="P899:P916" ca="1" si="14">IF(B899="Closed",IFERROR(O899-K899,""""),(NOW()-K899))</f>
        <v>2.7972086805530125</v>
      </c>
      <c r="Q899" s="268" t="s">
        <v>289</v>
      </c>
    </row>
    <row r="900" spans="1:17" s="151" customFormat="1" x14ac:dyDescent="0.25">
      <c r="A900" s="294">
        <v>955</v>
      </c>
      <c r="B900" s="268" t="s">
        <v>9</v>
      </c>
      <c r="C900" s="268" t="s">
        <v>1777</v>
      </c>
      <c r="D900" s="268" t="s">
        <v>212</v>
      </c>
      <c r="E900" s="203" t="s">
        <v>248</v>
      </c>
      <c r="F900" s="203" t="s">
        <v>248</v>
      </c>
      <c r="G900" s="268" t="s">
        <v>40</v>
      </c>
      <c r="H900" s="268" t="s">
        <v>40</v>
      </c>
      <c r="I900" s="203" t="s">
        <v>251</v>
      </c>
      <c r="J900" s="203" t="s">
        <v>275</v>
      </c>
      <c r="K900" s="295">
        <v>42151</v>
      </c>
      <c r="L900" s="268" t="s">
        <v>13</v>
      </c>
      <c r="M900" s="203" t="s">
        <v>284</v>
      </c>
      <c r="N900" s="203" t="s">
        <v>195</v>
      </c>
      <c r="O900" s="203" t="s">
        <v>248</v>
      </c>
      <c r="P900" s="453">
        <f t="shared" ca="1" si="14"/>
        <v>1.7972086805530125</v>
      </c>
      <c r="Q900" s="268" t="s">
        <v>289</v>
      </c>
    </row>
    <row r="901" spans="1:17" s="151" customFormat="1" x14ac:dyDescent="0.25">
      <c r="A901" s="294">
        <v>956</v>
      </c>
      <c r="B901" s="203" t="s">
        <v>8</v>
      </c>
      <c r="C901" s="203" t="s">
        <v>1778</v>
      </c>
      <c r="D901" s="203" t="s">
        <v>220</v>
      </c>
      <c r="E901" s="203" t="s">
        <v>248</v>
      </c>
      <c r="F901" s="203" t="s">
        <v>248</v>
      </c>
      <c r="G901" s="203" t="s">
        <v>40</v>
      </c>
      <c r="H901" s="203" t="s">
        <v>40</v>
      </c>
      <c r="I901" s="203" t="s">
        <v>251</v>
      </c>
      <c r="J901" s="203" t="s">
        <v>273</v>
      </c>
      <c r="K901" s="295">
        <v>42151</v>
      </c>
      <c r="L901" s="203" t="s">
        <v>13</v>
      </c>
      <c r="M901" s="203" t="s">
        <v>284</v>
      </c>
      <c r="N901" s="203" t="s">
        <v>195</v>
      </c>
      <c r="O901" s="203" t="s">
        <v>248</v>
      </c>
      <c r="P901" s="453">
        <f t="shared" ca="1" si="14"/>
        <v>1.7972086805530125</v>
      </c>
      <c r="Q901" s="268" t="s">
        <v>289</v>
      </c>
    </row>
    <row r="902" spans="1:17" s="151" customFormat="1" x14ac:dyDescent="0.25">
      <c r="A902" s="294">
        <v>957</v>
      </c>
      <c r="B902" s="268" t="s">
        <v>35</v>
      </c>
      <c r="C902" s="268" t="s">
        <v>1779</v>
      </c>
      <c r="D902" s="268" t="s">
        <v>169</v>
      </c>
      <c r="E902" s="203" t="s">
        <v>248</v>
      </c>
      <c r="F902" s="203" t="s">
        <v>248</v>
      </c>
      <c r="G902" s="268" t="s">
        <v>40</v>
      </c>
      <c r="H902" s="268" t="s">
        <v>40</v>
      </c>
      <c r="I902" s="203" t="s">
        <v>254</v>
      </c>
      <c r="J902" s="203" t="s">
        <v>274</v>
      </c>
      <c r="K902" s="295">
        <v>42151</v>
      </c>
      <c r="L902" s="268" t="s">
        <v>13</v>
      </c>
      <c r="M902" s="203" t="s">
        <v>284</v>
      </c>
      <c r="N902" s="203" t="s">
        <v>195</v>
      </c>
      <c r="O902" s="203" t="s">
        <v>248</v>
      </c>
      <c r="P902" s="453">
        <f t="shared" ca="1" si="14"/>
        <v>1.7972086805530125</v>
      </c>
      <c r="Q902" s="268" t="s">
        <v>289</v>
      </c>
    </row>
    <row r="903" spans="1:17" s="151" customFormat="1" x14ac:dyDescent="0.25">
      <c r="A903" s="294">
        <v>958</v>
      </c>
      <c r="B903" s="203" t="s">
        <v>10</v>
      </c>
      <c r="C903" s="203" t="s">
        <v>1780</v>
      </c>
      <c r="D903" s="203" t="s">
        <v>13</v>
      </c>
      <c r="E903" s="203" t="s">
        <v>38</v>
      </c>
      <c r="F903" s="203" t="s">
        <v>60</v>
      </c>
      <c r="G903" s="203" t="s">
        <v>196</v>
      </c>
      <c r="H903" s="203" t="s">
        <v>196</v>
      </c>
      <c r="I903" s="203" t="s">
        <v>250</v>
      </c>
      <c r="J903" s="203" t="s">
        <v>276</v>
      </c>
      <c r="K903" s="295">
        <v>42151</v>
      </c>
      <c r="L903" s="203" t="s">
        <v>13</v>
      </c>
      <c r="M903" s="203" t="s">
        <v>284</v>
      </c>
      <c r="N903" s="203" t="s">
        <v>195</v>
      </c>
      <c r="O903" s="295">
        <v>42151</v>
      </c>
      <c r="P903" s="453">
        <f t="shared" ca="1" si="14"/>
        <v>0</v>
      </c>
      <c r="Q903" s="268" t="s">
        <v>289</v>
      </c>
    </row>
    <row r="904" spans="1:17" s="151" customFormat="1" x14ac:dyDescent="0.25">
      <c r="A904" s="294">
        <v>959</v>
      </c>
      <c r="B904" s="268" t="s">
        <v>35</v>
      </c>
      <c r="C904" s="268" t="s">
        <v>1781</v>
      </c>
      <c r="D904" s="268" t="s">
        <v>213</v>
      </c>
      <c r="E904" s="203" t="s">
        <v>248</v>
      </c>
      <c r="F904" s="203" t="s">
        <v>248</v>
      </c>
      <c r="G904" s="268" t="s">
        <v>42</v>
      </c>
      <c r="H904" s="268" t="s">
        <v>42</v>
      </c>
      <c r="I904" s="203" t="s">
        <v>265</v>
      </c>
      <c r="J904" s="203" t="s">
        <v>273</v>
      </c>
      <c r="K904" s="295">
        <v>42151</v>
      </c>
      <c r="L904" s="268" t="s">
        <v>13</v>
      </c>
      <c r="M904" s="203" t="s">
        <v>284</v>
      </c>
      <c r="N904" s="203" t="s">
        <v>195</v>
      </c>
      <c r="O904" s="203" t="s">
        <v>248</v>
      </c>
      <c r="P904" s="453">
        <f t="shared" ca="1" si="14"/>
        <v>1.7972086805530125</v>
      </c>
      <c r="Q904" s="268" t="s">
        <v>289</v>
      </c>
    </row>
    <row r="905" spans="1:17" s="151" customFormat="1" x14ac:dyDescent="0.25">
      <c r="A905" s="294">
        <v>960</v>
      </c>
      <c r="B905" s="203" t="s">
        <v>45</v>
      </c>
      <c r="C905" s="203" t="s">
        <v>1782</v>
      </c>
      <c r="D905" s="203" t="s">
        <v>13</v>
      </c>
      <c r="E905" s="203" t="s">
        <v>248</v>
      </c>
      <c r="F905" s="203" t="s">
        <v>248</v>
      </c>
      <c r="G905" s="203" t="s">
        <v>40</v>
      </c>
      <c r="H905" s="203" t="s">
        <v>40</v>
      </c>
      <c r="I905" s="203" t="s">
        <v>259</v>
      </c>
      <c r="J905" s="203" t="s">
        <v>267</v>
      </c>
      <c r="K905" s="295">
        <v>42150</v>
      </c>
      <c r="L905" s="203" t="s">
        <v>13</v>
      </c>
      <c r="M905" s="203" t="s">
        <v>284</v>
      </c>
      <c r="N905" s="203" t="s">
        <v>195</v>
      </c>
      <c r="O905" s="203" t="s">
        <v>248</v>
      </c>
      <c r="P905" s="453">
        <f t="shared" ca="1" si="14"/>
        <v>2.7972086805530125</v>
      </c>
      <c r="Q905" s="268" t="s">
        <v>289</v>
      </c>
    </row>
    <row r="906" spans="1:17" s="151" customFormat="1" x14ac:dyDescent="0.25">
      <c r="A906" s="294">
        <v>961</v>
      </c>
      <c r="B906" s="268" t="s">
        <v>35</v>
      </c>
      <c r="C906" s="268" t="s">
        <v>1783</v>
      </c>
      <c r="D906" s="268" t="s">
        <v>13</v>
      </c>
      <c r="E906" s="203" t="s">
        <v>248</v>
      </c>
      <c r="F906" s="203" t="s">
        <v>248</v>
      </c>
      <c r="G906" s="268" t="s">
        <v>42</v>
      </c>
      <c r="H906" s="268" t="s">
        <v>42</v>
      </c>
      <c r="I906" s="203" t="s">
        <v>265</v>
      </c>
      <c r="J906" s="203" t="s">
        <v>273</v>
      </c>
      <c r="K906" s="295">
        <v>42151</v>
      </c>
      <c r="L906" s="268" t="s">
        <v>13</v>
      </c>
      <c r="M906" s="203" t="s">
        <v>284</v>
      </c>
      <c r="N906" s="203" t="s">
        <v>195</v>
      </c>
      <c r="O906" s="203" t="s">
        <v>248</v>
      </c>
      <c r="P906" s="453">
        <f t="shared" ca="1" si="14"/>
        <v>1.7972086805530125</v>
      </c>
      <c r="Q906" s="268" t="s">
        <v>289</v>
      </c>
    </row>
    <row r="907" spans="1:17" s="151" customFormat="1" x14ac:dyDescent="0.25">
      <c r="A907" s="294">
        <v>962</v>
      </c>
      <c r="B907" s="203" t="s">
        <v>8</v>
      </c>
      <c r="C907" s="203" t="s">
        <v>1784</v>
      </c>
      <c r="D907" s="203" t="s">
        <v>13</v>
      </c>
      <c r="E907" s="203" t="s">
        <v>248</v>
      </c>
      <c r="F907" s="203" t="s">
        <v>248</v>
      </c>
      <c r="G907" s="203" t="s">
        <v>40</v>
      </c>
      <c r="H907" s="203" t="s">
        <v>196</v>
      </c>
      <c r="I907" s="203" t="s">
        <v>264</v>
      </c>
      <c r="J907" s="203" t="s">
        <v>273</v>
      </c>
      <c r="K907" s="295">
        <v>42151</v>
      </c>
      <c r="L907" s="203" t="s">
        <v>13</v>
      </c>
      <c r="M907" s="203" t="s">
        <v>284</v>
      </c>
      <c r="N907" s="203" t="s">
        <v>195</v>
      </c>
      <c r="O907" s="203" t="s">
        <v>248</v>
      </c>
      <c r="P907" s="453">
        <f t="shared" ca="1" si="14"/>
        <v>1.7972086805530125</v>
      </c>
      <c r="Q907" s="268" t="s">
        <v>289</v>
      </c>
    </row>
    <row r="908" spans="1:17" s="151" customFormat="1" x14ac:dyDescent="0.25">
      <c r="A908" s="294">
        <v>963</v>
      </c>
      <c r="B908" s="268" t="s">
        <v>35</v>
      </c>
      <c r="C908" s="268" t="s">
        <v>1785</v>
      </c>
      <c r="D908" s="268" t="s">
        <v>204</v>
      </c>
      <c r="E908" s="203" t="s">
        <v>248</v>
      </c>
      <c r="F908" s="203" t="s">
        <v>248</v>
      </c>
      <c r="G908" s="268" t="s">
        <v>42</v>
      </c>
      <c r="H908" s="268" t="s">
        <v>42</v>
      </c>
      <c r="I908" s="203" t="s">
        <v>265</v>
      </c>
      <c r="J908" s="203" t="s">
        <v>273</v>
      </c>
      <c r="K908" s="295">
        <v>42151</v>
      </c>
      <c r="L908" s="268" t="s">
        <v>13</v>
      </c>
      <c r="M908" s="203" t="s">
        <v>284</v>
      </c>
      <c r="N908" s="203" t="s">
        <v>195</v>
      </c>
      <c r="O908" s="203" t="s">
        <v>248</v>
      </c>
      <c r="P908" s="453">
        <f t="shared" ca="1" si="14"/>
        <v>1.7972086805530125</v>
      </c>
      <c r="Q908" s="268" t="s">
        <v>289</v>
      </c>
    </row>
    <row r="909" spans="1:17" s="151" customFormat="1" x14ac:dyDescent="0.25">
      <c r="A909" s="294">
        <v>964</v>
      </c>
      <c r="B909" s="203" t="s">
        <v>10</v>
      </c>
      <c r="C909" s="203" t="s">
        <v>1786</v>
      </c>
      <c r="D909" s="203" t="s">
        <v>13</v>
      </c>
      <c r="E909" s="203" t="s">
        <v>791</v>
      </c>
      <c r="F909" s="203" t="s">
        <v>89</v>
      </c>
      <c r="G909" s="203" t="s">
        <v>40</v>
      </c>
      <c r="H909" s="203" t="s">
        <v>40</v>
      </c>
      <c r="I909" s="203" t="s">
        <v>250</v>
      </c>
      <c r="J909" s="203" t="s">
        <v>273</v>
      </c>
      <c r="K909" s="295">
        <v>42151</v>
      </c>
      <c r="L909" s="203" t="s">
        <v>13</v>
      </c>
      <c r="M909" s="203" t="s">
        <v>284</v>
      </c>
      <c r="N909" s="203" t="s">
        <v>195</v>
      </c>
      <c r="O909" s="295">
        <v>42151</v>
      </c>
      <c r="P909" s="453">
        <f t="shared" ca="1" si="14"/>
        <v>0</v>
      </c>
      <c r="Q909" s="268" t="s">
        <v>289</v>
      </c>
    </row>
    <row r="910" spans="1:17" s="151" customFormat="1" x14ac:dyDescent="0.25">
      <c r="A910" s="294">
        <v>965</v>
      </c>
      <c r="B910" s="268" t="s">
        <v>35</v>
      </c>
      <c r="C910" s="268" t="s">
        <v>1787</v>
      </c>
      <c r="D910" s="268" t="s">
        <v>169</v>
      </c>
      <c r="E910" s="203" t="s">
        <v>248</v>
      </c>
      <c r="F910" s="203" t="s">
        <v>248</v>
      </c>
      <c r="G910" s="268" t="s">
        <v>40</v>
      </c>
      <c r="H910" s="268" t="s">
        <v>40</v>
      </c>
      <c r="I910" s="203" t="s">
        <v>266</v>
      </c>
      <c r="J910" s="203" t="s">
        <v>274</v>
      </c>
      <c r="K910" s="295">
        <v>42151</v>
      </c>
      <c r="L910" s="268" t="s">
        <v>13</v>
      </c>
      <c r="M910" s="203" t="s">
        <v>284</v>
      </c>
      <c r="N910" s="203" t="s">
        <v>195</v>
      </c>
      <c r="O910" s="203" t="s">
        <v>248</v>
      </c>
      <c r="P910" s="453">
        <f t="shared" ca="1" si="14"/>
        <v>1.7972086805530125</v>
      </c>
      <c r="Q910" s="268" t="s">
        <v>289</v>
      </c>
    </row>
    <row r="911" spans="1:17" s="151" customFormat="1" x14ac:dyDescent="0.25">
      <c r="A911" s="294">
        <v>966</v>
      </c>
      <c r="B911" s="203" t="s">
        <v>35</v>
      </c>
      <c r="C911" s="203" t="s">
        <v>1788</v>
      </c>
      <c r="D911" s="203" t="s">
        <v>171</v>
      </c>
      <c r="E911" s="203" t="s">
        <v>248</v>
      </c>
      <c r="F911" s="203" t="s">
        <v>248</v>
      </c>
      <c r="G911" s="203" t="s">
        <v>40</v>
      </c>
      <c r="H911" s="203" t="s">
        <v>40</v>
      </c>
      <c r="I911" s="203" t="s">
        <v>266</v>
      </c>
      <c r="J911" s="203" t="s">
        <v>274</v>
      </c>
      <c r="K911" s="295">
        <v>42151</v>
      </c>
      <c r="L911" s="203" t="s">
        <v>13</v>
      </c>
      <c r="M911" s="203" t="s">
        <v>284</v>
      </c>
      <c r="N911" s="203" t="s">
        <v>195</v>
      </c>
      <c r="O911" s="203" t="s">
        <v>248</v>
      </c>
      <c r="P911" s="453">
        <f t="shared" ca="1" si="14"/>
        <v>1.7972086805530125</v>
      </c>
      <c r="Q911" s="268" t="s">
        <v>289</v>
      </c>
    </row>
    <row r="912" spans="1:17" s="151" customFormat="1" x14ac:dyDescent="0.25">
      <c r="A912" s="294">
        <v>967</v>
      </c>
      <c r="B912" s="268" t="s">
        <v>35</v>
      </c>
      <c r="C912" s="268" t="s">
        <v>1789</v>
      </c>
      <c r="D912" s="268" t="s">
        <v>220</v>
      </c>
      <c r="E912" s="203" t="s">
        <v>248</v>
      </c>
      <c r="F912" s="203" t="s">
        <v>248</v>
      </c>
      <c r="G912" s="268" t="s">
        <v>40</v>
      </c>
      <c r="H912" s="268" t="s">
        <v>40</v>
      </c>
      <c r="I912" s="203" t="s">
        <v>251</v>
      </c>
      <c r="J912" s="203" t="s">
        <v>273</v>
      </c>
      <c r="K912" s="295">
        <v>42152</v>
      </c>
      <c r="L912" s="268" t="s">
        <v>13</v>
      </c>
      <c r="M912" s="203" t="s">
        <v>284</v>
      </c>
      <c r="N912" s="203" t="s">
        <v>195</v>
      </c>
      <c r="O912" s="203" t="s">
        <v>248</v>
      </c>
      <c r="P912" s="453">
        <f t="shared" ca="1" si="14"/>
        <v>0.79720868055301253</v>
      </c>
      <c r="Q912" s="268" t="s">
        <v>289</v>
      </c>
    </row>
    <row r="913" spans="1:17" s="151" customFormat="1" x14ac:dyDescent="0.25">
      <c r="A913" s="294">
        <v>968</v>
      </c>
      <c r="B913" s="203" t="s">
        <v>35</v>
      </c>
      <c r="C913" s="203" t="s">
        <v>1790</v>
      </c>
      <c r="D913" s="203" t="s">
        <v>220</v>
      </c>
      <c r="E913" s="203" t="s">
        <v>248</v>
      </c>
      <c r="F913" s="203" t="s">
        <v>248</v>
      </c>
      <c r="G913" s="203" t="s">
        <v>42</v>
      </c>
      <c r="H913" s="203" t="s">
        <v>42</v>
      </c>
      <c r="I913" s="203" t="s">
        <v>251</v>
      </c>
      <c r="J913" s="203" t="s">
        <v>273</v>
      </c>
      <c r="K913" s="295">
        <v>42152</v>
      </c>
      <c r="L913" s="203" t="s">
        <v>13</v>
      </c>
      <c r="M913" s="203" t="s">
        <v>284</v>
      </c>
      <c r="N913" s="203" t="s">
        <v>195</v>
      </c>
      <c r="O913" s="203" t="s">
        <v>248</v>
      </c>
      <c r="P913" s="453">
        <f t="shared" ca="1" si="14"/>
        <v>0.79720868055301253</v>
      </c>
      <c r="Q913" s="268" t="s">
        <v>289</v>
      </c>
    </row>
    <row r="914" spans="1:17" s="151" customFormat="1" x14ac:dyDescent="0.25">
      <c r="A914" s="294">
        <v>969</v>
      </c>
      <c r="B914" s="268" t="s">
        <v>35</v>
      </c>
      <c r="C914" s="268" t="s">
        <v>1791</v>
      </c>
      <c r="D914" s="268" t="s">
        <v>220</v>
      </c>
      <c r="E914" s="203" t="s">
        <v>248</v>
      </c>
      <c r="F914" s="203" t="s">
        <v>248</v>
      </c>
      <c r="G914" s="268" t="s">
        <v>40</v>
      </c>
      <c r="H914" s="268" t="s">
        <v>40</v>
      </c>
      <c r="I914" s="203" t="s">
        <v>251</v>
      </c>
      <c r="J914" s="203" t="s">
        <v>273</v>
      </c>
      <c r="K914" s="295">
        <v>42152</v>
      </c>
      <c r="L914" s="268" t="s">
        <v>13</v>
      </c>
      <c r="M914" s="203" t="s">
        <v>284</v>
      </c>
      <c r="N914" s="203" t="s">
        <v>195</v>
      </c>
      <c r="O914" s="203" t="s">
        <v>248</v>
      </c>
      <c r="P914" s="453">
        <f t="shared" ca="1" si="14"/>
        <v>0.79720868055301253</v>
      </c>
      <c r="Q914" s="268" t="s">
        <v>289</v>
      </c>
    </row>
    <row r="915" spans="1:17" s="151" customFormat="1" x14ac:dyDescent="0.25">
      <c r="A915" s="294">
        <v>970</v>
      </c>
      <c r="B915" s="203" t="s">
        <v>35</v>
      </c>
      <c r="C915" s="203" t="s">
        <v>1792</v>
      </c>
      <c r="D915" s="203" t="s">
        <v>218</v>
      </c>
      <c r="E915" s="203" t="s">
        <v>248</v>
      </c>
      <c r="F915" s="203" t="s">
        <v>248</v>
      </c>
      <c r="G915" s="203" t="s">
        <v>40</v>
      </c>
      <c r="H915" s="203" t="s">
        <v>40</v>
      </c>
      <c r="I915" s="203" t="s">
        <v>254</v>
      </c>
      <c r="J915" s="203" t="s">
        <v>273</v>
      </c>
      <c r="K915" s="295">
        <v>42152</v>
      </c>
      <c r="L915" s="203" t="s">
        <v>13</v>
      </c>
      <c r="M915" s="203" t="s">
        <v>284</v>
      </c>
      <c r="N915" s="203" t="s">
        <v>195</v>
      </c>
      <c r="O915" s="203" t="s">
        <v>248</v>
      </c>
      <c r="P915" s="453">
        <f t="shared" ca="1" si="14"/>
        <v>0.79720868055301253</v>
      </c>
      <c r="Q915" s="268" t="s">
        <v>289</v>
      </c>
    </row>
    <row r="916" spans="1:17" s="151" customFormat="1" x14ac:dyDescent="0.25">
      <c r="A916" s="294">
        <v>971</v>
      </c>
      <c r="B916" s="268" t="s">
        <v>8</v>
      </c>
      <c r="C916" s="268" t="s">
        <v>1793</v>
      </c>
      <c r="D916" s="268" t="s">
        <v>171</v>
      </c>
      <c r="E916" s="203" t="s">
        <v>248</v>
      </c>
      <c r="F916" s="203" t="s">
        <v>248</v>
      </c>
      <c r="G916" s="268" t="s">
        <v>41</v>
      </c>
      <c r="H916" s="268" t="s">
        <v>196</v>
      </c>
      <c r="I916" s="203" t="s">
        <v>261</v>
      </c>
      <c r="J916" s="203" t="s">
        <v>273</v>
      </c>
      <c r="K916" s="295">
        <v>42152</v>
      </c>
      <c r="L916" s="268" t="s">
        <v>13</v>
      </c>
      <c r="M916" s="203" t="s">
        <v>284</v>
      </c>
      <c r="N916" s="203" t="s">
        <v>195</v>
      </c>
      <c r="O916" s="203" t="s">
        <v>248</v>
      </c>
      <c r="P916" s="453">
        <f t="shared" ca="1" si="14"/>
        <v>0.79720868055301253</v>
      </c>
      <c r="Q916" s="268" t="s">
        <v>289</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92D050"/>
  </sheetPr>
  <dimension ref="B1:S185"/>
  <sheetViews>
    <sheetView zoomScaleNormal="100" workbookViewId="0"/>
  </sheetViews>
  <sheetFormatPr defaultRowHeight="12.75" zeroHeight="1" x14ac:dyDescent="0.2"/>
  <cols>
    <col min="1" max="16384" width="9.140625" style="1"/>
  </cols>
  <sheetData>
    <row r="1" spans="2:19" x14ac:dyDescent="0.2"/>
    <row r="2" spans="2:19" ht="13.5" thickBot="1" x14ac:dyDescent="0.25"/>
    <row r="3" spans="2:19" ht="13.5" thickBot="1" x14ac:dyDescent="0.25">
      <c r="B3" s="384" t="s">
        <v>156</v>
      </c>
      <c r="C3" s="385"/>
      <c r="D3" s="385"/>
      <c r="E3" s="385"/>
      <c r="F3" s="385"/>
      <c r="G3" s="385"/>
      <c r="H3" s="385"/>
      <c r="I3" s="385"/>
      <c r="J3" s="385"/>
      <c r="K3" s="385"/>
      <c r="L3" s="386"/>
    </row>
    <row r="4" spans="2:19" x14ac:dyDescent="0.2"/>
    <row r="5" spans="2:19" x14ac:dyDescent="0.2">
      <c r="P5" s="413" t="s">
        <v>143</v>
      </c>
      <c r="Q5" s="414"/>
      <c r="R5" s="414"/>
      <c r="S5" s="415"/>
    </row>
    <row r="6" spans="2:19" x14ac:dyDescent="0.2">
      <c r="P6" s="3" t="s">
        <v>144</v>
      </c>
      <c r="Q6" s="100" t="s">
        <v>117</v>
      </c>
      <c r="R6" s="101"/>
      <c r="S6" s="102"/>
    </row>
    <row r="7" spans="2:19" x14ac:dyDescent="0.2">
      <c r="P7" s="3" t="s">
        <v>145</v>
      </c>
      <c r="Q7" s="100" t="s">
        <v>118</v>
      </c>
      <c r="R7" s="101"/>
      <c r="S7" s="102"/>
    </row>
    <row r="8" spans="2:19" x14ac:dyDescent="0.2">
      <c r="P8" s="3" t="s">
        <v>146</v>
      </c>
      <c r="Q8" s="100" t="s">
        <v>119</v>
      </c>
      <c r="R8" s="101"/>
      <c r="S8" s="102"/>
    </row>
    <row r="9" spans="2:19" x14ac:dyDescent="0.2">
      <c r="P9" s="3" t="s">
        <v>147</v>
      </c>
      <c r="Q9" s="100" t="s">
        <v>120</v>
      </c>
      <c r="R9" s="101"/>
      <c r="S9" s="102"/>
    </row>
    <row r="10" spans="2:19" x14ac:dyDescent="0.2">
      <c r="P10" s="3" t="s">
        <v>148</v>
      </c>
      <c r="Q10" s="100" t="s">
        <v>121</v>
      </c>
      <c r="R10" s="101"/>
      <c r="S10" s="102"/>
    </row>
    <row r="11" spans="2:19" x14ac:dyDescent="0.2">
      <c r="P11" s="3" t="s">
        <v>149</v>
      </c>
      <c r="Q11" s="100" t="s">
        <v>122</v>
      </c>
      <c r="R11" s="101"/>
      <c r="S11" s="102"/>
    </row>
    <row r="12" spans="2:19" x14ac:dyDescent="0.2">
      <c r="P12" s="3" t="s">
        <v>150</v>
      </c>
      <c r="Q12" s="100" t="s">
        <v>123</v>
      </c>
      <c r="R12" s="101"/>
      <c r="S12" s="102"/>
    </row>
    <row r="13" spans="2:19" x14ac:dyDescent="0.2">
      <c r="P13" s="3" t="s">
        <v>151</v>
      </c>
      <c r="Q13" s="100" t="s">
        <v>124</v>
      </c>
      <c r="R13" s="101"/>
      <c r="S13" s="102"/>
    </row>
    <row r="14" spans="2:19" x14ac:dyDescent="0.2">
      <c r="P14" s="3" t="s">
        <v>152</v>
      </c>
      <c r="Q14" s="100" t="s">
        <v>125</v>
      </c>
      <c r="R14" s="101"/>
      <c r="S14" s="102"/>
    </row>
    <row r="15" spans="2:19" x14ac:dyDescent="0.2">
      <c r="P15" s="3" t="s">
        <v>153</v>
      </c>
      <c r="Q15" s="100" t="s">
        <v>17</v>
      </c>
      <c r="R15" s="101"/>
      <c r="S15" s="102"/>
    </row>
    <row r="16" spans="2:19" x14ac:dyDescent="0.2">
      <c r="P16" s="3" t="s">
        <v>154</v>
      </c>
      <c r="Q16" s="100" t="s">
        <v>155</v>
      </c>
      <c r="R16" s="101"/>
      <c r="S16" s="102"/>
    </row>
    <row r="17" x14ac:dyDescent="0.2"/>
    <row r="18" x14ac:dyDescent="0.2"/>
    <row r="19" x14ac:dyDescent="0.2"/>
    <row r="20" x14ac:dyDescent="0.2"/>
    <row r="21" x14ac:dyDescent="0.2"/>
    <row r="22" x14ac:dyDescent="0.2"/>
    <row r="23" x14ac:dyDescent="0.2"/>
    <row r="24" x14ac:dyDescent="0.2"/>
    <row r="25" x14ac:dyDescent="0.2"/>
    <row r="26" x14ac:dyDescent="0.2"/>
    <row r="27" x14ac:dyDescent="0.2"/>
    <row r="28" x14ac:dyDescent="0.2"/>
    <row r="29" x14ac:dyDescent="0.2"/>
    <row r="30" x14ac:dyDescent="0.2"/>
    <row r="31" x14ac:dyDescent="0.2"/>
    <row r="32" x14ac:dyDescent="0.2"/>
    <row r="33" x14ac:dyDescent="0.2"/>
    <row r="34" x14ac:dyDescent="0.2"/>
    <row r="35" x14ac:dyDescent="0.2"/>
    <row r="36" x14ac:dyDescent="0.2"/>
    <row r="37" x14ac:dyDescent="0.2"/>
    <row r="38" x14ac:dyDescent="0.2"/>
    <row r="39" x14ac:dyDescent="0.2"/>
    <row r="40" x14ac:dyDescent="0.2"/>
    <row r="41" x14ac:dyDescent="0.2"/>
    <row r="42" x14ac:dyDescent="0.2"/>
    <row r="43" x14ac:dyDescent="0.2"/>
    <row r="44" x14ac:dyDescent="0.2"/>
    <row r="45" x14ac:dyDescent="0.2"/>
    <row r="46" x14ac:dyDescent="0.2"/>
    <row r="47" x14ac:dyDescent="0.2"/>
    <row r="48"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row r="77" x14ac:dyDescent="0.2"/>
    <row r="78" x14ac:dyDescent="0.2"/>
    <row r="79" x14ac:dyDescent="0.2"/>
    <row r="80" x14ac:dyDescent="0.2"/>
    <row r="81" x14ac:dyDescent="0.2"/>
    <row r="82" x14ac:dyDescent="0.2"/>
    <row r="83" x14ac:dyDescent="0.2"/>
    <row r="84" x14ac:dyDescent="0.2"/>
    <row r="85" x14ac:dyDescent="0.2"/>
    <row r="86" x14ac:dyDescent="0.2"/>
    <row r="87" x14ac:dyDescent="0.2"/>
    <row r="88" x14ac:dyDescent="0.2"/>
    <row r="89" x14ac:dyDescent="0.2"/>
    <row r="90" x14ac:dyDescent="0.2"/>
    <row r="91" x14ac:dyDescent="0.2"/>
    <row r="92" x14ac:dyDescent="0.2"/>
    <row r="93" x14ac:dyDescent="0.2"/>
    <row r="94" x14ac:dyDescent="0.2"/>
    <row r="95" x14ac:dyDescent="0.2"/>
    <row r="96"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row r="111" x14ac:dyDescent="0.2"/>
    <row r="112" x14ac:dyDescent="0.2"/>
    <row r="113" spans="2:12" x14ac:dyDescent="0.2"/>
    <row r="114" spans="2:12" x14ac:dyDescent="0.2"/>
    <row r="115" spans="2:12" x14ac:dyDescent="0.2"/>
    <row r="116" spans="2:12" ht="13.5" thickBot="1" x14ac:dyDescent="0.25"/>
    <row r="117" spans="2:12" ht="13.5" thickBot="1" x14ac:dyDescent="0.25">
      <c r="B117" s="384" t="s">
        <v>157</v>
      </c>
      <c r="C117" s="385"/>
      <c r="D117" s="385"/>
      <c r="E117" s="385"/>
      <c r="F117" s="385"/>
      <c r="G117" s="385"/>
      <c r="H117" s="385"/>
      <c r="I117" s="385"/>
      <c r="J117" s="385"/>
      <c r="K117" s="385"/>
      <c r="L117" s="386"/>
    </row>
    <row r="118" spans="2:12" x14ac:dyDescent="0.2"/>
    <row r="119" spans="2:12" x14ac:dyDescent="0.2"/>
    <row r="120" spans="2:12" x14ac:dyDescent="0.2"/>
    <row r="121" spans="2:12" x14ac:dyDescent="0.2"/>
    <row r="122" spans="2:12" x14ac:dyDescent="0.2"/>
    <row r="123" spans="2:12" x14ac:dyDescent="0.2"/>
    <row r="124" spans="2:12" x14ac:dyDescent="0.2"/>
    <row r="125" spans="2:12" x14ac:dyDescent="0.2"/>
    <row r="126" spans="2:12" x14ac:dyDescent="0.2"/>
    <row r="127" spans="2:12" x14ac:dyDescent="0.2"/>
    <row r="128" spans="2:12"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sheetData>
  <mergeCells count="3">
    <mergeCell ref="B117:L117"/>
    <mergeCell ref="B3:L3"/>
    <mergeCell ref="P5:S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Executive Summary</vt:lpstr>
      <vt:lpstr>Executive Summary Data</vt:lpstr>
      <vt:lpstr>Execution Report</vt:lpstr>
      <vt:lpstr>Execution Dashboard</vt:lpstr>
      <vt:lpstr>Execution Entry</vt:lpstr>
      <vt:lpstr>Defect Report</vt:lpstr>
      <vt:lpstr>Defect Entry</vt:lpstr>
      <vt:lpstr>Defect Dashboard</vt:lpstr>
    </vt:vector>
  </TitlesOfParts>
  <Company>Cognizant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2015-01-07T09:40:43Z</dcterms:created>
  <dcterms:modified xsi:type="dcterms:W3CDTF">2015-05-28T13:37:59Z</dcterms:modified>
</cp:coreProperties>
</file>