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weta\Desktop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Sheet3!$C$6:$P$26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3" l="1"/>
  <c r="N26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7" i="3"/>
  <c r="M18" i="3"/>
  <c r="M19" i="3"/>
  <c r="M20" i="3"/>
  <c r="M21" i="3"/>
  <c r="M22" i="3"/>
  <c r="M23" i="3"/>
  <c r="M24" i="3"/>
  <c r="M25" i="3"/>
  <c r="M26" i="3"/>
  <c r="M8" i="3"/>
  <c r="M9" i="3"/>
  <c r="M10" i="3"/>
  <c r="M11" i="3"/>
  <c r="M12" i="3"/>
  <c r="M13" i="3"/>
  <c r="M14" i="3"/>
  <c r="M15" i="3"/>
  <c r="M16" i="3"/>
  <c r="M17" i="3"/>
  <c r="M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7" i="3"/>
  <c r="J22" i="3"/>
  <c r="P22" i="3" s="1"/>
  <c r="J23" i="3"/>
  <c r="J24" i="3"/>
  <c r="J25" i="3"/>
  <c r="J26" i="3"/>
  <c r="P26" i="3" s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7" i="3"/>
  <c r="I21" i="3"/>
  <c r="P21" i="3" s="1"/>
  <c r="I22" i="3"/>
  <c r="I23" i="3"/>
  <c r="P23" i="3" s="1"/>
  <c r="I24" i="3"/>
  <c r="P24" i="3" s="1"/>
  <c r="I25" i="3"/>
  <c r="P25" i="3" s="1"/>
  <c r="I26" i="3"/>
  <c r="I8" i="3"/>
  <c r="P8" i="3" s="1"/>
  <c r="I9" i="3"/>
  <c r="P9" i="3" s="1"/>
  <c r="I10" i="3"/>
  <c r="P10" i="3" s="1"/>
  <c r="I11" i="3"/>
  <c r="I12" i="3"/>
  <c r="P12" i="3" s="1"/>
  <c r="I13" i="3"/>
  <c r="P13" i="3" s="1"/>
  <c r="I14" i="3"/>
  <c r="P14" i="3" s="1"/>
  <c r="I15" i="3"/>
  <c r="P15" i="3" s="1"/>
  <c r="I16" i="3"/>
  <c r="P16" i="3" s="1"/>
  <c r="I17" i="3"/>
  <c r="P17" i="3" s="1"/>
  <c r="I18" i="3"/>
  <c r="P18" i="3" s="1"/>
  <c r="I19" i="3"/>
  <c r="P19" i="3" s="1"/>
  <c r="I20" i="3"/>
  <c r="P20" i="3" s="1"/>
  <c r="I7" i="3"/>
  <c r="P7" i="3" s="1"/>
  <c r="P11" i="3" l="1"/>
  <c r="H17" i="2"/>
  <c r="H16" i="2"/>
  <c r="H15" i="2"/>
  <c r="K6" i="2" l="1"/>
  <c r="H13" i="2"/>
  <c r="H12" i="2"/>
  <c r="H11" i="2"/>
  <c r="H10" i="2"/>
  <c r="H9" i="2"/>
  <c r="G6" i="2"/>
  <c r="L9" i="1" l="1"/>
  <c r="M9" i="1" s="1"/>
  <c r="K11" i="1"/>
  <c r="L11" i="1" s="1"/>
  <c r="K12" i="1"/>
  <c r="L12" i="1" s="1"/>
  <c r="M12" i="1" s="1"/>
  <c r="K13" i="1"/>
  <c r="L13" i="1" s="1"/>
  <c r="M13" i="1" s="1"/>
  <c r="K15" i="1"/>
  <c r="L15" i="1" s="1"/>
  <c r="M15" i="1" s="1"/>
  <c r="K16" i="1"/>
  <c r="L16" i="1" s="1"/>
  <c r="M16" i="1" s="1"/>
  <c r="K17" i="1"/>
  <c r="L17" i="1" s="1"/>
  <c r="M17" i="1" s="1"/>
  <c r="K19" i="1"/>
  <c r="L19" i="1" s="1"/>
  <c r="M19" i="1" s="1"/>
  <c r="K20" i="1"/>
  <c r="L20" i="1" s="1"/>
  <c r="M20" i="1" s="1"/>
  <c r="K21" i="1"/>
  <c r="L21" i="1" s="1"/>
  <c r="K23" i="1"/>
  <c r="L23" i="1" s="1"/>
  <c r="M23" i="1" s="1"/>
  <c r="K9" i="1"/>
  <c r="K10" i="1"/>
  <c r="L10" i="1" s="1"/>
  <c r="M10" i="1" s="1"/>
  <c r="K14" i="1"/>
  <c r="L14" i="1" s="1"/>
  <c r="M14" i="1" s="1"/>
  <c r="K18" i="1"/>
  <c r="L18" i="1" s="1"/>
  <c r="M18" i="1" s="1"/>
  <c r="K22" i="1"/>
  <c r="L22" i="1" s="1"/>
  <c r="M22" i="1" s="1"/>
</calcChain>
</file>

<file path=xl/sharedStrings.xml><?xml version="1.0" encoding="utf-8"?>
<sst xmlns="http://schemas.openxmlformats.org/spreadsheetml/2006/main" count="135" uniqueCount="82">
  <si>
    <t>Name</t>
  </si>
  <si>
    <t>Acc.</t>
  </si>
  <si>
    <t>Economics</t>
  </si>
  <si>
    <t xml:space="preserve">B.Studies </t>
  </si>
  <si>
    <t>Hindi</t>
  </si>
  <si>
    <t>English</t>
  </si>
  <si>
    <t>Total</t>
  </si>
  <si>
    <t>Percentage</t>
  </si>
  <si>
    <t>Grade</t>
  </si>
  <si>
    <t>Keshav</t>
  </si>
  <si>
    <t>Ram</t>
  </si>
  <si>
    <t>krishna</t>
  </si>
  <si>
    <t>Mohan</t>
  </si>
  <si>
    <t>Shiva</t>
  </si>
  <si>
    <t>Punit</t>
  </si>
  <si>
    <t>Shivam</t>
  </si>
  <si>
    <t>Rohit</t>
  </si>
  <si>
    <t>Vinit</t>
  </si>
  <si>
    <t>Sameer</t>
  </si>
  <si>
    <t>Nirbhay</t>
  </si>
  <si>
    <t>Aryan</t>
  </si>
  <si>
    <t>Raj</t>
  </si>
  <si>
    <t>Nittin</t>
  </si>
  <si>
    <t>Prince</t>
  </si>
  <si>
    <t>MARKSHEET</t>
  </si>
  <si>
    <t>Class - 11</t>
  </si>
  <si>
    <t>2023-24</t>
  </si>
  <si>
    <t>Roll no.</t>
  </si>
  <si>
    <t xml:space="preserve">Report Card </t>
  </si>
  <si>
    <t xml:space="preserve">Class </t>
  </si>
  <si>
    <t>Father Name</t>
  </si>
  <si>
    <t>Acadmic Seasoan 2023 - 24</t>
  </si>
  <si>
    <t>Result</t>
  </si>
  <si>
    <t>PASS</t>
  </si>
  <si>
    <t>Fail</t>
  </si>
  <si>
    <t>D-</t>
  </si>
  <si>
    <t>Subject</t>
  </si>
  <si>
    <t>Marks</t>
  </si>
  <si>
    <t>Accounts</t>
  </si>
  <si>
    <t>Business Study</t>
  </si>
  <si>
    <t>Class</t>
  </si>
  <si>
    <t>Arun Yadav</t>
  </si>
  <si>
    <t xml:space="preserve">Satish </t>
  </si>
  <si>
    <t xml:space="preserve">Shashi </t>
  </si>
  <si>
    <t>Santosh</t>
  </si>
  <si>
    <t xml:space="preserve"> Ajeet</t>
  </si>
  <si>
    <t>Bhasker</t>
  </si>
  <si>
    <t>Ram parsad</t>
  </si>
  <si>
    <t>Laxman Yadav</t>
  </si>
  <si>
    <t>Natuni Dubey</t>
  </si>
  <si>
    <t>Sunil Kumar</t>
  </si>
  <si>
    <t>rajan tiwari</t>
  </si>
  <si>
    <t>Dadan Yaday</t>
  </si>
  <si>
    <t>Diren verma</t>
  </si>
  <si>
    <t>Bablu pandey</t>
  </si>
  <si>
    <t>Ankur sharma</t>
  </si>
  <si>
    <t xml:space="preserve">Result </t>
  </si>
  <si>
    <t>Employ ID</t>
  </si>
  <si>
    <t xml:space="preserve"> </t>
  </si>
  <si>
    <t xml:space="preserve"> Degination</t>
  </si>
  <si>
    <t>D.A</t>
  </si>
  <si>
    <t>Attendence</t>
  </si>
  <si>
    <t>S.NO.</t>
  </si>
  <si>
    <t>Sagar</t>
  </si>
  <si>
    <t>Manager</t>
  </si>
  <si>
    <t>Accountant</t>
  </si>
  <si>
    <t>Helper</t>
  </si>
  <si>
    <t>Eletrician</t>
  </si>
  <si>
    <t>HR</t>
  </si>
  <si>
    <t>Recepionist</t>
  </si>
  <si>
    <t>Staff</t>
  </si>
  <si>
    <t>Guard</t>
  </si>
  <si>
    <t>Gardener</t>
  </si>
  <si>
    <t xml:space="preserve"> Basic Salary</t>
  </si>
  <si>
    <t>salary</t>
  </si>
  <si>
    <t>T.A</t>
  </si>
  <si>
    <t xml:space="preserve">O.T hrs </t>
  </si>
  <si>
    <t>O.T Salary</t>
  </si>
  <si>
    <t>P.F</t>
  </si>
  <si>
    <t>ESI</t>
  </si>
  <si>
    <t>NET Salary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</si>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</sst>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2"/>
      <color rgb="FFFF0000"/>
      <name val="Calibri"/>
      <family val="2"/>
      <scheme val="minor"/>
    </font>
    <font>
      <sz val="11"/>
      <color rgb="FFCC006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2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0" fillId="3" borderId="2" xfId="0" applyFill="1" applyBorder="1"/>
    <xf numFmtId="0" fontId="0" fillId="4" borderId="0" xfId="0" applyFill="1"/>
    <xf numFmtId="0" fontId="7" fillId="4" borderId="1" xfId="0" applyFont="1" applyFill="1" applyBorder="1" applyAlignment="1"/>
    <xf numFmtId="0" fontId="8" fillId="4" borderId="1" xfId="0" applyFont="1" applyFill="1" applyBorder="1" applyAlignment="1"/>
    <xf numFmtId="0" fontId="9" fillId="4" borderId="1" xfId="0" applyFont="1" applyFill="1" applyBorder="1" applyAlignment="1"/>
    <xf numFmtId="0" fontId="0" fillId="4" borderId="15" xfId="0" applyFill="1" applyBorder="1"/>
    <xf numFmtId="0" fontId="0" fillId="4" borderId="0" xfId="0" applyFill="1" applyBorder="1"/>
    <xf numFmtId="0" fontId="0" fillId="4" borderId="12" xfId="0" applyFill="1" applyBorder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1" fillId="6" borderId="1" xfId="0" applyFont="1" applyFill="1" applyBorder="1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opLeftCell="B14" zoomScale="143" zoomScaleNormal="100" workbookViewId="0">
      <selection activeCell="F24" sqref="F24"/>
    </sheetView>
  </sheetViews>
  <sheetFormatPr defaultRowHeight="15" x14ac:dyDescent="0.25"/>
  <cols>
    <col min="5" max="5" width="12.28515625" customWidth="1"/>
  </cols>
  <sheetData>
    <row r="1" spans="2:14" x14ac:dyDescent="0.25">
      <c r="B1" s="17" t="s">
        <v>24</v>
      </c>
      <c r="C1" s="18"/>
      <c r="D1" s="18"/>
      <c r="E1" s="18"/>
      <c r="F1" s="18"/>
      <c r="G1" s="18"/>
      <c r="H1" s="18"/>
      <c r="I1" s="18"/>
      <c r="J1" s="18"/>
      <c r="K1" s="18"/>
      <c r="L1" s="19" t="s">
        <v>25</v>
      </c>
      <c r="M1" s="20"/>
      <c r="N1" s="20"/>
    </row>
    <row r="2" spans="2:14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9"/>
      <c r="M2" s="20"/>
      <c r="N2" s="20"/>
    </row>
    <row r="3" spans="2:14" x14ac:dyDescent="0.25">
      <c r="B3" s="17"/>
      <c r="C3" s="18"/>
      <c r="D3" s="18"/>
      <c r="E3" s="18"/>
      <c r="F3" s="18"/>
      <c r="G3" s="18"/>
      <c r="H3" s="18"/>
      <c r="I3" s="18"/>
      <c r="J3" s="18"/>
      <c r="K3" s="18"/>
      <c r="L3" s="19"/>
      <c r="M3" s="20"/>
      <c r="N3" s="20"/>
    </row>
    <row r="4" spans="2:14" x14ac:dyDescent="0.25">
      <c r="B4" s="17"/>
      <c r="C4" s="18"/>
      <c r="D4" s="18"/>
      <c r="E4" s="18"/>
      <c r="F4" s="18"/>
      <c r="G4" s="18"/>
      <c r="H4" s="18"/>
      <c r="I4" s="18"/>
      <c r="J4" s="18"/>
      <c r="K4" s="18"/>
      <c r="L4" s="19"/>
      <c r="M4" s="20"/>
      <c r="N4" s="20"/>
    </row>
    <row r="5" spans="2:14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9"/>
      <c r="M5" s="20"/>
      <c r="N5" s="20"/>
    </row>
    <row r="6" spans="2:14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9"/>
      <c r="M6" s="20"/>
      <c r="N6" s="20"/>
    </row>
    <row r="7" spans="2:14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9" t="s">
        <v>26</v>
      </c>
      <c r="M7" s="20"/>
      <c r="N7" s="20"/>
    </row>
    <row r="8" spans="2:14" x14ac:dyDescent="0.25">
      <c r="B8" s="3" t="s">
        <v>27</v>
      </c>
      <c r="C8" s="3" t="s">
        <v>0</v>
      </c>
      <c r="D8" s="3" t="s">
        <v>40</v>
      </c>
      <c r="E8" s="3" t="s">
        <v>30</v>
      </c>
      <c r="F8" s="3" t="s">
        <v>1</v>
      </c>
      <c r="G8" s="3" t="s">
        <v>2</v>
      </c>
      <c r="H8" s="3" t="s">
        <v>3</v>
      </c>
      <c r="I8" s="3" t="s">
        <v>4</v>
      </c>
      <c r="J8" s="3" t="s">
        <v>5</v>
      </c>
      <c r="K8" s="3" t="s">
        <v>6</v>
      </c>
      <c r="L8" s="4" t="s">
        <v>7</v>
      </c>
      <c r="M8" s="3" t="s">
        <v>8</v>
      </c>
      <c r="N8" s="3" t="s">
        <v>32</v>
      </c>
    </row>
    <row r="9" spans="2:14" x14ac:dyDescent="0.25">
      <c r="B9" s="1">
        <v>1</v>
      </c>
      <c r="C9" s="1" t="s">
        <v>9</v>
      </c>
      <c r="D9" s="1">
        <v>11</v>
      </c>
      <c r="E9" s="1" t="s">
        <v>41</v>
      </c>
      <c r="F9" s="1">
        <v>96</v>
      </c>
      <c r="G9" s="1">
        <v>93</v>
      </c>
      <c r="H9" s="1">
        <v>94</v>
      </c>
      <c r="I9" s="1">
        <v>96</v>
      </c>
      <c r="J9" s="1">
        <v>90</v>
      </c>
      <c r="K9" s="1">
        <f>SUM(F9:J9)</f>
        <v>469</v>
      </c>
      <c r="L9" s="5">
        <f>K9/500*100</f>
        <v>93.8</v>
      </c>
      <c r="M9" s="1" t="str">
        <f>IF(L9&gt;=90,"A",IF(L9&gt;80,"B",IF(L9&gt;70,"C",IF(L9&gt;60,"D",IF(L9&gt;50,"Fail",)))))</f>
        <v>A</v>
      </c>
      <c r="N9" s="1" t="s">
        <v>33</v>
      </c>
    </row>
    <row r="10" spans="2:14" x14ac:dyDescent="0.25">
      <c r="B10" s="1">
        <v>2</v>
      </c>
      <c r="C10" s="1" t="s">
        <v>10</v>
      </c>
      <c r="D10" s="1">
        <v>11</v>
      </c>
      <c r="E10" s="1" t="s">
        <v>42</v>
      </c>
      <c r="F10" s="1">
        <v>62</v>
      </c>
      <c r="G10" s="1">
        <v>90</v>
      </c>
      <c r="H10" s="1">
        <v>83</v>
      </c>
      <c r="I10" s="1">
        <v>86</v>
      </c>
      <c r="J10" s="1">
        <v>90</v>
      </c>
      <c r="K10" s="1">
        <f>SUM(F10:J10)</f>
        <v>411</v>
      </c>
      <c r="L10" s="5">
        <f t="shared" ref="L10:L21" si="0">K10/500*100</f>
        <v>82.199999999999989</v>
      </c>
      <c r="M10" s="1" t="str">
        <f t="shared" ref="M10:M22" si="1">IF(L10&gt;=90,"A",IF(L10&gt;80,"B",IF(L10&gt;70,"C",IF(L10&gt;60,"D",IF(L10&gt;50,"Fail",)))))</f>
        <v>B</v>
      </c>
      <c r="N10" s="1" t="s">
        <v>33</v>
      </c>
    </row>
    <row r="11" spans="2:14" x14ac:dyDescent="0.25">
      <c r="B11" s="1">
        <v>3</v>
      </c>
      <c r="C11" s="1" t="s">
        <v>11</v>
      </c>
      <c r="D11" s="1">
        <v>11</v>
      </c>
      <c r="E11" s="1" t="s">
        <v>43</v>
      </c>
      <c r="F11" s="1">
        <v>63</v>
      </c>
      <c r="G11" s="1">
        <v>24</v>
      </c>
      <c r="H11" s="1">
        <v>68</v>
      </c>
      <c r="I11" s="1">
        <v>51</v>
      </c>
      <c r="J11" s="1">
        <v>94</v>
      </c>
      <c r="K11" s="1">
        <f t="shared" ref="K11:K23" si="2">SUM(F11:J11)</f>
        <v>300</v>
      </c>
      <c r="L11" s="5">
        <f t="shared" si="0"/>
        <v>60</v>
      </c>
      <c r="M11" s="2" t="s">
        <v>35</v>
      </c>
      <c r="N11" s="2" t="s">
        <v>34</v>
      </c>
    </row>
    <row r="12" spans="2:14" x14ac:dyDescent="0.25">
      <c r="B12" s="1">
        <v>4</v>
      </c>
      <c r="C12" s="1" t="s">
        <v>12</v>
      </c>
      <c r="D12" s="1">
        <v>11</v>
      </c>
      <c r="E12" s="1" t="s">
        <v>44</v>
      </c>
      <c r="F12" s="1">
        <v>95</v>
      </c>
      <c r="G12" s="1">
        <v>21</v>
      </c>
      <c r="H12" s="1">
        <v>98</v>
      </c>
      <c r="I12" s="1">
        <v>72</v>
      </c>
      <c r="J12" s="1">
        <v>91</v>
      </c>
      <c r="K12" s="1">
        <f t="shared" si="2"/>
        <v>377</v>
      </c>
      <c r="L12" s="5">
        <f t="shared" si="0"/>
        <v>75.400000000000006</v>
      </c>
      <c r="M12" s="1" t="str">
        <f t="shared" si="1"/>
        <v>C</v>
      </c>
      <c r="N12" s="1" t="s">
        <v>33</v>
      </c>
    </row>
    <row r="13" spans="2:14" x14ac:dyDescent="0.25">
      <c r="B13" s="1">
        <v>5</v>
      </c>
      <c r="C13" s="1" t="s">
        <v>13</v>
      </c>
      <c r="D13" s="1">
        <v>11</v>
      </c>
      <c r="E13" s="1" t="s">
        <v>45</v>
      </c>
      <c r="F13" s="1">
        <v>68</v>
      </c>
      <c r="G13" s="1">
        <v>90</v>
      </c>
      <c r="H13" s="1">
        <v>85</v>
      </c>
      <c r="I13" s="1">
        <v>99</v>
      </c>
      <c r="J13" s="1">
        <v>80</v>
      </c>
      <c r="K13" s="1">
        <f t="shared" si="2"/>
        <v>422</v>
      </c>
      <c r="L13" s="5">
        <f t="shared" si="0"/>
        <v>84.399999999999991</v>
      </c>
      <c r="M13" s="1" t="str">
        <f t="shared" si="1"/>
        <v>B</v>
      </c>
      <c r="N13" s="1" t="s">
        <v>33</v>
      </c>
    </row>
    <row r="14" spans="2:14" x14ac:dyDescent="0.25">
      <c r="B14" s="1">
        <v>6</v>
      </c>
      <c r="C14" s="1" t="s">
        <v>14</v>
      </c>
      <c r="D14" s="1">
        <v>11</v>
      </c>
      <c r="E14" s="1" t="s">
        <v>46</v>
      </c>
      <c r="F14" s="1">
        <v>65</v>
      </c>
      <c r="G14" s="1">
        <v>26</v>
      </c>
      <c r="H14" s="1">
        <v>69</v>
      </c>
      <c r="I14" s="1">
        <v>78</v>
      </c>
      <c r="J14" s="1">
        <v>95</v>
      </c>
      <c r="K14" s="1">
        <f t="shared" si="2"/>
        <v>333</v>
      </c>
      <c r="L14" s="5">
        <f t="shared" si="0"/>
        <v>66.600000000000009</v>
      </c>
      <c r="M14" s="1" t="str">
        <f t="shared" si="1"/>
        <v>D</v>
      </c>
      <c r="N14" s="1" t="s">
        <v>33</v>
      </c>
    </row>
    <row r="15" spans="2:14" x14ac:dyDescent="0.25">
      <c r="B15" s="1">
        <v>7</v>
      </c>
      <c r="C15" s="1" t="s">
        <v>15</v>
      </c>
      <c r="D15" s="1">
        <v>11</v>
      </c>
      <c r="E15" s="1" t="s">
        <v>47</v>
      </c>
      <c r="F15" s="1">
        <v>98</v>
      </c>
      <c r="G15" s="1">
        <v>29</v>
      </c>
      <c r="H15" s="1">
        <v>78</v>
      </c>
      <c r="I15" s="1">
        <v>61</v>
      </c>
      <c r="J15" s="1">
        <v>70</v>
      </c>
      <c r="K15" s="1">
        <f t="shared" si="2"/>
        <v>336</v>
      </c>
      <c r="L15" s="5">
        <f t="shared" si="0"/>
        <v>67.2</v>
      </c>
      <c r="M15" s="1" t="str">
        <f t="shared" si="1"/>
        <v>D</v>
      </c>
      <c r="N15" s="1" t="s">
        <v>33</v>
      </c>
    </row>
    <row r="16" spans="2:14" x14ac:dyDescent="0.25">
      <c r="B16" s="1">
        <v>8</v>
      </c>
      <c r="C16" s="1" t="s">
        <v>16</v>
      </c>
      <c r="D16" s="1">
        <v>11</v>
      </c>
      <c r="E16" s="1" t="s">
        <v>48</v>
      </c>
      <c r="F16" s="1">
        <v>59</v>
      </c>
      <c r="G16" s="1">
        <v>92</v>
      </c>
      <c r="H16" s="1">
        <v>94</v>
      </c>
      <c r="I16" s="1">
        <v>80</v>
      </c>
      <c r="J16" s="1">
        <v>56</v>
      </c>
      <c r="K16" s="1">
        <f t="shared" si="2"/>
        <v>381</v>
      </c>
      <c r="L16" s="5">
        <f t="shared" si="0"/>
        <v>76.2</v>
      </c>
      <c r="M16" s="1" t="str">
        <f t="shared" si="1"/>
        <v>C</v>
      </c>
      <c r="N16" s="1" t="s">
        <v>33</v>
      </c>
    </row>
    <row r="17" spans="2:14" x14ac:dyDescent="0.25">
      <c r="B17" s="1">
        <v>9</v>
      </c>
      <c r="C17" s="1" t="s">
        <v>17</v>
      </c>
      <c r="D17" s="1">
        <v>11</v>
      </c>
      <c r="E17" s="1" t="s">
        <v>49</v>
      </c>
      <c r="F17" s="1">
        <v>58</v>
      </c>
      <c r="G17" s="1">
        <v>82</v>
      </c>
      <c r="H17" s="1">
        <v>93</v>
      </c>
      <c r="I17" s="1">
        <v>60</v>
      </c>
      <c r="J17" s="1">
        <v>95</v>
      </c>
      <c r="K17" s="1">
        <f t="shared" si="2"/>
        <v>388</v>
      </c>
      <c r="L17" s="5">
        <f t="shared" si="0"/>
        <v>77.600000000000009</v>
      </c>
      <c r="M17" s="1" t="str">
        <f t="shared" si="1"/>
        <v>C</v>
      </c>
      <c r="N17" s="1" t="s">
        <v>33</v>
      </c>
    </row>
    <row r="18" spans="2:14" x14ac:dyDescent="0.25">
      <c r="B18" s="1">
        <v>10</v>
      </c>
      <c r="C18" s="1" t="s">
        <v>18</v>
      </c>
      <c r="D18" s="1">
        <v>11</v>
      </c>
      <c r="E18" s="1" t="s">
        <v>50</v>
      </c>
      <c r="F18" s="1">
        <v>54</v>
      </c>
      <c r="G18" s="1">
        <v>84</v>
      </c>
      <c r="H18" s="1">
        <v>87</v>
      </c>
      <c r="I18" s="1">
        <v>76</v>
      </c>
      <c r="J18" s="1">
        <v>61</v>
      </c>
      <c r="K18" s="1">
        <f t="shared" si="2"/>
        <v>362</v>
      </c>
      <c r="L18" s="5">
        <f t="shared" si="0"/>
        <v>72.399999999999991</v>
      </c>
      <c r="M18" s="1" t="str">
        <f t="shared" si="1"/>
        <v>C</v>
      </c>
      <c r="N18" s="1" t="s">
        <v>33</v>
      </c>
    </row>
    <row r="19" spans="2:14" x14ac:dyDescent="0.25">
      <c r="B19" s="1">
        <v>11</v>
      </c>
      <c r="C19" s="1" t="s">
        <v>19</v>
      </c>
      <c r="D19" s="1">
        <v>11</v>
      </c>
      <c r="E19" s="1" t="s">
        <v>51</v>
      </c>
      <c r="F19" s="1">
        <v>83</v>
      </c>
      <c r="G19" s="1">
        <v>92</v>
      </c>
      <c r="H19" s="1">
        <v>96</v>
      </c>
      <c r="I19" s="1">
        <v>80</v>
      </c>
      <c r="J19" s="1">
        <v>61</v>
      </c>
      <c r="K19" s="1">
        <f t="shared" si="2"/>
        <v>412</v>
      </c>
      <c r="L19" s="5">
        <f t="shared" si="0"/>
        <v>82.399999999999991</v>
      </c>
      <c r="M19" s="1" t="str">
        <f t="shared" si="1"/>
        <v>B</v>
      </c>
      <c r="N19" s="1" t="s">
        <v>33</v>
      </c>
    </row>
    <row r="20" spans="2:14" x14ac:dyDescent="0.25">
      <c r="B20" s="1">
        <v>12</v>
      </c>
      <c r="C20" s="1" t="s">
        <v>20</v>
      </c>
      <c r="D20" s="1">
        <v>11</v>
      </c>
      <c r="E20" s="1" t="s">
        <v>52</v>
      </c>
      <c r="F20" s="1">
        <v>58</v>
      </c>
      <c r="G20" s="1">
        <v>82</v>
      </c>
      <c r="H20" s="1">
        <v>56</v>
      </c>
      <c r="I20" s="1">
        <v>82</v>
      </c>
      <c r="J20" s="1">
        <v>82</v>
      </c>
      <c r="K20" s="1">
        <f t="shared" si="2"/>
        <v>360</v>
      </c>
      <c r="L20" s="5">
        <f t="shared" si="0"/>
        <v>72</v>
      </c>
      <c r="M20" s="1" t="str">
        <f t="shared" si="1"/>
        <v>C</v>
      </c>
      <c r="N20" s="1" t="s">
        <v>33</v>
      </c>
    </row>
    <row r="21" spans="2:14" x14ac:dyDescent="0.25">
      <c r="B21" s="1">
        <v>13</v>
      </c>
      <c r="C21" s="1" t="s">
        <v>21</v>
      </c>
      <c r="D21" s="1">
        <v>11</v>
      </c>
      <c r="E21" s="1" t="s">
        <v>53</v>
      </c>
      <c r="F21" s="1">
        <v>72</v>
      </c>
      <c r="G21" s="1">
        <v>20</v>
      </c>
      <c r="H21" s="1">
        <v>52</v>
      </c>
      <c r="I21" s="1">
        <v>66</v>
      </c>
      <c r="J21" s="1">
        <v>60</v>
      </c>
      <c r="K21" s="1">
        <f t="shared" si="2"/>
        <v>270</v>
      </c>
      <c r="L21" s="5">
        <f t="shared" si="0"/>
        <v>54</v>
      </c>
      <c r="M21" s="2" t="s">
        <v>35</v>
      </c>
      <c r="N21" s="2" t="s">
        <v>34</v>
      </c>
    </row>
    <row r="22" spans="2:14" x14ac:dyDescent="0.25">
      <c r="B22" s="1">
        <v>14</v>
      </c>
      <c r="C22" s="1" t="s">
        <v>22</v>
      </c>
      <c r="D22" s="1">
        <v>11</v>
      </c>
      <c r="E22" s="1" t="s">
        <v>54</v>
      </c>
      <c r="F22" s="1">
        <v>96</v>
      </c>
      <c r="G22" s="1">
        <v>80</v>
      </c>
      <c r="H22" s="1">
        <v>82</v>
      </c>
      <c r="I22" s="1">
        <v>83</v>
      </c>
      <c r="J22" s="1">
        <v>52</v>
      </c>
      <c r="K22" s="1">
        <f t="shared" si="2"/>
        <v>393</v>
      </c>
      <c r="L22" s="1">
        <f>K22/500*100</f>
        <v>78.600000000000009</v>
      </c>
      <c r="M22" s="1" t="str">
        <f t="shared" si="1"/>
        <v>C</v>
      </c>
      <c r="N22" s="1" t="s">
        <v>33</v>
      </c>
    </row>
    <row r="23" spans="2:14" x14ac:dyDescent="0.25">
      <c r="B23" s="1">
        <v>15</v>
      </c>
      <c r="C23" s="1" t="s">
        <v>23</v>
      </c>
      <c r="D23" s="1">
        <v>11</v>
      </c>
      <c r="E23" s="1" t="s">
        <v>55</v>
      </c>
      <c r="F23" s="1">
        <v>62</v>
      </c>
      <c r="G23" s="1">
        <v>78</v>
      </c>
      <c r="H23" s="1">
        <v>97</v>
      </c>
      <c r="I23" s="1">
        <v>80</v>
      </c>
      <c r="J23" s="1">
        <v>79</v>
      </c>
      <c r="K23" s="1">
        <f t="shared" si="2"/>
        <v>396</v>
      </c>
      <c r="L23" s="1">
        <f>K23/500*100</f>
        <v>79.2</v>
      </c>
      <c r="M23" s="1" t="str">
        <f>IF(L23&gt;=90,"A",IF(L23&gt;80,"B",IF(L23&gt;70,"C",IF(L23&gt;60,"D",IF(L23&gt;50,"Fail",)))))</f>
        <v>C</v>
      </c>
      <c r="N23" s="1" t="s">
        <v>33</v>
      </c>
    </row>
  </sheetData>
  <mergeCells count="3">
    <mergeCell ref="B1:K7"/>
    <mergeCell ref="L1:N6"/>
    <mergeCell ref="L7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8"/>
  <sheetViews>
    <sheetView tabSelected="1" topLeftCell="C1" zoomScale="73" workbookViewId="0">
      <selection activeCell="E6" sqref="E6"/>
    </sheetView>
  </sheetViews>
  <sheetFormatPr defaultRowHeight="15" x14ac:dyDescent="0.25"/>
  <cols>
    <col min="10" max="10" width="12.140625" customWidth="1"/>
    <col min="11" max="11" width="12.42578125" customWidth="1"/>
  </cols>
  <sheetData>
    <row r="3" spans="4:11" x14ac:dyDescent="0.25">
      <c r="D3" s="27" t="s">
        <v>28</v>
      </c>
      <c r="E3" s="28"/>
      <c r="F3" s="28"/>
      <c r="G3" s="28"/>
      <c r="H3" s="28"/>
      <c r="I3" s="28"/>
      <c r="J3" s="28"/>
      <c r="K3" s="29"/>
    </row>
    <row r="4" spans="4:11" x14ac:dyDescent="0.25">
      <c r="D4" s="30"/>
      <c r="E4" s="31"/>
      <c r="F4" s="31"/>
      <c r="G4" s="31"/>
      <c r="H4" s="31"/>
      <c r="I4" s="31"/>
      <c r="J4" s="31"/>
      <c r="K4" s="32"/>
    </row>
    <row r="5" spans="4:11" x14ac:dyDescent="0.25">
      <c r="D5" s="33" t="s">
        <v>31</v>
      </c>
      <c r="E5" s="34"/>
      <c r="F5" s="34"/>
      <c r="G5" s="34"/>
      <c r="H5" s="34"/>
      <c r="I5" s="34"/>
      <c r="J5" s="34"/>
      <c r="K5" s="35"/>
    </row>
    <row r="6" spans="4:11" x14ac:dyDescent="0.25">
      <c r="D6" s="9" t="s">
        <v>27</v>
      </c>
      <c r="E6" s="8">
        <v>1</v>
      </c>
      <c r="F6" s="9" t="s">
        <v>0</v>
      </c>
      <c r="G6" s="7" t="str">
        <f>VLOOKUP(E6,Sheet1!B8:N23,2,0)</f>
        <v>Keshav</v>
      </c>
      <c r="H6" s="9" t="s">
        <v>29</v>
      </c>
      <c r="I6" s="8">
        <v>11</v>
      </c>
      <c r="J6" s="9" t="s">
        <v>30</v>
      </c>
      <c r="K6" s="8" t="str">
        <f>VLOOKUP(E6,Sheet1!B8:N23,4,0)</f>
        <v>Arun Yadav</v>
      </c>
    </row>
    <row r="7" spans="4:11" x14ac:dyDescent="0.25">
      <c r="D7" s="36" t="s">
        <v>36</v>
      </c>
      <c r="E7" s="37"/>
      <c r="F7" s="37"/>
      <c r="G7" s="38"/>
      <c r="H7" s="36" t="s">
        <v>37</v>
      </c>
      <c r="I7" s="37"/>
      <c r="J7" s="37"/>
      <c r="K7" s="38"/>
    </row>
    <row r="8" spans="4:11" x14ac:dyDescent="0.25">
      <c r="D8" s="39"/>
      <c r="E8" s="40"/>
      <c r="F8" s="40"/>
      <c r="G8" s="41"/>
      <c r="H8" s="39"/>
      <c r="I8" s="40"/>
      <c r="J8" s="40"/>
      <c r="K8" s="41"/>
    </row>
    <row r="9" spans="4:11" x14ac:dyDescent="0.25">
      <c r="D9" s="21" t="s">
        <v>38</v>
      </c>
      <c r="E9" s="22"/>
      <c r="F9" s="22"/>
      <c r="G9" s="23"/>
      <c r="H9" s="21">
        <f>VLOOKUP(E6,Sheet1!B8:N23,5,0)</f>
        <v>96</v>
      </c>
      <c r="I9" s="22"/>
      <c r="J9" s="22"/>
      <c r="K9" s="23"/>
    </row>
    <row r="10" spans="4:11" x14ac:dyDescent="0.25">
      <c r="D10" s="21" t="s">
        <v>2</v>
      </c>
      <c r="E10" s="22"/>
      <c r="F10" s="22"/>
      <c r="G10" s="23"/>
      <c r="H10" s="21">
        <f>VLOOKUP(E6,Sheet1!B8:N23,6,0)</f>
        <v>93</v>
      </c>
      <c r="I10" s="22"/>
      <c r="J10" s="22"/>
      <c r="K10" s="23"/>
    </row>
    <row r="11" spans="4:11" x14ac:dyDescent="0.25">
      <c r="D11" s="21" t="s">
        <v>39</v>
      </c>
      <c r="E11" s="22"/>
      <c r="F11" s="22"/>
      <c r="G11" s="23"/>
      <c r="H11" s="21">
        <f>VLOOKUP(E6,Sheet1!B8:N23,7,0)</f>
        <v>94</v>
      </c>
      <c r="I11" s="22"/>
      <c r="J11" s="22"/>
      <c r="K11" s="23"/>
    </row>
    <row r="12" spans="4:11" x14ac:dyDescent="0.25">
      <c r="D12" s="21" t="s">
        <v>4</v>
      </c>
      <c r="E12" s="22"/>
      <c r="F12" s="22"/>
      <c r="G12" s="23"/>
      <c r="H12" s="21">
        <f>VLOOKUP(E6,Sheet1!B8:N23,8,0)</f>
        <v>96</v>
      </c>
      <c r="I12" s="22"/>
      <c r="J12" s="22"/>
      <c r="K12" s="23"/>
    </row>
    <row r="13" spans="4:11" x14ac:dyDescent="0.25">
      <c r="D13" s="21" t="s">
        <v>5</v>
      </c>
      <c r="E13" s="22"/>
      <c r="F13" s="22"/>
      <c r="G13" s="23"/>
      <c r="H13" s="21">
        <f>VLOOKUP(E6,Sheet1!B8:N23,9,0)</f>
        <v>90</v>
      </c>
      <c r="I13" s="22"/>
      <c r="J13" s="22"/>
      <c r="K13" s="23"/>
    </row>
    <row r="14" spans="4:11" x14ac:dyDescent="0.25">
      <c r="D14" s="21"/>
      <c r="E14" s="22"/>
      <c r="F14" s="22"/>
      <c r="G14" s="23"/>
      <c r="H14" s="21"/>
      <c r="I14" s="22"/>
      <c r="J14" s="22"/>
      <c r="K14" s="23"/>
    </row>
    <row r="15" spans="4:11" x14ac:dyDescent="0.25">
      <c r="D15" s="24" t="s">
        <v>7</v>
      </c>
      <c r="E15" s="25"/>
      <c r="F15" s="25"/>
      <c r="G15" s="26"/>
      <c r="H15" s="21">
        <f>VLOOKUP(E6,Sheet1!B8:N23,11,0)</f>
        <v>93.8</v>
      </c>
      <c r="I15" s="22"/>
      <c r="J15" s="22"/>
      <c r="K15" s="23"/>
    </row>
    <row r="16" spans="4:11" x14ac:dyDescent="0.25">
      <c r="D16" s="24" t="s">
        <v>8</v>
      </c>
      <c r="E16" s="25"/>
      <c r="F16" s="25"/>
      <c r="G16" s="26"/>
      <c r="H16" s="21" t="str">
        <f>VLOOKUP(E6,Sheet1!B8:N23,12,0)</f>
        <v>A</v>
      </c>
      <c r="I16" s="22"/>
      <c r="J16" s="22"/>
      <c r="K16" s="23"/>
    </row>
    <row r="17" spans="4:11" x14ac:dyDescent="0.25">
      <c r="D17" s="24" t="s">
        <v>56</v>
      </c>
      <c r="E17" s="25"/>
      <c r="F17" s="25"/>
      <c r="G17" s="26"/>
      <c r="H17" s="21" t="str">
        <f>VLOOKUP(Sheet2!E6,Sheet1!B8:N23,13,0)</f>
        <v>PASS</v>
      </c>
      <c r="I17" s="22"/>
      <c r="J17" s="22"/>
      <c r="K17" s="23"/>
    </row>
    <row r="18" spans="4:11" x14ac:dyDescent="0.25">
      <c r="D18" s="6"/>
      <c r="E18" s="6"/>
      <c r="F18" s="6"/>
      <c r="G18" s="6"/>
      <c r="H18" s="6"/>
      <c r="I18" s="6"/>
      <c r="J18" s="6"/>
      <c r="K18" s="6"/>
    </row>
  </sheetData>
  <mergeCells count="22">
    <mergeCell ref="D3:K4"/>
    <mergeCell ref="D5:K5"/>
    <mergeCell ref="D7:G8"/>
    <mergeCell ref="H7:K8"/>
    <mergeCell ref="D9:G9"/>
    <mergeCell ref="H9:K9"/>
    <mergeCell ref="H10:K10"/>
    <mergeCell ref="H11:K11"/>
    <mergeCell ref="H12:K12"/>
    <mergeCell ref="H13:K13"/>
    <mergeCell ref="D17:G17"/>
    <mergeCell ref="H17:K17"/>
    <mergeCell ref="D10:G10"/>
    <mergeCell ref="D11:G11"/>
    <mergeCell ref="D12:G12"/>
    <mergeCell ref="D13:G13"/>
    <mergeCell ref="D14:G14"/>
    <mergeCell ref="D15:G15"/>
    <mergeCell ref="H14:K14"/>
    <mergeCell ref="H15:K15"/>
    <mergeCell ref="D16:G16"/>
    <mergeCell ref="H16:K1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Sheet1!$B$9:$B$24</xm:f>
          </x14:formula1>
          <xm:sqref>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64" zoomScaleNormal="130" workbookViewId="0">
      <selection activeCell="E3" sqref="E3:N4"/>
    </sheetView>
  </sheetViews>
  <sheetFormatPr defaultRowHeight="15" x14ac:dyDescent="0.25"/>
  <cols>
    <col min="4" max="4" width="9.85546875" customWidth="1"/>
    <col min="5" max="5" width="12.85546875" customWidth="1"/>
    <col min="6" max="6" width="11.85546875" customWidth="1"/>
    <col min="7" max="7" width="11.5703125" bestFit="1" customWidth="1"/>
    <col min="8" max="8" width="10.7109375" customWidth="1"/>
    <col min="13" max="13" width="9.42578125" customWidth="1"/>
    <col min="16" max="16" width="10" customWidth="1"/>
  </cols>
  <sheetData>
    <row r="1" spans="2:17" ht="15.75" thickBot="1" x14ac:dyDescent="0.3"/>
    <row r="2" spans="2:17" x14ac:dyDescent="0.25">
      <c r="B2" s="12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3"/>
    </row>
    <row r="3" spans="2:17" x14ac:dyDescent="0.25">
      <c r="B3" s="10"/>
      <c r="C3" s="11"/>
      <c r="D3" s="11"/>
      <c r="E3" s="42" t="s">
        <v>81</v>
      </c>
      <c r="F3" s="42"/>
      <c r="G3" s="42"/>
      <c r="H3" s="42"/>
      <c r="I3" s="42"/>
      <c r="J3" s="42"/>
      <c r="K3" s="42"/>
      <c r="L3" s="42"/>
      <c r="M3" s="42"/>
      <c r="N3" s="42"/>
      <c r="O3" s="11"/>
      <c r="P3" s="11"/>
      <c r="Q3" s="14"/>
    </row>
    <row r="4" spans="2:17" x14ac:dyDescent="0.25">
      <c r="B4" s="10"/>
      <c r="C4" s="11"/>
      <c r="D4" s="11"/>
      <c r="E4" s="42"/>
      <c r="F4" s="42"/>
      <c r="G4" s="42"/>
      <c r="H4" s="42"/>
      <c r="I4" s="42"/>
      <c r="J4" s="42"/>
      <c r="K4" s="42"/>
      <c r="L4" s="42"/>
      <c r="M4" s="42"/>
      <c r="N4" s="42"/>
      <c r="O4" s="11"/>
      <c r="P4" s="11"/>
      <c r="Q4" s="14"/>
    </row>
    <row r="5" spans="2:17" x14ac:dyDescent="0.25">
      <c r="B5" s="43" t="s">
        <v>58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2:17" x14ac:dyDescent="0.25">
      <c r="B6" s="10"/>
      <c r="C6" s="15" t="s">
        <v>62</v>
      </c>
      <c r="D6" s="15" t="s">
        <v>57</v>
      </c>
      <c r="E6" s="15" t="s">
        <v>0</v>
      </c>
      <c r="F6" s="15" t="s">
        <v>59</v>
      </c>
      <c r="G6" s="15" t="s">
        <v>73</v>
      </c>
      <c r="H6" s="15" t="s">
        <v>61</v>
      </c>
      <c r="I6" s="15" t="s">
        <v>74</v>
      </c>
      <c r="J6" s="15" t="s">
        <v>60</v>
      </c>
      <c r="K6" s="15" t="s">
        <v>75</v>
      </c>
      <c r="L6" s="15" t="s">
        <v>76</v>
      </c>
      <c r="M6" s="15" t="s">
        <v>77</v>
      </c>
      <c r="N6" s="15" t="s">
        <v>78</v>
      </c>
      <c r="O6" s="15" t="s">
        <v>79</v>
      </c>
      <c r="P6" s="15" t="s">
        <v>80</v>
      </c>
      <c r="Q6" s="14"/>
    </row>
    <row r="7" spans="2:17" x14ac:dyDescent="0.25">
      <c r="B7" s="10"/>
      <c r="C7" s="15">
        <v>1</v>
      </c>
      <c r="D7" s="15">
        <v>4527</v>
      </c>
      <c r="E7" s="15" t="s">
        <v>41</v>
      </c>
      <c r="F7" s="15" t="s">
        <v>65</v>
      </c>
      <c r="G7" s="15">
        <v>40000</v>
      </c>
      <c r="H7" s="15">
        <v>30</v>
      </c>
      <c r="I7" s="15">
        <f>G7*H7/30</f>
        <v>40000</v>
      </c>
      <c r="J7" s="15">
        <f>G7*5%</f>
        <v>2000</v>
      </c>
      <c r="K7" s="15">
        <f>G7*6%</f>
        <v>2400</v>
      </c>
      <c r="L7" s="15">
        <v>1</v>
      </c>
      <c r="M7" s="15">
        <f>G7*L7/24</f>
        <v>1666.6666666666667</v>
      </c>
      <c r="N7" s="15">
        <f>G7*3%</f>
        <v>1200</v>
      </c>
      <c r="O7" s="15">
        <f>G7*4%</f>
        <v>1600</v>
      </c>
      <c r="P7" s="15">
        <f>I7+J7+K7+M7-N7-O7</f>
        <v>43266.666666666664</v>
      </c>
      <c r="Q7" s="14"/>
    </row>
    <row r="8" spans="2:17" x14ac:dyDescent="0.25">
      <c r="B8" s="10"/>
      <c r="C8" s="15">
        <v>2</v>
      </c>
      <c r="D8" s="15">
        <v>2947</v>
      </c>
      <c r="E8" s="15" t="s">
        <v>42</v>
      </c>
      <c r="F8" s="15" t="s">
        <v>64</v>
      </c>
      <c r="G8" s="15">
        <v>60000</v>
      </c>
      <c r="H8" s="15">
        <v>30</v>
      </c>
      <c r="I8" s="15">
        <f t="shared" ref="I8:I26" si="0">G8*H8/30</f>
        <v>60000</v>
      </c>
      <c r="J8" s="15">
        <f t="shared" ref="J8:J26" si="1">G8*5%</f>
        <v>3000</v>
      </c>
      <c r="K8" s="15">
        <f t="shared" ref="K8:K26" si="2">G8*6%</f>
        <v>3600</v>
      </c>
      <c r="L8" s="15">
        <v>6</v>
      </c>
      <c r="M8" s="15">
        <f t="shared" ref="M8:M26" si="3">G8*L8/24</f>
        <v>15000</v>
      </c>
      <c r="N8" s="15">
        <f t="shared" ref="N8:N26" si="4">G8*3%</f>
        <v>1800</v>
      </c>
      <c r="O8" s="15">
        <f t="shared" ref="O8:O26" si="5">G8*4%</f>
        <v>2400</v>
      </c>
      <c r="P8" s="15">
        <f t="shared" ref="P8:P26" si="6">I8+J8+K8+M8-N8-O8</f>
        <v>77400</v>
      </c>
      <c r="Q8" s="14"/>
    </row>
    <row r="9" spans="2:17" x14ac:dyDescent="0.25">
      <c r="B9" s="10"/>
      <c r="C9" s="15">
        <v>3</v>
      </c>
      <c r="D9" s="15">
        <v>4307</v>
      </c>
      <c r="E9" s="15" t="s">
        <v>43</v>
      </c>
      <c r="F9" s="15" t="s">
        <v>66</v>
      </c>
      <c r="G9" s="15">
        <v>30000</v>
      </c>
      <c r="H9" s="15">
        <v>25</v>
      </c>
      <c r="I9" s="15">
        <f t="shared" si="0"/>
        <v>25000</v>
      </c>
      <c r="J9" s="15">
        <f t="shared" si="1"/>
        <v>1500</v>
      </c>
      <c r="K9" s="15">
        <f t="shared" si="2"/>
        <v>1800</v>
      </c>
      <c r="L9" s="15">
        <v>5</v>
      </c>
      <c r="M9" s="15">
        <f t="shared" si="3"/>
        <v>6250</v>
      </c>
      <c r="N9" s="15">
        <f t="shared" si="4"/>
        <v>900</v>
      </c>
      <c r="O9" s="15">
        <f t="shared" si="5"/>
        <v>1200</v>
      </c>
      <c r="P9" s="15">
        <f t="shared" si="6"/>
        <v>32450</v>
      </c>
      <c r="Q9" s="14"/>
    </row>
    <row r="10" spans="2:17" x14ac:dyDescent="0.25">
      <c r="B10" s="10"/>
      <c r="C10" s="15">
        <v>4</v>
      </c>
      <c r="D10" s="15">
        <v>4188</v>
      </c>
      <c r="E10" s="15" t="s">
        <v>44</v>
      </c>
      <c r="F10" s="15" t="s">
        <v>67</v>
      </c>
      <c r="G10" s="15">
        <v>30000</v>
      </c>
      <c r="H10" s="15">
        <v>25</v>
      </c>
      <c r="I10" s="15">
        <f t="shared" si="0"/>
        <v>25000</v>
      </c>
      <c r="J10" s="15">
        <f t="shared" si="1"/>
        <v>1500</v>
      </c>
      <c r="K10" s="15">
        <f t="shared" si="2"/>
        <v>1800</v>
      </c>
      <c r="L10" s="15">
        <v>2</v>
      </c>
      <c r="M10" s="15">
        <f t="shared" si="3"/>
        <v>2500</v>
      </c>
      <c r="N10" s="15">
        <f t="shared" si="4"/>
        <v>900</v>
      </c>
      <c r="O10" s="15">
        <f t="shared" si="5"/>
        <v>1200</v>
      </c>
      <c r="P10" s="15">
        <f t="shared" si="6"/>
        <v>28700</v>
      </c>
      <c r="Q10" s="14"/>
    </row>
    <row r="11" spans="2:17" x14ac:dyDescent="0.25">
      <c r="B11" s="10"/>
      <c r="C11" s="15">
        <v>5</v>
      </c>
      <c r="D11" s="15">
        <v>3959</v>
      </c>
      <c r="E11" s="15" t="s">
        <v>45</v>
      </c>
      <c r="F11" s="15" t="s">
        <v>68</v>
      </c>
      <c r="G11" s="15">
        <v>40000</v>
      </c>
      <c r="H11" s="15">
        <v>27</v>
      </c>
      <c r="I11" s="15">
        <f t="shared" si="0"/>
        <v>36000</v>
      </c>
      <c r="J11" s="15">
        <f t="shared" si="1"/>
        <v>2000</v>
      </c>
      <c r="K11" s="15">
        <f t="shared" si="2"/>
        <v>2400</v>
      </c>
      <c r="L11" s="15">
        <v>3</v>
      </c>
      <c r="M11" s="15">
        <f t="shared" si="3"/>
        <v>5000</v>
      </c>
      <c r="N11" s="15">
        <f t="shared" si="4"/>
        <v>1200</v>
      </c>
      <c r="O11" s="15">
        <f t="shared" si="5"/>
        <v>1600</v>
      </c>
      <c r="P11" s="15">
        <f t="shared" si="6"/>
        <v>42600</v>
      </c>
      <c r="Q11" s="14"/>
    </row>
    <row r="12" spans="2:17" x14ac:dyDescent="0.25">
      <c r="B12" s="10"/>
      <c r="C12" s="15">
        <v>6</v>
      </c>
      <c r="D12" s="15">
        <v>2732</v>
      </c>
      <c r="E12" s="15" t="s">
        <v>46</v>
      </c>
      <c r="F12" s="15" t="s">
        <v>69</v>
      </c>
      <c r="G12" s="15">
        <v>25000</v>
      </c>
      <c r="H12" s="15">
        <v>26</v>
      </c>
      <c r="I12" s="15">
        <f t="shared" si="0"/>
        <v>21666.666666666668</v>
      </c>
      <c r="J12" s="15">
        <f t="shared" si="1"/>
        <v>1250</v>
      </c>
      <c r="K12" s="15">
        <f t="shared" si="2"/>
        <v>1500</v>
      </c>
      <c r="L12" s="15">
        <v>4</v>
      </c>
      <c r="M12" s="15">
        <f t="shared" si="3"/>
        <v>4166.666666666667</v>
      </c>
      <c r="N12" s="15">
        <f t="shared" si="4"/>
        <v>750</v>
      </c>
      <c r="O12" s="15">
        <f t="shared" si="5"/>
        <v>1000</v>
      </c>
      <c r="P12" s="15">
        <f t="shared" si="6"/>
        <v>26833.333333333336</v>
      </c>
      <c r="Q12" s="14"/>
    </row>
    <row r="13" spans="2:17" x14ac:dyDescent="0.25">
      <c r="B13" s="10"/>
      <c r="C13" s="15">
        <v>7</v>
      </c>
      <c r="D13" s="15">
        <v>2091</v>
      </c>
      <c r="E13" s="15" t="s">
        <v>47</v>
      </c>
      <c r="F13" s="15" t="s">
        <v>70</v>
      </c>
      <c r="G13" s="15">
        <v>35000</v>
      </c>
      <c r="H13" s="15">
        <v>29</v>
      </c>
      <c r="I13" s="15">
        <f t="shared" si="0"/>
        <v>33833.333333333336</v>
      </c>
      <c r="J13" s="15">
        <f t="shared" si="1"/>
        <v>1750</v>
      </c>
      <c r="K13" s="15">
        <f t="shared" si="2"/>
        <v>2100</v>
      </c>
      <c r="L13" s="15">
        <v>3</v>
      </c>
      <c r="M13" s="15">
        <f t="shared" si="3"/>
        <v>4375</v>
      </c>
      <c r="N13" s="15">
        <f t="shared" si="4"/>
        <v>1050</v>
      </c>
      <c r="O13" s="15">
        <f t="shared" si="5"/>
        <v>1400</v>
      </c>
      <c r="P13" s="15">
        <f t="shared" si="6"/>
        <v>39608.333333333336</v>
      </c>
      <c r="Q13" s="14"/>
    </row>
    <row r="14" spans="2:17" x14ac:dyDescent="0.25">
      <c r="B14" s="10"/>
      <c r="C14" s="15">
        <v>8</v>
      </c>
      <c r="D14" s="15">
        <v>2853</v>
      </c>
      <c r="E14" s="15" t="s">
        <v>48</v>
      </c>
      <c r="F14" s="15" t="s">
        <v>70</v>
      </c>
      <c r="G14" s="15">
        <v>35000</v>
      </c>
      <c r="H14" s="15">
        <v>30</v>
      </c>
      <c r="I14" s="15">
        <f t="shared" si="0"/>
        <v>35000</v>
      </c>
      <c r="J14" s="15">
        <f t="shared" si="1"/>
        <v>1750</v>
      </c>
      <c r="K14" s="15">
        <f t="shared" si="2"/>
        <v>2100</v>
      </c>
      <c r="L14" s="15">
        <v>1</v>
      </c>
      <c r="M14" s="15">
        <f t="shared" si="3"/>
        <v>1458.3333333333333</v>
      </c>
      <c r="N14" s="15">
        <f t="shared" si="4"/>
        <v>1050</v>
      </c>
      <c r="O14" s="15">
        <f t="shared" si="5"/>
        <v>1400</v>
      </c>
      <c r="P14" s="15">
        <f t="shared" si="6"/>
        <v>37858.333333333336</v>
      </c>
      <c r="Q14" s="14"/>
    </row>
    <row r="15" spans="2:17" x14ac:dyDescent="0.25">
      <c r="B15" s="10"/>
      <c r="C15" s="15">
        <v>9</v>
      </c>
      <c r="D15" s="15">
        <v>2815</v>
      </c>
      <c r="E15" s="15" t="s">
        <v>49</v>
      </c>
      <c r="F15" s="15" t="s">
        <v>70</v>
      </c>
      <c r="G15" s="15">
        <v>35000</v>
      </c>
      <c r="H15" s="15">
        <v>29</v>
      </c>
      <c r="I15" s="15">
        <f t="shared" si="0"/>
        <v>33833.333333333336</v>
      </c>
      <c r="J15" s="15">
        <f t="shared" si="1"/>
        <v>1750</v>
      </c>
      <c r="K15" s="15">
        <f t="shared" si="2"/>
        <v>2100</v>
      </c>
      <c r="L15" s="15">
        <v>4</v>
      </c>
      <c r="M15" s="15">
        <f t="shared" si="3"/>
        <v>5833.333333333333</v>
      </c>
      <c r="N15" s="15">
        <f t="shared" si="4"/>
        <v>1050</v>
      </c>
      <c r="O15" s="15">
        <f t="shared" si="5"/>
        <v>1400</v>
      </c>
      <c r="P15" s="15">
        <f t="shared" si="6"/>
        <v>41066.666666666672</v>
      </c>
      <c r="Q15" s="14"/>
    </row>
    <row r="16" spans="2:17" x14ac:dyDescent="0.25">
      <c r="B16" s="10"/>
      <c r="C16" s="15">
        <v>10</v>
      </c>
      <c r="D16" s="15">
        <v>4125</v>
      </c>
      <c r="E16" s="15" t="s">
        <v>50</v>
      </c>
      <c r="F16" s="15" t="s">
        <v>70</v>
      </c>
      <c r="G16" s="15">
        <v>35000</v>
      </c>
      <c r="H16" s="15">
        <v>26</v>
      </c>
      <c r="I16" s="15">
        <f t="shared" si="0"/>
        <v>30333.333333333332</v>
      </c>
      <c r="J16" s="15">
        <f t="shared" si="1"/>
        <v>1750</v>
      </c>
      <c r="K16" s="15">
        <f t="shared" si="2"/>
        <v>2100</v>
      </c>
      <c r="L16" s="15">
        <v>3</v>
      </c>
      <c r="M16" s="15">
        <f t="shared" si="3"/>
        <v>4375</v>
      </c>
      <c r="N16" s="15">
        <f t="shared" si="4"/>
        <v>1050</v>
      </c>
      <c r="O16" s="15">
        <f t="shared" si="5"/>
        <v>1400</v>
      </c>
      <c r="P16" s="15">
        <f t="shared" si="6"/>
        <v>36108.333333333328</v>
      </c>
      <c r="Q16" s="14"/>
    </row>
    <row r="17" spans="2:18" x14ac:dyDescent="0.25">
      <c r="B17" s="10"/>
      <c r="C17" s="15">
        <v>11</v>
      </c>
      <c r="D17" s="15">
        <v>2287</v>
      </c>
      <c r="E17" s="15" t="s">
        <v>51</v>
      </c>
      <c r="F17" s="15" t="s">
        <v>70</v>
      </c>
      <c r="G17" s="15">
        <v>35000</v>
      </c>
      <c r="H17" s="15">
        <v>29</v>
      </c>
      <c r="I17" s="15">
        <f t="shared" si="0"/>
        <v>33833.333333333336</v>
      </c>
      <c r="J17" s="15">
        <f t="shared" si="1"/>
        <v>1750</v>
      </c>
      <c r="K17" s="15">
        <f t="shared" si="2"/>
        <v>2100</v>
      </c>
      <c r="L17" s="15">
        <v>4</v>
      </c>
      <c r="M17" s="15">
        <f t="shared" si="3"/>
        <v>5833.333333333333</v>
      </c>
      <c r="N17" s="15">
        <f t="shared" si="4"/>
        <v>1050</v>
      </c>
      <c r="O17" s="15">
        <f t="shared" si="5"/>
        <v>1400</v>
      </c>
      <c r="P17" s="15">
        <f t="shared" si="6"/>
        <v>41066.666666666672</v>
      </c>
      <c r="Q17" s="14"/>
    </row>
    <row r="18" spans="2:18" x14ac:dyDescent="0.25">
      <c r="B18" s="10"/>
      <c r="C18" s="15">
        <v>12</v>
      </c>
      <c r="D18" s="15">
        <v>3188</v>
      </c>
      <c r="E18" s="15" t="s">
        <v>52</v>
      </c>
      <c r="F18" s="15" t="s">
        <v>70</v>
      </c>
      <c r="G18" s="15">
        <v>35000</v>
      </c>
      <c r="H18" s="15">
        <v>27</v>
      </c>
      <c r="I18" s="15">
        <f t="shared" si="0"/>
        <v>31500</v>
      </c>
      <c r="J18" s="15">
        <f t="shared" si="1"/>
        <v>1750</v>
      </c>
      <c r="K18" s="15">
        <f t="shared" si="2"/>
        <v>2100</v>
      </c>
      <c r="L18" s="15">
        <v>3</v>
      </c>
      <c r="M18" s="15">
        <f>G18*L18/24</f>
        <v>4375</v>
      </c>
      <c r="N18" s="15">
        <f t="shared" si="4"/>
        <v>1050</v>
      </c>
      <c r="O18" s="15">
        <f t="shared" si="5"/>
        <v>1400</v>
      </c>
      <c r="P18" s="15">
        <f t="shared" si="6"/>
        <v>37275</v>
      </c>
      <c r="Q18" s="14"/>
    </row>
    <row r="19" spans="2:18" x14ac:dyDescent="0.25">
      <c r="B19" s="10"/>
      <c r="C19" s="15">
        <v>13</v>
      </c>
      <c r="D19" s="15">
        <v>2908</v>
      </c>
      <c r="E19" s="15" t="s">
        <v>53</v>
      </c>
      <c r="F19" s="15" t="s">
        <v>70</v>
      </c>
      <c r="G19" s="15">
        <v>35000</v>
      </c>
      <c r="H19" s="15">
        <v>25</v>
      </c>
      <c r="I19" s="15">
        <f t="shared" si="0"/>
        <v>29166.666666666668</v>
      </c>
      <c r="J19" s="15">
        <f t="shared" si="1"/>
        <v>1750</v>
      </c>
      <c r="K19" s="15">
        <f t="shared" si="2"/>
        <v>2100</v>
      </c>
      <c r="L19" s="15">
        <v>6</v>
      </c>
      <c r="M19" s="15">
        <f t="shared" si="3"/>
        <v>8750</v>
      </c>
      <c r="N19" s="15">
        <f t="shared" si="4"/>
        <v>1050</v>
      </c>
      <c r="O19" s="15">
        <f t="shared" si="5"/>
        <v>1400</v>
      </c>
      <c r="P19" s="15">
        <f t="shared" si="6"/>
        <v>39316.666666666672</v>
      </c>
      <c r="Q19" s="14"/>
    </row>
    <row r="20" spans="2:18" x14ac:dyDescent="0.25">
      <c r="B20" s="10"/>
      <c r="C20" s="15">
        <v>14</v>
      </c>
      <c r="D20" s="15">
        <v>2900</v>
      </c>
      <c r="E20" s="15" t="s">
        <v>54</v>
      </c>
      <c r="F20" s="15" t="s">
        <v>70</v>
      </c>
      <c r="G20" s="15">
        <v>35000</v>
      </c>
      <c r="H20" s="15">
        <v>26</v>
      </c>
      <c r="I20" s="15">
        <f t="shared" si="0"/>
        <v>30333.333333333332</v>
      </c>
      <c r="J20" s="15">
        <f t="shared" si="1"/>
        <v>1750</v>
      </c>
      <c r="K20" s="15">
        <f t="shared" si="2"/>
        <v>2100</v>
      </c>
      <c r="L20" s="15">
        <v>6</v>
      </c>
      <c r="M20" s="15">
        <f t="shared" si="3"/>
        <v>8750</v>
      </c>
      <c r="N20" s="15">
        <f t="shared" si="4"/>
        <v>1050</v>
      </c>
      <c r="O20" s="15">
        <f t="shared" si="5"/>
        <v>1400</v>
      </c>
      <c r="P20" s="15">
        <f t="shared" si="6"/>
        <v>40483.333333333328</v>
      </c>
      <c r="Q20" s="14"/>
    </row>
    <row r="21" spans="2:18" x14ac:dyDescent="0.25">
      <c r="B21" s="10"/>
      <c r="C21" s="15">
        <v>15</v>
      </c>
      <c r="D21" s="15">
        <v>3593</v>
      </c>
      <c r="E21" s="15" t="s">
        <v>55</v>
      </c>
      <c r="F21" s="15" t="s">
        <v>70</v>
      </c>
      <c r="G21" s="15">
        <v>35000</v>
      </c>
      <c r="H21" s="15">
        <v>30</v>
      </c>
      <c r="I21" s="15">
        <f>G21*H21/30</f>
        <v>35000</v>
      </c>
      <c r="J21" s="15">
        <f t="shared" si="1"/>
        <v>1750</v>
      </c>
      <c r="K21" s="15">
        <f t="shared" si="2"/>
        <v>2100</v>
      </c>
      <c r="L21" s="15">
        <v>3</v>
      </c>
      <c r="M21" s="15">
        <f t="shared" si="3"/>
        <v>4375</v>
      </c>
      <c r="N21" s="15">
        <f t="shared" si="4"/>
        <v>1050</v>
      </c>
      <c r="O21" s="15">
        <f t="shared" si="5"/>
        <v>1400</v>
      </c>
      <c r="P21" s="15">
        <f t="shared" si="6"/>
        <v>40775</v>
      </c>
      <c r="Q21" s="14"/>
    </row>
    <row r="22" spans="2:18" x14ac:dyDescent="0.25">
      <c r="B22" s="10"/>
      <c r="C22" s="15">
        <v>16</v>
      </c>
      <c r="D22" s="15">
        <v>4064</v>
      </c>
      <c r="E22" s="15" t="s">
        <v>15</v>
      </c>
      <c r="F22" s="15" t="s">
        <v>70</v>
      </c>
      <c r="G22" s="15">
        <v>35000</v>
      </c>
      <c r="H22" s="15">
        <v>25</v>
      </c>
      <c r="I22" s="15">
        <f t="shared" si="0"/>
        <v>29166.666666666668</v>
      </c>
      <c r="J22" s="15">
        <f>G22*5%</f>
        <v>1750</v>
      </c>
      <c r="K22" s="15">
        <f t="shared" si="2"/>
        <v>2100</v>
      </c>
      <c r="L22" s="15">
        <v>4</v>
      </c>
      <c r="M22" s="15">
        <f t="shared" si="3"/>
        <v>5833.333333333333</v>
      </c>
      <c r="N22" s="15">
        <f t="shared" si="4"/>
        <v>1050</v>
      </c>
      <c r="O22" s="15">
        <f t="shared" si="5"/>
        <v>1400</v>
      </c>
      <c r="P22" s="15">
        <f t="shared" si="6"/>
        <v>36400.000000000007</v>
      </c>
      <c r="Q22" s="14"/>
    </row>
    <row r="23" spans="2:18" x14ac:dyDescent="0.25">
      <c r="B23" s="10"/>
      <c r="C23" s="15">
        <v>17</v>
      </c>
      <c r="D23" s="15">
        <v>3106</v>
      </c>
      <c r="E23" s="15" t="s">
        <v>16</v>
      </c>
      <c r="F23" s="15" t="s">
        <v>70</v>
      </c>
      <c r="G23" s="15">
        <v>35000</v>
      </c>
      <c r="H23" s="15">
        <v>30</v>
      </c>
      <c r="I23" s="15">
        <f t="shared" si="0"/>
        <v>35000</v>
      </c>
      <c r="J23" s="15">
        <f t="shared" si="1"/>
        <v>1750</v>
      </c>
      <c r="K23" s="15">
        <f t="shared" si="2"/>
        <v>2100</v>
      </c>
      <c r="L23" s="15">
        <v>6</v>
      </c>
      <c r="M23" s="15">
        <f t="shared" si="3"/>
        <v>8750</v>
      </c>
      <c r="N23" s="15">
        <f t="shared" si="4"/>
        <v>1050</v>
      </c>
      <c r="O23" s="15">
        <f t="shared" si="5"/>
        <v>1400</v>
      </c>
      <c r="P23" s="15">
        <f t="shared" si="6"/>
        <v>45150</v>
      </c>
      <c r="Q23" s="14"/>
    </row>
    <row r="24" spans="2:18" x14ac:dyDescent="0.25">
      <c r="B24" s="10"/>
      <c r="C24" s="15">
        <v>18</v>
      </c>
      <c r="D24" s="15">
        <v>4923</v>
      </c>
      <c r="E24" s="15" t="s">
        <v>17</v>
      </c>
      <c r="F24" s="15" t="s">
        <v>71</v>
      </c>
      <c r="G24" s="15">
        <v>20000</v>
      </c>
      <c r="H24" s="15">
        <v>30</v>
      </c>
      <c r="I24" s="15">
        <f t="shared" si="0"/>
        <v>20000</v>
      </c>
      <c r="J24" s="15">
        <f t="shared" si="1"/>
        <v>1000</v>
      </c>
      <c r="K24" s="15">
        <f t="shared" si="2"/>
        <v>1200</v>
      </c>
      <c r="L24" s="15">
        <v>4</v>
      </c>
      <c r="M24" s="15">
        <f t="shared" si="3"/>
        <v>3333.3333333333335</v>
      </c>
      <c r="N24" s="15">
        <f t="shared" si="4"/>
        <v>600</v>
      </c>
      <c r="O24" s="15">
        <f t="shared" si="5"/>
        <v>800</v>
      </c>
      <c r="P24" s="15">
        <f t="shared" si="6"/>
        <v>24133.333333333332</v>
      </c>
      <c r="Q24" s="14"/>
      <c r="R24" s="16"/>
    </row>
    <row r="25" spans="2:18" x14ac:dyDescent="0.25">
      <c r="B25" s="10"/>
      <c r="C25" s="15">
        <v>19</v>
      </c>
      <c r="D25" s="15">
        <v>3614</v>
      </c>
      <c r="E25" s="15" t="s">
        <v>18</v>
      </c>
      <c r="F25" s="15" t="s">
        <v>71</v>
      </c>
      <c r="G25" s="15">
        <v>20000</v>
      </c>
      <c r="H25" s="15">
        <v>27</v>
      </c>
      <c r="I25" s="15">
        <f t="shared" si="0"/>
        <v>18000</v>
      </c>
      <c r="J25" s="15">
        <f t="shared" si="1"/>
        <v>1000</v>
      </c>
      <c r="K25" s="15">
        <f t="shared" si="2"/>
        <v>1200</v>
      </c>
      <c r="L25" s="15">
        <v>2</v>
      </c>
      <c r="M25" s="15">
        <f t="shared" si="3"/>
        <v>1666.6666666666667</v>
      </c>
      <c r="N25" s="15">
        <f>G25*3%</f>
        <v>600</v>
      </c>
      <c r="O25" s="15">
        <f t="shared" si="5"/>
        <v>800</v>
      </c>
      <c r="P25" s="15">
        <f t="shared" si="6"/>
        <v>20466.666666666668</v>
      </c>
      <c r="Q25" s="14"/>
      <c r="R25" s="16"/>
    </row>
    <row r="26" spans="2:18" x14ac:dyDescent="0.25">
      <c r="B26" s="10"/>
      <c r="C26" s="15">
        <v>20</v>
      </c>
      <c r="D26" s="15">
        <v>2198</v>
      </c>
      <c r="E26" s="15" t="s">
        <v>63</v>
      </c>
      <c r="F26" s="15" t="s">
        <v>72</v>
      </c>
      <c r="G26" s="15">
        <v>15000</v>
      </c>
      <c r="H26" s="15">
        <v>25</v>
      </c>
      <c r="I26" s="15">
        <f t="shared" si="0"/>
        <v>12500</v>
      </c>
      <c r="J26" s="15">
        <f t="shared" si="1"/>
        <v>750</v>
      </c>
      <c r="K26" s="15">
        <f t="shared" si="2"/>
        <v>900</v>
      </c>
      <c r="L26" s="15">
        <v>4</v>
      </c>
      <c r="M26" s="15">
        <f t="shared" si="3"/>
        <v>2500</v>
      </c>
      <c r="N26" s="15">
        <f t="shared" si="4"/>
        <v>450</v>
      </c>
      <c r="O26" s="15">
        <f t="shared" si="5"/>
        <v>600</v>
      </c>
      <c r="P26" s="15">
        <f t="shared" si="6"/>
        <v>15600</v>
      </c>
      <c r="Q26" s="14"/>
      <c r="R26" s="16"/>
    </row>
    <row r="27" spans="2:18" x14ac:dyDescent="0.25"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5"/>
      <c r="R27" s="16"/>
    </row>
    <row r="28" spans="2:18" ht="15.75" thickBot="1" x14ac:dyDescent="0.3"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8"/>
    </row>
  </sheetData>
  <mergeCells count="4">
    <mergeCell ref="E3:N4"/>
    <mergeCell ref="B27:Q28"/>
    <mergeCell ref="C2:P2"/>
    <mergeCell ref="B5:Q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</dc:creator>
  <cp:lastModifiedBy>Shweta</cp:lastModifiedBy>
  <dcterms:created xsi:type="dcterms:W3CDTF">2023-11-30T12:44:59Z</dcterms:created>
  <dcterms:modified xsi:type="dcterms:W3CDTF">2024-01-13T14:52:16Z</dcterms:modified>
</cp:coreProperties>
</file>