
<file path=[Content_Types].xml><?xml version="1.0" encoding="utf-8"?>
<Types xmlns="http://schemas.openxmlformats.org/package/2006/content-types">
  <Default ContentType="application/xml" Extension="xml"/>
  <Default ContentType="image/png" Extension="png"/>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openxmlformats-officedocument.spreadsheetml.styles+xml" PartName="/xl/styles.xml"/>
  <Override ContentType="application/vnd.openxmlformats-officedocument.drawingml.chart+xml" PartName="/xl/charts/chart1.xml"/>
  <Override ContentType="application/vnd.openxmlformats-officedocument.drawingml.chart+xml" PartName="/xl/charts/chart6.xml"/>
  <Override ContentType="application/vnd.openxmlformats-officedocument.drawingml.chart+xml" PartName="/xl/charts/chart4.xml"/>
  <Override ContentType="application/vnd.openxmlformats-officedocument.drawingml.chart+xml" PartName="/xl/charts/chart5.xml"/>
  <Override ContentType="application/vnd.openxmlformats-officedocument.drawingml.chart+xml" PartName="/xl/charts/chart3.xml"/>
  <Override ContentType="application/vnd.openxmlformats-officedocument.drawingml.chart+xml" PartName="/xl/charts/chart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概要" sheetId="1" r:id="rId4"/>
    <sheet state="visible" name="アセスメント" sheetId="2" r:id="rId5"/>
    <sheet state="visible" name="可視化" sheetId="3" r:id="rId6"/>
    <sheet state="visible" name="過去アセスメント変換" sheetId="4" r:id="rId7"/>
    <sheet state="hidden" name="progressbar" sheetId="5" r:id="rId8"/>
    <sheet state="hidden" name="rating" sheetId="6" r:id="rId9"/>
    <sheet state="hidden" name="counting" sheetId="7" r:id="rId10"/>
    <sheet state="hidden" name="criteria" sheetId="8" r:id="rId11"/>
    <sheet state="hidden" name="category" sheetId="9" r:id="rId12"/>
    <sheet state="hidden" name="stats" sheetId="10" r:id="rId13"/>
    <sheet state="hidden" name="link" sheetId="11" r:id="rId14"/>
  </sheets>
  <definedNames>
    <definedName name="クライテリア本文">'アセスメント'!$A$2:$E$330</definedName>
  </definedNames>
  <calcPr/>
</workbook>
</file>

<file path=xl/sharedStrings.xml><?xml version="1.0" encoding="utf-8"?>
<sst xmlns="http://schemas.openxmlformats.org/spreadsheetml/2006/main" count="2390" uniqueCount="1092">
  <si>
    <t>未入力の項目または入力エラーの項目があります。</t>
  </si>
  <si>
    <t>theme</t>
  </si>
  <si>
    <t>category</t>
  </si>
  <si>
    <t>point of view</t>
  </si>
  <si>
    <t>criterion</t>
  </si>
  <si>
    <t>yes</t>
  </si>
  <si>
    <t>no</t>
  </si>
  <si>
    <t>but</t>
  </si>
  <si>
    <t>remarks</t>
  </si>
  <si>
    <t>テーマ</t>
  </si>
  <si>
    <t>No</t>
  </si>
  <si>
    <t>カテゴリー</t>
  </si>
  <si>
    <t>合計</t>
  </si>
  <si>
    <t>カテゴリ</t>
  </si>
  <si>
    <t>偏差値</t>
  </si>
  <si>
    <t>レイティング</t>
  </si>
  <si>
    <t>チーム</t>
  </si>
  <si>
    <t>システム</t>
  </si>
  <si>
    <t>データ</t>
  </si>
  <si>
    <t>デザイン</t>
  </si>
  <si>
    <t>コーポレート</t>
  </si>
  <si>
    <t>メトリクスの計測</t>
  </si>
  <si>
    <t>学習と改善</t>
  </si>
  <si>
    <t>プラクティスと習慣</t>
  </si>
  <si>
    <t>アンチパターン</t>
  </si>
  <si>
    <t>Name</t>
  </si>
  <si>
    <t>記入済み</t>
  </si>
  <si>
    <t>ブロック数</t>
  </si>
  <si>
    <t>総数</t>
  </si>
  <si>
    <t>単位</t>
  </si>
  <si>
    <t>データ駆動</t>
  </si>
  <si>
    <t>デザイン思考</t>
  </si>
  <si>
    <t>#gid=0&amp;range=F</t>
  </si>
  <si>
    <t>偏差値下限</t>
  </si>
  <si>
    <t>偏差値上限</t>
  </si>
  <si>
    <t>DD</t>
  </si>
  <si>
    <t>DDD</t>
  </si>
  <si>
    <t>C</t>
  </si>
  <si>
    <t>CC</t>
  </si>
  <si>
    <t>CCC</t>
  </si>
  <si>
    <t>B</t>
  </si>
  <si>
    <t>BB</t>
  </si>
  <si>
    <t>BBB</t>
  </si>
  <si>
    <t>A</t>
  </si>
  <si>
    <t>AA</t>
  </si>
  <si>
    <t>AAA</t>
  </si>
  <si>
    <t>valid</t>
  </si>
  <si>
    <t>fill</t>
  </si>
  <si>
    <t>alert</t>
  </si>
  <si>
    <t>count</t>
  </si>
  <si>
    <t>isantipattern</t>
  </si>
  <si>
    <t>point</t>
  </si>
  <si>
    <t>Id</t>
  </si>
  <si>
    <t>Theme</t>
  </si>
  <si>
    <t>PointOfView</t>
  </si>
  <si>
    <t>Category</t>
  </si>
  <si>
    <t>Criterion</t>
  </si>
  <si>
    <t>TEAM-1-1</t>
  </si>
  <si>
    <t>チーム構成と権限委譲</t>
  </si>
  <si>
    <t>システムを開発する１チームの構成人数は、3人以上10人以下か。（ピザ2枚ルール）</t>
  </si>
  <si>
    <t>TEAM-1-2</t>
  </si>
  <si>
    <t>ある特定の人物に属人化した仕事を洗い出し、減らしていく仕組みがチームにあるか。</t>
  </si>
  <si>
    <t>TEAM-1-3</t>
  </si>
  <si>
    <t>プラクティス</t>
  </si>
  <si>
    <t>チームとチームメンバーの権限について、RACI図やデリゲーションポーカーなどによって、可視化され共有されているか。</t>
  </si>
  <si>
    <t>TEAM-1-4</t>
  </si>
  <si>
    <t>チームは価値提供をするのに必要な全職能のメンバーで構成されているか。(フィーチャーチーム)</t>
  </si>
  <si>
    <t>TEAM-1-5</t>
  </si>
  <si>
    <t>チームおよびチームリーダーは、チームのミッションのために必要な外部のリソースを調達するための予算や権限をもっているか。</t>
  </si>
  <si>
    <t>TEAM-1-6</t>
  </si>
  <si>
    <t>チームという単位は存在するが、メンバーのそれぞれのやっている仕事の内容をよく知らないし、代わりにやることもできない。</t>
  </si>
  <si>
    <t>TEAM-1-7</t>
  </si>
  <si>
    <t>チームリーダーが複数のチームやプロジェクトを兼務しており、自チームのためにすべての時間を使うことができない。</t>
  </si>
  <si>
    <t>TEAM-1-8</t>
  </si>
  <si>
    <t>チームリーダーがメンバーに権限委譲できておらず、ボトルネックになっている。</t>
  </si>
  <si>
    <t>TEAM-2-1</t>
  </si>
  <si>
    <t>チームビルディング</t>
  </si>
  <si>
    <t>チームは少なくとも半年以上継続して存在しているか。</t>
  </si>
  <si>
    <t>TEAM-2-2</t>
  </si>
  <si>
    <t>チームは月に一度以上の頻度で仕事のふりかえりをおこなっており、その際にプロジェクト憲章またはインセプションデッキを見返して目的を再確認しているか。</t>
  </si>
  <si>
    <t>TEAM-2-3</t>
  </si>
  <si>
    <t>インセプションデッキまたはプロジェクト憲章を作成し、チームの存在理由についてチーム全員が把握しているか。</t>
  </si>
  <si>
    <t>TEAM-2-4</t>
  </si>
  <si>
    <t>新しくチームに参画するメンバー用のオンボーディング・デック（チームの一員として働き始めるための、価値観・実務・スキル・相互理解のための明文化されたドキュメント集）が存在するか。</t>
  </si>
  <si>
    <t>TEAM-2-5</t>
  </si>
  <si>
    <t>チームメンバー全員で定期的にカジュアルにコミュニケーションをとる場がある（ランチ、ディナー、レクレーション等）</t>
  </si>
  <si>
    <t>TEAM-2-6</t>
  </si>
  <si>
    <t>オンボーディングプログラムが、文章を読むだけのものになっており、ハンズオンやミッション理解の伴わない形骸化したものになっている。</t>
  </si>
  <si>
    <t>TEAM-2-7</t>
  </si>
  <si>
    <t>1年以上チームのやることが変わっておらず、チームメンバーも固定されている。</t>
  </si>
  <si>
    <t>TEAM-2-8</t>
  </si>
  <si>
    <t>チーム内でチームミッションの改善に関係する議論がどんな理由であれ発生していない。</t>
  </si>
  <si>
    <t>TEAM-3-1</t>
  </si>
  <si>
    <t>心理的安全性</t>
  </si>
  <si>
    <t>チームメンバーの心理的安全性を測る指標があり、定期的に計測しているか。</t>
  </si>
  <si>
    <t>TEAM-3-2</t>
  </si>
  <si>
    <t>1on1や、落ち着いた場面でのカジュアルな雑談を含む直接業務に関わらないキャリアやタスクの壁打ちを、月に1度程度は実施しているか。</t>
  </si>
  <si>
    <t>TEAM-3-3</t>
  </si>
  <si>
    <t>チームメンバーの行動/発言を明示的に承認行為をおこなう習慣があるか。（成果ではなく行動したこと自体に対して、拍手する・感謝を述べるなど）</t>
  </si>
  <si>
    <t>TEAM-3-4</t>
  </si>
  <si>
    <t>チームメンバー間で挨拶をしたり、雑談をする習慣はあるか。</t>
  </si>
  <si>
    <t>TEAM-3-5</t>
  </si>
  <si>
    <t>チームの不安や不満などを可視化し、吸い上げるための仕組みを持っているか。</t>
  </si>
  <si>
    <t>TEAM-3-6</t>
  </si>
  <si>
    <t>ミッションや共通のゴール設定をしないまま意見を集め、課題のためというよりも個人のための意見しか出てこない状況になっている。</t>
  </si>
  <si>
    <t>TEAM-3-7</t>
  </si>
  <si>
    <t>心理的安全性を仲の良さと捉えて、事業のための意見ではなく、仲良くすることが目的化しているため、意見を封殺してしまう。</t>
  </si>
  <si>
    <t>TEAM-3-8</t>
  </si>
  <si>
    <t>事業目標や納期目標に対して、威圧的なマネジメントや権威的な命令を繰り返したことで、意見が出てこない状況になっている。</t>
  </si>
  <si>
    <t>TEAM-4-1</t>
  </si>
  <si>
    <t>タスクマネジメント</t>
  </si>
  <si>
    <t>アイデアレベルの要望や構想から、要件に落ちるまでのリードタイムは計測されているか。</t>
  </si>
  <si>
    <t>TEAM-4-2</t>
  </si>
  <si>
    <t>仕事を始めるための定義と、完了するための定義はチームやステークホルダーで定期的に見直されているか。</t>
  </si>
  <si>
    <t>TEAM-4-3</t>
  </si>
  <si>
    <t>上長やステークホルダーを含め、共通のタスク管理ツールを利用しており、プロジェクトの状況を可視化したダッシュボードに常にアクセス可能か。</t>
  </si>
  <si>
    <t>TEAM-4-4</t>
  </si>
  <si>
    <t>チームが仕事を始めるために必要な課題やタスクの粒度について、明文化されたフォーマットが存在するか。</t>
  </si>
  <si>
    <t>TEAM-4-5</t>
  </si>
  <si>
    <t>チームのタスクに関して、「完成(完了)の定義(Definition of DONE)」が存在するか。</t>
  </si>
  <si>
    <t>TEAM-4-6</t>
  </si>
  <si>
    <t>他部署からの依頼が明確なタスクツールではなく、担当者へのダイレクトメール/メッセージ/口頭など透明性のない形で行われている。</t>
  </si>
  <si>
    <t>TEAM-4-7</t>
  </si>
  <si>
    <t>どのチームタスクであるかが曖昧なとき、ボールが落ちないようにするための仕組みや文化が存在しない。</t>
  </si>
  <si>
    <t>TEAM-4-8</t>
  </si>
  <si>
    <t>どのチームタスクであるか曖昧な仕事が発生したあとに、事後検証（ポストモーテム）が行われず都度話し合いで解決している。</t>
  </si>
  <si>
    <t>TEAM-5-1</t>
  </si>
  <si>
    <t>透明性ある目標管理</t>
  </si>
  <si>
    <t>１年後などのチームとプロダクトの目指す姿が、言語化され、いくつかの計測可能な指標により明晰化されているか。</t>
  </si>
  <si>
    <t>TEAM-5-2</t>
  </si>
  <si>
    <t>仮説的な目標に対して、うまくいかなかった際にチームとして「学んだこと」を言語化・他チームへ公開・学習しているか。</t>
  </si>
  <si>
    <t>TEAM-5-3</t>
  </si>
  <si>
    <t>四半期にフォーカスすべき目標が言語化され、いくつかの計測可能な指標によって明晰化されているか。</t>
  </si>
  <si>
    <t>TEAM-5-4</t>
  </si>
  <si>
    <t>フォーカスすべき目標に対して、どのようにアプローチするのかの計画をチームで共有しているか。</t>
  </si>
  <si>
    <t>TEAM-5-5</t>
  </si>
  <si>
    <t>ビジネス上、重要なマイルストーンとそのスケジュールをチームで常に共有し、その進捗を確認しているか。</t>
  </si>
  <si>
    <t>TEAM-5-6</t>
  </si>
  <si>
    <t>目標管理が強く評価制度に結びついているため、ストレッチしたゴール設定をすることが難しくなっている。</t>
  </si>
  <si>
    <t>TEAM-5-7</t>
  </si>
  <si>
    <t>目標項目の一部に、その達成手段が健全に行われているかをチェックするための目標(健全化指標)を立てていない。</t>
  </si>
  <si>
    <t>TEAM-5-8</t>
  </si>
  <si>
    <t>目標が定量的でなく、第三者からみて達成度合いが不明確なものになっている。</t>
  </si>
  <si>
    <t>TEAM-6-1</t>
  </si>
  <si>
    <t>経験主義的な見積りと計画</t>
  </si>
  <si>
    <t>チームのベロシティを把握しており、その分散値の変化を計測しているか。</t>
  </si>
  <si>
    <t>TEAM-6-2</t>
  </si>
  <si>
    <t>見積りと実績の履歴を元に、見積りの精度を向上させるための方法について定期的な学習/ふりかえりを行なっているか。</t>
  </si>
  <si>
    <t>TEAM-6-3</t>
  </si>
  <si>
    <t>見積りは、実際にその仕事を行う本人を含むチームの複数人で行われているか。</t>
  </si>
  <si>
    <t>TEAM-6-4</t>
  </si>
  <si>
    <t>スケジュールがクリティカルな場合には当初から精密に、仮説検証や価値がクリティカルな場合には荒い粒度から段階的に詳細化するなどして、状況に応じて見積りや計画の方法を変えているか。</t>
  </si>
  <si>
    <t>TEAM-6-5</t>
  </si>
  <si>
    <t>相対見積もりの基準となる要件（ユーザーストーリー）が存在し、定期的にアップデートしているか。</t>
  </si>
  <si>
    <t>TEAM-6-6</t>
  </si>
  <si>
    <t>スケジュールのバッファ（緩衝期間）が全体計画に対して1/4以下しかもうけていない。</t>
  </si>
  <si>
    <t>TEAM-6-7</t>
  </si>
  <si>
    <t>機能要件のバッファ(緩衝機能)を全体計画に対して設けられていない。(「必須な機能」と「あったらよい機能」が分類されず、曖昧になっている。)</t>
  </si>
  <si>
    <t>TEAM-6-8</t>
  </si>
  <si>
    <t>相対見積もりによって得られたベロシティの数値自体を、生産性の指標にしており、数値的なコミットメントや改善が要求されている。</t>
  </si>
  <si>
    <t>TEAM-7-1</t>
  </si>
  <si>
    <t>ふりかえり習慣</t>
  </si>
  <si>
    <t>ふりかえりのテーマごとに数字を集めたり計測するなどして、ファクトベースで議論できるようにしているか。</t>
  </si>
  <si>
    <t>TEAM-7-2</t>
  </si>
  <si>
    <t>チームのメンバーは、チームで合意した1カ月以内のサイクルでふりかえりを実施しているか。</t>
  </si>
  <si>
    <t>TEAM-7-3</t>
  </si>
  <si>
    <t>ふりかえりの場はチーム全員が参加しているか。</t>
  </si>
  <si>
    <t>TEAM-7-4</t>
  </si>
  <si>
    <t>ふりかえりはテーマを定め、議論を行い次回のふりかえりまでに実行可能なタスクが切り出されているか</t>
  </si>
  <si>
    <t>TEAM-7-5</t>
  </si>
  <si>
    <t>ふりかえりにおいて前回のふりかえりで改善するために起案したタスクが実行されたか検証しているか</t>
  </si>
  <si>
    <t>TEAM-7-6</t>
  </si>
  <si>
    <t>ふりかえりをしていたが、しばしば意見が出なかったため、ふりかえり自体をやめた。</t>
  </si>
  <si>
    <t>TEAM-7-7</t>
  </si>
  <si>
    <t>ふりかえるべきテーマに関しての、起きた出来事を時系列に事実関係を整理するなどの準備をせずにふりかえりをすすめている。</t>
  </si>
  <si>
    <t>TEAM-7-8</t>
  </si>
  <si>
    <t>ふりかえりに適切なファシリテーターがいない。</t>
  </si>
  <si>
    <t>TEAM-8-1</t>
  </si>
  <si>
    <t>バリューストリーム最適化</t>
  </si>
  <si>
    <t>チームのリードタイム、フロー効率性および各工程のサイクルタイムを継続的に計測しているか。(またはエンジニアリングインテリジェンスのサービスを利用している)</t>
  </si>
  <si>
    <t>TEAM-8-2</t>
  </si>
  <si>
    <t>チームのバリューストリームマッピングを作成し、繰り返しボトルネックを把握しながら自動化と学習を繰り返しているか。</t>
  </si>
  <si>
    <t>TEAM-8-3</t>
  </si>
  <si>
    <t>バリューストリーム改善のために、開発リソースの10%以上を継続的に確保しているか。</t>
  </si>
  <si>
    <t>TEAM-8-4</t>
  </si>
  <si>
    <t>設定ファイルや一部のソースコードに対して、エンジニアでなくても必要に応じて修正のためのPull Request(Merge Request)を投げることがあるか。</t>
  </si>
  <si>
    <t>TEAM-8-5</t>
  </si>
  <si>
    <t>ペアプログラミング/モブプログラミングを実施しているか。</t>
  </si>
  <si>
    <t>TEAM-8-6</t>
  </si>
  <si>
    <t>属人的なタスクがある状態を効率的だと解釈して改善をしない。</t>
  </si>
  <si>
    <t>TEAM-8-7</t>
  </si>
  <si>
    <t>フロー効率性などの数値指標に囚われすぎて、全体の効率が悪化するなど価値提供に結びつかない状態である。</t>
  </si>
  <si>
    <t>TEAM-8-8</t>
  </si>
  <si>
    <t>数値改善のために簡単で予測可能な仕事ばかりを引き受け、難しめのタスクを引き受けない。</t>
  </si>
  <si>
    <t>SYSTEM-1-1</t>
  </si>
  <si>
    <t>バージョン管理</t>
  </si>
  <si>
    <t>バージョン管理システムの履歴情報(Code Churn)の分析をもとにバグ予測や品質上の問題を指摘するツールを導入し、継続的に改善しているか。</t>
  </si>
  <si>
    <t>SYSTEM-1-2</t>
  </si>
  <si>
    <t>明文化されたブランチ戦略が存在するか。そして、それは守られているか。</t>
  </si>
  <si>
    <t>SYSTEM-1-3</t>
  </si>
  <si>
    <t>すべてのアプリケーションコードをGit/GitHubなどのバージョン管理システムで自社管理しているか。（権利を有する全てのソースコードについて、自社がアカウントを管理する統一のバージョン管理システムで扱っているか）</t>
  </si>
  <si>
    <t>SYSTEM-1-4</t>
  </si>
  <si>
    <t>インフラ構成とシステム要素のプロビジョニングをソースコードとして実行可能な形式にした上で、バージョン管理システムで管理しているか。（Infrastructure as Code）</t>
  </si>
  <si>
    <t>SYSTEM-1-5</t>
  </si>
  <si>
    <t>統合テスト/デプロイメントの自動化に関わるソースコードをアプリケーションコードと同一のバージョン管理システムで管理しているか。</t>
  </si>
  <si>
    <t>SYSTEM-1-6</t>
  </si>
  <si>
    <t>ソースコード自体のセキュリティレベルを高く設定しており、開発支援系SaaSの利用を禁止している。</t>
  </si>
  <si>
    <t>SYSTEM-1-7</t>
  </si>
  <si>
    <t>バージョン管理システムが複数存在していたり、１つのツールからすべての履歴を閲覧できないなど、中途半端な状態のままになっていないか。</t>
  </si>
  <si>
    <t>SYSTEM-1-8</t>
  </si>
  <si>
    <t>システムのソースコードの閲覧を関連するエンジニアのみに限定している。（別チームのエンジニアや他のステークホルダーが閲覧できない。）</t>
  </si>
  <si>
    <t>SYSTEM-2-1</t>
  </si>
  <si>
    <t>ソースコードの明確さ</t>
  </si>
  <si>
    <t>アプリケーションコードの循環的複雑度などのメトリクスを、ツール/サービスを用いて継続的に計測しているか。</t>
  </si>
  <si>
    <t>SYSTEM-2-2</t>
  </si>
  <si>
    <t>デッドコードを四半期以上のサイクルで定期的に棚卸しし、削除や分解をしているか。</t>
  </si>
  <si>
    <t>SYSTEM-2-3</t>
  </si>
  <si>
    <t>コードレビューをする習慣や規則があり、本番用ブランチ(master / mainなど)へのマージはコードレビューを必須としているか。</t>
  </si>
  <si>
    <t>SYSTEM-2-4</t>
  </si>
  <si>
    <t>明文化されているコードレビューガイドラインが存在するか。</t>
  </si>
  <si>
    <t>SYSTEM-2-5</t>
  </si>
  <si>
    <t>コードレビューガイドラインを満たさないコードを自動的に検出・補正する各種Linterやフォーマッタなどのツール群を整備しており、ソースコードを変更する誰もが使うことができるか。</t>
  </si>
  <si>
    <t>SYSTEM-2-6</t>
  </si>
  <si>
    <t>コードレビューをできる人物がチームの中におらず、レビュー待ちに1、2営業日がかかる。</t>
  </si>
  <si>
    <t>SYSTEM-2-7</t>
  </si>
  <si>
    <t>コードレビューガイドラインは１年以上メンテナンスされておらず、形骸化している。</t>
  </si>
  <si>
    <t>SYSTEM-2-8</t>
  </si>
  <si>
    <t>コードレビューガイドラインの多くの項目が、自動的なフォーマッタなどで統一・解決可能な些末な事柄である。</t>
  </si>
  <si>
    <t>SYSTEM-3-1</t>
  </si>
  <si>
    <t>継続的インテグレーション</t>
  </si>
  <si>
    <t>すべてのインテグレーションテストにかかる時間が計測されており、それは30分以内に完了するか。</t>
  </si>
  <si>
    <t>SYSTEM-3-2</t>
  </si>
  <si>
    <t>テストカバレッジ基準や自動テストガイドラインを用意し、これらを継続的に改善するための工数がチームで割かれているか。</t>
  </si>
  <si>
    <t>SYSTEM-3-3</t>
  </si>
  <si>
    <t>プロダクトの半分以上のモジュール/クラスファイルに対して、ユニットテストが存在しているか。</t>
  </si>
  <si>
    <t>SYSTEM-3-4</t>
  </si>
  <si>
    <t>テスト用データやスタブ/モックなどを整備し、テストを書きやすくするための環境整備をしているか。</t>
  </si>
  <si>
    <t>SYSTEM-3-5</t>
  </si>
  <si>
    <t>継続的インテグレーション環境が存在し、開発者は開発ブランチの全テストをリソース調整することなく、自由に行うことができるか。</t>
  </si>
  <si>
    <t>SYSTEM-3-6</t>
  </si>
  <si>
    <t>一部の人だけがテストを書き、一部の人はテストを書かないといったように自動テストを個々人の努力目標などになっている。</t>
  </si>
  <si>
    <t>SYSTEM-3-7</t>
  </si>
  <si>
    <t>テスト自体が複雑になって、長期間メンテナンスされていない。</t>
  </si>
  <si>
    <t>SYSTEM-3-8</t>
  </si>
  <si>
    <t>自動テストが失敗したまま、そのコードが本番デプロイされることを許容している。</t>
  </si>
  <si>
    <t>SYSTEM-4-1</t>
  </si>
  <si>
    <t>継続的デプロイ</t>
  </si>
  <si>
    <t>デプロイ頻度とデプロイ成功率を継続的に測定しており、これらを改善することを目標管理しているか。</t>
  </si>
  <si>
    <t>SYSTEM-4-2</t>
  </si>
  <si>
    <t>デプロイ時に社内のユーザーや開発者のみを対象もしくは、一部のサーバのみにサービスをリリースしてエラーがないかを確かめるカナリアリリースができるか。</t>
  </si>
  <si>
    <t>SYSTEM-4-3</t>
  </si>
  <si>
    <t>デプロイ完了時、および構成変更時にインフラ構成に関する自動的なテスト(e2eのスモークテストおよびServerspecなどのインフラ環境テスト)を実行しているか。</t>
  </si>
  <si>
    <t>SYSTEM-4-4</t>
  </si>
  <si>
    <t>ブルーグリーンデプロイメントができるか。（稼働中のサーバーを切り替えるのではなく、別環境にデプロイ作業をしてから本番の向き先を切り替えるデプロイ手法。）</t>
  </si>
  <si>
    <t>SYSTEM-4-5</t>
  </si>
  <si>
    <t>デプロイ作業を伴わず、一部の機能を安全にオフにしたり、オンにしたりできるか。( Feature Toggle /Soft Launch/ Dark launchなどの仕組みを導入・実装しているか。)</t>
  </si>
  <si>
    <t>SYSTEM-4-6</t>
  </si>
  <si>
    <t>デプロイされたコードに問題が発生した際に、前のバージョンへの切り戻しを意思決定してから5分以内に切り戻すことができない。</t>
  </si>
  <si>
    <t>SYSTEM-4-7</t>
  </si>
  <si>
    <t>開発者のメンバー自身が、権限を持つ人物の承認があっても、自分のコードを本番環境にデプロイできない。</t>
  </si>
  <si>
    <t>SYSTEM-4-8</t>
  </si>
  <si>
    <t>デプロイ工程が自動化されておらず、本番反映に1時間以上かかっていたり、特定の時間帯しかできないなどの制約事項がかかっている。</t>
  </si>
  <si>
    <t>SYSTEM-5-1</t>
  </si>
  <si>
    <t>API駆動開発</t>
  </si>
  <si>
    <t>社内外のAPIの利用者にとってのユーザビリティについてヒアリング/アンケートを行い継続的な改善が行われているか。</t>
  </si>
  <si>
    <t>SYSTEM-5-2</t>
  </si>
  <si>
    <t>各APIについて、動作するインタラクティブなドキュメントや管理サービスを持っているか。</t>
  </si>
  <si>
    <t>SYSTEM-5-3</t>
  </si>
  <si>
    <t>プロダクトに対して外部あるいは内部の別のシステムと連携するためのAPIが提供されているか。</t>
  </si>
  <si>
    <t>SYSTEM-5-4</t>
  </si>
  <si>
    <t>APIは何らかのSchema定義言語によって規定され、そこから自動的にクライアントの生成やバリデータの生成が行われているか。</t>
  </si>
  <si>
    <t>SYSTEM-5-5</t>
  </si>
  <si>
    <t>APIに関わる要件は、SDD(スキーマ駆動開発)で開発され、直ちにモックアップサーバーが提供できるか。</t>
  </si>
  <si>
    <t>SYSTEM-5-6</t>
  </si>
  <si>
    <t>ViewやControllerの層に処理が集中しており、機能をAPIに切り出すことが困難な設計になっている。</t>
  </si>
  <si>
    <t>SYSTEM-5-7</t>
  </si>
  <si>
    <t>各APIに対して、ネットワークを経由したE2E(ステージング・本番どちらに対するE2Eテストかは問わない)のテストが存在しておらず、死活監視ができていない。</t>
  </si>
  <si>
    <t>SYSTEM-5-8</t>
  </si>
  <si>
    <t>APIがバージョン管理されておらず、破壊的な変更が利用者から検知できない。</t>
  </si>
  <si>
    <t>SYSTEM-6-1</t>
  </si>
  <si>
    <t>疎結合アーキテクチャ</t>
  </si>
  <si>
    <t>目指すべきアーキテクチャに対してそぐわない点を洗い出すための仕組みが存在しており、それらの情報をもとに改善を進めているか。（アーキテクチャ適応度関数）</t>
  </si>
  <si>
    <t>SYSTEM-6-2</t>
  </si>
  <si>
    <t>システムアーキテクチャの決定・変更・改善に関するドキュメントを管理し継続的な学習機会を設けているか。</t>
  </si>
  <si>
    <t>SYSTEM-6-3</t>
  </si>
  <si>
    <t>ドメインイベントの発火に伴いPublish/Subscribeモデルを利用した仕組みで、関連サービスとの連携が可能か。またその履歴データが保存管理され、これらのイベントリプレイから再突合や監査の自動化が可能か。</t>
  </si>
  <si>
    <t>SYSTEM-6-4</t>
  </si>
  <si>
    <t>結果整合性を考慮したサービスレベルの合意が要件のガイドラインの中に組み込まれているか。</t>
  </si>
  <si>
    <t>SYSTEM-6-5</t>
  </si>
  <si>
    <t>バッチ、ジョブ、プロシージャに対する冪等な設計ガイドラインが存在しており、再送によって整合性が担保できるようなシステムになっているか。</t>
  </si>
  <si>
    <t>SYSTEM-6-6</t>
  </si>
  <si>
    <t>１つのデータベースに対して複数のシステムからの直接的な参照または書き込みがなされていて、それらの依存性が簡単には追跡できない状況になっている。</t>
  </si>
  <si>
    <t>SYSTEM-6-7</t>
  </si>
  <si>
    <t>疎結合なシステムであるが、分散トレーシングの仕組みがなく、問題発生時の原因特定に時間がかかる。</t>
  </si>
  <si>
    <t>SYSTEM-6-8</t>
  </si>
  <si>
    <t>自動テストとスキーマ定義の存在しない外部システムとの依存関係が１０ケース以上存在しており、機能開発の影響範囲を特定できない。</t>
  </si>
  <si>
    <t>SYSTEM-7-1</t>
  </si>
  <si>
    <t>システムモニタリング</t>
  </si>
  <si>
    <t>SLI/SLO/エラーバジェットがビジネスオーナーとエンジニアが協議して合意の上設定され、計測されているか。</t>
  </si>
  <si>
    <t>SYSTEM-7-2</t>
  </si>
  <si>
    <t>開発と SRE が共有する障害報告リストがあり、それぞれに有効な再発防止の仕組みが整うようにリソースを割いているか。</t>
  </si>
  <si>
    <t>SYSTEM-7-3</t>
  </si>
  <si>
    <t>APMのためのSaaSやツールが導入され、ユーザーからみた応答速度などについて、要因ごとの影響度を定常的に分析できる状態になっているか。</t>
  </si>
  <si>
    <t>SYSTEM-7-4</t>
  </si>
  <si>
    <t>フォルトインジェクションテストや、カオスエンジニアリング等の仕組みを導入することで、重大事故につながりうるシステムの欠陥を早期に発見するための試みをおこなっているか。</t>
  </si>
  <si>
    <t>SYSTEM-7-5</t>
  </si>
  <si>
    <t>オートスケールなどの仕組みにより、開発者やSREが介在しなくても、適切なキャパシティコントロールができているか。</t>
  </si>
  <si>
    <t>SYSTEM-7-6</t>
  </si>
  <si>
    <t>障害の発生に対しての罰則や謝罪などの、開発者が萎縮したり障害を隠蔽する方向につながるような慣習が存在する。</t>
  </si>
  <si>
    <t>SYSTEM-7-7</t>
  </si>
  <si>
    <t>定常的に発生しているサービス上の警告を問題ないものとして無視したり、ログ自体を出さないようにしている。</t>
  </si>
  <si>
    <t>SYSTEM-7-8</t>
  </si>
  <si>
    <t>システム構成要素の構築方法や運用方法が属人化しており、同じインスタンスを構築できない。</t>
  </si>
  <si>
    <t>SYSTEM-8-1</t>
  </si>
  <si>
    <t>セキュリティシフトレフト</t>
  </si>
  <si>
    <t>CI/CDのパイプラインにソースコードの自動的なセキュリティチェック（静的解析または動的解析）が組み込まれていて、一定の基準を達さないとリリースされない仕組みになっているか。</t>
  </si>
  <si>
    <t>SYSTEM-8-2</t>
  </si>
  <si>
    <t>セキュアコーディングについて、開発者を対象とした教育カリキュラムや研修を実施しているか。</t>
  </si>
  <si>
    <t>SYSTEM-8-3</t>
  </si>
  <si>
    <t>専門的なアプリケーションセキュリティの知識を持つメンバーが、専任でセキュリティチームにおり、動向や最新情報をもとに自社サービスをレビュー・改善できているか。</t>
  </si>
  <si>
    <t>SYSTEM-8-4</t>
  </si>
  <si>
    <t>OSSのライブラリやミドルウェアを使用する際、それらの脆弱性情報を自動的モニタリング・警告・パッチ適用するための仕組みまたはサービス等を利用しているか。</t>
  </si>
  <si>
    <t>SYSTEM-8-5</t>
  </si>
  <si>
    <t>4半期から1年の間で定期的に、全体的なアプリケーションとインフラの脆弱性診断を受けているか。</t>
  </si>
  <si>
    <t>SYSTEM-8-6</t>
  </si>
  <si>
    <t>開発速度（デプロイ頻度）を低下させるようなセキュリティルールが、施行されていて現況に合わせたアップデートが行われていない。</t>
  </si>
  <si>
    <t>SYSTEM-8-7</t>
  </si>
  <si>
    <t>ソースコード中に、漏洩してはならない情報がハードコーディングされている。（それらを分離して管理するようなツールまたは仕組みを導入しているか）</t>
  </si>
  <si>
    <t>SYSTEM-8-8</t>
  </si>
  <si>
    <t>開発企画要件の段階で、設計レベルのセキュリティレビューが実施されていない。(Security by Designの未実施)</t>
  </si>
  <si>
    <t>DATA-1-1</t>
  </si>
  <si>
    <t>顧客接点のデジタル化</t>
  </si>
  <si>
    <t>顧客の行動履歴データを分析可能な形で保存しており、その割合が顧客全体の7割を超えているか。</t>
  </si>
  <si>
    <t>DATA-1-2</t>
  </si>
  <si>
    <t>オンライン・オフラインの両方で、顧客の接点となる行動情報や通知の手段を獲得するためのシステムを開発している組織が社内に存在するか。</t>
  </si>
  <si>
    <t>DATA-1-3</t>
  </si>
  <si>
    <t>オンライン上で、顧客は自社のサービスを契約したり購入したりできるか。</t>
  </si>
  <si>
    <t>DATA-1-4</t>
  </si>
  <si>
    <t>自社サービスやメディアをスマートフォン用のWebサイトまたはアプリとして提供しているか。</t>
  </si>
  <si>
    <t>DATA-1-5</t>
  </si>
  <si>
    <t>潜在顧客獲得のために自社メディアやSNSを通じたエンゲージメント活動をしているか。</t>
  </si>
  <si>
    <t>DATA-1-6</t>
  </si>
  <si>
    <t>デジタル上でのプッシュマーケティングをEmailのみに頼っている。</t>
  </si>
  <si>
    <t>DATA-1-7</t>
  </si>
  <si>
    <t>自社のリアルな顧客接点からのデータ収集が技術的な課題・社内ルール・オペレーションの問題でできていないままになっている。</t>
  </si>
  <si>
    <t>DATA-1-8</t>
  </si>
  <si>
    <t>顧客接点のサービス開発がうまく機能していないため、改善の速度やデータの取得が遅延している。</t>
  </si>
  <si>
    <t>DATA-2-1</t>
  </si>
  <si>
    <t>事業活動データの収集</t>
  </si>
  <si>
    <t>事業活動のデータが集計されてから、解析された状態で閲覧可能になるまでのリードタイムは1日以内か。（BIツールで昨日のデータは見られるか。）</t>
  </si>
  <si>
    <t>DATA-2-2</t>
  </si>
  <si>
    <t>事業活動の中に潜在的に存在したが、蓄積できていなかったデータを収集するためのシステム化や業務分析を行うチームは存在するか。</t>
  </si>
  <si>
    <t>DATA-2-3</t>
  </si>
  <si>
    <t>外部事業者との取引情報について、構造化されたフォーマットでリアルタイムにデータレイクへ保存しているか。</t>
  </si>
  <si>
    <t>DATA-2-4</t>
  </si>
  <si>
    <t>POSや業務システム上のアクセス記録/操作履歴を構造化されたフォーマットでリアルタイムにデータレイクへ保存しているか。</t>
  </si>
  <si>
    <t>DATA-2-5</t>
  </si>
  <si>
    <t>音声・動画・文章といった従来構造化できなかったデータソースも事業利活用のために収集しているか。</t>
  </si>
  <si>
    <t>DATA-2-6</t>
  </si>
  <si>
    <t>データ収集プロジェクトが依頼しているデータ入力業務が現場で実施されていない。</t>
  </si>
  <si>
    <t>DATA-2-7</t>
  </si>
  <si>
    <t>データの活用に関して責任のあるポジションを設置していない。</t>
  </si>
  <si>
    <t>DATA-2-8</t>
  </si>
  <si>
    <t>データ収集に関するプロジェクトが存在しないか、進捗していない。</t>
  </si>
  <si>
    <t>DATA-3-1</t>
  </si>
  <si>
    <t>データ蓄積・分析基盤</t>
  </si>
  <si>
    <t>データ分析の基盤実際に操作して数字を取得できる社内の人数と部署数を増やしていくための活動をしているか。</t>
  </si>
  <si>
    <t>DATA-3-2</t>
  </si>
  <si>
    <t>データ分析基盤を職種を問わず使ってもらうために、簡単な分析をするためのプログラミングや操作の仕方をエンジニア以外のステークホルダーに対しても教育しているか。</t>
  </si>
  <si>
    <t>DATA-3-3</t>
  </si>
  <si>
    <t>ユーザー理解や仮説検証のためのデータ分析のための環境が整備されており、データサイエンティストだけでなくエンジニア・非エンジニアを問わず、プロダクトのステークホルダーに公開されているか。</t>
  </si>
  <si>
    <t>DATA-3-4</t>
  </si>
  <si>
    <t>イベントストリーム処理の基盤を用いてオンライン情報を利用した分析・サービスでの活用をおこなっているか。</t>
  </si>
  <si>
    <t>DATA-3-5</t>
  </si>
  <si>
    <t>データ分析において、個人情報をマスキングする機構が存在しているか。</t>
  </si>
  <si>
    <t>DATA-3-6</t>
  </si>
  <si>
    <t>事業システムのデータベースに直接アクセスして、分析用の処理を走らせている。</t>
  </si>
  <si>
    <t>DATA-3-7</t>
  </si>
  <si>
    <t>統一されたデータレイクが存在せず、分析基盤ごとにデータを管理している。</t>
  </si>
  <si>
    <t>DATA-3-8</t>
  </si>
  <si>
    <t>利用中の外部サービスにリアルタイムなデータ連携するための機構が存在しない。</t>
  </si>
  <si>
    <t>DATA-4-1</t>
  </si>
  <si>
    <t>データ処理パイプライン</t>
  </si>
  <si>
    <t>分析・開発や運用のバリューストリーム上の各種サイクルタイムを計測しており、継続的に改善しているか。</t>
  </si>
  <si>
    <t>DATA-4-2</t>
  </si>
  <si>
    <t>データレイクから、モデルの実サービス適用までの一連の流れのパフォーマンスモニタ・自動化・効率化を行うエンジニアリングチームが存在するか。</t>
  </si>
  <si>
    <t>DATA-4-3</t>
  </si>
  <si>
    <t>データレイクから、データ分析基盤までのETL処理にも自動テストが存在しており、変換エラーなどがモニタリングされているか。</t>
  </si>
  <si>
    <t>DATA-4-4</t>
  </si>
  <si>
    <t>実運用されているデータ分析・学習のための前処理や学習処理を実行するためのワークフロー処理基盤(ETLの一貫性・冪等性・可用性を確保するための基盤)が存在するか。</t>
  </si>
  <si>
    <t>DATA-4-5</t>
  </si>
  <si>
    <t>学習済みのモデルを検証し、サービスインするまでの処理は自動化されているか。</t>
  </si>
  <si>
    <t>DATA-4-6</t>
  </si>
  <si>
    <t>週次集計や月次集計の処理が特定の日時に終わることを想定しており、障害が発生した場合にデータが欠損してしまう。</t>
  </si>
  <si>
    <t>DATA-4-7</t>
  </si>
  <si>
    <t>実験時の環境を実サービス環境に向けてポータブルにするためのコンテナ化やIaC(Infrastructure as Code)が存在しない。</t>
  </si>
  <si>
    <t>DATA-4-8</t>
  </si>
  <si>
    <t>データサイエンス/機械学習/データアプリケーションエンジニアリング/クラウドインフラなどの知見が１名に属人化している。</t>
  </si>
  <si>
    <t>DATA-5-1</t>
  </si>
  <si>
    <t>データ可視化とリテラシー</t>
  </si>
  <si>
    <t>プロダクトの主要情報のダッシュボードが、常に表示された共用のモニターをチームの座席近辺に配置しているか。リモートワークでは、アクセスしやすい場所にダッシュボードが掲示されているか。</t>
  </si>
  <si>
    <t>DATA-5-2</t>
  </si>
  <si>
    <t>意思決定者は、データの読み取り方や統計の基本的な知識について研修トレーニングを受けているか。</t>
  </si>
  <si>
    <t>DATA-5-3</t>
  </si>
  <si>
    <t>売上などの短期的数値ではなく、長期的な事業価値のための間接的指標（e.g.顧客リピート率や予測LTVなど)を主要なKPIとして設定しているか。</t>
  </si>
  <si>
    <t>DATA-5-4</t>
  </si>
  <si>
    <t>データ集計・可視化等のためのBIツールを導入しており、エンジニア以外でも使うことができているか。</t>
  </si>
  <si>
    <t>DATA-5-5</t>
  </si>
  <si>
    <t>データから得られた推論や仮説が間違っている場合にどのようなデータによって検証可能かをもとにデータ収集や分析が行われているか。</t>
  </si>
  <si>
    <t>DATA-5-6</t>
  </si>
  <si>
    <t>要望ベースでデータの集計を繰り返し、雑多なレポーティング項目が棚卸しされていない。</t>
  </si>
  <si>
    <t>DATA-5-7</t>
  </si>
  <si>
    <t>簡単なデータ集計であっても、エンジニアを経由しなければ取得できない。</t>
  </si>
  <si>
    <t>DATA-5-8</t>
  </si>
  <si>
    <t>ダッシュボードは存在するが、データ担当者以外誰も見ておらず形骸化している。</t>
  </si>
  <si>
    <t>DATA-6-1</t>
  </si>
  <si>
    <t>機械学習プロジェクト管理</t>
  </si>
  <si>
    <t>機械学習プロジェクトの具体的な成功指標を持ち、構築したシステムがそれを満たしているかモニタリングしているか。</t>
  </si>
  <si>
    <t>DATA-6-2</t>
  </si>
  <si>
    <t>機械学習の知見を、アプリケーション開発者や非エンジニアのスタッフが利用できるように勉強会などを繰り返し開いているか。</t>
  </si>
  <si>
    <t>DATA-6-3</t>
  </si>
  <si>
    <t>継続的再学習のためのモニタリングと、自動的なモデルのアップデート等の効率的な保守を実現するための仕組みを導入しているか。</t>
  </si>
  <si>
    <t>DATA-6-4</t>
  </si>
  <si>
    <t>実運用時の計算量や計算資源の種別（IoT/エッジ利用/クラウド）などを考慮に入れた上で、モデル選定や実験のプロセスが動いているか。</t>
  </si>
  <si>
    <t>DATA-6-5</t>
  </si>
  <si>
    <t>事業価値と実現可能性の両面を同時に仮説検証できるようなプロジェクト管理(PoCとプロトタイプ作成)を行っているか。</t>
  </si>
  <si>
    <t>DATA-6-6</t>
  </si>
  <si>
    <t>機械学習チームと事業担当者との間で、事業理解や背景・目的の共有などの時間を十分に設けていない。</t>
  </si>
  <si>
    <t>DATA-6-7</t>
  </si>
  <si>
    <t>すでに実績のあるクラウドを利用した機械学習ソリューションに対して、検証ができていない。</t>
  </si>
  <si>
    <t>DATA-6-8</t>
  </si>
  <si>
    <t>機械学習プロジェクトのPoCから実運用するためのエンジニアリング能力をチームが持っておらず、そこから実サービス化が進まない。</t>
  </si>
  <si>
    <t>DATA-7-1</t>
  </si>
  <si>
    <t>マーケティング自動化</t>
  </si>
  <si>
    <t>マーケティングのオペレーションの業務の割合と企画・戦略の業務割合を棚卸しして、自動化・最適化のためのリソースを割いているか。</t>
  </si>
  <si>
    <t>DATA-7-2</t>
  </si>
  <si>
    <t>インハウスのマーケティングチームに自動化や分析を行うエンジニアがおり、指標や自動化をともに進めているか。</t>
  </si>
  <si>
    <t>DATA-7-3</t>
  </si>
  <si>
    <t>カスタマージャーニーの複数の接点において顧客の行動を把握、理解するため、何らかのDMPツールを導入しているか。</t>
  </si>
  <si>
    <t>DATA-7-4</t>
  </si>
  <si>
    <t>媒体ごとの適切なクリエイティブになるようにA/Bテストやバンディッドアルゴリズムなどで最適化しているか。</t>
  </si>
  <si>
    <t>DATA-7-5</t>
  </si>
  <si>
    <t>各施策ごとに獲得した顧客がその後のどのような購買行動/利用行動ができたかをコーホート分析しているか。</t>
  </si>
  <si>
    <t>DATA-7-6</t>
  </si>
  <si>
    <t>獲得した顧客に対して、一括配信などの画一的な通達を行っており、投資効果の最適化を実施していない。</t>
  </si>
  <si>
    <t>DATA-7-7</t>
  </si>
  <si>
    <t>顧客獲得に対して、一時的な獲得総数のみを目標としており、継続的な利用について調査していない。</t>
  </si>
  <si>
    <t>DATA-7-8</t>
  </si>
  <si>
    <t>広告運用の成果報告がフォーマットに沿って自動的に行えるようになっていない。</t>
  </si>
  <si>
    <t>DATA-8-1</t>
  </si>
  <si>
    <t>自動的な意思決定</t>
  </si>
  <si>
    <t>自動化が進捗するために、判断基準が明確な目標を掲げているか。</t>
  </si>
  <si>
    <t>DATA-8-2</t>
  </si>
  <si>
    <t>意思決定や業務を自動化していくために、業務プロセスを改善するためのソフトウェアエンジニアを含むチームが存在するか。</t>
  </si>
  <si>
    <t>DATA-8-3</t>
  </si>
  <si>
    <t>意思決定に関する記録を、プロセスマイニングができる形で保存しているか。</t>
  </si>
  <si>
    <t>DATA-8-4</t>
  </si>
  <si>
    <t>意思決定理由について、明確な根拠やガイドラインを作る時間をマネジメントは割いているか。また、ガイドラインの中に倫理規範は含まれているか。</t>
  </si>
  <si>
    <t>DATA-8-5</t>
  </si>
  <si>
    <t>ビジネスプロセスやミーティングを棚卸しし、不要なもの・従来の用途から離れてしまったものを停止・削除しているか。</t>
  </si>
  <si>
    <t>DATA-8-6</t>
  </si>
  <si>
    <t>ビジネスプロセス全体のボトルネックを計測せずに自動化・効率化を各部門に任せてしまう。</t>
  </si>
  <si>
    <t>DATA-8-7</t>
  </si>
  <si>
    <t>業務自動化全体のアーキテクチャ設計を行わず、部署個別にRPAなどの自動化ツールを導入する。</t>
  </si>
  <si>
    <t>DATA-8-8</t>
  </si>
  <si>
    <t>自動化ツールを前提とした組織設計をおこなわず、既存の業務や組織にあわせてツールをカスタマイズする。</t>
  </si>
  <si>
    <t>DESIGN-1-1</t>
  </si>
  <si>
    <t>ペルソナの設定</t>
  </si>
  <si>
    <t>少なくとも１つの大きな事業仮説に対して、対応する１つ以上のペルソナが作成されているか。</t>
  </si>
  <si>
    <t>DESIGN-1-2</t>
  </si>
  <si>
    <t>事業、製品のペルソナについて、データや仮説検証で学習したことを受けて定期的に見直しているか。</t>
  </si>
  <si>
    <t>DESIGN-1-3</t>
  </si>
  <si>
    <t>ペルソナを記述した資料は、施策会議のたびに意識され、参照されているか。</t>
  </si>
  <si>
    <t>DESIGN-1-4</t>
  </si>
  <si>
    <t>ペルソナについて、チームで繰り返し議論されイメージの共有化をしているか。</t>
  </si>
  <si>
    <t>DESIGN-1-5</t>
  </si>
  <si>
    <t>B2Bなど顧客における関係者が複数人いる場合、購買プロセスの各担当者など、意思決定に関わる人物の数だけ必要なペルソナを作っているか。</t>
  </si>
  <si>
    <t>DESIGN-1-6</t>
  </si>
  <si>
    <t>ペルソナの具体的なライフストーリーが欠如しており、仮説構築につながらない。</t>
  </si>
  <si>
    <t>DESIGN-1-7</t>
  </si>
  <si>
    <t>過剰に属性情報が肉付けされていて、チームのメンバーが同じユーザー像を想像しづらいペルソナになっている。</t>
  </si>
  <si>
    <t>DESIGN-1-8</t>
  </si>
  <si>
    <t>ユーザーインタビュー/ユーザー調査なしに勝手なイメージでペルソナを作っている。</t>
  </si>
  <si>
    <t>DESIGN-2-1</t>
  </si>
  <si>
    <t>顧客体験</t>
  </si>
  <si>
    <t>顧客に対してNPS（ネットプロモータースコア）や満足度を継続的に測定しているか。</t>
  </si>
  <si>
    <t>DESIGN-2-2</t>
  </si>
  <si>
    <t>顧客による問い合わせから返信までのリードタイム、問い合わせおよび回答への満足度について定量計測を行い、目標管理をしているか。</t>
  </si>
  <si>
    <t>DESIGN-2-3</t>
  </si>
  <si>
    <t>構造化されたヘルプページがあり、ヘルプに書かれた内容を改善するために顧客がフィードバックできるか。</t>
  </si>
  <si>
    <t>DESIGN-2-4</t>
  </si>
  <si>
    <t>CRM(顧客管理システム)、SFA(営業支援システム)を導入しており、お問い合わせや行動履歴を把握できているか。</t>
  </si>
  <si>
    <t>DESIGN-2-5</t>
  </si>
  <si>
    <t>顧客が価値を感じるまでの感情的な動きやチャネルを分析したカスタマージャーニーマップを作成しているか。</t>
  </si>
  <si>
    <t>DESIGN-2-6</t>
  </si>
  <si>
    <t>カスタマーサポートなど顧客接点となるスタッフから、課題の吸い上げができていない。</t>
  </si>
  <si>
    <t>DESIGN-2-7</t>
  </si>
  <si>
    <t>電話やメールでの対応に対して、柔軟な対応をしすぎてしまい自動化の阻害要因になっている。</t>
  </si>
  <si>
    <t>DESIGN-2-8</t>
  </si>
  <si>
    <t>顧客体験の向上のための担当エンジニアリングチームが存在せず、システム化や自動化による改善ができていない。</t>
  </si>
  <si>
    <t>DESIGN-3-1</t>
  </si>
  <si>
    <t>ユーザーインタビュー</t>
  </si>
  <si>
    <t>ユーザーインタビューによって見つけた課題に対してどの機能がリリースされているのかが記録されており、その効果も測定されている。</t>
  </si>
  <si>
    <t>DESIGN-3-2</t>
  </si>
  <si>
    <t>直近、半年以内になんらかのユーザーインタビューを行っているか。</t>
  </si>
  <si>
    <t>DESIGN-3-3</t>
  </si>
  <si>
    <t>ユーザーインタビューの実施のための稟議やフローは軽量で、一ヶ月以内に行うことができるか。</t>
  </si>
  <si>
    <t>DESIGN-3-4</t>
  </si>
  <si>
    <t>インタビュー結果のインサイトをまとめて、共感マップなどを作成しているか。</t>
  </si>
  <si>
    <t>DESIGN-3-5</t>
  </si>
  <si>
    <t>インタビュー参加者が話しやすい雰囲気作りのための工夫がインタビュースクリプトに組み込まれている。</t>
  </si>
  <si>
    <t>DESIGN-3-6</t>
  </si>
  <si>
    <t>ユーザーインタビューに関して訓練を受けていないスタッフが実施しており、仮説に対して誘導的すぎたり、クローズドクエッションが多くなったりしている。</t>
  </si>
  <si>
    <t>DESIGN-3-7</t>
  </si>
  <si>
    <t>インタビュー結果が具体的な次の一手（異なる仮説の構築や、具体的な機能反映）につながらずに実施したまま放置されている。</t>
  </si>
  <si>
    <t>DESIGN-3-8</t>
  </si>
  <si>
    <t>仮説をもたずにインタビューを設計しており、インタビューイの要望をそのまま拾い上げたり、サンプルの少ないインタビュー結果をそのままセグメント全体問題としてとらえてしまっている。</t>
  </si>
  <si>
    <t>DESIGN-4-1</t>
  </si>
  <si>
    <t>デザインシステムの管理</t>
  </si>
  <si>
    <t>デザインシステムを用いて、デザイナーの介在なしにフロントエンド開発の５割以上が達成できている。</t>
  </si>
  <si>
    <t>DESIGN-4-2</t>
  </si>
  <si>
    <t>利用頻度の高いコンポーネント等をまとめたデザインシステムを構築し、継続的に棚卸するなど陳腐化することなく改善できているか。</t>
  </si>
  <si>
    <t>DESIGN-4-3</t>
  </si>
  <si>
    <t>プロダクトに関わるUIパーツは、動作するライブラリとしてまとめられているか。</t>
  </si>
  <si>
    <t>DESIGN-4-4</t>
  </si>
  <si>
    <t>UIデザイナーが作成したデザインをソースコードに自動的に反映するためにツールを利用しているか。</t>
  </si>
  <si>
    <t>DESIGN-4-5</t>
  </si>
  <si>
    <t>プロダクトに関わるUIパーツには、OOUIなどの抽象的な情報設計に基づいた共通のポリシーがあり、それらがドキュメント化されているか。</t>
  </si>
  <si>
    <t>DESIGN-4-6</t>
  </si>
  <si>
    <t>フロントエンド開発とバックエンドが密結合しており、APIモックサーバーなどを用いて、バックエンド開発と並行して開発をすすめることができない。</t>
  </si>
  <si>
    <t>DESIGN-4-7</t>
  </si>
  <si>
    <t>各プラットフォーム（iOS/Android/Web）などで過度に統一の体験を設計しようとしすぎてしまい、それぞれの流儀にそぐわないUIとなってしまっている。</t>
  </si>
  <si>
    <t>DESIGN-4-8</t>
  </si>
  <si>
    <t>各画面やパーツごとに組み込まれた細やかなアニメーションや音、振動、トランジションといった動きのあるUI要素がガイドラインに組み込まれていない。</t>
  </si>
  <si>
    <t>DESIGN-5-1</t>
  </si>
  <si>
    <t>デザイン組織</t>
  </si>
  <si>
    <t>事業に必要なUI/UXデザインの過半数を内製化できているか。</t>
  </si>
  <si>
    <t>DESIGN-5-2</t>
  </si>
  <si>
    <t>デザイン組織のリーダーは、自社戦略に必要なデザイナーの人事戦略を自ら立案しており、採用・育成についての権限と責任を負っているか。</t>
  </si>
  <si>
    <t>DESIGN-5-3</t>
  </si>
  <si>
    <t>全社のクリエイティブや顧客体験デザインを担う専門知識を持った経営幹部がいるか。</t>
  </si>
  <si>
    <t>DESIGN-5-4</t>
  </si>
  <si>
    <t>内製のデザイン組織を持ち、ガイドラインなどを用いて、内製化すべきことと外部の専門家集団を活用することを明確にしているか。</t>
  </si>
  <si>
    <t>DESIGN-5-5</t>
  </si>
  <si>
    <t>事業責任者は顧客体験やデザイン思考のトレーニングを受けているか。</t>
  </si>
  <si>
    <t>DESIGN-5-6</t>
  </si>
  <si>
    <t>デザイナーがプロジェクトを横断して派遣され、兼務が多くなったり関わる期間が短くなるため、各プロダクトにおけるユーザーへの共感や事業価値の理解が弱くなっている。</t>
  </si>
  <si>
    <t>DESIGN-5-7</t>
  </si>
  <si>
    <t>個別のプロダクトや事業チームごとに専任で配置されるのみとなっており、デザイナーとしてのキャリアやスキル向上のサポートが乏しい。</t>
  </si>
  <si>
    <t>DESIGN-5-8</t>
  </si>
  <si>
    <t>デザイナーがプロジェクトの意思決定に関われなかったり、デザイナーに情報を伝えるのが遅いため、カスタマージャーニー全体に対する価値が発揮しづらくなっている。</t>
  </si>
  <si>
    <t>DESIGN-6-1</t>
  </si>
  <si>
    <t>プロトタイピング</t>
  </si>
  <si>
    <t>少なくとも四半期に1回以上の戦略仮説に向けたサービスプロトタイプを作成しているか。</t>
  </si>
  <si>
    <t>DESIGN-6-2</t>
  </si>
  <si>
    <t>一年に一度以上の頻度で経営幹部も参加するプロトタイプづくりのワークショップを行っているか。</t>
  </si>
  <si>
    <t>DESIGN-6-3</t>
  </si>
  <si>
    <t>ある課題の発散のフェーズでは、プロトタイプは極端な仮説に基づいて複数個つくられているか。</t>
  </si>
  <si>
    <t>DESIGN-6-4</t>
  </si>
  <si>
    <t>デザイナーやプロダクトオーナーはプロトタイピング専用ツールを使うことができるか。</t>
  </si>
  <si>
    <t>DESIGN-6-5</t>
  </si>
  <si>
    <t>作ったプロトタイプは、一度破棄してから製品用の設計を行っているか。</t>
  </si>
  <si>
    <t>DESIGN-6-6</t>
  </si>
  <si>
    <t>プロトタイプを作るために、プレゼンや大きな稟議が必要になり、プロトタイピングの前に頓挫することが多い。</t>
  </si>
  <si>
    <t>DESIGN-6-7</t>
  </si>
  <si>
    <t>MVPを特定せずに、プロトタイピングに製品版の完成度を求めてしまう。(プロトタイプはどれだけ雑に仮説検証が達成できるかが重要である。)</t>
  </si>
  <si>
    <t>DESIGN-6-8</t>
  </si>
  <si>
    <t>一度のプロトタイピングで、中止や製品化を判断してしまう。</t>
  </si>
  <si>
    <t>DESIGN-7-1</t>
  </si>
  <si>
    <t>ユーザビリティテスト</t>
  </si>
  <si>
    <t>ユーザビリティパフォーマンステストを行い、タスク達成率などを継続的または周期的にトラッキングしているか。</t>
  </si>
  <si>
    <t>DESIGN-7-2</t>
  </si>
  <si>
    <t>新規・既存顧客について継続的にユーザビリティの変化がないか示すメトリクス（タスクの成功率など）を計測し、それをもとに改善を行っているか。</t>
  </si>
  <si>
    <t>DESIGN-7-3</t>
  </si>
  <si>
    <t>重要機能のタスク成功率/タスク実施時間/学習効率などを計測しているか。</t>
  </si>
  <si>
    <t>DESIGN-7-4</t>
  </si>
  <si>
    <t>実際のリリース後も入力エラーやタスク時間などを計測しているか。</t>
  </si>
  <si>
    <t>DESIGN-7-5</t>
  </si>
  <si>
    <t>自己申告メトリクスなどを用いて、印象を含めた満足度のテストをおこなっているか。</t>
  </si>
  <si>
    <t>DESIGN-7-6</t>
  </si>
  <si>
    <t>ユーザー調査（何が課題かの発見）とユーザビリティテスト（使い心地が良いか、どのような印象を抱いたか）を区別せず同時に行ってしまう。</t>
  </si>
  <si>
    <t>DESIGN-7-7</t>
  </si>
  <si>
    <t>事業KPIとの関連の薄い些細な項目ばかりに時間を使ってしまう。</t>
  </si>
  <si>
    <t>DESIGN-7-8</t>
  </si>
  <si>
    <t>３名以下の少なすぎるユーザビリティテスト対象者の結果に振り回されてしまう。</t>
  </si>
  <si>
    <t>DESIGN-8-1</t>
  </si>
  <si>
    <t>プロダクトマネジメント</t>
  </si>
  <si>
    <t>権限を持ったプロダクトマネージャという役職が存在し、１サービスに専任の１名以上が任命されているか。</t>
  </si>
  <si>
    <t>DESIGN-8-2</t>
  </si>
  <si>
    <t>幹部人材に対して、プロダクトマネジメントのスキルについての継続的な学習機会を提供できているか。</t>
  </si>
  <si>
    <t>DESIGN-8-3</t>
  </si>
  <si>
    <t>プロダクトへの要求をユーザーストーリーなど開発チームと合意したバックログアイテムの単位で明文化し、その優先順位をつけることができているか。</t>
  </si>
  <si>
    <t>DESIGN-8-4</t>
  </si>
  <si>
    <t>事業フェーズに応じて、プロダクトマーケティングや詳細な要求分析、UX評価など適切な分業体制を引くことができているか。</t>
  </si>
  <si>
    <t>DESIGN-8-5</t>
  </si>
  <si>
    <t>プロダクトの仮説をバリュープロポジションキャンバスや、仮説キャンバスなどで明文化した上で機能定義を行っているか。</t>
  </si>
  <si>
    <t>DESIGN-8-6</t>
  </si>
  <si>
    <t>プロダクトマネージャがソフトウェアプロダクト開発やデザインに関する知見や関心が薄く、チームの関係性が悪化している。</t>
  </si>
  <si>
    <t>DESIGN-8-7</t>
  </si>
  <si>
    <t>プロダクトマネージャとビジネスプロセスやマーケット部門との関係性が薄く、それ起因の実運用によるトラブルが、ほぼ毎回発生している。</t>
  </si>
  <si>
    <t>DESIGN-8-8</t>
  </si>
  <si>
    <t>プロダクトマネージャという役割に予算執行の権限と責任がない。</t>
  </si>
  <si>
    <t>CORPORATE-1-1</t>
  </si>
  <si>
    <t>スパン・オブ・コントロール</t>
  </si>
  <si>
    <t>スパン・オブ・コントロールの基準を(最低4名-最大10名など)設けており、それに外れた部門数などをモニタリングしているか。</t>
  </si>
  <si>
    <t>CORPORATE-1-2</t>
  </si>
  <si>
    <t>兼務及びスパン・オブ・コントロールの基準が適切になるように、定期的に改善が行われているか。</t>
  </si>
  <si>
    <t>CORPORATE-1-3</t>
  </si>
  <si>
    <t>人事制度上、管理職位の設定は人事考課上の等級と独立して設置されるようになっているか。（部長職じゃないと、この給与にならないといったような職位と等級が一致するものでないか。）</t>
  </si>
  <si>
    <t>CORPORATE-1-4</t>
  </si>
  <si>
    <t>どのメンバーにとっても業務的な命令を行う上司は１名か。（その原則が崩れているメンバーを列挙して把握しているか。マトリクス組織であっても指揮系統は１つであるか。）</t>
  </si>
  <si>
    <t>CORPORATE-1-5</t>
  </si>
  <si>
    <t>行っている業務と部門の役割が一致するように部門のミッションステートメント（業務分掌）を明確に決めて全社に公開しているか。</t>
  </si>
  <si>
    <t>CORPORATE-1-6</t>
  </si>
  <si>
    <t>人事評価者と指示を行う者の不一致がある組織になっている。または、一致するかの確認ができていない。</t>
  </si>
  <si>
    <t>CORPORATE-1-7</t>
  </si>
  <si>
    <t>部下が0名ないし1名の管理職が存在する。</t>
  </si>
  <si>
    <t>CORPORATE-1-8</t>
  </si>
  <si>
    <t>組織のガイドラインが存在しない、もしくはガイドラインが存在していても例外が常態化している。</t>
  </si>
  <si>
    <t>CORPORATE-2-1</t>
  </si>
  <si>
    <t>開発者環境投資</t>
  </si>
  <si>
    <t>プロダクト開発に関係する全ステークホルダーに対して、自社のIT環境の満足度やeNPS℠を定期的に測定しているか。</t>
  </si>
  <si>
    <t>CORPORATE-2-2</t>
  </si>
  <si>
    <t>働く環境について、事業競合や採用競合ともコミュニケーションする機会を意識的に持ち、従業員の満足度において常に改善を繰り返しているか。</t>
  </si>
  <si>
    <t>CORPORATE-2-3</t>
  </si>
  <si>
    <t>開発者(およびデザイナー)は、職務遂行に十分なスペックの開発マシンを貸与されているか。(開発マシンは、開発者からのアンケートなどを通じて満足が確認されているか。）</t>
  </si>
  <si>
    <t>CORPORATE-2-4</t>
  </si>
  <si>
    <t>従業員が作成したソフトウェアライブラリを、自社のOSSまたは個人のOSSとして公開するためのガイドラインを準備しており、何らかソフトウェアを公開しているか。</t>
  </si>
  <si>
    <t>CORPORATE-2-5</t>
  </si>
  <si>
    <t>オフィス内のWi-Fi速度は安定して100Mbpsを超えており、人数規模に十分なキャパシティを持っているか。</t>
  </si>
  <si>
    <t>CORPORATE-2-6</t>
  </si>
  <si>
    <t>ソフトウェア開発作業を行う場所で、自由にインターネットを使うことができない。（たとえば、SNSをつかわせないなど）</t>
  </si>
  <si>
    <t>CORPORATE-2-7</t>
  </si>
  <si>
    <t>障害対応など予測の困難な業務や、輪番対応等の計画された定時外業務があっても、定時出勤することを求めている。</t>
  </si>
  <si>
    <t>CORPORATE-2-8</t>
  </si>
  <si>
    <t>従業員は自身のパソコンへの自由なソフトウェアのインストールを過度に制限されている。</t>
  </si>
  <si>
    <t>CORPORATE-3-1</t>
  </si>
  <si>
    <t>コミュニケーションツール</t>
  </si>
  <si>
    <t>チャットツールにおける全社員が閲覧可能な状態でのコミュニケーションの割合を測定しているか。</t>
  </si>
  <si>
    <t>CORPORATE-3-2</t>
  </si>
  <si>
    <t>ここ１年以内に管理職以上で、「コミュニケーションの透明性向上」を目的とした対策を検討し実施したか。</t>
  </si>
  <si>
    <t>CORPORATE-3-3</t>
  </si>
  <si>
    <t>チャットサービスは全社で同一のサービスが導入され、チャットを通じた業務上の手続きの自動化(ChatOps)が可能か。</t>
  </si>
  <si>
    <t>CORPORATE-3-4</t>
  </si>
  <si>
    <t>社内ナレッジの管理のために、大多数の従業員が気軽にwebベースの文書が作成できる、Wikiサービス等を導入しているか。</t>
  </si>
  <si>
    <t>CORPORATE-3-5</t>
  </si>
  <si>
    <t>各部門は、自部門の仕事をメールベースあるいはチャットなどフロー情報を扱うツールではなく、ストック情報を扱うチケットツールベースで受け取る環境があるか。</t>
  </si>
  <si>
    <t>CORPORATE-3-6</t>
  </si>
  <si>
    <t>各種ミーティングにおいて、オンラインでアクセスできる共通の議事録をとっていない。</t>
  </si>
  <si>
    <t>CORPORATE-3-7</t>
  </si>
  <si>
    <t>意思決定者や管理者がチャットツールにログインしておらず、コミュニケーションが取れない。</t>
  </si>
  <si>
    <t>CORPORATE-3-8</t>
  </si>
  <si>
    <t>チャットツールを通じた雑談を禁止している。または雑談をやめるように注意喚起を促したことがある。</t>
  </si>
  <si>
    <t>CORPORATE-4-1</t>
  </si>
  <si>
    <t>人事制度・育成戦略</t>
  </si>
  <si>
    <t>理想的な自社従業員のスキルセット構成から逆算した採用・育成計画が中長期の計画として定義されているか。</t>
  </si>
  <si>
    <t>CORPORATE-4-2</t>
  </si>
  <si>
    <t>全社員のスキルセットやキャリアを管理しているタレントマネジメントシステムを導入していて、データと計画をアップデートしているか。</t>
  </si>
  <si>
    <t>CORPORATE-4-3</t>
  </si>
  <si>
    <t>プロダクト開発に関わる従業員一人あたり年間12万円(月額1万円)以上の教育研修予算があるか。</t>
  </si>
  <si>
    <t>CORPORATE-4-4</t>
  </si>
  <si>
    <t>専門職向けのジョブ型人事制度があり、管理職と同等かそれ以上の給与で従事しているメンバーが存在するか。</t>
  </si>
  <si>
    <t>CORPORATE-4-5</t>
  </si>
  <si>
    <t>リモートワークやフレックスタイムなどの柔軟な働き方を導入しているか。</t>
  </si>
  <si>
    <t>CORPORATE-4-6</t>
  </si>
  <si>
    <t>高度な専門人材に対して、市場変化を考慮した年収額のアップデートができない人事制度になっている。</t>
  </si>
  <si>
    <t>CORPORATE-4-7</t>
  </si>
  <si>
    <t>自己学習のための書籍や、オンライン学習の補助手当がない。</t>
  </si>
  <si>
    <t>CORPORATE-4-8</t>
  </si>
  <si>
    <t>新入社員向けカリキュラムが、自社内でしか通用しないノウハウに特化したものとなっている。</t>
  </si>
  <si>
    <t>CORPORATE-5-1</t>
  </si>
  <si>
    <t>デジタル人材採用戦略</t>
  </si>
  <si>
    <t>ソフトウェアエンジニアの採用活動を常に行っており、毎年十分なペースでソフトウェアエンジニアを採用できているか。</t>
  </si>
  <si>
    <t>CORPORATE-5-2</t>
  </si>
  <si>
    <t>採用管理システムが導入され、採用に関わる全てのステップ、チャネルからの情報が遅滞なく不足なく集約されているか。</t>
  </si>
  <si>
    <t>CORPORATE-5-3</t>
  </si>
  <si>
    <t>候補者の方との初回面談から、オファーまでのリードタイムを目標とともに管理しているか。（長すぎる選考プロセスは、人材獲得の妨げになる。）</t>
  </si>
  <si>
    <t>CORPORATE-5-4</t>
  </si>
  <si>
    <t>採用したい人材の基準を明確化したJob Description（求人票）が存在し、現場エンジニアとともに表現を見直すためのワークフローが整備されていて、直近一ヶ月以内に更新されているか。</t>
  </si>
  <si>
    <t>CORPORATE-5-5</t>
  </si>
  <si>
    <t>中途採用におけるリファラル採用（社員からの紹介による採用）の比率が全体採用数の30%を超えているか。</t>
  </si>
  <si>
    <t>CORPORATE-5-6</t>
  </si>
  <si>
    <t>採用部門の予算計画が存在しない、または行使可能な予算金額が年間の採用目標人数の年収合計に対して25%以下しかない。</t>
  </si>
  <si>
    <t>CORPORATE-5-7</t>
  </si>
  <si>
    <t>「募集職種：Webエンジニア」のように曖昧な表現しかされておらず、どのようなスキルやキャリアが求められているのかの解像度が低い。</t>
  </si>
  <si>
    <t>CORPORATE-5-8</t>
  </si>
  <si>
    <t>経営や幹部人材が、人材採用に対して責務を負っておらず十分な時間と熱量を費やしていない。</t>
  </si>
  <si>
    <t>CORPORATE-6-1</t>
  </si>
  <si>
    <t>モダンなITサービスの活用</t>
  </si>
  <si>
    <t>従業員の情報システムへの満足度と利用度、申請から承認までのリードタイムなどの指標を継続的に測定し、改善に生かしているか。</t>
  </si>
  <si>
    <t>CORPORATE-6-2</t>
  </si>
  <si>
    <t>SaaS間の自動連携を目的としたサービス(iPaaSやLow Code系ツールなど)を導入しており、業務の自動化や効率化をするためのBPR活動を事業部主体で実行しているか。</t>
  </si>
  <si>
    <t>CORPORATE-6-3</t>
  </si>
  <si>
    <t>業務に合わせて社内のシステム開発を行うのではなく、デファクトなSaaSなどの利用を行い、そのツールに業務自体をフィットさせているか。</t>
  </si>
  <si>
    <t>CORPORATE-6-4</t>
  </si>
  <si>
    <t>表計算やプレゼン資料などはすべてクラウド上で共同編集できるようになっているか。</t>
  </si>
  <si>
    <t>CORPORATE-6-5</t>
  </si>
  <si>
    <t>自身のスマートフォン、または貸与されたスマートフォンを用いて、会社の予定・メール・コミュニケーションツールなどを利用できるか。</t>
  </si>
  <si>
    <t>CORPORATE-6-6</t>
  </si>
  <si>
    <t>決裁書類がワークフローツールだけで完結しない。</t>
  </si>
  <si>
    <t>CORPORATE-6-7</t>
  </si>
  <si>
    <t>古いバージョンのOSやブラウザでしか動作しないツールが使われている。</t>
  </si>
  <si>
    <t>CORPORATE-6-8</t>
  </si>
  <si>
    <t>業務で利用しているシステムにシステム間連携を目的としたAPIが用意されていない。</t>
  </si>
  <si>
    <t>CORPORATE-7-1</t>
  </si>
  <si>
    <t>経営のデジタルファースト</t>
  </si>
  <si>
    <t>データとデジタル技術を用いて、どのように事業変革をしていくのかのビジョンを明文化して経営メッセージとして発信し、その推進経営指標をもっているか。</t>
  </si>
  <si>
    <t>CORPORATE-7-2</t>
  </si>
  <si>
    <t>ソフトウェアエンジニアとしての業務経験のあるCTOないし技術担当取締役が存在し、技術戦略についての策定を主導的に行っているか。</t>
  </si>
  <si>
    <t>CORPORATE-7-3</t>
  </si>
  <si>
    <t>デジタル技術を活用した経営変革を担う担当役員（CDO等）が存在するか。</t>
  </si>
  <si>
    <t>CORPORATE-7-4</t>
  </si>
  <si>
    <t>自社システムの戦略(競争領域・非競争領域の定義)を明確化しており、競争領域のプロダクト開発を内製人材でコントロールできているか。</t>
  </si>
  <si>
    <t>CORPORATE-7-5</t>
  </si>
  <si>
    <t>デジタル事業および人材獲得に向けたM&amp;A・投資戦略を遂行するための部隊が存在するか。</t>
  </si>
  <si>
    <t>CORPORATE-7-6</t>
  </si>
  <si>
    <t>IT予算の過半をソフトウェア資産として計上し、予算決裁のためにリードタイムの長い（１ヶ月以上かかるような）意思決定フローを挟んでいる。</t>
  </si>
  <si>
    <t>CORPORATE-7-7</t>
  </si>
  <si>
    <t>継続的なシステム改善のためのプロダクトマネジメント経験者がいない。そのため、開発チームとの関係が受発注構造になっている。（情報子会社問題）</t>
  </si>
  <si>
    <t>CORPORATE-7-8</t>
  </si>
  <si>
    <t>競争領域ではないシステムについて、業務フローをSaaSに合わせて変更するのではなく、既存の業務フローに合わせてパッケージソフト等をカスタマイズしている。</t>
  </si>
  <si>
    <t>CORPORATE-8-1</t>
  </si>
  <si>
    <t>攻めのセキュリティ</t>
  </si>
  <si>
    <t>セキュリティ担当者の人事評価における評価基準に事業や従業員の生産性改善が組み込まれているか。</t>
  </si>
  <si>
    <t>CORPORATE-8-2</t>
  </si>
  <si>
    <t>社内のセキュリティ担当者が、近年のセキュリティ動向やシフトレフト、リモートワークについて理解し、事業部門とともに開発リードタイムや生産性の改善のために必要な措置をおこなっているか。</t>
  </si>
  <si>
    <t>CORPORATE-8-3</t>
  </si>
  <si>
    <t>インシデントレスポンスチームが、社内の専門家と事業責任者を含むチームにより構成されていて、インシデント時の予行練習をおこなっているか。</t>
  </si>
  <si>
    <t>CORPORATE-8-4</t>
  </si>
  <si>
    <t>境界防御モデルではなく、ゼロトラストモデルのセキュリティネットワークを構築しているか。</t>
  </si>
  <si>
    <t>CORPORATE-8-5</t>
  </si>
  <si>
    <t>セキュリティの意思決定は、定期的に行われているリスクアセスメントにともない、リスクとリターンを定量的に評価した上で行われているか。</t>
  </si>
  <si>
    <t>CORPORATE-8-6</t>
  </si>
  <si>
    <t>管理・監視できない領域のITサービスの利用が行われていること(シャドウIT)に対して対策が打てていない。</t>
  </si>
  <si>
    <t>CORPORATE-8-7</t>
  </si>
  <si>
    <t>"パスワードを定期的な変更を強制する"、"添付メールでパスワード付きZIP形式のファイルを送信し、別途パスワードをメールで送る"などの現在ではセキュリティ価値が低いとされるルールが残っている。</t>
  </si>
  <si>
    <t>CORPORATE-8-8</t>
  </si>
  <si>
    <t>従業員および経営幹部に対して、リモートワークのリスクなどの最新のトレンドなどが取り入れたセキュリティ教育がなされていない。</t>
  </si>
  <si>
    <t>CORPORATE-9-1</t>
  </si>
  <si>
    <t>リモートワーク</t>
  </si>
  <si>
    <t>目標、予定、業務に必要な情報の95%がリモートワーク環境からアクセスでき、業務を完結できるか。</t>
  </si>
  <si>
    <t>CORPORATE-9-2</t>
  </si>
  <si>
    <t>リモートワークにおいて、従業員へのヒアリングなどを通じ、環境面や心身の健康面において常に改善を繰り返しているか。</t>
  </si>
  <si>
    <t>CORPORATE-9-3</t>
  </si>
  <si>
    <t>在宅ワーク、リモートワークのための通信回線やデスク／チェアの支援制度が用意されている。</t>
  </si>
  <si>
    <t>CORPORATE-9-4</t>
  </si>
  <si>
    <t>リモートワークを生産的に進めるためのオンライン会議や非同期コミュニケーションのガイドラインがあり、6ヶ月以内に見直しされている。</t>
  </si>
  <si>
    <t>CORPORATE-9-5</t>
  </si>
  <si>
    <t>業務時間中に、ニュアンスや雰囲気を含めた情報交換ができるように雑談を積極的に取り入れるための工夫をしているか。</t>
  </si>
  <si>
    <t>CORPORATE-9-6</t>
  </si>
  <si>
    <t>アウトプットでみるのではなく、PCの起動時間などで業務を監視している。</t>
  </si>
  <si>
    <t>CORPORATE-9-7</t>
  </si>
  <si>
    <t>リモートワーカーとオフィスワーカーで情報に格差が生じている。</t>
  </si>
  <si>
    <t>CORPORATE-9-8</t>
  </si>
  <si>
    <t>オンラインのマネジメントに積極的に適応できずに、オフラインに固執するマネージャがいる。</t>
  </si>
  <si>
    <t>平均</t>
  </si>
  <si>
    <t>偏差</t>
  </si>
  <si>
    <t>スコア</t>
  </si>
  <si>
    <t>ポジ</t>
  </si>
  <si>
    <t>ネガ</t>
  </si>
  <si>
    <t>BUT</t>
  </si>
  <si>
    <t>未記入</t>
  </si>
  <si>
    <t>エラー</t>
  </si>
  <si>
    <t>https://dxcriteria.cto-a.org/</t>
  </si>
  <si>
    <t>a4c62de10b2a4353ab9e60ba496ddf79</t>
  </si>
  <si>
    <t>5e24dc66cdd842cebd4989b42b553211</t>
  </si>
  <si>
    <t>267dea516b68402980c3e137f1d08c3d</t>
  </si>
  <si>
    <t>5ecead53effa40afbc0f9c5fb59efed5</t>
  </si>
  <si>
    <t>b444642b20e9497daa7ee0f9316e9e15</t>
  </si>
  <si>
    <t>8b523a8cd629433885fc4a48298cfae6</t>
  </si>
  <si>
    <t>b4ffeacbf51f4f5194bebd7de078652d</t>
  </si>
  <si>
    <t>a140d9ff41c044e388ed17df0f07a01f</t>
  </si>
  <si>
    <t>efbaefc371a047b6a556eeabd32fc278</t>
  </si>
  <si>
    <t>670ef336155a4801a2a119f7a3aaf3a0</t>
  </si>
  <si>
    <t>37de6aa0a5f94d2b80ed64c6b81514e5</t>
  </si>
  <si>
    <t>4419b95a0e124b1f846e3075d47f10ad</t>
  </si>
  <si>
    <t>c6f0b75092784361bb63463d74d3415f</t>
  </si>
  <si>
    <t>d48f096f4aa648d2b861d2e83b2282e8</t>
  </si>
  <si>
    <t>7d665b66c3bf43bf98b103610e931e42</t>
  </si>
  <si>
    <t>4f8a6831ca5d4d43a3607e1e5d26aa20</t>
  </si>
  <si>
    <t>d51b67035320453aad3aa712c1be4428</t>
  </si>
  <si>
    <t>b5ef80173e9c4fd1aefd8e1c76fe927d</t>
  </si>
  <si>
    <t>ab71941a218940c6a15687f5578b1663</t>
  </si>
  <si>
    <t>1ff1c2d0673149f683c168db09c28514</t>
  </si>
  <si>
    <t>f336a85411bc43599324b27e57b0fdcd</t>
  </si>
  <si>
    <t>a7c5bc4b8a56490d81a1c937c8b214d7</t>
  </si>
  <si>
    <t>9eac49155626450991eaaac6009bde3b</t>
  </si>
  <si>
    <t>55456a37fb3845f19d40ba1cfdc6dbf8</t>
  </si>
  <si>
    <t>ebe0cecbb4634d8882398e8fe28f7ba3</t>
  </si>
  <si>
    <t>3eda810c64224e44893501e92015d7d5</t>
  </si>
  <si>
    <t>5ed4e85975b44789aa56201237853db5</t>
  </si>
  <si>
    <t>a49d581f0b1646e98d529861a651fc90</t>
  </si>
  <si>
    <t>37a3f1df73d244b7baf6541321a20e02</t>
  </si>
  <si>
    <t>14a3dfce80034de7b991addf92199066</t>
  </si>
  <si>
    <t>dcc52c96d38545c2bff2750bd8024a1f</t>
  </si>
  <si>
    <t>f94296421a8644be89bebb2456b9ce71</t>
  </si>
  <si>
    <t>1e9466249aae49258fc8a1e6fcdc71fc</t>
  </si>
  <si>
    <t>a97bf34128e84c8099ff55aab995f83d</t>
  </si>
  <si>
    <t>abbfddfb8c6c4bf08b4d6ecd954055cd</t>
  </si>
  <si>
    <t>4aeba10abb1f46d087ad5aaca82e744f</t>
  </si>
  <si>
    <t>e143b397602e4899b232d9d4f5b2ab93</t>
  </si>
  <si>
    <t>7b47d693bf7349a5bad7c40a4e107b35</t>
  </si>
  <si>
    <t>184c55740940491d9fe10dbe8903ec04</t>
  </si>
  <si>
    <t>cc7d75ed3f19461787000b3130e1c5a7</t>
  </si>
  <si>
    <t>a69b72e5d7274705be0318532f1a05a7</t>
  </si>
  <si>
    <t>ea6ea60c57d54bd5a75d3bf650159686</t>
  </si>
  <si>
    <t>73b190abf7cb48cb9a837ae4cb1ea2da</t>
  </si>
  <si>
    <t>475c910b61f1486fa9fa280bb9f26386</t>
  </si>
  <si>
    <t>6b72fc9b44fb41249a7e07b55d19ce3a</t>
  </si>
  <si>
    <t>cf9784c44bff4d54ba7ffd05ab6df7a3</t>
  </si>
  <si>
    <t>474a3efc82bc4ca2b829ef111b810fe0</t>
  </si>
  <si>
    <t>44a33abfb96541aa8d84762f22b0c708</t>
  </si>
  <si>
    <t>1f64f06bcac9446982f628412805946c</t>
  </si>
  <si>
    <t>79bf1478dd0640cbbcda940fe9d579fb</t>
  </si>
  <si>
    <t>abb64d30636441b7a2465119cdf897e9</t>
  </si>
  <si>
    <t>be9bd7f8dc6a4eb1a158073bea54a821</t>
  </si>
  <si>
    <t>3cd599dd2a0e42968f1ace36f6f56334</t>
  </si>
  <si>
    <t>dea4046175fb45a0a19b71eb61c9d924</t>
  </si>
  <si>
    <t>d9f960b4f18c4029b1df1462ef5268a7</t>
  </si>
  <si>
    <t>451b5d1c870a47009165bdfa385f7c5a</t>
  </si>
  <si>
    <t>0b74296f83ce4d3783e67385e9f6082b</t>
  </si>
  <si>
    <t>95ec78e6e6854f0f84848d300439a0d3</t>
  </si>
  <si>
    <t>5c0f31f5ea694de69e86bbbe8cfc5548</t>
  </si>
  <si>
    <t>f314fd5770174739a229decce1d36a48</t>
  </si>
  <si>
    <t>62e9d8291359424db04406ba8d0b9e79</t>
  </si>
  <si>
    <t>489cef4ba4ef4c01956293105a6fbdb6</t>
  </si>
  <si>
    <t>de9c829e4bf5460fb280cb4c5efca957</t>
  </si>
  <si>
    <t>fef59acd17b149c792f0377cba6e27f3</t>
  </si>
  <si>
    <t>700cd038618044b2b2ff48732774d406</t>
  </si>
  <si>
    <t>c24de572f9744609bb065b80d91e898e</t>
  </si>
  <si>
    <t>bf4919b7bcc648df87f90114f471b48a</t>
  </si>
  <si>
    <t>54fec5196f7a48ceb43d0b27134e40f3</t>
  </si>
  <si>
    <t>52bf29b4aaf9489a9e1ea77a2880d7a1</t>
  </si>
  <si>
    <t>cb76fe0c8459447ca814b222d686747c</t>
  </si>
  <si>
    <t>d712bcc710464d0184fea4500e6d56f4</t>
  </si>
  <si>
    <t>ecfae116454e46c7b33b5b6629c5dac0</t>
  </si>
  <si>
    <t>74c6624544154673bb58313d77e8e645</t>
  </si>
  <si>
    <t>58f802fdf8ec42ff8d126e610671df3b</t>
  </si>
  <si>
    <t>c47cad2a33fc45eab47c00020fb7a07a</t>
  </si>
  <si>
    <t>380c3291cad9415c8f446ec23fadba6d</t>
  </si>
  <si>
    <t>d58da0d71a4c4cf89a4b88d77df27e63</t>
  </si>
  <si>
    <t>4baabd48508b4483a036a2e914a9aeb1</t>
  </si>
  <si>
    <t>cab08a75588840fabfd95d464dc02894</t>
  </si>
  <si>
    <t>9c3c7a0f4a664e1191cf3a276c3c96e7</t>
  </si>
  <si>
    <t>bdd667abf990409998929af65b51fbf7</t>
  </si>
  <si>
    <t>d7f55b87b4f14f5da96dd1f89bdf0f78</t>
  </si>
  <si>
    <t>400ff4cfa2c5487097d6e0e7d8e0378e</t>
  </si>
  <si>
    <t>cbbec6a318804694a982536141cf3690</t>
  </si>
  <si>
    <t>0f671274a2524b47999bb028863840c3</t>
  </si>
  <si>
    <t>3eebe29e682345e086e1a2e89024f619</t>
  </si>
  <si>
    <t>94fe38dbcae9423dbfb0e62bf2242ea8</t>
  </si>
  <si>
    <t>26a3c779ed4f4cdf9de834bb782e0180</t>
  </si>
  <si>
    <t>64377b73ce3749b7a1639df4327a611c</t>
  </si>
  <si>
    <t>a1287425098840219e0ba1f641b491dc</t>
  </si>
  <si>
    <t>6f7912ff24c6485da29526ae3292ecc4</t>
  </si>
  <si>
    <t>698772628e014415b14243c55fcb77d4</t>
  </si>
  <si>
    <t>6a18804a27494675983ce60d708f4a77</t>
  </si>
  <si>
    <t>44764ae501b24df99db3d3fe9880e068</t>
  </si>
  <si>
    <t>4dde61676f794a53a4c98bf1cba17d27</t>
  </si>
  <si>
    <t>2de8bfcc89d744c6ac0f9f8826664508</t>
  </si>
  <si>
    <t>55008b9a8f01482abf9a428cd6d5cf93</t>
  </si>
  <si>
    <t>884f822ea35e4b23a31ef1849f8f3ba7</t>
  </si>
  <si>
    <t>3370e0f8f97d4b9f9734f55c6b56d19b</t>
  </si>
  <si>
    <t>598449b643854158b8a09d26156e5021</t>
  </si>
  <si>
    <t>ef5c1d594ec643f4bcc51670046b938c</t>
  </si>
  <si>
    <t>bd74834bc07c4ce8b420a585a00e21ca</t>
  </si>
  <si>
    <t>896a15711ce94ef68f289bc3ee1b066d</t>
  </si>
  <si>
    <t>cb686a095908451cb490a4cc9c720b2b</t>
  </si>
  <si>
    <t>dbe77e79f1b34b0e897338693091ad99</t>
  </si>
  <si>
    <t>fb9eda0e768d403eb55313e1301c5744</t>
  </si>
  <si>
    <t>1bdb030a589c4c47a8297031a7c56ebe</t>
  </si>
  <si>
    <t>3b7802a51a4a484f8f48665e94e59945</t>
  </si>
  <si>
    <t>8446250a547244e1bf7a7f4301165feb</t>
  </si>
  <si>
    <t>fea2535a512a48c8bfd90828b91322d4</t>
  </si>
  <si>
    <t>c0ec7df902a245919b4a3683fbadeda2</t>
  </si>
  <si>
    <t>485b487df7cf4617aa4541cfb5337092</t>
  </si>
  <si>
    <t>50a83614e8384178853d5a70237cf874</t>
  </si>
  <si>
    <t>3f9a26a4a60c4dfcacf299ecfaf08324</t>
  </si>
  <si>
    <t>4c10d01c29d9475498963fd3520b3627</t>
  </si>
  <si>
    <t>45b70513c9774f44989d1934af3439d6</t>
  </si>
  <si>
    <t>b70aaf3c848d4e359e1f536290ab36c5</t>
  </si>
  <si>
    <t>1245b5a9d2e84befb0656bc3cb50b5a7</t>
  </si>
  <si>
    <t>8503363e95e74ee6abbf69024a27d3ef</t>
  </si>
  <si>
    <t>d40db060a2104f6cb296c8e666c7bca4</t>
  </si>
  <si>
    <t>0d35134fb2a54e39b89f6e6452060d94</t>
  </si>
  <si>
    <t>855b2c4c0b4743749309f9688b6a5396</t>
  </si>
  <si>
    <t>efa5282e4440449e8e148b63819cb54c</t>
  </si>
  <si>
    <t>47bd7987e3a445fc9d1334f6d8a60c37</t>
  </si>
  <si>
    <t>ff2f14741226467e8fc6be2843253a72</t>
  </si>
  <si>
    <t>48e8c3e877844a10933c44b70ed7ff8f</t>
  </si>
  <si>
    <t>e03e280935b1459493b462c64b514bc7</t>
  </si>
  <si>
    <t>148e7f5317d74851bb4a6dc60754251f</t>
  </si>
  <si>
    <t>8d171b5f339649848a4c6731195b1a26</t>
  </si>
  <si>
    <t>242d28b8c1e94496ae9692c7b52bba20</t>
  </si>
  <si>
    <t>1cbbf423708049dc854c035286f113af</t>
  </si>
  <si>
    <t>de215f0b3ef74a79973f5f0275576602</t>
  </si>
  <si>
    <t>8fc02bd83f7747059553263d281ab9ad</t>
  </si>
  <si>
    <t>4b4457d6eafe4797badf5c03859590a5</t>
  </si>
  <si>
    <t>731de0af86324690ace3f7c00f467a75</t>
  </si>
  <si>
    <t>c81303d3113f498bb95488063508a387</t>
  </si>
  <si>
    <t>22d25b38cf9948bb9654d64c68063d5f</t>
  </si>
  <si>
    <t>4d21150382a2419497aedb754b57c65b</t>
  </si>
  <si>
    <t>e3b74ee32be048b4a867a513fb2087bc</t>
  </si>
  <si>
    <t>22b93f8f7e664d4aaa91ac5b6534847a</t>
  </si>
  <si>
    <t>7cd053f029c14f33b2ca1e1b7d534724</t>
  </si>
  <si>
    <t>cbabf2fec1f846ca959875a173d078c6</t>
  </si>
  <si>
    <t>77371a5a012942628ac649631680c568</t>
  </si>
  <si>
    <t>b882ca0146704d9baa54cea2efc5b890</t>
  </si>
  <si>
    <t>979f99ba84c74f0eace7cacc6bae896a</t>
  </si>
  <si>
    <t>57bdb70d201343bd87de695158d396c9</t>
  </si>
  <si>
    <t>93a5f55863bc4c16b8d70108f0d5b2a7</t>
  </si>
  <si>
    <t>e5a9aeb6cf0d43678856e142581a9c0e</t>
  </si>
  <si>
    <t>c18aa391096146719eca66e0ca46e775</t>
  </si>
  <si>
    <t>efa86ed1d31840bb9941174afa23874d</t>
  </si>
  <si>
    <t>7667d5244862476fad0422f46e6f9c67</t>
  </si>
  <si>
    <t>6f3d330607b64664b2e0525aee969bb4</t>
  </si>
  <si>
    <t>f3c9bea4bc78499d87db22e3fa623d1b</t>
  </si>
  <si>
    <t>9968c7800fed43b6a19c11964f08149e</t>
  </si>
  <si>
    <t>915a731aae234d56a22c457891fdffdc</t>
  </si>
  <si>
    <t>c3dc65d640e94b20a5c1fd36a5262301</t>
  </si>
  <si>
    <t>50c35fdf51f44ffe9d0fd4e4317b79de</t>
  </si>
  <si>
    <t>bd0a9728cc1d4bdea7d5b980c4f828cb</t>
  </si>
  <si>
    <t>ce80f085230a4e4c95892242d69adacf</t>
  </si>
  <si>
    <t>3e0338a3b5de4bc6b4d55aa346b57762</t>
  </si>
  <si>
    <t>6103ef59c3dd4b7c96f74140eacada80</t>
  </si>
  <si>
    <t>be5c4f36d5014cabb6c8e5c385f0b7b9</t>
  </si>
  <si>
    <t>7a38a6f9a8f54909bb34be8c05cc0d3d</t>
  </si>
  <si>
    <t>a97805aba71944be9f0c4e9d532b82b1</t>
  </si>
  <si>
    <t>d799c63c1efc403ab35023b47100a186</t>
  </si>
  <si>
    <t>4f74c424c5f84922a3c9b4afea29ccd4</t>
  </si>
  <si>
    <t>cd248f7a050445ec8503e79abbee2c3d</t>
  </si>
  <si>
    <t>7d485d4a71e846f7a0070af09b9bc7d3</t>
  </si>
  <si>
    <t>6908276645e44d579700d4def6009baf</t>
  </si>
  <si>
    <t>5b6e2da2f85c4c2fac7d4474e8bf38b2</t>
  </si>
  <si>
    <t>1fdb6347c92243a184a7d78ce6a1a31c</t>
  </si>
  <si>
    <t>7211f062b1e0464188f6c71b5fd22077</t>
  </si>
  <si>
    <t>7455b5c15cc846ca9e7d8d05d7e4f89e</t>
  </si>
  <si>
    <t>a0188aa27af5417d844678c60e36cb82</t>
  </si>
  <si>
    <t>9bd7f360f6db4ba6aedbadbb7529792f</t>
  </si>
  <si>
    <t>7ea97532385b4ec1aa2c4e4d2be44a1c</t>
  </si>
  <si>
    <t>94b83035afe54c078c86ac9583a75d48</t>
  </si>
  <si>
    <t>987ed1877b91434c80d496132faf943c</t>
  </si>
  <si>
    <t>3a939b5d20a843d89030f0698c3352dc</t>
  </si>
  <si>
    <t>41df6fd228e141cf9e6c39f2c9d32f6e</t>
  </si>
  <si>
    <t>9df45249daeb4976911f8bf2c0f19043</t>
  </si>
  <si>
    <t>6fc06ca917d645838f077ff7339ac053</t>
  </si>
  <si>
    <t>8e59592215864fbdade759fd61b73a5a</t>
  </si>
  <si>
    <t>18fab00bf699468d8b650ed8f0fd4026</t>
  </si>
  <si>
    <t>7a376bce891b495999e19dd6651bb3a6</t>
  </si>
  <si>
    <t>c6ef7f15f2dd4776a3c98534be81fe0e</t>
  </si>
  <si>
    <t>726e7fbf1b104b79b4a355e2a8c60763</t>
  </si>
  <si>
    <t>401e5954623e41e2ac52c336ee5c6090</t>
  </si>
  <si>
    <t>917a960b7b4441e9a2fbd9b68bbd57fc</t>
  </si>
  <si>
    <t>c41dfeb7527d4cd5a922abe2aa55fb99</t>
  </si>
  <si>
    <t>e7035bac0dff4fe7b28cb5f55657112f</t>
  </si>
  <si>
    <t>21b14adf3ba44141b7c58f6a97dd2703</t>
  </si>
  <si>
    <t>e95294709bb0408ca133393f33ee5196</t>
  </si>
  <si>
    <t>7fa0333812194d3db9ff6f0930bd7d07</t>
  </si>
  <si>
    <t>5f4a0864907d4ee49f9dc84deefb5f9d</t>
  </si>
  <si>
    <t>47b33655613147578cd56e4c55e934bc</t>
  </si>
  <si>
    <t>0e81955e901f4d4aad7ebe0912e42618</t>
  </si>
  <si>
    <t>209501c86a9949e8b7e4237330a30019</t>
  </si>
  <si>
    <t>fc3f54dd5b014d1581eed1a7d3f4dbc4</t>
  </si>
  <si>
    <t>d805c95c595e4c12ba9a02cd4412628d</t>
  </si>
  <si>
    <t>5d05d2803cda4d128a65dd5dd9f2e11f</t>
  </si>
  <si>
    <t>3bf54886714a4a6a8464624beb31d3d7</t>
  </si>
  <si>
    <t>965f60c1fb7f473eb2fdd181f7f5552c</t>
  </si>
  <si>
    <t>4cad88ac8655496a937cee5110a8accd</t>
  </si>
  <si>
    <t>cd8db1fb81684df1ad1ae3c13635ef27</t>
  </si>
  <si>
    <t>9d68e492820f4596abba25cfbdcd8cf1</t>
  </si>
  <si>
    <t>cded7a8c21b64dff84c761ba0128248a</t>
  </si>
  <si>
    <t>0a43d69a2f464e96824b5bc4744ddb47</t>
  </si>
  <si>
    <t>2839ed9d5d444ea7a68b98f56ebd7918</t>
  </si>
  <si>
    <t>da91d9c5fd894fe78243412ca7624adb</t>
  </si>
  <si>
    <t>3b1f2b7cc5e841e9b2a9fe00dba20e0c</t>
  </si>
  <si>
    <t>f02f7bd64c6b4c80a22cd040013434d9</t>
  </si>
  <si>
    <t>23a73a11dfbf4441935558cccc1b1506</t>
  </si>
  <si>
    <t>44ea60b3b45147269280d2200f10a97c</t>
  </si>
  <si>
    <t>ebddac5f11264bafbbc13294fe15ccda</t>
  </si>
  <si>
    <t>16e29f6d8af445dfbbc1c7425782c064</t>
  </si>
  <si>
    <t>9b02de8a97e945e7bc503bfae54a6ce8</t>
  </si>
  <si>
    <t>fcbeaf9737354f59abe4a24ea8c41e27</t>
  </si>
  <si>
    <t>63c678561a6e449a9dab7f239bae29da</t>
  </si>
  <si>
    <t>cc46437b8de7490c97e538a0dc433df6</t>
  </si>
  <si>
    <t>3346b0ddde7f40ac9dfdc5472784dcb4</t>
  </si>
  <si>
    <t>fca32304b443405d84040a2d407267fe</t>
  </si>
  <si>
    <t>a116bff800ed40a7bc98da35cea25c79</t>
  </si>
  <si>
    <t>b65b2cd6ff314dd5b2744fba4446b9e7</t>
  </si>
  <si>
    <t>bb250c50842b4e80aa8f1ba916c9144a</t>
  </si>
  <si>
    <t>c90d0d79c44f4bffb5c59a13be6a8801</t>
  </si>
  <si>
    <t>769f9e7338774843af3e93230694ab8a</t>
  </si>
  <si>
    <t>c7aac95ab89047c4b39affea374966eb</t>
  </si>
  <si>
    <t>c22f875be0e043b18ec75b14bdfcb9b0</t>
  </si>
  <si>
    <t>17943d79c21842c2877065251a1e68c1</t>
  </si>
  <si>
    <t>91a433fb66014deb957f50df46ed283d</t>
  </si>
  <si>
    <t>f06c04c3fa7c454a88a2a72950cabccb</t>
  </si>
  <si>
    <t>4c6f3d86382545b1a728d816d7cdd011</t>
  </si>
  <si>
    <t>b9e44062775246129fff12147c3533cf</t>
  </si>
  <si>
    <t>dfeb1d729b184adc87f217e91c3cda43</t>
  </si>
  <si>
    <t>f82bd9d0e8344db29cb4e32522fb8957</t>
  </si>
  <si>
    <t>de0e0097d5174f788bb7cb5c4738103f</t>
  </si>
  <si>
    <t>742f3fad9b0e4337b072d79c4da93740</t>
  </si>
  <si>
    <t>91299066806946168a47ef3b7d97c11f</t>
  </si>
  <si>
    <t>e3c5e783b16b428d824af83c23ab2a57</t>
  </si>
  <si>
    <t>5d2c6362e239448a8ecc9addf1752ad7</t>
  </si>
  <si>
    <t>9285ee2277f9465abe7e38c9eb82c878</t>
  </si>
  <si>
    <t>83ee9eff8cd54bf9aedc7a29b40ba6cb</t>
  </si>
  <si>
    <t>bc8a2e3d180440b28b2c6d5675fdf8c1</t>
  </si>
  <si>
    <t>7f808ee9a1b146369c9135ebe87b9ff6</t>
  </si>
  <si>
    <t>7ee563d9d3924231abf07ae4c89ecdb5</t>
  </si>
  <si>
    <t>de13d9e595e44e2084e0531c6dc2b5f6</t>
  </si>
  <si>
    <t>52bdd528c25446198c80f10d23384984</t>
  </si>
  <si>
    <t>dace7ed307824140b1c4e13241867c41</t>
  </si>
  <si>
    <t>93cfaad9edc64f5688677338577ee857</t>
  </si>
  <si>
    <t>08bccc05e66e4cdcbea3656e8b74aab8</t>
  </si>
  <si>
    <t>7770a9161103449ca2cf53d8504fe46c</t>
  </si>
  <si>
    <t>47eec7f4aaca4b88987d297cf9a30f39</t>
  </si>
  <si>
    <t>642584c5f11644b2810d87e0eda19b7a</t>
  </si>
  <si>
    <t>0ae82cd8e63b41fa8339c584971fb60e</t>
  </si>
  <si>
    <t>4252ea1f52204065aa033b5d418184b4</t>
  </si>
  <si>
    <t>59c08560ab104270bca16ece1678ea78</t>
  </si>
  <si>
    <t>6b22f6acc8564eab9371ccd1886a609a</t>
  </si>
  <si>
    <t>b61c5c578fef42599001ed01e8e6e904</t>
  </si>
  <si>
    <t>1bdc19d2c2954262ba17f8e82c7de839</t>
  </si>
  <si>
    <t>88bfd25c0bd7467e8f03d06cb390d0aa</t>
  </si>
  <si>
    <t>b360ef242d8940afb4f8f3a49f0c9ee1</t>
  </si>
  <si>
    <t>588b60f754354b82955dc5a524ce4d54</t>
  </si>
  <si>
    <t>b60ebadfbc084be99ffd0916009f2767</t>
  </si>
  <si>
    <t>8a4cd78ec4c546b083f1be075da2106e</t>
  </si>
  <si>
    <t>d6e71d5f212e4dd28c3639b597fce836</t>
  </si>
  <si>
    <t>d890a10a60d84eb8a1c5e2e614439776</t>
  </si>
  <si>
    <t>34f40b618766483980ec112fe010eb57</t>
  </si>
  <si>
    <t>02292be3d04a41aca7adb9ba02bafa82</t>
  </si>
  <si>
    <t>d496946e5eca478c827218e703170f4b</t>
  </si>
  <si>
    <t>0ad15a05767b468eb97bcb4838ef9724</t>
  </si>
  <si>
    <t>16b5f744b72c4fb48e21f9cf52e62b22</t>
  </si>
  <si>
    <t>5bd4d35537f74ff6b4729c257f2c2175</t>
  </si>
  <si>
    <t>0dcea696640841c6bb99eb38b1e6d266</t>
  </si>
  <si>
    <t>236281cd94f54eb1b369f4d4123feeaf</t>
  </si>
  <si>
    <t>07c679d358c344a48043d131b24bfb0f</t>
  </si>
  <si>
    <t>ff131201cace4d32a00315eee22763f0</t>
  </si>
  <si>
    <t>e70d2c813ac14456b4f9443e0d3e0764</t>
  </si>
  <si>
    <t>4e6de36b4157469dac1ca7fe60785aa6</t>
  </si>
  <si>
    <t>af3fdb9b936b4fc8908d252d4ca5aadc</t>
  </si>
  <si>
    <t>090c961d9a9f425da5ce63e7fb311543</t>
  </si>
  <si>
    <t>a92978a380204bb6b55b07348883e715</t>
  </si>
  <si>
    <t>efd44801bd6243a8a002215e55da704a</t>
  </si>
  <si>
    <t>2471dd3e66654e2495d1f9e3897ead98</t>
  </si>
  <si>
    <t>223391ca37de4ba4b9afd7c9620e027a</t>
  </si>
  <si>
    <t>bbf9d0c99b334e4d88c7913d28af6161</t>
  </si>
  <si>
    <t>027a5beb10d94aed9e46a4da654dfe46</t>
  </si>
  <si>
    <t>ae3e69b2e00d4113b2e4a6657a040638</t>
  </si>
  <si>
    <t>5de4f27d14fd458fbee9f1d996f71ffc</t>
  </si>
  <si>
    <t>19da0043830f4379b869357c86aa4ab0</t>
  </si>
  <si>
    <t>d8ae05fc0bf748aeac7a63b2d17d1ae8</t>
  </si>
  <si>
    <t>b8319344f51b402a85c7fad0b5826d7a</t>
  </si>
  <si>
    <t>bf2f19030bd849f0865be8f192f61d84</t>
  </si>
  <si>
    <t>1fca86000adf452db795149a2de6438e</t>
  </si>
  <si>
    <t>9750f8b7efe443e09414128a93581696</t>
  </si>
  <si>
    <t>8b0393c5dfc2405f834ccce0290a51d1</t>
  </si>
  <si>
    <t>638165c61ffb40d990174bdcb870888e</t>
  </si>
  <si>
    <t>eba1ba05f17a4f68a76507e22fc05ebf</t>
  </si>
  <si>
    <t>f185d9c583774155b4fb1e6f02e242da</t>
  </si>
  <si>
    <t>bb364180068841fba7f4b0052bdf3775</t>
  </si>
  <si>
    <t>30c3262520504a1695466fffde7d8c1a</t>
  </si>
  <si>
    <t>f1121d53405c4a04bcd6c0c6904f4318</t>
  </si>
  <si>
    <t>fd9323e479e947ba83b3b7e148758808</t>
  </si>
  <si>
    <t>3b28a6db047a4c4392e15501bad9bb95</t>
  </si>
  <si>
    <t>1538dfd97cfb454ab2a7c5d6ab79c0f6</t>
  </si>
  <si>
    <t>228cb60fb89c414fba749abbbe32c9b1</t>
  </si>
  <si>
    <t>f62cff7915ef477cbeef700465522b0a</t>
  </si>
  <si>
    <t>7c60c43d21544bbf81c36d115e725d65</t>
  </si>
  <si>
    <t>2c67e2b28775438a8aa8240cc8cfbf4e</t>
  </si>
  <si>
    <t>87d2da9bb0394919a5c44ffee2febb4a</t>
  </si>
  <si>
    <t>33ef872bd2384eab8cfdf85314cacdae</t>
  </si>
  <si>
    <t>acda8fcbb3094985a98194d74a177837</t>
  </si>
  <si>
    <t>8cf8c65f57a94837b352d83813e3db16</t>
  </si>
  <si>
    <t>458cbb70fb124ed9aec4d9c00d8e94a9</t>
  </si>
  <si>
    <t>d21987fddc3d454486d2d4199c6c0b12</t>
  </si>
  <si>
    <t>b35d63b736164763b688694ae1924d4b</t>
  </si>
  <si>
    <t>1b5c44b229844e00b0f3d7957729be7d</t>
  </si>
  <si>
    <t>3d2b5c658046453da5a9fd854ab06d5c</t>
  </si>
  <si>
    <t>4abd0c9b5f764901827e4c387770b8e8</t>
  </si>
  <si>
    <t>cf1e16aef2a04efa92d611168cb6a25c</t>
  </si>
  <si>
    <t>8eb0111ef92443e2b42deb55dfad6c36</t>
  </si>
  <si>
    <t>690126bde9204ac78458056d223fae71</t>
  </si>
  <si>
    <t>22bf48719810477e90d5a955a668339a</t>
  </si>
  <si>
    <t>6de8b6dd545b405a86ed444f076a83ca</t>
  </si>
  <si>
    <t>77ee5bc8320f4b71af56c22afb0f37ee</t>
  </si>
  <si>
    <t>2c55de74ef92438a8870a7991cd5908e</t>
  </si>
  <si>
    <t>b7672108ec5e4035b73aed05ab33711e</t>
  </si>
  <si>
    <t>0a64434beedb43e6b85ba7fb14af37ad</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</si>
</sst>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0.0"/>
    <numFmt numFmtId="165" formatCode="0.0&quot;/64.0&quot;"/>
  </numFmts>
  <fonts count="36">
    <font>
      <sz val="10.0"/>
      <color rgb="FF000000"/>
      <name val="Arial"/>
    </font>
    <font>
      <color theme="1"/>
      <name val="Kosugi Maru"/>
    </font>
    <font>
      <color rgb="FF000000"/>
      <name val="HiraMinPro-W3"/>
    </font>
    <font>
      <u/>
      <color rgb="FF1155CC"/>
      <name val="Kosugi Maru"/>
    </font>
    <font>
      <sz val="8.0"/>
      <color theme="1"/>
      <name val="Kosugi Maru"/>
    </font>
    <font>
      <color rgb="FF666666"/>
      <name val="HiraMinPro-W3"/>
    </font>
    <font>
      <u/>
      <color rgb="FF0000FF"/>
      <name val="HiraMinPro-W3"/>
    </font>
    <font>
      <color rgb="FF434343"/>
      <name val="HiraMinPro-W3"/>
    </font>
    <font>
      <sz val="10.0"/>
      <color rgb="FF434343"/>
      <name val="HiraMinPro-W3"/>
    </font>
    <font>
      <color rgb="FFFFFFFF"/>
      <name val="Kosugi Maru"/>
    </font>
    <font>
      <b/>
      <sz val="8.0"/>
      <color rgb="FFCFE2F3"/>
      <name val="Kosugi Maru"/>
    </font>
    <font>
      <sz val="9.0"/>
      <color theme="1"/>
      <name val="Kosugi Maru"/>
    </font>
    <font>
      <u/>
      <color rgb="FF0000FF"/>
      <name val="Kosugi Maru"/>
    </font>
    <font>
      <color theme="1"/>
      <name val="HiraMinPro-W3"/>
    </font>
    <font/>
    <font>
      <b/>
      <color rgb="FFFFFFFF"/>
      <name val="Kosugi Maru"/>
    </font>
    <font>
      <b/>
      <color theme="1"/>
      <name val="HiraMinPro-W3"/>
    </font>
    <font>
      <b/>
      <u/>
      <color rgb="FF0000FF"/>
      <name val="HiraMinPro-W3"/>
    </font>
    <font>
      <b/>
      <sz val="11.0"/>
      <color theme="1"/>
      <name val="HiraMinPro-W3"/>
    </font>
    <font>
      <color theme="1"/>
      <name val="Arial"/>
    </font>
    <font>
      <sz val="10.0"/>
      <color rgb="FFFFFFFF"/>
      <name val="Kosugi Maru"/>
    </font>
    <font>
      <sz val="9.0"/>
      <color rgb="FFFFFFFF"/>
      <name val="Kosugi Maru"/>
    </font>
    <font>
      <sz val="9.0"/>
      <color rgb="FFB7B7B7"/>
      <name val="Arial"/>
    </font>
    <font>
      <b/>
      <sz val="11.0"/>
      <color theme="1"/>
      <name val="Kosugi Maru"/>
    </font>
    <font>
      <sz val="12.0"/>
      <color theme="1"/>
      <name val="Kosugi Maru"/>
    </font>
    <font>
      <sz val="14.0"/>
      <color theme="1"/>
      <name val="Kosugi Maru"/>
    </font>
    <font>
      <sz val="20.0"/>
      <color rgb="FFFFFFFF"/>
      <name val="Georgia"/>
    </font>
    <font>
      <b/>
      <sz val="8.0"/>
      <color theme="1"/>
      <name val="HiraMinPro-W3"/>
    </font>
    <font>
      <color theme="1"/>
      <name val="&quot;Kosugi Maru&quot;"/>
    </font>
    <font>
      <u/>
      <color rgb="FF1155CC"/>
    </font>
    <font>
      <u/>
      <color rgb="FF1155CC"/>
      <name val="Arial"/>
    </font>
    <font>
      <color rgb="FFFFFFFF"/>
      <name val="Georgia"/>
    </font>
    <font>
      <sz val="12.0"/>
      <color rgb="FF000000"/>
      <name val="游ゴシック"/>
    </font>
    <font>
      <sz val="12.0"/>
      <color rgb="FF000000"/>
      <name val="&quot;Kosugi Maru&quot;"/>
    </font>
    <font>
      <u/>
      <color rgb="FF0000FF"/>
    </font>
    <font>
      <sz val="11.0"/>
      <color rgb="FF1D1C1D"/>
      <name val="Arial"/>
    </font>
  </fonts>
  <fills count="21">
    <fill>
      <patternFill patternType="none"/>
    </fill>
    <fill>
      <patternFill patternType="lightGray"/>
    </fill>
    <fill>
      <patternFill patternType="solid">
        <fgColor rgb="FFFFFFFF"/>
        <bgColor rgb="FFFFFFFF"/>
      </patternFill>
    </fill>
    <fill>
      <patternFill patternType="solid">
        <fgColor rgb="FF1C4587"/>
        <bgColor rgb="FF1C4587"/>
      </patternFill>
    </fill>
    <fill>
      <patternFill patternType="solid">
        <fgColor rgb="FFEFEFEF"/>
        <bgColor rgb="FFEFEFEF"/>
      </patternFill>
    </fill>
    <fill>
      <patternFill patternType="solid">
        <fgColor rgb="FF0C343D"/>
        <bgColor rgb="FF0C343D"/>
      </patternFill>
    </fill>
    <fill>
      <patternFill patternType="solid">
        <fgColor rgb="FFCFE2F3"/>
        <bgColor rgb="FFCFE2F3"/>
      </patternFill>
    </fill>
    <fill>
      <patternFill patternType="solid">
        <fgColor rgb="FFD0E0E3"/>
        <bgColor rgb="FFD0E0E3"/>
      </patternFill>
    </fill>
    <fill>
      <patternFill patternType="solid">
        <fgColor rgb="FFD9EAD3"/>
        <bgColor rgb="FFD9EAD3"/>
      </patternFill>
    </fill>
    <fill>
      <patternFill patternType="solid">
        <fgColor rgb="FFF4CCCC"/>
        <bgColor rgb="FFF4CCCC"/>
      </patternFill>
    </fill>
    <fill>
      <patternFill patternType="solid">
        <fgColor rgb="FFF3F3F3"/>
        <bgColor rgb="FFF3F3F3"/>
      </patternFill>
    </fill>
    <fill>
      <patternFill patternType="solid">
        <fgColor rgb="FF073763"/>
        <bgColor rgb="FF073763"/>
      </patternFill>
    </fill>
    <fill>
      <patternFill patternType="solid">
        <fgColor rgb="FF666666"/>
        <bgColor rgb="FF666666"/>
      </patternFill>
    </fill>
    <fill>
      <patternFill patternType="solid">
        <fgColor rgb="FFD9D9D9"/>
        <bgColor rgb="FFD9D9D9"/>
      </patternFill>
    </fill>
    <fill>
      <patternFill patternType="solid">
        <fgColor rgb="FFE06666"/>
        <bgColor rgb="FFE06666"/>
      </patternFill>
    </fill>
    <fill>
      <patternFill patternType="solid">
        <fgColor rgb="FFE69138"/>
        <bgColor rgb="FFE69138"/>
      </patternFill>
    </fill>
    <fill>
      <patternFill patternType="solid">
        <fgColor rgb="FFF1C232"/>
        <bgColor rgb="FFF1C232"/>
      </patternFill>
    </fill>
    <fill>
      <patternFill patternType="solid">
        <fgColor rgb="FF6AA84F"/>
        <bgColor rgb="FF6AA84F"/>
      </patternFill>
    </fill>
    <fill>
      <patternFill patternType="solid">
        <fgColor rgb="FF45818E"/>
        <bgColor rgb="FF45818E"/>
      </patternFill>
    </fill>
    <fill>
      <patternFill patternType="solid">
        <fgColor rgb="FF3C78D8"/>
        <bgColor rgb="FF3C78D8"/>
      </patternFill>
    </fill>
    <fill>
      <patternFill patternType="solid">
        <fgColor rgb="FFF8F8F8"/>
        <bgColor rgb="FFF8F8F8"/>
      </patternFill>
    </fill>
  </fills>
  <borders count="24">
    <border/>
    <border>
      <left style="medium">
        <color rgb="FFFFFFFF"/>
      </left>
      <right style="medium">
        <color rgb="FFFFFFFF"/>
      </right>
      <top style="medium">
        <color rgb="FFFFFFFF"/>
      </top>
    </border>
    <border>
      <left style="medium">
        <color rgb="FFFFFFFF"/>
      </left>
      <right style="medium">
        <color rgb="FFFFFFFF"/>
      </right>
    </border>
    <border>
      <left style="medium">
        <color rgb="FFFFFFFF"/>
      </left>
      <right style="medium">
        <color rgb="FFFFFFFF"/>
      </right>
      <top style="medium">
        <color rgb="FFFFFFFF"/>
      </top>
      <bottom style="medium">
        <color rgb="FFEFEFEF"/>
      </bottom>
    </border>
    <border>
      <left style="medium">
        <color rgb="FFFFFFFF"/>
      </left>
      <right style="medium">
        <color rgb="FFFFFFFF"/>
      </right>
      <top style="medium">
        <color rgb="FFEFEFEF"/>
      </top>
      <bottom style="medium">
        <color rgb="FFEFEFEF"/>
      </bottom>
    </border>
    <border>
      <left style="medium">
        <color rgb="FFFFFFFF"/>
      </left>
      <right style="medium">
        <color rgb="FFFFFFFF"/>
      </right>
      <bottom style="medium">
        <color rgb="FFFFFFFF"/>
      </bottom>
    </border>
    <border>
      <left style="medium">
        <color rgb="FFFFFFFF"/>
      </left>
      <right style="medium">
        <color rgb="FFFFFFFF"/>
      </right>
      <bottom style="medium">
        <color rgb="FFEFEFEF"/>
      </bottom>
    </border>
    <border>
      <bottom style="medium">
        <color rgb="FFFFFFFF"/>
      </bottom>
    </border>
    <border>
      <left style="thin">
        <color rgb="FFFFFFFF"/>
      </left>
      <right style="thin">
        <color rgb="FFFFFFFF"/>
      </right>
      <top style="thin">
        <color rgb="FFFFFFFF"/>
      </top>
      <bottom style="thin">
        <color rgb="FFFFFFFF"/>
      </bottom>
    </border>
    <border>
      <left style="thin">
        <color rgb="FFFFFFFF"/>
      </left>
      <top style="thin">
        <color rgb="FFFFFFFF"/>
      </top>
      <bottom style="thin">
        <color rgb="FFFFFFFF"/>
      </bottom>
    </border>
    <border>
      <top style="thin">
        <color rgb="FFFFFFFF"/>
      </top>
      <bottom style="thin">
        <color rgb="FFFFFFFF"/>
      </bottom>
    </border>
    <border>
      <right style="thin">
        <color rgb="FFFFFFFF"/>
      </right>
      <top style="thin">
        <color rgb="FFFFFFFF"/>
      </top>
      <bottom style="thin">
        <color rgb="FFFFFFFF"/>
      </bottom>
    </border>
    <border>
      <left style="thin">
        <color rgb="FFFFFFFF"/>
      </left>
      <right style="thin">
        <color rgb="FFFFFFFF"/>
      </right>
      <top style="thin">
        <color rgb="FFFFFFFF"/>
      </top>
    </border>
    <border>
      <left style="thin">
        <color rgb="FFFFFFFF"/>
      </left>
      <right style="thin">
        <color rgb="FFFFFFFF"/>
      </right>
    </border>
    <border>
      <left style="thin">
        <color rgb="FFFFFFFF"/>
      </left>
      <right style="thin">
        <color rgb="FFFFFFFF"/>
      </right>
      <bottom style="thin">
        <color rgb="FFFFFFFF"/>
      </bottom>
    </border>
    <border>
      <left style="medium">
        <color rgb="FFF3F3F3"/>
      </left>
      <right style="medium">
        <color rgb="FFF3F3F3"/>
      </right>
      <bottom style="medium">
        <color rgb="FFF3F3F3"/>
      </bottom>
    </border>
    <border>
      <left style="medium">
        <color rgb="FFF3F3F3"/>
      </left>
      <bottom style="medium">
        <color rgb="FFF3F3F3"/>
      </bottom>
    </border>
    <border>
      <bottom style="medium">
        <color rgb="FFF3F3F3"/>
      </bottom>
    </border>
    <border>
      <right style="medium">
        <color rgb="FFF3F3F3"/>
      </right>
      <bottom style="medium">
        <color rgb="FFF3F3F3"/>
      </bottom>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medium">
        <color rgb="FFF3F3F3"/>
      </left>
      <right style="medium">
        <color rgb="FFF3F3F3"/>
      </right>
      <top style="medium">
        <color rgb="FFF3F3F3"/>
      </top>
      <bottom style="medium">
        <color rgb="FFF3F3F3"/>
      </bottom>
    </border>
  </borders>
  <cellStyleXfs count="1">
    <xf borderId="0" fillId="0" fontId="0" numFmtId="0" applyAlignment="1" applyFont="1"/>
  </cellStyleXfs>
  <cellXfs count="101">
    <xf borderId="0" fillId="0" fontId="0" numFmtId="0" xfId="0" applyAlignment="1" applyFont="1">
      <alignment readingOrder="0" shrinkToFit="0" vertical="bottom" wrapText="0"/>
    </xf>
    <xf borderId="1" fillId="0" fontId="1" numFmtId="0" xfId="0" applyAlignment="1" applyBorder="1" applyFont="1">
      <alignment vertical="center"/>
    </xf>
    <xf borderId="1" fillId="0" fontId="2" numFmtId="0" xfId="0" applyAlignment="1" applyBorder="1" applyFont="1">
      <alignment readingOrder="0" vertical="center"/>
    </xf>
    <xf borderId="1" fillId="2" fontId="3" numFmtId="0" xfId="0" applyAlignment="1" applyBorder="1" applyFill="1" applyFont="1">
      <alignment horizontal="center" readingOrder="0" vertical="center"/>
    </xf>
    <xf borderId="1" fillId="0" fontId="4" numFmtId="0" xfId="0" applyBorder="1" applyFont="1"/>
    <xf borderId="1" fillId="0" fontId="5" numFmtId="0" xfId="0" applyAlignment="1" applyBorder="1" applyFont="1">
      <alignment horizontal="left" readingOrder="0" shrinkToFit="0" vertical="center" wrapText="1"/>
    </xf>
    <xf borderId="1" fillId="0" fontId="6" numFmtId="0" xfId="0" applyAlignment="1" applyBorder="1" applyFont="1">
      <alignment readingOrder="0" vertical="center"/>
    </xf>
    <xf borderId="1" fillId="0" fontId="1" numFmtId="0" xfId="0" applyAlignment="1" applyBorder="1" applyFont="1">
      <alignment readingOrder="0"/>
    </xf>
    <xf borderId="2" fillId="0" fontId="1" numFmtId="0" xfId="0" applyAlignment="1" applyBorder="1" applyFont="1">
      <alignment vertical="center"/>
    </xf>
    <xf borderId="2" fillId="0" fontId="7" numFmtId="0" xfId="0" applyAlignment="1" applyBorder="1" applyFont="1">
      <alignment horizontal="center" readingOrder="0" vertical="center"/>
    </xf>
    <xf borderId="2" fillId="2" fontId="7" numFmtId="0" xfId="0" applyAlignment="1" applyBorder="1" applyFont="1">
      <alignment horizontal="center" readingOrder="0" vertical="center"/>
    </xf>
    <xf borderId="2" fillId="0" fontId="8" numFmtId="0" xfId="0" applyAlignment="1" applyBorder="1" applyFont="1">
      <alignment horizontal="center" readingOrder="0" vertical="center"/>
    </xf>
    <xf borderId="2" fillId="0" fontId="7" numFmtId="0" xfId="0" applyAlignment="1" applyBorder="1" applyFont="1">
      <alignment horizontal="center" readingOrder="0" shrinkToFit="0" vertical="center" wrapText="1"/>
    </xf>
    <xf borderId="2" fillId="3" fontId="9" numFmtId="0" xfId="0" applyAlignment="1" applyBorder="1" applyFill="1" applyFont="1">
      <alignment horizontal="center" vertical="center"/>
    </xf>
    <xf borderId="2" fillId="3" fontId="10" numFmtId="0" xfId="0" applyAlignment="1" applyBorder="1" applyFont="1">
      <alignment horizontal="center" vertical="center"/>
    </xf>
    <xf borderId="2" fillId="4" fontId="11" numFmtId="0" xfId="0" applyAlignment="1" applyBorder="1" applyFill="1" applyFont="1">
      <alignment horizontal="center" vertical="center"/>
    </xf>
    <xf borderId="2" fillId="0" fontId="4" numFmtId="0" xfId="0" applyAlignment="1" applyBorder="1" applyFont="1">
      <alignment horizontal="center" vertical="center"/>
    </xf>
    <xf borderId="2" fillId="0" fontId="12" numFmtId="0" xfId="0" applyAlignment="1" applyBorder="1" applyFont="1">
      <alignment shrinkToFit="0" vertical="center" wrapText="1"/>
    </xf>
    <xf borderId="2" fillId="0" fontId="1" numFmtId="0" xfId="0" applyAlignment="1" applyBorder="1" applyFont="1">
      <alignment readingOrder="0"/>
    </xf>
    <xf borderId="3" fillId="0" fontId="13" numFmtId="0" xfId="0" applyAlignment="1" applyBorder="1" applyFont="1">
      <alignment readingOrder="0" vertical="top"/>
    </xf>
    <xf borderId="2" fillId="0" fontId="14" numFmtId="0" xfId="0" applyBorder="1" applyFont="1"/>
    <xf borderId="4" fillId="0" fontId="13" numFmtId="0" xfId="0" applyAlignment="1" applyBorder="1" applyFont="1">
      <alignment vertical="top"/>
    </xf>
    <xf borderId="4" fillId="0" fontId="13" numFmtId="0" xfId="0" applyAlignment="1" applyBorder="1" applyFont="1">
      <alignment readingOrder="0" vertical="top"/>
    </xf>
    <xf borderId="5" fillId="3" fontId="9" numFmtId="0" xfId="0" applyAlignment="1" applyBorder="1" applyFont="1">
      <alignment horizontal="center" vertical="center"/>
    </xf>
    <xf borderId="5" fillId="0" fontId="14" numFmtId="0" xfId="0" applyBorder="1" applyFont="1"/>
    <xf borderId="5" fillId="0" fontId="4" numFmtId="0" xfId="0" applyAlignment="1" applyBorder="1" applyFont="1">
      <alignment horizontal="center" vertical="center"/>
    </xf>
    <xf borderId="0" fillId="3" fontId="9" numFmtId="0" xfId="0" applyAlignment="1" applyFont="1">
      <alignment horizontal="center" vertical="center"/>
    </xf>
    <xf borderId="0" fillId="4" fontId="11" numFmtId="0" xfId="0" applyAlignment="1" applyFont="1">
      <alignment horizontal="center" vertical="center"/>
    </xf>
    <xf borderId="0" fillId="0" fontId="4" numFmtId="0" xfId="0" applyAlignment="1" applyFont="1">
      <alignment horizontal="center" vertical="center"/>
    </xf>
    <xf borderId="0" fillId="5" fontId="9" numFmtId="0" xfId="0" applyAlignment="1" applyFill="1" applyFont="1">
      <alignment horizontal="center" vertical="center"/>
    </xf>
    <xf borderId="2" fillId="5" fontId="10" numFmtId="0" xfId="0" applyAlignment="1" applyBorder="1" applyFont="1">
      <alignment horizontal="center" vertical="center"/>
    </xf>
    <xf borderId="6" fillId="5" fontId="10" numFmtId="0" xfId="0" applyAlignment="1" applyBorder="1" applyFont="1">
      <alignment horizontal="center" vertical="center"/>
    </xf>
    <xf borderId="0" fillId="0" fontId="1" numFmtId="0" xfId="0" applyAlignment="1" applyFont="1">
      <alignment vertical="center"/>
    </xf>
    <xf borderId="0" fillId="0" fontId="15" numFmtId="0" xfId="0" applyFont="1"/>
    <xf borderId="0" fillId="2" fontId="1" numFmtId="0" xfId="0" applyFont="1"/>
    <xf borderId="0" fillId="0" fontId="4" numFmtId="0" xfId="0" applyFont="1"/>
    <xf borderId="0" fillId="0" fontId="1" numFmtId="0" xfId="0" applyAlignment="1" applyFont="1">
      <alignment shrinkToFit="0" vertical="center" wrapText="1"/>
    </xf>
    <xf borderId="0" fillId="0" fontId="1" numFmtId="0" xfId="0" applyFont="1"/>
    <xf borderId="7" fillId="0" fontId="4" numFmtId="0" xfId="0" applyBorder="1" applyFont="1"/>
    <xf borderId="0" fillId="2" fontId="16" numFmtId="0" xfId="0" applyAlignment="1" applyFont="1">
      <alignment horizontal="center" readingOrder="0" vertical="center"/>
    </xf>
    <xf borderId="0" fillId="2" fontId="17" numFmtId="0" xfId="0" applyAlignment="1" applyFont="1">
      <alignment horizontal="center" readingOrder="0" vertical="center"/>
    </xf>
    <xf borderId="0" fillId="2" fontId="18" numFmtId="0" xfId="0" applyAlignment="1" applyFont="1">
      <alignment horizontal="center" readingOrder="0" vertical="center"/>
    </xf>
    <xf borderId="0" fillId="2" fontId="19" numFmtId="0" xfId="0" applyFont="1"/>
    <xf borderId="0" fillId="0" fontId="19" numFmtId="0" xfId="0" applyFont="1"/>
    <xf borderId="8" fillId="4" fontId="16" numFmtId="0" xfId="0" applyAlignment="1" applyBorder="1" applyFont="1">
      <alignment horizontal="center" readingOrder="0" vertical="center"/>
    </xf>
    <xf borderId="8" fillId="6" fontId="16" numFmtId="0" xfId="0" applyAlignment="1" applyBorder="1" applyFill="1" applyFont="1">
      <alignment horizontal="center" readingOrder="0" vertical="center"/>
    </xf>
    <xf borderId="8" fillId="7" fontId="16" numFmtId="0" xfId="0" applyAlignment="1" applyBorder="1" applyFill="1" applyFont="1">
      <alignment horizontal="center" readingOrder="0" vertical="center"/>
    </xf>
    <xf borderId="9" fillId="8" fontId="16" numFmtId="0" xfId="0" applyAlignment="1" applyBorder="1" applyFill="1" applyFont="1">
      <alignment horizontal="center" readingOrder="0" vertical="center"/>
    </xf>
    <xf borderId="10" fillId="0" fontId="14" numFmtId="0" xfId="0" applyBorder="1" applyFont="1"/>
    <xf borderId="11" fillId="0" fontId="14" numFmtId="0" xfId="0" applyBorder="1" applyFont="1"/>
    <xf borderId="9" fillId="9" fontId="16" numFmtId="0" xfId="0" applyAlignment="1" applyBorder="1" applyFill="1" applyFont="1">
      <alignment horizontal="center" readingOrder="0" vertical="center"/>
    </xf>
    <xf borderId="8" fillId="4" fontId="18" numFmtId="0" xfId="0" applyAlignment="1" applyBorder="1" applyFont="1">
      <alignment horizontal="center" readingOrder="0" vertical="center"/>
    </xf>
    <xf borderId="0" fillId="10" fontId="19" numFmtId="0" xfId="0" applyFill="1" applyFont="1"/>
    <xf borderId="12" fillId="3" fontId="20" numFmtId="0" xfId="0" applyAlignment="1" applyBorder="1" applyFont="1">
      <alignment horizontal="center" readingOrder="0" vertical="center"/>
    </xf>
    <xf borderId="8" fillId="11" fontId="21" numFmtId="0" xfId="0" applyAlignment="1" applyBorder="1" applyFill="1" applyFont="1">
      <alignment horizontal="center"/>
    </xf>
    <xf borderId="8" fillId="12" fontId="21" numFmtId="0" xfId="0" applyAlignment="1" applyBorder="1" applyFill="1" applyFont="1">
      <alignment horizontal="left"/>
    </xf>
    <xf borderId="8" fillId="0" fontId="22" numFmtId="164" xfId="0" applyAlignment="1" applyBorder="1" applyFont="1" applyNumberFormat="1">
      <alignment horizontal="center" readingOrder="0"/>
    </xf>
    <xf borderId="8" fillId="0" fontId="23" numFmtId="164" xfId="0" applyAlignment="1" applyBorder="1" applyFont="1" applyNumberFormat="1">
      <alignment horizontal="center"/>
    </xf>
    <xf borderId="12" fillId="0" fontId="24" numFmtId="165" xfId="0" applyAlignment="1" applyBorder="1" applyFont="1" applyNumberFormat="1">
      <alignment horizontal="center" vertical="center"/>
    </xf>
    <xf borderId="12" fillId="0" fontId="25" numFmtId="164" xfId="0" applyAlignment="1" applyBorder="1" applyFont="1" applyNumberFormat="1">
      <alignment horizontal="center" vertical="center"/>
    </xf>
    <xf borderId="12" fillId="0" fontId="26" numFmtId="0" xfId="0" applyAlignment="1" applyBorder="1" applyFont="1">
      <alignment horizontal="center" vertical="center"/>
    </xf>
    <xf borderId="13" fillId="0" fontId="14" numFmtId="0" xfId="0" applyBorder="1" applyFont="1"/>
    <xf borderId="14" fillId="0" fontId="14" numFmtId="0" xfId="0" applyBorder="1" applyFont="1"/>
    <xf borderId="15" fillId="0" fontId="19" numFmtId="0" xfId="0" applyBorder="1" applyFont="1"/>
    <xf borderId="15" fillId="0" fontId="19" numFmtId="0" xfId="0" applyAlignment="1" applyBorder="1" applyFont="1">
      <alignment readingOrder="0"/>
    </xf>
    <xf borderId="15" fillId="0" fontId="23" numFmtId="1" xfId="0" applyBorder="1" applyFont="1" applyNumberFormat="1"/>
    <xf borderId="16" fillId="0" fontId="23" numFmtId="1" xfId="0" applyBorder="1" applyFont="1" applyNumberFormat="1"/>
    <xf borderId="17" fillId="0" fontId="14" numFmtId="0" xfId="0" applyBorder="1" applyFont="1"/>
    <xf borderId="18" fillId="0" fontId="14" numFmtId="0" xfId="0" applyBorder="1" applyFont="1"/>
    <xf borderId="19" fillId="6" fontId="27" numFmtId="0" xfId="0" applyAlignment="1" applyBorder="1" applyFont="1">
      <alignment horizontal="center" vertical="center"/>
    </xf>
    <xf borderId="19" fillId="7" fontId="27" numFmtId="0" xfId="0" applyAlignment="1" applyBorder="1" applyFont="1">
      <alignment horizontal="center" vertical="center"/>
    </xf>
    <xf borderId="20" fillId="8" fontId="27" numFmtId="0" xfId="0" applyAlignment="1" applyBorder="1" applyFont="1">
      <alignment horizontal="center" vertical="center"/>
    </xf>
    <xf borderId="21" fillId="0" fontId="14" numFmtId="0" xfId="0" applyBorder="1" applyFont="1"/>
    <xf borderId="22" fillId="0" fontId="14" numFmtId="0" xfId="0" applyBorder="1" applyFont="1"/>
    <xf borderId="20" fillId="9" fontId="27" numFmtId="0" xfId="0" applyAlignment="1" applyBorder="1" applyFont="1">
      <alignment horizontal="center" vertical="center"/>
    </xf>
    <xf borderId="0" fillId="0" fontId="13" numFmtId="0" xfId="0" applyAlignment="1" applyFont="1">
      <alignment readingOrder="0" vertical="center"/>
    </xf>
    <xf borderId="2" fillId="0" fontId="13" numFmtId="0" xfId="0" applyAlignment="1" applyBorder="1" applyFont="1">
      <alignment readingOrder="0" vertical="center"/>
    </xf>
    <xf borderId="0" fillId="13" fontId="28" numFmtId="0" xfId="0" applyAlignment="1" applyFill="1" applyFont="1">
      <alignment readingOrder="0" vertical="bottom"/>
    </xf>
    <xf borderId="19" fillId="13" fontId="28" numFmtId="0" xfId="0" applyAlignment="1" applyBorder="1" applyFont="1">
      <alignment readingOrder="0" vertical="bottom"/>
    </xf>
    <xf borderId="0" fillId="3" fontId="9" numFmtId="0" xfId="0" applyAlignment="1" applyFont="1">
      <alignment horizontal="center" readingOrder="0" vertical="center"/>
    </xf>
    <xf borderId="0" fillId="0" fontId="19" numFmtId="0" xfId="0" applyAlignment="1" applyFont="1">
      <alignment readingOrder="0"/>
    </xf>
    <xf borderId="0" fillId="0" fontId="29" numFmtId="0" xfId="0" applyAlignment="1" applyFont="1">
      <alignment readingOrder="0"/>
    </xf>
    <xf borderId="0" fillId="0" fontId="30" numFmtId="0" xfId="0" applyAlignment="1" applyFont="1">
      <alignment readingOrder="0"/>
    </xf>
    <xf borderId="19" fillId="0" fontId="19" numFmtId="0" xfId="0" applyAlignment="1" applyBorder="1" applyFont="1">
      <alignment readingOrder="0"/>
    </xf>
    <xf borderId="19" fillId="14" fontId="31" numFmtId="0" xfId="0" applyAlignment="1" applyBorder="1" applyFill="1" applyFont="1">
      <alignment readingOrder="0"/>
    </xf>
    <xf borderId="19" fillId="0" fontId="19" numFmtId="0" xfId="0" applyBorder="1" applyFont="1"/>
    <xf borderId="19" fillId="15" fontId="31" numFmtId="0" xfId="0" applyAlignment="1" applyBorder="1" applyFill="1" applyFont="1">
      <alignment readingOrder="0"/>
    </xf>
    <xf borderId="19" fillId="16" fontId="31" numFmtId="0" xfId="0" applyAlignment="1" applyBorder="1" applyFill="1" applyFont="1">
      <alignment readingOrder="0"/>
    </xf>
    <xf borderId="19" fillId="17" fontId="31" numFmtId="0" xfId="0" applyAlignment="1" applyBorder="1" applyFill="1" applyFont="1">
      <alignment readingOrder="0"/>
    </xf>
    <xf borderId="19" fillId="18" fontId="31" numFmtId="0" xfId="0" applyAlignment="1" applyBorder="1" applyFill="1" applyFont="1">
      <alignment readingOrder="0"/>
    </xf>
    <xf borderId="19" fillId="19" fontId="31" numFmtId="0" xfId="0" applyAlignment="1" applyBorder="1" applyFill="1" applyFont="1">
      <alignment readingOrder="0"/>
    </xf>
    <xf borderId="0" fillId="0" fontId="13" numFmtId="0" xfId="0" applyAlignment="1" applyFont="1">
      <alignment horizontal="center" readingOrder="0" vertical="center"/>
    </xf>
    <xf borderId="2" fillId="0" fontId="13" numFmtId="0" xfId="0" applyAlignment="1" applyBorder="1" applyFont="1">
      <alignment horizontal="center" readingOrder="0" vertical="center"/>
    </xf>
    <xf borderId="0" fillId="0" fontId="32" numFmtId="0" xfId="0" applyAlignment="1" applyFont="1">
      <alignment horizontal="right" readingOrder="0" shrinkToFit="0" wrapText="0"/>
    </xf>
    <xf borderId="0" fillId="0" fontId="32" numFmtId="0" xfId="0" applyAlignment="1" applyFont="1">
      <alignment readingOrder="0" shrinkToFit="0" wrapText="0"/>
    </xf>
    <xf borderId="0" fillId="0" fontId="33" numFmtId="0" xfId="0" applyAlignment="1" applyFont="1">
      <alignment horizontal="center" readingOrder="0"/>
    </xf>
    <xf borderId="0" fillId="0" fontId="0" numFmtId="0" xfId="0" applyAlignment="1" applyFont="1">
      <alignment horizontal="center" readingOrder="0"/>
    </xf>
    <xf borderId="23" fillId="0" fontId="0" numFmtId="0" xfId="0" applyAlignment="1" applyBorder="1" applyFont="1">
      <alignment horizontal="center" readingOrder="0"/>
    </xf>
    <xf borderId="0" fillId="0" fontId="19" numFmtId="165" xfId="0" applyFont="1" applyNumberFormat="1"/>
    <xf borderId="0" fillId="0" fontId="34" numFmtId="0" xfId="0" applyFont="1"/>
    <xf borderId="0" fillId="20" fontId="35" numFmtId="0" xfId="0" applyAlignment="1" applyFill="1" applyFont="1">
      <alignment horizontal="left" readingOrder="0"/>
    </xf>
  </cellXfs>
  <cellStyles count="1">
    <cellStyle xfId="0" name="Normal" builtinId="0"/>
  </cellStyles>
  <dxfs count="15">
    <dxf>
      <font>
        <color rgb="FF434343"/>
      </font>
      <fill>
        <patternFill patternType="solid">
          <fgColor rgb="FFD0E0E3"/>
          <bgColor rgb="FFD0E0E3"/>
        </patternFill>
      </fill>
      <border/>
    </dxf>
    <dxf>
      <font>
        <color rgb="FF434343"/>
      </font>
      <fill>
        <patternFill patternType="solid">
          <fgColor rgb="FFC9DAF8"/>
          <bgColor rgb="FFC9DAF8"/>
        </patternFill>
      </fill>
      <border/>
    </dxf>
    <dxf>
      <font>
        <color rgb="FF434343"/>
      </font>
      <fill>
        <patternFill patternType="solid">
          <fgColor rgb="FFD9EAD3"/>
          <bgColor rgb="FFD9EAD3"/>
        </patternFill>
      </fill>
      <border/>
    </dxf>
    <dxf>
      <font>
        <color rgb="FF434343"/>
      </font>
      <fill>
        <patternFill patternType="solid">
          <fgColor rgb="FFF4CCCC"/>
          <bgColor rgb="FFF4CCCC"/>
        </patternFill>
      </fill>
      <border/>
    </dxf>
    <dxf>
      <font/>
      <fill>
        <patternFill patternType="solid">
          <fgColor rgb="FFFFE599"/>
          <bgColor rgb="FFFFE599"/>
        </patternFill>
      </fill>
      <border/>
    </dxf>
    <dxf>
      <font/>
      <fill>
        <patternFill patternType="solid">
          <fgColor rgb="FFD9EAD3"/>
          <bgColor rgb="FFD9EAD3"/>
        </patternFill>
      </fill>
      <border/>
    </dxf>
    <dxf>
      <font/>
      <fill>
        <patternFill patternType="solid">
          <fgColor rgb="FFF4CCCC"/>
          <bgColor rgb="FFF4CCCC"/>
        </patternFill>
      </fill>
      <border/>
    </dxf>
    <dxf>
      <font/>
      <fill>
        <patternFill patternType="solid">
          <fgColor rgb="FFD9D9D9"/>
          <bgColor rgb="FFD9D9D9"/>
        </patternFill>
      </fill>
      <border/>
    </dxf>
    <dxf>
      <font/>
      <fill>
        <patternFill patternType="solid">
          <fgColor rgb="FFB7E1CD"/>
          <bgColor rgb="FFB7E1CD"/>
        </patternFill>
      </fill>
      <border/>
    </dxf>
    <dxf>
      <font/>
      <fill>
        <patternFill patternType="solid">
          <fgColor rgb="FF3C78D8"/>
          <bgColor rgb="FF3C78D8"/>
        </patternFill>
      </fill>
      <border/>
    </dxf>
    <dxf>
      <font/>
      <fill>
        <patternFill patternType="solid">
          <fgColor rgb="FF45818E"/>
          <bgColor rgb="FF45818E"/>
        </patternFill>
      </fill>
      <border/>
    </dxf>
    <dxf>
      <font/>
      <fill>
        <patternFill patternType="solid">
          <fgColor rgb="FF6AA84F"/>
          <bgColor rgb="FF6AA84F"/>
        </patternFill>
      </fill>
      <border/>
    </dxf>
    <dxf>
      <font/>
      <fill>
        <patternFill patternType="solid">
          <fgColor rgb="FFF1C232"/>
          <bgColor rgb="FFF1C232"/>
        </patternFill>
      </fill>
      <border/>
    </dxf>
    <dxf>
      <font/>
      <fill>
        <patternFill patternType="solid">
          <fgColor rgb="FFE69138"/>
          <bgColor rgb="FFE69138"/>
        </patternFill>
      </fill>
      <border/>
    </dxf>
    <dxf>
      <font/>
      <fill>
        <patternFill patternType="solid">
          <fgColor rgb="FFE06666"/>
          <bgColor rgb="FFE06666"/>
        </patternFill>
      </fill>
      <border/>
    </dxf>
  </dxfs>
</styleSheet>
</file>

<file path=xl/_rels/workbook.xml.rels><?xml version="1.0" encoding="UTF-8" standalone="yes"?><Relationships xmlns="http://schemas.openxmlformats.org/package/2006/relationships"><Relationship Id="rId11" Type="http://schemas.openxmlformats.org/officeDocument/2006/relationships/worksheet" Target="worksheets/sheet8.xml"/><Relationship Id="rId10" Type="http://schemas.openxmlformats.org/officeDocument/2006/relationships/worksheet" Target="worksheets/sheet7.xml"/><Relationship Id="rId13" Type="http://schemas.openxmlformats.org/officeDocument/2006/relationships/worksheet" Target="worksheets/sheet10.xml"/><Relationship Id="rId12" Type="http://schemas.openxmlformats.org/officeDocument/2006/relationships/worksheet" Target="worksheets/sheet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14" Type="http://schemas.openxmlformats.org/officeDocument/2006/relationships/worksheet" Target="worksheets/sheet1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doughnutChart>
        <c:varyColors val="1"/>
        <c:ser>
          <c:idx val="0"/>
          <c:order val="0"/>
          <c:dPt>
            <c:idx val="0"/>
            <c:spPr>
              <a:solidFill>
                <a:srgbClr val="76A5AF"/>
              </a:solidFill>
            </c:spPr>
          </c:dPt>
          <c:dLbls>
            <c:showLegendKey val="0"/>
            <c:showVal val="0"/>
            <c:showCatName val="0"/>
            <c:showSerName val="0"/>
            <c:showPercent val="0"/>
            <c:showBubbleSize val="0"/>
            <c:showLeaderLines val="1"/>
          </c:dLbls>
          <c:cat>
            <c:strRef>
              <c:f>stats!$G$1:$K$1</c:f>
            </c:strRef>
          </c:cat>
          <c:val>
            <c:numRef>
              <c:f>stats!$G$2:$K$2</c:f>
              <c:numCache/>
            </c:numRef>
          </c:val>
        </c:ser>
        <c:dLbls>
          <c:showLegendKey val="0"/>
          <c:showVal val="0"/>
          <c:showCatName val="0"/>
          <c:showSerName val="0"/>
          <c:showPercent val="0"/>
          <c:showBubbleSize val="0"/>
        </c:dLbls>
        <c:holeSize val="50"/>
      </c:doughnutChart>
    </c:plotArea>
    <c:legend>
      <c:legendPos val="l"/>
      <c:overlay val="0"/>
      <c:txPr>
        <a:bodyPr/>
        <a:lstStyle/>
        <a:p>
          <a:pPr lvl="0">
            <a:defRPr b="0">
              <a:solidFill>
                <a:srgbClr val="1A1A1A"/>
              </a:solidFill>
              <a:latin typeface="+mn-lt"/>
            </a:defRPr>
          </a:pPr>
        </a:p>
      </c:txPr>
    </c:legend>
    <c:plotVisOnly val="1"/>
  </c:chart>
</c:chartSpace>
</file>

<file path=xl/charts/chart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doughnutChart>
        <c:varyColors val="1"/>
        <c:ser>
          <c:idx val="0"/>
          <c:order val="0"/>
          <c:dPt>
            <c:idx val="0"/>
            <c:spPr>
              <a:solidFill>
                <a:srgbClr val="76A5AF"/>
              </a:solidFill>
            </c:spPr>
          </c:dPt>
          <c:dLbls>
            <c:showLegendKey val="0"/>
            <c:showVal val="0"/>
            <c:showCatName val="0"/>
            <c:showSerName val="0"/>
            <c:showPercent val="0"/>
            <c:showBubbleSize val="0"/>
            <c:showLeaderLines val="1"/>
          </c:dLbls>
          <c:cat>
            <c:strRef>
              <c:f>stats!$G$1:$K$1</c:f>
            </c:strRef>
          </c:cat>
          <c:val>
            <c:numRef>
              <c:f>stats!$G$3:$K$3</c:f>
              <c:numCache/>
            </c:numRef>
          </c:val>
        </c:ser>
        <c:dLbls>
          <c:showLegendKey val="0"/>
          <c:showVal val="0"/>
          <c:showCatName val="0"/>
          <c:showSerName val="0"/>
          <c:showPercent val="0"/>
          <c:showBubbleSize val="0"/>
        </c:dLbls>
        <c:holeSize val="50"/>
      </c:doughnutChart>
    </c:plotArea>
    <c:legend>
      <c:legendPos val="l"/>
      <c:overlay val="0"/>
      <c:txPr>
        <a:bodyPr/>
        <a:lstStyle/>
        <a:p>
          <a:pPr lvl="0">
            <a:defRPr b="0">
              <a:solidFill>
                <a:srgbClr val="1A1A1A"/>
              </a:solidFill>
              <a:latin typeface="+mn-lt"/>
            </a:defRPr>
          </a:pPr>
        </a:p>
      </c:txPr>
    </c:legend>
    <c:plotVisOnly val="1"/>
  </c:chart>
</c:chartSpace>
</file>

<file path=xl/charts/chart3.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doughnutChart>
        <c:varyColors val="1"/>
        <c:ser>
          <c:idx val="0"/>
          <c:order val="0"/>
          <c:dPt>
            <c:idx val="0"/>
            <c:spPr>
              <a:solidFill>
                <a:srgbClr val="76A5AF"/>
              </a:solidFill>
            </c:spPr>
          </c:dPt>
          <c:dLbls>
            <c:showLegendKey val="0"/>
            <c:showVal val="0"/>
            <c:showCatName val="0"/>
            <c:showSerName val="0"/>
            <c:showPercent val="0"/>
            <c:showBubbleSize val="0"/>
            <c:showLeaderLines val="1"/>
          </c:dLbls>
          <c:cat>
            <c:strRef>
              <c:f>stats!$G$1:$K$1</c:f>
            </c:strRef>
          </c:cat>
          <c:val>
            <c:numRef>
              <c:f>stats!$G$4:$K$4</c:f>
              <c:numCache/>
            </c:numRef>
          </c:val>
        </c:ser>
        <c:dLbls>
          <c:showLegendKey val="0"/>
          <c:showVal val="0"/>
          <c:showCatName val="0"/>
          <c:showSerName val="0"/>
          <c:showPercent val="0"/>
          <c:showBubbleSize val="0"/>
        </c:dLbls>
        <c:holeSize val="50"/>
      </c:doughnutChart>
    </c:plotArea>
    <c:legend>
      <c:legendPos val="l"/>
      <c:overlay val="0"/>
      <c:txPr>
        <a:bodyPr/>
        <a:lstStyle/>
        <a:p>
          <a:pPr lvl="0">
            <a:defRPr b="0">
              <a:solidFill>
                <a:srgbClr val="1A1A1A"/>
              </a:solidFill>
              <a:latin typeface="+mn-lt"/>
            </a:defRPr>
          </a:pPr>
        </a:p>
      </c:txPr>
    </c:legend>
    <c:plotVisOnly val="1"/>
  </c:chart>
</c:chartSpace>
</file>

<file path=xl/charts/chart4.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doughnutChart>
        <c:varyColors val="1"/>
        <c:ser>
          <c:idx val="0"/>
          <c:order val="0"/>
          <c:dPt>
            <c:idx val="0"/>
            <c:spPr>
              <a:solidFill>
                <a:srgbClr val="76A5AF"/>
              </a:solidFill>
            </c:spPr>
          </c:dPt>
          <c:dLbls>
            <c:showLegendKey val="0"/>
            <c:showVal val="0"/>
            <c:showCatName val="0"/>
            <c:showSerName val="0"/>
            <c:showPercent val="0"/>
            <c:showBubbleSize val="0"/>
            <c:showLeaderLines val="1"/>
          </c:dLbls>
          <c:cat>
            <c:strRef>
              <c:f>stats!$G$1:$K$1</c:f>
            </c:strRef>
          </c:cat>
          <c:val>
            <c:numRef>
              <c:f>stats!$G$5:$K$5</c:f>
              <c:numCache/>
            </c:numRef>
          </c:val>
        </c:ser>
        <c:dLbls>
          <c:showLegendKey val="0"/>
          <c:showVal val="0"/>
          <c:showCatName val="0"/>
          <c:showSerName val="0"/>
          <c:showPercent val="0"/>
          <c:showBubbleSize val="0"/>
        </c:dLbls>
        <c:holeSize val="50"/>
      </c:doughnutChart>
    </c:plotArea>
    <c:legend>
      <c:legendPos val="l"/>
      <c:overlay val="0"/>
      <c:txPr>
        <a:bodyPr/>
        <a:lstStyle/>
        <a:p>
          <a:pPr lvl="0">
            <a:defRPr b="0">
              <a:solidFill>
                <a:srgbClr val="1A1A1A"/>
              </a:solidFill>
              <a:latin typeface="+mn-lt"/>
            </a:defRPr>
          </a:pPr>
        </a:p>
      </c:txPr>
    </c:legend>
    <c:plotVisOnly val="1"/>
  </c:chart>
</c:chartSpace>
</file>

<file path=xl/charts/chart5.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doughnutChart>
        <c:varyColors val="1"/>
        <c:ser>
          <c:idx val="0"/>
          <c:order val="0"/>
          <c:dPt>
            <c:idx val="0"/>
            <c:spPr>
              <a:solidFill>
                <a:srgbClr val="76A5AF"/>
              </a:solidFill>
            </c:spPr>
          </c:dPt>
          <c:dLbls>
            <c:showLegendKey val="0"/>
            <c:showVal val="0"/>
            <c:showCatName val="0"/>
            <c:showSerName val="0"/>
            <c:showPercent val="0"/>
            <c:showBubbleSize val="0"/>
            <c:showLeaderLines val="1"/>
          </c:dLbls>
          <c:cat>
            <c:strRef>
              <c:f>stats!$G$1:$K$1</c:f>
            </c:strRef>
          </c:cat>
          <c:val>
            <c:numRef>
              <c:f>stats!$G$6:$K$6</c:f>
              <c:numCache/>
            </c:numRef>
          </c:val>
        </c:ser>
        <c:dLbls>
          <c:showLegendKey val="0"/>
          <c:showVal val="0"/>
          <c:showCatName val="0"/>
          <c:showSerName val="0"/>
          <c:showPercent val="0"/>
          <c:showBubbleSize val="0"/>
        </c:dLbls>
        <c:holeSize val="50"/>
      </c:doughnutChart>
    </c:plotArea>
    <c:legend>
      <c:legendPos val="l"/>
      <c:overlay val="0"/>
      <c:txPr>
        <a:bodyPr/>
        <a:lstStyle/>
        <a:p>
          <a:pPr lvl="0">
            <a:defRPr b="0">
              <a:solidFill>
                <a:srgbClr val="1A1A1A"/>
              </a:solidFill>
              <a:latin typeface="+mn-lt"/>
            </a:defRPr>
          </a:pPr>
        </a:p>
      </c:txPr>
    </c:legend>
    <c:plotVisOnly val="1"/>
  </c:chart>
</c:chartSpace>
</file>

<file path=xl/charts/chart6.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doughnutChart>
        <c:varyColors val="1"/>
        <c:ser>
          <c:idx val="0"/>
          <c:order val="0"/>
          <c:dPt>
            <c:idx val="0"/>
            <c:spPr>
              <a:solidFill>
                <a:srgbClr val="76A5AF"/>
              </a:solidFill>
            </c:spPr>
          </c:dPt>
          <c:dLbls>
            <c:showLegendKey val="0"/>
            <c:showVal val="0"/>
            <c:showCatName val="0"/>
            <c:showSerName val="0"/>
            <c:showPercent val="0"/>
            <c:showBubbleSize val="0"/>
            <c:showLeaderLines val="1"/>
          </c:dLbls>
          <c:cat>
            <c:strRef>
              <c:f>stats!$G$1:$K$1</c:f>
            </c:strRef>
          </c:cat>
          <c:val>
            <c:numRef>
              <c:f>stats!$G$2:$K$2</c:f>
              <c:numCache/>
            </c:numRef>
          </c:val>
        </c:ser>
        <c:dLbls>
          <c:showLegendKey val="0"/>
          <c:showVal val="0"/>
          <c:showCatName val="0"/>
          <c:showSerName val="0"/>
          <c:showPercent val="0"/>
          <c:showBubbleSize val="0"/>
        </c:dLbls>
        <c:holeSize val="50"/>
      </c:doughnutChart>
    </c:plotArea>
    <c:legend>
      <c:legendPos val="r"/>
      <c:overlay val="0"/>
      <c:txPr>
        <a:bodyPr/>
        <a:lstStyle/>
        <a:p>
          <a:pPr lvl="0">
            <a:defRPr b="0">
              <a:solidFill>
                <a:srgbClr val="1A1A1A"/>
              </a:solidFill>
              <a:latin typeface="+mn-lt"/>
            </a:defRPr>
          </a:pPr>
        </a:p>
      </c:txPr>
    </c:legend>
    <c:plotVisOnly val="1"/>
  </c:chart>
</c:chartSpace>
</file>

<file path=xl/drawings/_rels/drawing1.xml.rels><?xml version="1.0" encoding="UTF-8" standalone="yes"?><Relationships xmlns="http://schemas.openxmlformats.org/package/2006/relationships"><Relationship Id="rId1" Type="http://schemas.openxmlformats.org/officeDocument/2006/relationships/image" Target="../media/image2.png"/><Relationship Id="rId2" Type="http://schemas.openxmlformats.org/officeDocument/2006/relationships/image" Target="../media/image3.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chart" Target="../charts/chart1.xml"/><Relationship Id="rId2" Type="http://schemas.openxmlformats.org/officeDocument/2006/relationships/chart" Target="../charts/chart2.xml"/><Relationship Id="rId3" Type="http://schemas.openxmlformats.org/officeDocument/2006/relationships/chart" Target="../charts/chart3.xml"/><Relationship Id="rId4" Type="http://schemas.openxmlformats.org/officeDocument/2006/relationships/chart" Target="../charts/chart4.xml"/><Relationship Id="rId5" Type="http://schemas.openxmlformats.org/officeDocument/2006/relationships/chart" Target="../charts/chart5.xml"/></Relationships>
</file>

<file path=xl/drawings/_rels/drawing10.xml.rels><?xml version="1.0" encoding="UTF-8" standalone="yes"?><Relationships xmlns="http://schemas.openxmlformats.org/package/2006/relationships"><Relationship Id="rId1" Type="http://schemas.openxmlformats.org/officeDocument/2006/relationships/chart" Target="../charts/chart6.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19050</xdr:colOff>
      <xdr:row>13</xdr:row>
      <xdr:rowOff>95250</xdr:rowOff>
    </xdr:from>
    <xdr:ext cx="7296150" cy="4124325"/>
    <xdr:pic>
      <xdr:nvPicPr>
        <xdr:cNvPr id="0" name="image2.png" title="画像"/>
        <xdr:cNvPicPr preferRelativeResize="0"/>
      </xdr:nvPicPr>
      <xdr:blipFill>
        <a:blip cstate="print" r:embed="rId1"/>
        <a:stretch>
          <a:fillRect/>
        </a:stretch>
      </xdr:blipFill>
      <xdr:spPr>
        <a:prstGeom prst="rect">
          <a:avLst/>
        </a:prstGeom>
        <a:noFill/>
      </xdr:spPr>
    </xdr:pic>
    <xdr:clientData fLocksWithSheet="0"/>
  </xdr:oneCellAnchor>
  <xdr:oneCellAnchor>
    <xdr:from>
      <xdr:col>0</xdr:col>
      <xdr:colOff>38100</xdr:colOff>
      <xdr:row>0</xdr:row>
      <xdr:rowOff>66675</xdr:rowOff>
    </xdr:from>
    <xdr:ext cx="7267575" cy="2695575"/>
    <xdr:pic>
      <xdr:nvPicPr>
        <xdr:cNvPr id="0" name="image3.png" title="画像"/>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47625</xdr:colOff>
      <xdr:row>0</xdr:row>
      <xdr:rowOff>19050</xdr:rowOff>
    </xdr:from>
    <xdr:ext cx="1800225" cy="619125"/>
    <xdr:pic>
      <xdr:nvPicPr>
        <xdr:cNvPr id="0" name="image1.png" title="画像"/>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14</xdr:col>
      <xdr:colOff>942975</xdr:colOff>
      <xdr:row>2</xdr:row>
      <xdr:rowOff>9525</xdr:rowOff>
    </xdr:from>
    <xdr:ext cx="2828925" cy="1724025"/>
    <xdr:graphicFrame>
      <xdr:nvGraphicFramePr>
        <xdr:cNvPr id="1" name="Chart 1" title="グラフ"/>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14</xdr:col>
      <xdr:colOff>942975</xdr:colOff>
      <xdr:row>9</xdr:row>
      <xdr:rowOff>200025</xdr:rowOff>
    </xdr:from>
    <xdr:ext cx="2828925" cy="1724025"/>
    <xdr:graphicFrame>
      <xdr:nvGraphicFramePr>
        <xdr:cNvPr id="2" name="Chart 2" title="グラフ"/>
        <xdr:cNvGraphicFramePr/>
      </xdr:nvGraphicFramePr>
      <xdr:xfrm>
        <a:off x="0" y="0"/>
        <a:ext cx="0" cy="0"/>
      </xdr:xfrm>
      <a:graphic>
        <a:graphicData uri="http://schemas.openxmlformats.org/drawingml/2006/chart">
          <c:chart r:id="rId2"/>
        </a:graphicData>
      </a:graphic>
    </xdr:graphicFrame>
    <xdr:clientData fLocksWithSheet="0"/>
  </xdr:oneCellAnchor>
  <xdr:oneCellAnchor>
    <xdr:from>
      <xdr:col>14</xdr:col>
      <xdr:colOff>942975</xdr:colOff>
      <xdr:row>18</xdr:row>
      <xdr:rowOff>0</xdr:rowOff>
    </xdr:from>
    <xdr:ext cx="2828925" cy="1724025"/>
    <xdr:graphicFrame>
      <xdr:nvGraphicFramePr>
        <xdr:cNvPr id="3" name="Chart 3" title="グラフ"/>
        <xdr:cNvGraphicFramePr/>
      </xdr:nvGraphicFramePr>
      <xdr:xfrm>
        <a:off x="0" y="0"/>
        <a:ext cx="0" cy="0"/>
      </xdr:xfrm>
      <a:graphic>
        <a:graphicData uri="http://schemas.openxmlformats.org/drawingml/2006/chart">
          <c:chart r:id="rId3"/>
        </a:graphicData>
      </a:graphic>
    </xdr:graphicFrame>
    <xdr:clientData fLocksWithSheet="0"/>
  </xdr:oneCellAnchor>
  <xdr:oneCellAnchor>
    <xdr:from>
      <xdr:col>14</xdr:col>
      <xdr:colOff>942975</xdr:colOff>
      <xdr:row>26</xdr:row>
      <xdr:rowOff>19050</xdr:rowOff>
    </xdr:from>
    <xdr:ext cx="2828925" cy="1724025"/>
    <xdr:graphicFrame>
      <xdr:nvGraphicFramePr>
        <xdr:cNvPr id="4" name="Chart 4" title="グラフ"/>
        <xdr:cNvGraphicFramePr/>
      </xdr:nvGraphicFramePr>
      <xdr:xfrm>
        <a:off x="0" y="0"/>
        <a:ext cx="0" cy="0"/>
      </xdr:xfrm>
      <a:graphic>
        <a:graphicData uri="http://schemas.openxmlformats.org/drawingml/2006/chart">
          <c:chart r:id="rId4"/>
        </a:graphicData>
      </a:graphic>
    </xdr:graphicFrame>
    <xdr:clientData fLocksWithSheet="0"/>
  </xdr:oneCellAnchor>
  <xdr:oneCellAnchor>
    <xdr:from>
      <xdr:col>14</xdr:col>
      <xdr:colOff>942975</xdr:colOff>
      <xdr:row>33</xdr:row>
      <xdr:rowOff>209550</xdr:rowOff>
    </xdr:from>
    <xdr:ext cx="2828925" cy="1724025"/>
    <xdr:graphicFrame>
      <xdr:nvGraphicFramePr>
        <xdr:cNvPr id="5" name="Chart 5" title="グラフ"/>
        <xdr:cNvGraphicFramePr/>
      </xdr:nvGraphicFramePr>
      <xdr:xfrm>
        <a:off x="0" y="0"/>
        <a:ext cx="0" cy="0"/>
      </xdr:xfrm>
      <a:graphic>
        <a:graphicData uri="http://schemas.openxmlformats.org/drawingml/2006/chart">
          <c:chart r:id="rId5"/>
        </a:graphicData>
      </a:graphic>
    </xdr:graphicFrame>
    <xdr:clientData fLocksWithSheet="0"/>
  </xdr:oneCellAnchor>
</xdr:wsD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4</xdr:col>
      <xdr:colOff>352425</xdr:colOff>
      <xdr:row>28</xdr:row>
      <xdr:rowOff>104775</xdr:rowOff>
    </xdr:from>
    <xdr:ext cx="4410075" cy="666750"/>
    <xdr:sp>
      <xdr:nvSpPr>
        <xdr:cNvPr id="3" name="Shape 3"/>
        <xdr:cNvSpPr/>
      </xdr:nvSpPr>
      <xdr:spPr>
        <a:xfrm>
          <a:off x="39200" y="29400"/>
          <a:ext cx="4391700" cy="647100"/>
        </a:xfrm>
        <a:prstGeom prst="rect">
          <a:avLst/>
        </a:prstGeom>
        <a:solidFill>
          <a:srgbClr val="F3F3F3"/>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ctr">
            <a:spcBef>
              <a:spcPts val="0"/>
            </a:spcBef>
            <a:spcAft>
              <a:spcPts val="0"/>
            </a:spcAft>
            <a:buNone/>
          </a:pPr>
          <a:r>
            <a:rPr lang="en-US" sz="1400">
              <a:latin typeface="HiraMinPro-W3"/>
              <a:ea typeface="HiraMinPro-W3"/>
              <a:cs typeface="HiraMinPro-W3"/>
              <a:sym typeface="HiraMinPro-W3"/>
            </a:rPr>
            <a:t>過去データをアセスメントにコピーする</a:t>
          </a:r>
          <a:endParaRPr sz="1400">
            <a:latin typeface="HiraMinPro-W3"/>
            <a:ea typeface="HiraMinPro-W3"/>
            <a:cs typeface="HiraMinPro-W3"/>
            <a:sym typeface="HiraMinPro-W3"/>
          </a:endParaRPr>
        </a:p>
      </xdr:txBody>
    </xdr:sp>
    <xdr:clientData fLocksWithSheet="0"/>
  </xdr:oneCellAnchor>
  <xdr:oneCellAnchor>
    <xdr:from>
      <xdr:col>4</xdr:col>
      <xdr:colOff>333375</xdr:colOff>
      <xdr:row>8</xdr:row>
      <xdr:rowOff>104775</xdr:rowOff>
    </xdr:from>
    <xdr:ext cx="4438650" cy="3867150"/>
    <xdr:sp>
      <xdr:nvSpPr>
        <xdr:cNvPr id="4" name="Shape 4"/>
        <xdr:cNvSpPr/>
      </xdr:nvSpPr>
      <xdr:spPr>
        <a:xfrm>
          <a:off x="813625" y="558750"/>
          <a:ext cx="4421100" cy="3852600"/>
        </a:xfrm>
        <a:prstGeom prst="rect">
          <a:avLst/>
        </a:prstGeom>
        <a:solidFill>
          <a:srgbClr val="000000">
            <a:alpha val="69460"/>
          </a:srgbClr>
        </a:solidFill>
        <a:ln cap="flat" cmpd="sng" w="9525">
          <a:solidFill>
            <a:srgbClr val="000000"/>
          </a:solidFill>
          <a:prstDash val="dash"/>
          <a:round/>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None/>
          </a:pPr>
          <a:r>
            <a:rPr lang="en-US" sz="1400">
              <a:solidFill>
                <a:srgbClr val="FFFFFF"/>
              </a:solidFill>
            </a:rPr>
            <a:t>この領域に、過去のアセスメントシートのデータを</a:t>
          </a:r>
          <a:endParaRPr sz="1400">
            <a:solidFill>
              <a:srgbClr val="FFFFFF"/>
            </a:solidFill>
          </a:endParaRPr>
        </a:p>
        <a:p>
          <a:pPr indent="0" lvl="0" marL="0" rtl="0" algn="l">
            <a:spcBef>
              <a:spcPts val="0"/>
            </a:spcBef>
            <a:spcAft>
              <a:spcPts val="0"/>
            </a:spcAft>
            <a:buNone/>
          </a:pPr>
          <a:r>
            <a:rPr lang="en-US" sz="1400">
              <a:solidFill>
                <a:srgbClr val="FFFFFF"/>
              </a:solidFill>
            </a:rPr>
            <a:t>コピーアンドペーストしてください。</a:t>
          </a:r>
          <a:endParaRPr sz="1400">
            <a:solidFill>
              <a:srgbClr val="FFFFFF"/>
            </a:solidFill>
          </a:endParaRPr>
        </a:p>
        <a:p>
          <a:pPr indent="0" lvl="0" marL="0" rtl="0" algn="l">
            <a:spcBef>
              <a:spcPts val="0"/>
            </a:spcBef>
            <a:spcAft>
              <a:spcPts val="0"/>
            </a:spcAft>
            <a:buNone/>
          </a:pPr>
          <a:r>
            <a:t/>
          </a:r>
          <a:endParaRPr sz="1400">
            <a:solidFill>
              <a:srgbClr val="FFFFFF"/>
            </a:solidFill>
          </a:endParaRPr>
        </a:p>
        <a:p>
          <a:pPr indent="0" lvl="0" marL="0" rtl="0" algn="l">
            <a:spcBef>
              <a:spcPts val="0"/>
            </a:spcBef>
            <a:spcAft>
              <a:spcPts val="0"/>
            </a:spcAft>
            <a:buNone/>
          </a:pPr>
          <a:r>
            <a:rPr lang="en-US" sz="1400">
              <a:solidFill>
                <a:srgbClr val="FFFFFF"/>
              </a:solidFill>
            </a:rPr>
            <a:t>そして、↓にあるボタンを押してください。</a:t>
          </a:r>
          <a:endParaRPr sz="1400">
            <a:solidFill>
              <a:srgbClr val="FFFFFF"/>
            </a:solidFill>
          </a:endParaRPr>
        </a:p>
      </xdr:txBody>
    </xdr:sp>
    <xdr:clientData fLocksWithSheet="0"/>
  </xdr:oneCellAnchor>
</xdr:wsD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752475</xdr:colOff>
      <xdr:row>4</xdr:row>
      <xdr:rowOff>190500</xdr:rowOff>
    </xdr:from>
    <xdr:ext cx="3381375" cy="2095500"/>
    <xdr:graphicFrame>
      <xdr:nvGraphicFramePr>
        <xdr:cNvPr id="6" name="Chart 6" title="グラフ"/>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hyperlink" Target="https://dxc.cto-a.org/" TargetMode="External"/><Relationship Id="rId2" Type="http://schemas.openxmlformats.org/officeDocument/2006/relationships/drawing" Target="../drawings/drawing1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75"/>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5.0" ySplit="2.0" topLeftCell="F3" activePane="bottomRight" state="frozen"/>
      <selection activeCell="F1" sqref="F1" pane="topRight"/>
      <selection activeCell="A3" sqref="A3" pane="bottomLeft"/>
      <selection activeCell="F3" sqref="F3" pane="bottomRight"/>
    </sheetView>
  </sheetViews>
  <sheetFormatPr customHeight="1" defaultColWidth="14.43" defaultRowHeight="15.75"/>
  <cols>
    <col customWidth="1" min="1" max="1" width="4.29"/>
    <col customWidth="1" min="2" max="2" width="12.43"/>
    <col customWidth="1" min="3" max="3" width="21.71"/>
    <col customWidth="1" min="4" max="4" width="14.86"/>
    <col customWidth="1" min="5" max="5" width="73.43"/>
    <col customWidth="1" min="6" max="8" width="7.29"/>
    <col customWidth="1" min="9" max="9" width="47.43"/>
  </cols>
  <sheetData>
    <row r="1" ht="51.75" customHeight="1">
      <c r="A1" s="1"/>
      <c r="B1" s="2"/>
      <c r="C1" s="3"/>
      <c r="D1" s="4"/>
      <c r="E1" s="5" t="str">
        <f>progressbar!E9</f>
        <v>progress :□□□□□□□□□□□□□□□□□□□□   0/320</v>
      </c>
      <c r="F1" s="6" t="s">
        <v>0</v>
      </c>
      <c r="G1" s="7"/>
      <c r="H1" s="7"/>
      <c r="I1" s="7"/>
    </row>
    <row r="2" ht="30.0" customHeight="1">
      <c r="A2" s="8"/>
      <c r="B2" s="9" t="s">
        <v>1</v>
      </c>
      <c r="C2" s="10" t="s">
        <v>2</v>
      </c>
      <c r="D2" s="11" t="s">
        <v>3</v>
      </c>
      <c r="E2" s="12" t="s">
        <v>4</v>
      </c>
      <c r="F2" s="9" t="s">
        <v>5</v>
      </c>
      <c r="G2" s="9" t="s">
        <v>6</v>
      </c>
      <c r="H2" s="9" t="s">
        <v>7</v>
      </c>
      <c r="I2" s="9" t="s">
        <v>8</v>
      </c>
    </row>
    <row r="3" ht="45.0" customHeight="1">
      <c r="A3" s="13">
        <f>criteria!A2</f>
        <v>1</v>
      </c>
      <c r="B3" s="14" t="str">
        <f>criteria!B2</f>
        <v>TEAM-1-1</v>
      </c>
      <c r="C3" s="15" t="str">
        <f>criteria!E2</f>
        <v>チーム構成と権限委譲</v>
      </c>
      <c r="D3" s="16" t="str">
        <f>criteria!D2</f>
        <v>メトリクスの計測</v>
      </c>
      <c r="E3" s="17" t="str">
        <f>hyperlink(vlookup(B3,link!$B$2:$D$332,3,FALSE),criteria!F2)</f>
        <v>システムを開発する１チームの構成人数は、3人以上10人以下か。（ピザ2枚ルール）</v>
      </c>
      <c r="F3" s="18" t="b">
        <v>0</v>
      </c>
      <c r="G3" s="18" t="b">
        <v>0</v>
      </c>
      <c r="H3" s="18" t="b">
        <v>0</v>
      </c>
      <c r="I3" s="19"/>
    </row>
    <row r="4" ht="45.0" customHeight="1">
      <c r="A4" s="13">
        <f>criteria!A3</f>
        <v>2</v>
      </c>
      <c r="B4" s="14" t="str">
        <f>criteria!B3</f>
        <v>TEAM-1-2</v>
      </c>
      <c r="C4" s="20"/>
      <c r="D4" s="16" t="str">
        <f>criteria!D3</f>
        <v>学習と改善</v>
      </c>
      <c r="E4" s="17" t="str">
        <f>hyperlink(vlookup(B4,link!$B$2:$D$332,3,FALSE),criteria!F3)</f>
        <v>ある特定の人物に属人化した仕事を洗い出し、減らしていく仕組みがチームにあるか。</v>
      </c>
      <c r="F4" s="18" t="b">
        <v>0</v>
      </c>
      <c r="G4" s="18" t="b">
        <v>0</v>
      </c>
      <c r="H4" s="18" t="b">
        <v>0</v>
      </c>
      <c r="I4" s="21"/>
    </row>
    <row r="5" ht="45.0" customHeight="1">
      <c r="A5" s="13">
        <f>criteria!A4</f>
        <v>3</v>
      </c>
      <c r="B5" s="14" t="str">
        <f>criteria!B4</f>
        <v>TEAM-1-3</v>
      </c>
      <c r="C5" s="20"/>
      <c r="D5" s="16" t="str">
        <f>criteria!D4</f>
        <v>プラクティス</v>
      </c>
      <c r="E5" s="17" t="str">
        <f>hyperlink(vlookup(B5,link!$B$2:$D$332,3,FALSE),criteria!F4)</f>
        <v>チームとチームメンバーの権限について、RACI図やデリゲーションポーカーなどによって、可視化され共有されているか。</v>
      </c>
      <c r="F5" s="18" t="b">
        <v>0</v>
      </c>
      <c r="G5" s="18" t="b">
        <v>0</v>
      </c>
      <c r="H5" s="18" t="b">
        <v>0</v>
      </c>
      <c r="I5" s="21"/>
    </row>
    <row r="6" ht="45.0" customHeight="1">
      <c r="A6" s="13">
        <f>criteria!A5</f>
        <v>4</v>
      </c>
      <c r="B6" s="14" t="str">
        <f>criteria!B5</f>
        <v>TEAM-1-4</v>
      </c>
      <c r="C6" s="20"/>
      <c r="D6" s="16" t="str">
        <f>criteria!D5</f>
        <v>プラクティス</v>
      </c>
      <c r="E6" s="17" t="str">
        <f>hyperlink(vlookup(B6,link!$B$2:$D$332,3,FALSE),criteria!F5)</f>
        <v>チームは価値提供をするのに必要な全職能のメンバーで構成されているか。(フィーチャーチーム)</v>
      </c>
      <c r="F6" s="18" t="b">
        <v>0</v>
      </c>
      <c r="G6" s="18" t="b">
        <v>0</v>
      </c>
      <c r="H6" s="18" t="b">
        <v>0</v>
      </c>
      <c r="I6" s="21"/>
    </row>
    <row r="7" ht="45.0" customHeight="1">
      <c r="A7" s="13">
        <f>criteria!A6</f>
        <v>5</v>
      </c>
      <c r="B7" s="14" t="str">
        <f>criteria!B6</f>
        <v>TEAM-1-5</v>
      </c>
      <c r="C7" s="20"/>
      <c r="D7" s="16" t="str">
        <f>criteria!D6</f>
        <v>プラクティス</v>
      </c>
      <c r="E7" s="17" t="str">
        <f>hyperlink(vlookup(B7,link!$B$2:$D$332,3,FALSE),criteria!F6)</f>
        <v>チームおよびチームリーダーは、チームのミッションのために必要な外部のリソースを調達するための予算や権限をもっているか。</v>
      </c>
      <c r="F7" s="18" t="b">
        <v>0</v>
      </c>
      <c r="G7" s="18" t="b">
        <v>0</v>
      </c>
      <c r="H7" s="18" t="b">
        <v>0</v>
      </c>
      <c r="I7" s="21"/>
    </row>
    <row r="8" ht="45.0" customHeight="1">
      <c r="A8" s="13">
        <f>criteria!A7</f>
        <v>6</v>
      </c>
      <c r="B8" s="14" t="str">
        <f>criteria!B7</f>
        <v>TEAM-1-6</v>
      </c>
      <c r="C8" s="20"/>
      <c r="D8" s="16" t="str">
        <f>criteria!D7</f>
        <v>アンチパターン</v>
      </c>
      <c r="E8" s="17" t="str">
        <f>hyperlink(vlookup(B8,link!$B$2:$D$332,3,FALSE),criteria!F7)</f>
        <v>チームという単位は存在するが、メンバーのそれぞれのやっている仕事の内容をよく知らないし、代わりにやることもできない。</v>
      </c>
      <c r="F8" s="18" t="b">
        <v>0</v>
      </c>
      <c r="G8" s="18" t="b">
        <v>0</v>
      </c>
      <c r="H8" s="18" t="b">
        <v>0</v>
      </c>
      <c r="I8" s="21"/>
    </row>
    <row r="9" ht="45.0" customHeight="1">
      <c r="A9" s="13">
        <f>criteria!A8</f>
        <v>7</v>
      </c>
      <c r="B9" s="14" t="str">
        <f>criteria!B8</f>
        <v>TEAM-1-7</v>
      </c>
      <c r="C9" s="20"/>
      <c r="D9" s="16" t="str">
        <f>criteria!D8</f>
        <v>アンチパターン</v>
      </c>
      <c r="E9" s="17" t="str">
        <f>hyperlink(vlookup(B9,link!$B$2:$D$332,3,FALSE),criteria!F8)</f>
        <v>チームリーダーが複数のチームやプロジェクトを兼務しており、自チームのためにすべての時間を使うことができない。</v>
      </c>
      <c r="F9" s="18" t="b">
        <v>0</v>
      </c>
      <c r="G9" s="18" t="b">
        <v>0</v>
      </c>
      <c r="H9" s="18" t="b">
        <v>0</v>
      </c>
      <c r="I9" s="21"/>
    </row>
    <row r="10" ht="45.0" customHeight="1">
      <c r="A10" s="13">
        <f>criteria!A9</f>
        <v>8</v>
      </c>
      <c r="B10" s="14" t="str">
        <f>criteria!B9</f>
        <v>TEAM-1-8</v>
      </c>
      <c r="C10" s="20"/>
      <c r="D10" s="16" t="str">
        <f>criteria!D9</f>
        <v>アンチパターン</v>
      </c>
      <c r="E10" s="17" t="str">
        <f>hyperlink(vlookup(B10,link!$B$2:$D$332,3,FALSE),criteria!F9)</f>
        <v>チームリーダーがメンバーに権限委譲できておらず、ボトルネックになっている。</v>
      </c>
      <c r="F10" s="18" t="b">
        <v>0</v>
      </c>
      <c r="G10" s="18" t="b">
        <v>0</v>
      </c>
      <c r="H10" s="18" t="b">
        <v>0</v>
      </c>
      <c r="I10" s="21"/>
    </row>
    <row r="11" ht="45.0" customHeight="1">
      <c r="A11" s="13">
        <f>criteria!A10</f>
        <v>9</v>
      </c>
      <c r="B11" s="14" t="str">
        <f>criteria!B10</f>
        <v>TEAM-2-1</v>
      </c>
      <c r="C11" s="15" t="str">
        <f>criteria!E10</f>
        <v>チームビルディング</v>
      </c>
      <c r="D11" s="16" t="str">
        <f>criteria!D10</f>
        <v>メトリクスの計測</v>
      </c>
      <c r="E11" s="17" t="str">
        <f>hyperlink(vlookup(B11,link!$B$2:$D$332,3,FALSE),criteria!F10)</f>
        <v>チームは少なくとも半年以上継続して存在しているか。</v>
      </c>
      <c r="F11" s="18" t="b">
        <v>0</v>
      </c>
      <c r="G11" s="18" t="b">
        <v>0</v>
      </c>
      <c r="H11" s="18" t="b">
        <v>0</v>
      </c>
      <c r="I11" s="21"/>
    </row>
    <row r="12" ht="45.0" customHeight="1">
      <c r="A12" s="13">
        <f>criteria!A11</f>
        <v>10</v>
      </c>
      <c r="B12" s="14" t="str">
        <f>criteria!B11</f>
        <v>TEAM-2-2</v>
      </c>
      <c r="C12" s="20"/>
      <c r="D12" s="16" t="str">
        <f>criteria!D11</f>
        <v>学習と改善</v>
      </c>
      <c r="E12" s="17" t="str">
        <f>hyperlink(vlookup(B12,link!$B$2:$D$332,3,FALSE),criteria!F11)</f>
        <v>チームは月に一度以上の頻度で仕事のふりかえりをおこなっており、その際にプロジェクト憲章またはインセプションデッキを見返して目的を再確認しているか。</v>
      </c>
      <c r="F12" s="18" t="b">
        <v>0</v>
      </c>
      <c r="G12" s="18" t="b">
        <v>0</v>
      </c>
      <c r="H12" s="18" t="b">
        <v>0</v>
      </c>
      <c r="I12" s="21"/>
    </row>
    <row r="13" ht="45.0" customHeight="1">
      <c r="A13" s="13">
        <f>criteria!A12</f>
        <v>11</v>
      </c>
      <c r="B13" s="14" t="str">
        <f>criteria!B12</f>
        <v>TEAM-2-3</v>
      </c>
      <c r="C13" s="20"/>
      <c r="D13" s="16" t="str">
        <f>criteria!D12</f>
        <v>プラクティス</v>
      </c>
      <c r="E13" s="17" t="str">
        <f>hyperlink(vlookup(B13,link!$B$2:$D$332,3,FALSE),criteria!F12)</f>
        <v>インセプションデッキまたはプロジェクト憲章を作成し、チームの存在理由についてチーム全員が把握しているか。</v>
      </c>
      <c r="F13" s="18" t="b">
        <v>0</v>
      </c>
      <c r="G13" s="18" t="b">
        <v>0</v>
      </c>
      <c r="H13" s="18" t="b">
        <v>0</v>
      </c>
      <c r="I13" s="21"/>
    </row>
    <row r="14" ht="45.0" customHeight="1">
      <c r="A14" s="13">
        <f>criteria!A13</f>
        <v>12</v>
      </c>
      <c r="B14" s="14" t="str">
        <f>criteria!B13</f>
        <v>TEAM-2-4</v>
      </c>
      <c r="C14" s="20"/>
      <c r="D14" s="16" t="str">
        <f>criteria!D13</f>
        <v>プラクティス</v>
      </c>
      <c r="E14" s="17" t="str">
        <f>hyperlink(vlookup(B14,link!$B$2:$D$332,3,FALSE),criteria!F13)</f>
        <v>新しくチームに参画するメンバー用のオンボーディング・デック（チームの一員として働き始めるための、価値観・実務・スキル・相互理解のための明文化されたドキュメント集）が存在するか。</v>
      </c>
      <c r="F14" s="18" t="b">
        <v>0</v>
      </c>
      <c r="G14" s="18" t="b">
        <v>0</v>
      </c>
      <c r="H14" s="18" t="b">
        <v>0</v>
      </c>
      <c r="I14" s="21"/>
    </row>
    <row r="15" ht="45.0" customHeight="1">
      <c r="A15" s="13">
        <f>criteria!A14</f>
        <v>13</v>
      </c>
      <c r="B15" s="14" t="str">
        <f>criteria!B14</f>
        <v>TEAM-2-5</v>
      </c>
      <c r="C15" s="20"/>
      <c r="D15" s="16" t="str">
        <f>criteria!D14</f>
        <v>プラクティス</v>
      </c>
      <c r="E15" s="17" t="str">
        <f>hyperlink(vlookup(B15,link!$B$2:$D$332,3,FALSE),criteria!F14)</f>
        <v>チームメンバー全員で定期的にカジュアルにコミュニケーションをとる場がある（ランチ、ディナー、レクレーション等）</v>
      </c>
      <c r="F15" s="18" t="b">
        <v>0</v>
      </c>
      <c r="G15" s="18" t="b">
        <v>0</v>
      </c>
      <c r="H15" s="18" t="b">
        <v>0</v>
      </c>
      <c r="I15" s="21"/>
    </row>
    <row r="16" ht="45.0" customHeight="1">
      <c r="A16" s="13">
        <f>criteria!A15</f>
        <v>14</v>
      </c>
      <c r="B16" s="14" t="str">
        <f>criteria!B15</f>
        <v>TEAM-2-6</v>
      </c>
      <c r="C16" s="20"/>
      <c r="D16" s="16" t="str">
        <f>criteria!D15</f>
        <v>アンチパターン</v>
      </c>
      <c r="E16" s="17" t="str">
        <f>hyperlink(vlookup(B16,link!$B$2:$D$332,3,FALSE),criteria!F15)</f>
        <v>オンボーディングプログラムが、文章を読むだけのものになっており、ハンズオンやミッション理解の伴わない形骸化したものになっている。</v>
      </c>
      <c r="F16" s="18" t="b">
        <v>0</v>
      </c>
      <c r="G16" s="18" t="b">
        <v>0</v>
      </c>
      <c r="H16" s="18" t="b">
        <v>0</v>
      </c>
      <c r="I16" s="21"/>
    </row>
    <row r="17" ht="45.0" customHeight="1">
      <c r="A17" s="13">
        <f>criteria!A16</f>
        <v>15</v>
      </c>
      <c r="B17" s="14" t="str">
        <f>criteria!B16</f>
        <v>TEAM-2-7</v>
      </c>
      <c r="C17" s="20"/>
      <c r="D17" s="16" t="str">
        <f>criteria!D16</f>
        <v>アンチパターン</v>
      </c>
      <c r="E17" s="17" t="str">
        <f>hyperlink(vlookup(B17,link!$B$2:$D$332,3,FALSE),criteria!F16)</f>
        <v>1年以上チームのやることが変わっておらず、チームメンバーも固定されている。</v>
      </c>
      <c r="F17" s="18" t="b">
        <v>0</v>
      </c>
      <c r="G17" s="18" t="b">
        <v>0</v>
      </c>
      <c r="H17" s="18" t="b">
        <v>0</v>
      </c>
      <c r="I17" s="21"/>
    </row>
    <row r="18" ht="45.0" customHeight="1">
      <c r="A18" s="13">
        <f>criteria!A17</f>
        <v>16</v>
      </c>
      <c r="B18" s="14" t="str">
        <f>criteria!B17</f>
        <v>TEAM-2-8</v>
      </c>
      <c r="C18" s="20"/>
      <c r="D18" s="16" t="str">
        <f>criteria!D17</f>
        <v>アンチパターン</v>
      </c>
      <c r="E18" s="17" t="str">
        <f>hyperlink(vlookup(B18,link!$B$2:$D$332,3,FALSE),criteria!F17)</f>
        <v>チーム内でチームミッションの改善に関係する議論がどんな理由であれ発生していない。</v>
      </c>
      <c r="F18" s="18" t="b">
        <v>0</v>
      </c>
      <c r="G18" s="18" t="b">
        <v>0</v>
      </c>
      <c r="H18" s="18" t="b">
        <v>0</v>
      </c>
      <c r="I18" s="21"/>
    </row>
    <row r="19" ht="45.0" customHeight="1">
      <c r="A19" s="13">
        <f>criteria!A18</f>
        <v>17</v>
      </c>
      <c r="B19" s="14" t="str">
        <f>criteria!B18</f>
        <v>TEAM-3-1</v>
      </c>
      <c r="C19" s="15" t="str">
        <f>criteria!E18</f>
        <v>心理的安全性</v>
      </c>
      <c r="D19" s="16" t="str">
        <f>criteria!D18</f>
        <v>メトリクスの計測</v>
      </c>
      <c r="E19" s="17" t="str">
        <f>hyperlink(vlookup(B19,link!$B$2:$D$332,3,FALSE),criteria!F18)</f>
        <v>チームメンバーの心理的安全性を測る指標があり、定期的に計測しているか。</v>
      </c>
      <c r="F19" s="18" t="b">
        <v>0</v>
      </c>
      <c r="G19" s="18" t="b">
        <v>0</v>
      </c>
      <c r="H19" s="18" t="b">
        <v>0</v>
      </c>
      <c r="I19" s="21"/>
    </row>
    <row r="20" ht="45.0" customHeight="1">
      <c r="A20" s="13">
        <f>criteria!A19</f>
        <v>18</v>
      </c>
      <c r="B20" s="14" t="str">
        <f>criteria!B19</f>
        <v>TEAM-3-2</v>
      </c>
      <c r="C20" s="20"/>
      <c r="D20" s="16" t="str">
        <f>criteria!D19</f>
        <v>学習と改善</v>
      </c>
      <c r="E20" s="17" t="str">
        <f>hyperlink(vlookup(B20,link!$B$2:$D$332,3,FALSE),criteria!F19)</f>
        <v>1on1や、落ち着いた場面でのカジュアルな雑談を含む直接業務に関わらないキャリアやタスクの壁打ちを、月に1度程度は実施しているか。</v>
      </c>
      <c r="F20" s="18" t="b">
        <v>0</v>
      </c>
      <c r="G20" s="18" t="b">
        <v>0</v>
      </c>
      <c r="H20" s="18" t="b">
        <v>0</v>
      </c>
      <c r="I20" s="21"/>
    </row>
    <row r="21" ht="45.0" customHeight="1">
      <c r="A21" s="13">
        <f>criteria!A20</f>
        <v>19</v>
      </c>
      <c r="B21" s="14" t="str">
        <f>criteria!B20</f>
        <v>TEAM-3-3</v>
      </c>
      <c r="C21" s="20"/>
      <c r="D21" s="16" t="str">
        <f>criteria!D20</f>
        <v>プラクティス</v>
      </c>
      <c r="E21" s="17" t="str">
        <f>hyperlink(vlookup(B21,link!$B$2:$D$332,3,FALSE),criteria!F20)</f>
        <v>チームメンバーの行動/発言を明示的に承認行為をおこなう習慣があるか。（成果ではなく行動したこと自体に対して、拍手する・感謝を述べるなど）</v>
      </c>
      <c r="F21" s="18" t="b">
        <v>0</v>
      </c>
      <c r="G21" s="18" t="b">
        <v>0</v>
      </c>
      <c r="H21" s="18" t="b">
        <v>0</v>
      </c>
      <c r="I21" s="21"/>
    </row>
    <row r="22" ht="45.0" customHeight="1">
      <c r="A22" s="13">
        <f>criteria!A21</f>
        <v>20</v>
      </c>
      <c r="B22" s="14" t="str">
        <f>criteria!B21</f>
        <v>TEAM-3-4</v>
      </c>
      <c r="C22" s="20"/>
      <c r="D22" s="16" t="str">
        <f>criteria!D21</f>
        <v>プラクティス</v>
      </c>
      <c r="E22" s="17" t="str">
        <f>hyperlink(vlookup(B22,link!$B$2:$D$332,3,FALSE),criteria!F21)</f>
        <v>チームメンバー間で挨拶をしたり、雑談をする習慣はあるか。</v>
      </c>
      <c r="F22" s="18" t="b">
        <v>0</v>
      </c>
      <c r="G22" s="18" t="b">
        <v>0</v>
      </c>
      <c r="H22" s="18" t="b">
        <v>0</v>
      </c>
      <c r="I22" s="21"/>
    </row>
    <row r="23" ht="45.0" customHeight="1">
      <c r="A23" s="13">
        <f>criteria!A22</f>
        <v>21</v>
      </c>
      <c r="B23" s="14" t="str">
        <f>criteria!B22</f>
        <v>TEAM-3-5</v>
      </c>
      <c r="C23" s="20"/>
      <c r="D23" s="16" t="str">
        <f>criteria!D22</f>
        <v>プラクティス</v>
      </c>
      <c r="E23" s="17" t="str">
        <f>hyperlink(vlookup(B23,link!$B$2:$D$332,3,FALSE),criteria!F22)</f>
        <v>チームの不安や不満などを可視化し、吸い上げるための仕組みを持っているか。</v>
      </c>
      <c r="F23" s="18" t="b">
        <v>0</v>
      </c>
      <c r="G23" s="18" t="b">
        <v>0</v>
      </c>
      <c r="H23" s="18" t="b">
        <v>0</v>
      </c>
      <c r="I23" s="21"/>
    </row>
    <row r="24" ht="45.0" customHeight="1">
      <c r="A24" s="13">
        <f>criteria!A23</f>
        <v>22</v>
      </c>
      <c r="B24" s="14" t="str">
        <f>criteria!B23</f>
        <v>TEAM-3-6</v>
      </c>
      <c r="C24" s="20"/>
      <c r="D24" s="16" t="str">
        <f>criteria!D23</f>
        <v>アンチパターン</v>
      </c>
      <c r="E24" s="17" t="str">
        <f>hyperlink(vlookup(B24,link!$B$2:$D$332,3,FALSE),criteria!F23)</f>
        <v>ミッションや共通のゴール設定をしないまま意見を集め、課題のためというよりも個人のための意見しか出てこない状況になっている。</v>
      </c>
      <c r="F24" s="18" t="b">
        <v>0</v>
      </c>
      <c r="G24" s="18" t="b">
        <v>0</v>
      </c>
      <c r="H24" s="18" t="b">
        <v>0</v>
      </c>
      <c r="I24" s="21"/>
    </row>
    <row r="25" ht="45.0" customHeight="1">
      <c r="A25" s="13">
        <f>criteria!A24</f>
        <v>23</v>
      </c>
      <c r="B25" s="14" t="str">
        <f>criteria!B24</f>
        <v>TEAM-3-7</v>
      </c>
      <c r="C25" s="20"/>
      <c r="D25" s="16" t="str">
        <f>criteria!D24</f>
        <v>アンチパターン</v>
      </c>
      <c r="E25" s="17" t="str">
        <f>hyperlink(vlookup(B25,link!$B$2:$D$332,3,FALSE),criteria!F24)</f>
        <v>心理的安全性を仲の良さと捉えて、事業のための意見ではなく、仲良くすることが目的化しているため、意見を封殺してしまう。</v>
      </c>
      <c r="F25" s="18" t="b">
        <v>0</v>
      </c>
      <c r="G25" s="18" t="b">
        <v>0</v>
      </c>
      <c r="H25" s="18" t="b">
        <v>0</v>
      </c>
      <c r="I25" s="22"/>
    </row>
    <row r="26" ht="45.0" customHeight="1">
      <c r="A26" s="13">
        <f>criteria!A25</f>
        <v>24</v>
      </c>
      <c r="B26" s="14" t="str">
        <f>criteria!B25</f>
        <v>TEAM-3-8</v>
      </c>
      <c r="C26" s="20"/>
      <c r="D26" s="16" t="str">
        <f>criteria!D25</f>
        <v>アンチパターン</v>
      </c>
      <c r="E26" s="17" t="str">
        <f>hyperlink(vlookup(B26,link!$B$2:$D$332,3,FALSE),criteria!F25)</f>
        <v>事業目標や納期目標に対して、威圧的なマネジメントや権威的な命令を繰り返したことで、意見が出てこない状況になっている。</v>
      </c>
      <c r="F26" s="18" t="b">
        <v>0</v>
      </c>
      <c r="G26" s="18" t="b">
        <v>0</v>
      </c>
      <c r="H26" s="18" t="b">
        <v>0</v>
      </c>
      <c r="I26" s="21"/>
    </row>
    <row r="27" ht="45.0" customHeight="1">
      <c r="A27" s="13">
        <f>criteria!A26</f>
        <v>25</v>
      </c>
      <c r="B27" s="14" t="str">
        <f>criteria!B26</f>
        <v>TEAM-4-1</v>
      </c>
      <c r="C27" s="15" t="str">
        <f>criteria!E26</f>
        <v>タスクマネジメント</v>
      </c>
      <c r="D27" s="16" t="str">
        <f>criteria!D26</f>
        <v>メトリクスの計測</v>
      </c>
      <c r="E27" s="17" t="str">
        <f>hyperlink(vlookup(B27,link!$B$2:$D$332,3,FALSE),criteria!F26)</f>
        <v>アイデアレベルの要望や構想から、要件に落ちるまでのリードタイムは計測されているか。</v>
      </c>
      <c r="F27" s="18" t="b">
        <v>0</v>
      </c>
      <c r="G27" s="18" t="b">
        <v>0</v>
      </c>
      <c r="H27" s="18" t="b">
        <v>0</v>
      </c>
      <c r="I27" s="21"/>
    </row>
    <row r="28" ht="45.0" customHeight="1">
      <c r="A28" s="13">
        <f>criteria!A27</f>
        <v>26</v>
      </c>
      <c r="B28" s="14" t="str">
        <f>criteria!B27</f>
        <v>TEAM-4-2</v>
      </c>
      <c r="C28" s="20"/>
      <c r="D28" s="16" t="str">
        <f>criteria!D27</f>
        <v>学習と改善</v>
      </c>
      <c r="E28" s="17" t="str">
        <f>hyperlink(vlookup(B28,link!$B$2:$D$332,3,FALSE),criteria!F27)</f>
        <v>仕事を始めるための定義と、完了するための定義はチームやステークホルダーで定期的に見直されているか。</v>
      </c>
      <c r="F28" s="18" t="b">
        <v>0</v>
      </c>
      <c r="G28" s="18" t="b">
        <v>0</v>
      </c>
      <c r="H28" s="18" t="b">
        <v>0</v>
      </c>
      <c r="I28" s="21"/>
    </row>
    <row r="29" ht="45.0" customHeight="1">
      <c r="A29" s="13">
        <f>criteria!A28</f>
        <v>27</v>
      </c>
      <c r="B29" s="14" t="str">
        <f>criteria!B28</f>
        <v>TEAM-4-3</v>
      </c>
      <c r="C29" s="20"/>
      <c r="D29" s="16" t="str">
        <f>criteria!D28</f>
        <v>プラクティス</v>
      </c>
      <c r="E29" s="17" t="str">
        <f>hyperlink(vlookup(B29,link!$B$2:$D$332,3,FALSE),criteria!F28)</f>
        <v>上長やステークホルダーを含め、共通のタスク管理ツールを利用しており、プロジェクトの状況を可視化したダッシュボードに常にアクセス可能か。</v>
      </c>
      <c r="F29" s="18" t="b">
        <v>0</v>
      </c>
      <c r="G29" s="18" t="b">
        <v>0</v>
      </c>
      <c r="H29" s="18" t="b">
        <v>0</v>
      </c>
      <c r="I29" s="21"/>
    </row>
    <row r="30" ht="45.0" customHeight="1">
      <c r="A30" s="13">
        <f>criteria!A29</f>
        <v>28</v>
      </c>
      <c r="B30" s="14" t="str">
        <f>criteria!B29</f>
        <v>TEAM-4-4</v>
      </c>
      <c r="C30" s="20"/>
      <c r="D30" s="16" t="str">
        <f>criteria!D29</f>
        <v>プラクティス</v>
      </c>
      <c r="E30" s="17" t="str">
        <f>hyperlink(vlookup(B30,link!$B$2:$D$332,3,FALSE),criteria!F29)</f>
        <v>チームが仕事を始めるために必要な課題やタスクの粒度について、明文化されたフォーマットが存在するか。</v>
      </c>
      <c r="F30" s="18" t="b">
        <v>0</v>
      </c>
      <c r="G30" s="18" t="b">
        <v>0</v>
      </c>
      <c r="H30" s="18" t="b">
        <v>0</v>
      </c>
      <c r="I30" s="21"/>
    </row>
    <row r="31" ht="45.0" customHeight="1">
      <c r="A31" s="13">
        <f>criteria!A30</f>
        <v>29</v>
      </c>
      <c r="B31" s="14" t="str">
        <f>criteria!B30</f>
        <v>TEAM-4-5</v>
      </c>
      <c r="C31" s="20"/>
      <c r="D31" s="16" t="str">
        <f>criteria!D30</f>
        <v>プラクティス</v>
      </c>
      <c r="E31" s="17" t="str">
        <f>hyperlink(vlookup(B31,link!$B$2:$D$332,3,FALSE),criteria!F30)</f>
        <v>チームのタスクに関して、「完成(完了)の定義(Definition of DONE)」が存在するか。</v>
      </c>
      <c r="F31" s="18" t="b">
        <v>0</v>
      </c>
      <c r="G31" s="18" t="b">
        <v>0</v>
      </c>
      <c r="H31" s="18" t="b">
        <v>0</v>
      </c>
      <c r="I31" s="21"/>
    </row>
    <row r="32" ht="45.0" customHeight="1">
      <c r="A32" s="13">
        <f>criteria!A31</f>
        <v>30</v>
      </c>
      <c r="B32" s="14" t="str">
        <f>criteria!B31</f>
        <v>TEAM-4-6</v>
      </c>
      <c r="C32" s="20"/>
      <c r="D32" s="16" t="str">
        <f>criteria!D31</f>
        <v>アンチパターン</v>
      </c>
      <c r="E32" s="17" t="str">
        <f>hyperlink(vlookup(B32,link!$B$2:$D$332,3,FALSE),criteria!F31)</f>
        <v>他部署からの依頼が明確なタスクツールではなく、担当者へのダイレクトメール/メッセージ/口頭など透明性のない形で行われている。</v>
      </c>
      <c r="F32" s="18" t="b">
        <v>0</v>
      </c>
      <c r="G32" s="18" t="b">
        <v>0</v>
      </c>
      <c r="H32" s="18" t="b">
        <v>0</v>
      </c>
      <c r="I32" s="21"/>
    </row>
    <row r="33" ht="45.0" customHeight="1">
      <c r="A33" s="13">
        <f>criteria!A32</f>
        <v>31</v>
      </c>
      <c r="B33" s="14" t="str">
        <f>criteria!B32</f>
        <v>TEAM-4-7</v>
      </c>
      <c r="C33" s="20"/>
      <c r="D33" s="16" t="str">
        <f>criteria!D32</f>
        <v>アンチパターン</v>
      </c>
      <c r="E33" s="17" t="str">
        <f>hyperlink(vlookup(B33,link!$B$2:$D$332,3,FALSE),criteria!F32)</f>
        <v>どのチームタスクであるかが曖昧なとき、ボールが落ちないようにするための仕組みや文化が存在しない。</v>
      </c>
      <c r="F33" s="18" t="b">
        <v>0</v>
      </c>
      <c r="G33" s="18" t="b">
        <v>0</v>
      </c>
      <c r="H33" s="18" t="b">
        <v>0</v>
      </c>
      <c r="I33" s="21"/>
    </row>
    <row r="34" ht="45.0" customHeight="1">
      <c r="A34" s="13">
        <f>criteria!A33</f>
        <v>32</v>
      </c>
      <c r="B34" s="14" t="str">
        <f>criteria!B33</f>
        <v>TEAM-4-8</v>
      </c>
      <c r="C34" s="20"/>
      <c r="D34" s="16" t="str">
        <f>criteria!D33</f>
        <v>アンチパターン</v>
      </c>
      <c r="E34" s="17" t="str">
        <f>hyperlink(vlookup(B34,link!$B$2:$D$332,3,FALSE),criteria!F33)</f>
        <v>どのチームタスクであるか曖昧な仕事が発生したあとに、事後検証（ポストモーテム）が行われず都度話し合いで解決している。</v>
      </c>
      <c r="F34" s="18" t="b">
        <v>0</v>
      </c>
      <c r="G34" s="18" t="b">
        <v>0</v>
      </c>
      <c r="H34" s="18" t="b">
        <v>0</v>
      </c>
      <c r="I34" s="21"/>
    </row>
    <row r="35" ht="45.0" customHeight="1">
      <c r="A35" s="13">
        <f>criteria!A34</f>
        <v>33</v>
      </c>
      <c r="B35" s="14" t="str">
        <f>criteria!B34</f>
        <v>TEAM-5-1</v>
      </c>
      <c r="C35" s="15" t="str">
        <f>criteria!E34</f>
        <v>透明性ある目標管理</v>
      </c>
      <c r="D35" s="16" t="str">
        <f>criteria!D34</f>
        <v>メトリクスの計測</v>
      </c>
      <c r="E35" s="17" t="str">
        <f>hyperlink(vlookup(B35,link!$B$2:$D$332,3,FALSE),criteria!F34)</f>
        <v>１年後などのチームとプロダクトの目指す姿が、言語化され、いくつかの計測可能な指標により明晰化されているか。</v>
      </c>
      <c r="F35" s="18" t="b">
        <v>0</v>
      </c>
      <c r="G35" s="18" t="b">
        <v>0</v>
      </c>
      <c r="H35" s="18" t="b">
        <v>0</v>
      </c>
      <c r="I35" s="21"/>
    </row>
    <row r="36" ht="45.0" customHeight="1">
      <c r="A36" s="13">
        <f>criteria!A35</f>
        <v>34</v>
      </c>
      <c r="B36" s="14" t="str">
        <f>criteria!B35</f>
        <v>TEAM-5-2</v>
      </c>
      <c r="C36" s="20"/>
      <c r="D36" s="16" t="str">
        <f>criteria!D35</f>
        <v>学習と改善</v>
      </c>
      <c r="E36" s="17" t="str">
        <f>hyperlink(vlookup(B36,link!$B$2:$D$332,3,FALSE),criteria!F35)</f>
        <v>仮説的な目標に対して、うまくいかなかった際にチームとして「学んだこと」を言語化・他チームへ公開・学習しているか。</v>
      </c>
      <c r="F36" s="18" t="b">
        <v>0</v>
      </c>
      <c r="G36" s="18" t="b">
        <v>0</v>
      </c>
      <c r="H36" s="18" t="b">
        <v>0</v>
      </c>
      <c r="I36" s="21"/>
    </row>
    <row r="37" ht="45.0" customHeight="1">
      <c r="A37" s="13">
        <f>criteria!A36</f>
        <v>35</v>
      </c>
      <c r="B37" s="14" t="str">
        <f>criteria!B36</f>
        <v>TEAM-5-3</v>
      </c>
      <c r="C37" s="20"/>
      <c r="D37" s="16" t="str">
        <f>criteria!D36</f>
        <v>プラクティス</v>
      </c>
      <c r="E37" s="17" t="str">
        <f>hyperlink(vlookup(B37,link!$B$2:$D$332,3,FALSE),criteria!F36)</f>
        <v>四半期にフォーカスすべき目標が言語化され、いくつかの計測可能な指標によって明晰化されているか。</v>
      </c>
      <c r="F37" s="18" t="b">
        <v>0</v>
      </c>
      <c r="G37" s="18" t="b">
        <v>0</v>
      </c>
      <c r="H37" s="18" t="b">
        <v>0</v>
      </c>
      <c r="I37" s="21"/>
    </row>
    <row r="38" ht="45.0" customHeight="1">
      <c r="A38" s="13">
        <f>criteria!A37</f>
        <v>36</v>
      </c>
      <c r="B38" s="14" t="str">
        <f>criteria!B37</f>
        <v>TEAM-5-4</v>
      </c>
      <c r="C38" s="20"/>
      <c r="D38" s="16" t="str">
        <f>criteria!D37</f>
        <v>プラクティス</v>
      </c>
      <c r="E38" s="17" t="str">
        <f>hyperlink(vlookup(B38,link!$B$2:$D$332,3,FALSE),criteria!F37)</f>
        <v>フォーカスすべき目標に対して、どのようにアプローチするのかの計画をチームで共有しているか。</v>
      </c>
      <c r="F38" s="18" t="b">
        <v>0</v>
      </c>
      <c r="G38" s="18" t="b">
        <v>0</v>
      </c>
      <c r="H38" s="18" t="b">
        <v>0</v>
      </c>
      <c r="I38" s="21"/>
    </row>
    <row r="39" ht="45.0" customHeight="1">
      <c r="A39" s="13">
        <f>criteria!A38</f>
        <v>37</v>
      </c>
      <c r="B39" s="14" t="str">
        <f>criteria!B38</f>
        <v>TEAM-5-5</v>
      </c>
      <c r="C39" s="20"/>
      <c r="D39" s="16" t="str">
        <f>criteria!D38</f>
        <v>プラクティス</v>
      </c>
      <c r="E39" s="17" t="str">
        <f>hyperlink(vlookup(B39,link!$B$2:$D$332,3,FALSE),criteria!F38)</f>
        <v>ビジネス上、重要なマイルストーンとそのスケジュールをチームで常に共有し、その進捗を確認しているか。</v>
      </c>
      <c r="F39" s="18" t="b">
        <v>0</v>
      </c>
      <c r="G39" s="18" t="b">
        <v>0</v>
      </c>
      <c r="H39" s="18" t="b">
        <v>0</v>
      </c>
      <c r="I39" s="21"/>
    </row>
    <row r="40" ht="45.0" customHeight="1">
      <c r="A40" s="13">
        <f>criteria!A39</f>
        <v>38</v>
      </c>
      <c r="B40" s="14" t="str">
        <f>criteria!B39</f>
        <v>TEAM-5-6</v>
      </c>
      <c r="C40" s="20"/>
      <c r="D40" s="16" t="str">
        <f>criteria!D39</f>
        <v>アンチパターン</v>
      </c>
      <c r="E40" s="17" t="str">
        <f>hyperlink(vlookup(B40,link!$B$2:$D$332,3,FALSE),criteria!F39)</f>
        <v>目標管理が強く評価制度に結びついているため、ストレッチしたゴール設定をすることが難しくなっている。</v>
      </c>
      <c r="F40" s="18" t="b">
        <v>0</v>
      </c>
      <c r="G40" s="18" t="b">
        <v>0</v>
      </c>
      <c r="H40" s="18" t="b">
        <v>0</v>
      </c>
      <c r="I40" s="21"/>
    </row>
    <row r="41" ht="45.0" customHeight="1">
      <c r="A41" s="13">
        <f>criteria!A40</f>
        <v>39</v>
      </c>
      <c r="B41" s="14" t="str">
        <f>criteria!B40</f>
        <v>TEAM-5-7</v>
      </c>
      <c r="C41" s="20"/>
      <c r="D41" s="16" t="str">
        <f>criteria!D40</f>
        <v>アンチパターン</v>
      </c>
      <c r="E41" s="17" t="str">
        <f>hyperlink(vlookup(B41,link!$B$2:$D$332,3,FALSE),criteria!F40)</f>
        <v>目標項目の一部に、その達成手段が健全に行われているかをチェックするための目標(健全化指標)を立てていない。</v>
      </c>
      <c r="F41" s="18" t="b">
        <v>0</v>
      </c>
      <c r="G41" s="18" t="b">
        <v>0</v>
      </c>
      <c r="H41" s="18" t="b">
        <v>0</v>
      </c>
      <c r="I41" s="21"/>
    </row>
    <row r="42" ht="45.0" customHeight="1">
      <c r="A42" s="13">
        <f>criteria!A41</f>
        <v>40</v>
      </c>
      <c r="B42" s="14" t="str">
        <f>criteria!B41</f>
        <v>TEAM-5-8</v>
      </c>
      <c r="C42" s="20"/>
      <c r="D42" s="16" t="str">
        <f>criteria!D41</f>
        <v>アンチパターン</v>
      </c>
      <c r="E42" s="17" t="str">
        <f>hyperlink(vlookup(B42,link!$B$2:$D$332,3,FALSE),criteria!F41)</f>
        <v>目標が定量的でなく、第三者からみて達成度合いが不明確なものになっている。</v>
      </c>
      <c r="F42" s="18" t="b">
        <v>0</v>
      </c>
      <c r="G42" s="18" t="b">
        <v>0</v>
      </c>
      <c r="H42" s="18" t="b">
        <v>0</v>
      </c>
      <c r="I42" s="21"/>
    </row>
    <row r="43" ht="45.0" customHeight="1">
      <c r="A43" s="13">
        <f>criteria!A42</f>
        <v>41</v>
      </c>
      <c r="B43" s="14" t="str">
        <f>criteria!B42</f>
        <v>TEAM-6-1</v>
      </c>
      <c r="C43" s="15" t="str">
        <f>criteria!E42</f>
        <v>経験主義的な見積りと計画</v>
      </c>
      <c r="D43" s="16" t="str">
        <f>criteria!D42</f>
        <v>メトリクスの計測</v>
      </c>
      <c r="E43" s="17" t="str">
        <f>hyperlink(vlookup(B43,link!$B$2:$D$332,3,FALSE),criteria!F42)</f>
        <v>チームのベロシティを把握しており、その分散値の変化を計測しているか。</v>
      </c>
      <c r="F43" s="18" t="b">
        <v>0</v>
      </c>
      <c r="G43" s="18" t="b">
        <v>0</v>
      </c>
      <c r="H43" s="18" t="b">
        <v>0</v>
      </c>
      <c r="I43" s="21"/>
    </row>
    <row r="44" ht="45.0" customHeight="1">
      <c r="A44" s="13">
        <f>criteria!A43</f>
        <v>42</v>
      </c>
      <c r="B44" s="14" t="str">
        <f>criteria!B43</f>
        <v>TEAM-6-2</v>
      </c>
      <c r="C44" s="20"/>
      <c r="D44" s="16" t="str">
        <f>criteria!D43</f>
        <v>学習と改善</v>
      </c>
      <c r="E44" s="17" t="str">
        <f>hyperlink(vlookup(B44,link!$B$2:$D$332,3,FALSE),criteria!F43)</f>
        <v>見積りと実績の履歴を元に、見積りの精度を向上させるための方法について定期的な学習/ふりかえりを行なっているか。</v>
      </c>
      <c r="F44" s="18" t="b">
        <v>0</v>
      </c>
      <c r="G44" s="18" t="b">
        <v>0</v>
      </c>
      <c r="H44" s="18" t="b">
        <v>0</v>
      </c>
      <c r="I44" s="21"/>
    </row>
    <row r="45" ht="45.0" customHeight="1">
      <c r="A45" s="13">
        <f>criteria!A44</f>
        <v>43</v>
      </c>
      <c r="B45" s="14" t="str">
        <f>criteria!B44</f>
        <v>TEAM-6-3</v>
      </c>
      <c r="C45" s="20"/>
      <c r="D45" s="16" t="str">
        <f>criteria!D44</f>
        <v>プラクティス</v>
      </c>
      <c r="E45" s="17" t="str">
        <f>hyperlink(vlookup(B45,link!$B$2:$D$332,3,FALSE),criteria!F44)</f>
        <v>見積りは、実際にその仕事を行う本人を含むチームの複数人で行われているか。</v>
      </c>
      <c r="F45" s="18" t="b">
        <v>0</v>
      </c>
      <c r="G45" s="18" t="b">
        <v>0</v>
      </c>
      <c r="H45" s="18" t="b">
        <v>0</v>
      </c>
      <c r="I45" s="21"/>
    </row>
    <row r="46" ht="45.0" customHeight="1">
      <c r="A46" s="13">
        <f>criteria!A45</f>
        <v>44</v>
      </c>
      <c r="B46" s="14" t="str">
        <f>criteria!B45</f>
        <v>TEAM-6-4</v>
      </c>
      <c r="C46" s="20"/>
      <c r="D46" s="16" t="str">
        <f>criteria!D45</f>
        <v>プラクティス</v>
      </c>
      <c r="E46" s="17" t="str">
        <f>hyperlink(vlookup(B46,link!$B$2:$D$332,3,FALSE),criteria!F45)</f>
        <v>スケジュールがクリティカルな場合には当初から精密に、仮説検証や価値がクリティカルな場合には荒い粒度から段階的に詳細化するなどして、状況に応じて見積りや計画の方法を変えているか。</v>
      </c>
      <c r="F46" s="18" t="b">
        <v>0</v>
      </c>
      <c r="G46" s="18" t="b">
        <v>0</v>
      </c>
      <c r="H46" s="18" t="b">
        <v>0</v>
      </c>
      <c r="I46" s="21"/>
    </row>
    <row r="47" ht="45.0" customHeight="1">
      <c r="A47" s="13">
        <f>criteria!A46</f>
        <v>45</v>
      </c>
      <c r="B47" s="14" t="str">
        <f>criteria!B46</f>
        <v>TEAM-6-5</v>
      </c>
      <c r="C47" s="20"/>
      <c r="D47" s="16" t="str">
        <f>criteria!D46</f>
        <v>プラクティス</v>
      </c>
      <c r="E47" s="17" t="str">
        <f>hyperlink(vlookup(B47,link!$B$2:$D$332,3,FALSE),criteria!F46)</f>
        <v>相対見積もりの基準となる要件（ユーザーストーリー）が存在し、定期的にアップデートしているか。</v>
      </c>
      <c r="F47" s="18" t="b">
        <v>0</v>
      </c>
      <c r="G47" s="18" t="b">
        <v>0</v>
      </c>
      <c r="H47" s="18" t="b">
        <v>0</v>
      </c>
      <c r="I47" s="21"/>
    </row>
    <row r="48" ht="45.0" customHeight="1">
      <c r="A48" s="13">
        <f>criteria!A47</f>
        <v>46</v>
      </c>
      <c r="B48" s="14" t="str">
        <f>criteria!B47</f>
        <v>TEAM-6-6</v>
      </c>
      <c r="C48" s="20"/>
      <c r="D48" s="16" t="str">
        <f>criteria!D47</f>
        <v>アンチパターン</v>
      </c>
      <c r="E48" s="17" t="str">
        <f>hyperlink(vlookup(B48,link!$B$2:$D$332,3,FALSE),criteria!F47)</f>
        <v>スケジュールのバッファ（緩衝期間）が全体計画に対して1/4以下しかもうけていない。</v>
      </c>
      <c r="F48" s="18" t="b">
        <v>0</v>
      </c>
      <c r="G48" s="18" t="b">
        <v>0</v>
      </c>
      <c r="H48" s="18" t="b">
        <v>0</v>
      </c>
      <c r="I48" s="21"/>
    </row>
    <row r="49" ht="45.0" customHeight="1">
      <c r="A49" s="13">
        <f>criteria!A48</f>
        <v>47</v>
      </c>
      <c r="B49" s="14" t="str">
        <f>criteria!B48</f>
        <v>TEAM-6-7</v>
      </c>
      <c r="C49" s="20"/>
      <c r="D49" s="16" t="str">
        <f>criteria!D48</f>
        <v>アンチパターン</v>
      </c>
      <c r="E49" s="17" t="str">
        <f>hyperlink(vlookup(B49,link!$B$2:$D$332,3,FALSE),criteria!F48)</f>
        <v>機能要件のバッファ(緩衝機能)を全体計画に対して設けられていない。(「必須な機能」と「あったらよい機能」が分類されず、曖昧になっている。)</v>
      </c>
      <c r="F49" s="18" t="b">
        <v>0</v>
      </c>
      <c r="G49" s="18" t="b">
        <v>0</v>
      </c>
      <c r="H49" s="18" t="b">
        <v>0</v>
      </c>
      <c r="I49" s="21"/>
    </row>
    <row r="50" ht="45.0" customHeight="1">
      <c r="A50" s="13">
        <f>criteria!A49</f>
        <v>48</v>
      </c>
      <c r="B50" s="14" t="str">
        <f>criteria!B49</f>
        <v>TEAM-6-8</v>
      </c>
      <c r="C50" s="20"/>
      <c r="D50" s="16" t="str">
        <f>criteria!D49</f>
        <v>アンチパターン</v>
      </c>
      <c r="E50" s="17" t="str">
        <f>hyperlink(vlookup(B50,link!$B$2:$D$332,3,FALSE),criteria!F49)</f>
        <v>相対見積もりによって得られたベロシティの数値自体を、生産性の指標にしており、数値的なコミットメントや改善が要求されている。</v>
      </c>
      <c r="F50" s="18" t="b">
        <v>0</v>
      </c>
      <c r="G50" s="18" t="b">
        <v>0</v>
      </c>
      <c r="H50" s="18" t="b">
        <v>0</v>
      </c>
      <c r="I50" s="21"/>
    </row>
    <row r="51" ht="45.0" customHeight="1">
      <c r="A51" s="13">
        <f>criteria!A50</f>
        <v>49</v>
      </c>
      <c r="B51" s="14" t="str">
        <f>criteria!B50</f>
        <v>TEAM-7-1</v>
      </c>
      <c r="C51" s="15" t="str">
        <f>criteria!E50</f>
        <v>ふりかえり習慣</v>
      </c>
      <c r="D51" s="16" t="str">
        <f>criteria!D50</f>
        <v>メトリクスの計測</v>
      </c>
      <c r="E51" s="17" t="str">
        <f>hyperlink(vlookup(B51,link!$B$2:$D$332,3,FALSE),criteria!F50)</f>
        <v>ふりかえりのテーマごとに数字を集めたり計測するなどして、ファクトベースで議論できるようにしているか。</v>
      </c>
      <c r="F51" s="18" t="b">
        <v>0</v>
      </c>
      <c r="G51" s="18" t="b">
        <v>0</v>
      </c>
      <c r="H51" s="18" t="b">
        <v>0</v>
      </c>
      <c r="I51" s="21"/>
    </row>
    <row r="52" ht="45.0" customHeight="1">
      <c r="A52" s="13">
        <f>criteria!A51</f>
        <v>50</v>
      </c>
      <c r="B52" s="14" t="str">
        <f>criteria!B51</f>
        <v>TEAM-7-2</v>
      </c>
      <c r="C52" s="20"/>
      <c r="D52" s="16" t="str">
        <f>criteria!D51</f>
        <v>学習と改善</v>
      </c>
      <c r="E52" s="17" t="str">
        <f>hyperlink(vlookup(B52,link!$B$2:$D$332,3,FALSE),criteria!F51)</f>
        <v>チームのメンバーは、チームで合意した1カ月以内のサイクルでふりかえりを実施しているか。</v>
      </c>
      <c r="F52" s="18" t="b">
        <v>0</v>
      </c>
      <c r="G52" s="18" t="b">
        <v>0</v>
      </c>
      <c r="H52" s="18" t="b">
        <v>0</v>
      </c>
      <c r="I52" s="21"/>
    </row>
    <row r="53" ht="45.0" customHeight="1">
      <c r="A53" s="13">
        <f>criteria!A52</f>
        <v>51</v>
      </c>
      <c r="B53" s="14" t="str">
        <f>criteria!B52</f>
        <v>TEAM-7-3</v>
      </c>
      <c r="C53" s="20"/>
      <c r="D53" s="16" t="str">
        <f>criteria!D52</f>
        <v>プラクティス</v>
      </c>
      <c r="E53" s="17" t="str">
        <f>hyperlink(vlookup(B53,link!$B$2:$D$332,3,FALSE),criteria!F52)</f>
        <v>ふりかえりの場はチーム全員が参加しているか。</v>
      </c>
      <c r="F53" s="18" t="b">
        <v>0</v>
      </c>
      <c r="G53" s="18" t="b">
        <v>0</v>
      </c>
      <c r="H53" s="18" t="b">
        <v>0</v>
      </c>
      <c r="I53" s="21"/>
    </row>
    <row r="54" ht="45.0" customHeight="1">
      <c r="A54" s="13">
        <f>criteria!A53</f>
        <v>52</v>
      </c>
      <c r="B54" s="14" t="str">
        <f>criteria!B53</f>
        <v>TEAM-7-4</v>
      </c>
      <c r="C54" s="20"/>
      <c r="D54" s="16" t="str">
        <f>criteria!D53</f>
        <v>プラクティス</v>
      </c>
      <c r="E54" s="17" t="str">
        <f>hyperlink(vlookup(B54,link!$B$2:$D$332,3,FALSE),criteria!F53)</f>
        <v>ふりかえりはテーマを定め、議論を行い次回のふりかえりまでに実行可能なタスクが切り出されているか</v>
      </c>
      <c r="F54" s="18" t="b">
        <v>0</v>
      </c>
      <c r="G54" s="18" t="b">
        <v>0</v>
      </c>
      <c r="H54" s="18" t="b">
        <v>0</v>
      </c>
      <c r="I54" s="21"/>
    </row>
    <row r="55" ht="45.0" customHeight="1">
      <c r="A55" s="13">
        <f>criteria!A54</f>
        <v>53</v>
      </c>
      <c r="B55" s="14" t="str">
        <f>criteria!B54</f>
        <v>TEAM-7-5</v>
      </c>
      <c r="C55" s="20"/>
      <c r="D55" s="16" t="str">
        <f>criteria!D54</f>
        <v>プラクティス</v>
      </c>
      <c r="E55" s="17" t="str">
        <f>hyperlink(vlookup(B55,link!$B$2:$D$332,3,FALSE),criteria!F54)</f>
        <v>ふりかえりにおいて前回のふりかえりで改善するために起案したタスクが実行されたか検証しているか</v>
      </c>
      <c r="F55" s="18" t="b">
        <v>0</v>
      </c>
      <c r="G55" s="18" t="b">
        <v>0</v>
      </c>
      <c r="H55" s="18" t="b">
        <v>0</v>
      </c>
      <c r="I55" s="21"/>
    </row>
    <row r="56" ht="45.0" customHeight="1">
      <c r="A56" s="13">
        <f>criteria!A55</f>
        <v>54</v>
      </c>
      <c r="B56" s="14" t="str">
        <f>criteria!B55</f>
        <v>TEAM-7-6</v>
      </c>
      <c r="C56" s="20"/>
      <c r="D56" s="16" t="str">
        <f>criteria!D55</f>
        <v>アンチパターン</v>
      </c>
      <c r="E56" s="17" t="str">
        <f>hyperlink(vlookup(B56,link!$B$2:$D$332,3,FALSE),criteria!F55)</f>
        <v>ふりかえりをしていたが、しばしば意見が出なかったため、ふりかえり自体をやめた。</v>
      </c>
      <c r="F56" s="18" t="b">
        <v>0</v>
      </c>
      <c r="G56" s="18" t="b">
        <v>0</v>
      </c>
      <c r="H56" s="18" t="b">
        <v>0</v>
      </c>
      <c r="I56" s="21"/>
    </row>
    <row r="57" ht="45.0" customHeight="1">
      <c r="A57" s="13">
        <f>criteria!A56</f>
        <v>55</v>
      </c>
      <c r="B57" s="14" t="str">
        <f>criteria!B56</f>
        <v>TEAM-7-7</v>
      </c>
      <c r="C57" s="20"/>
      <c r="D57" s="16" t="str">
        <f>criteria!D56</f>
        <v>アンチパターン</v>
      </c>
      <c r="E57" s="17" t="str">
        <f>hyperlink(vlookup(B57,link!$B$2:$D$332,3,FALSE),criteria!F56)</f>
        <v>ふりかえるべきテーマに関しての、起きた出来事を時系列に事実関係を整理するなどの準備をせずにふりかえりをすすめている。</v>
      </c>
      <c r="F57" s="18" t="b">
        <v>0</v>
      </c>
      <c r="G57" s="18" t="b">
        <v>0</v>
      </c>
      <c r="H57" s="18" t="b">
        <v>0</v>
      </c>
      <c r="I57" s="21"/>
    </row>
    <row r="58" ht="45.0" customHeight="1">
      <c r="A58" s="13">
        <f>criteria!A57</f>
        <v>56</v>
      </c>
      <c r="B58" s="14" t="str">
        <f>criteria!B57</f>
        <v>TEAM-7-8</v>
      </c>
      <c r="C58" s="20"/>
      <c r="D58" s="16" t="str">
        <f>criteria!D57</f>
        <v>アンチパターン</v>
      </c>
      <c r="E58" s="17" t="str">
        <f>hyperlink(vlookup(B58,link!$B$2:$D$332,3,FALSE),criteria!F57)</f>
        <v>ふりかえりに適切なファシリテーターがいない。</v>
      </c>
      <c r="F58" s="18" t="b">
        <v>0</v>
      </c>
      <c r="G58" s="18" t="b">
        <v>0</v>
      </c>
      <c r="H58" s="18" t="b">
        <v>0</v>
      </c>
      <c r="I58" s="21"/>
    </row>
    <row r="59" ht="45.0" customHeight="1">
      <c r="A59" s="13">
        <f>criteria!A58</f>
        <v>57</v>
      </c>
      <c r="B59" s="14" t="str">
        <f>criteria!B58</f>
        <v>TEAM-8-1</v>
      </c>
      <c r="C59" s="15" t="str">
        <f>criteria!E58</f>
        <v>バリューストリーム最適化</v>
      </c>
      <c r="D59" s="16" t="str">
        <f>criteria!D58</f>
        <v>メトリクスの計測</v>
      </c>
      <c r="E59" s="17" t="str">
        <f>hyperlink(vlookup(B59,link!$B$2:$D$332,3,FALSE),criteria!F58)</f>
        <v>チームのリードタイム、フロー効率性および各工程のサイクルタイムを継続的に計測しているか。(またはエンジニアリングインテリジェンスのサービスを利用している)</v>
      </c>
      <c r="F59" s="18" t="b">
        <v>0</v>
      </c>
      <c r="G59" s="18" t="b">
        <v>0</v>
      </c>
      <c r="H59" s="18" t="b">
        <v>0</v>
      </c>
      <c r="I59" s="21"/>
    </row>
    <row r="60" ht="45.0" customHeight="1">
      <c r="A60" s="13">
        <f>criteria!A59</f>
        <v>58</v>
      </c>
      <c r="B60" s="14" t="str">
        <f>criteria!B59</f>
        <v>TEAM-8-2</v>
      </c>
      <c r="C60" s="20"/>
      <c r="D60" s="16" t="str">
        <f>criteria!D59</f>
        <v>学習と改善</v>
      </c>
      <c r="E60" s="17" t="str">
        <f>hyperlink(vlookup(B60,link!$B$2:$D$332,3,FALSE),criteria!F59)</f>
        <v>チームのバリューストリームマッピングを作成し、繰り返しボトルネックを把握しながら自動化と学習を繰り返しているか。</v>
      </c>
      <c r="F60" s="18" t="b">
        <v>0</v>
      </c>
      <c r="G60" s="18" t="b">
        <v>0</v>
      </c>
      <c r="H60" s="18" t="b">
        <v>0</v>
      </c>
      <c r="I60" s="21"/>
    </row>
    <row r="61" ht="45.0" customHeight="1">
      <c r="A61" s="13">
        <f>criteria!A60</f>
        <v>59</v>
      </c>
      <c r="B61" s="14" t="str">
        <f>criteria!B60</f>
        <v>TEAM-8-3</v>
      </c>
      <c r="C61" s="20"/>
      <c r="D61" s="16" t="str">
        <f>criteria!D60</f>
        <v>プラクティス</v>
      </c>
      <c r="E61" s="17" t="str">
        <f>hyperlink(vlookup(B61,link!$B$2:$D$332,3,FALSE),criteria!F60)</f>
        <v>バリューストリーム改善のために、開発リソースの10%以上を継続的に確保しているか。</v>
      </c>
      <c r="F61" s="18" t="b">
        <v>0</v>
      </c>
      <c r="G61" s="18" t="b">
        <v>0</v>
      </c>
      <c r="H61" s="18" t="b">
        <v>0</v>
      </c>
      <c r="I61" s="21"/>
    </row>
    <row r="62" ht="45.0" customHeight="1">
      <c r="A62" s="13">
        <f>criteria!A61</f>
        <v>60</v>
      </c>
      <c r="B62" s="14" t="str">
        <f>criteria!B61</f>
        <v>TEAM-8-4</v>
      </c>
      <c r="C62" s="20"/>
      <c r="D62" s="16" t="str">
        <f>criteria!D61</f>
        <v>プラクティス</v>
      </c>
      <c r="E62" s="17" t="str">
        <f>hyperlink(vlookup(B62,link!$B$2:$D$332,3,FALSE),criteria!F61)</f>
        <v>設定ファイルや一部のソースコードに対して、エンジニアでなくても必要に応じて修正のためのPull Request(Merge Request)を投げることがあるか。</v>
      </c>
      <c r="F62" s="18" t="b">
        <v>0</v>
      </c>
      <c r="G62" s="18" t="b">
        <v>0</v>
      </c>
      <c r="H62" s="18" t="b">
        <v>0</v>
      </c>
      <c r="I62" s="21"/>
    </row>
    <row r="63" ht="45.0" customHeight="1">
      <c r="A63" s="13">
        <f>criteria!A62</f>
        <v>61</v>
      </c>
      <c r="B63" s="14" t="str">
        <f>criteria!B62</f>
        <v>TEAM-8-5</v>
      </c>
      <c r="C63" s="20"/>
      <c r="D63" s="16" t="str">
        <f>criteria!D62</f>
        <v>プラクティス</v>
      </c>
      <c r="E63" s="17" t="str">
        <f>hyperlink(vlookup(B63,link!$B$2:$D$332,3,FALSE),criteria!F62)</f>
        <v>ペアプログラミング/モブプログラミングを実施しているか。</v>
      </c>
      <c r="F63" s="18" t="b">
        <v>0</v>
      </c>
      <c r="G63" s="18" t="b">
        <v>0</v>
      </c>
      <c r="H63" s="18" t="b">
        <v>0</v>
      </c>
      <c r="I63" s="21"/>
    </row>
    <row r="64" ht="45.0" customHeight="1">
      <c r="A64" s="13">
        <f>criteria!A63</f>
        <v>62</v>
      </c>
      <c r="B64" s="14" t="str">
        <f>criteria!B63</f>
        <v>TEAM-8-6</v>
      </c>
      <c r="C64" s="20"/>
      <c r="D64" s="16" t="str">
        <f>criteria!D63</f>
        <v>アンチパターン</v>
      </c>
      <c r="E64" s="17" t="str">
        <f>hyperlink(vlookup(B64,link!$B$2:$D$332,3,FALSE),criteria!F63)</f>
        <v>属人的なタスクがある状態を効率的だと解釈して改善をしない。</v>
      </c>
      <c r="F64" s="18" t="b">
        <v>0</v>
      </c>
      <c r="G64" s="18" t="b">
        <v>0</v>
      </c>
      <c r="H64" s="18" t="b">
        <v>0</v>
      </c>
      <c r="I64" s="21"/>
    </row>
    <row r="65" ht="45.0" customHeight="1">
      <c r="A65" s="13">
        <f>criteria!A64</f>
        <v>63</v>
      </c>
      <c r="B65" s="14" t="str">
        <f>criteria!B64</f>
        <v>TEAM-8-7</v>
      </c>
      <c r="C65" s="20"/>
      <c r="D65" s="16" t="str">
        <f>criteria!D64</f>
        <v>アンチパターン</v>
      </c>
      <c r="E65" s="17" t="str">
        <f>hyperlink(vlookup(B65,link!$B$2:$D$332,3,FALSE),criteria!F64)</f>
        <v>フロー効率性などの数値指標に囚われすぎて、全体の効率が悪化するなど価値提供に結びつかない状態である。</v>
      </c>
      <c r="F65" s="18" t="b">
        <v>0</v>
      </c>
      <c r="G65" s="18" t="b">
        <v>0</v>
      </c>
      <c r="H65" s="18" t="b">
        <v>0</v>
      </c>
      <c r="I65" s="21"/>
    </row>
    <row r="66" ht="45.0" customHeight="1">
      <c r="A66" s="23">
        <f>criteria!A65</f>
        <v>64</v>
      </c>
      <c r="B66" s="14" t="str">
        <f>criteria!B65</f>
        <v>TEAM-8-8</v>
      </c>
      <c r="C66" s="24"/>
      <c r="D66" s="25" t="str">
        <f>criteria!D65</f>
        <v>アンチパターン</v>
      </c>
      <c r="E66" s="17" t="str">
        <f>hyperlink(vlookup(B66,link!$B$2:$D$332,3,FALSE),criteria!F65)</f>
        <v>数値改善のために簡単で予測可能な仕事ばかりを引き受け、難しめのタスクを引き受けない。</v>
      </c>
      <c r="F66" s="18" t="b">
        <v>0</v>
      </c>
      <c r="G66" s="18" t="b">
        <v>0</v>
      </c>
      <c r="H66" s="18" t="b">
        <v>0</v>
      </c>
      <c r="I66" s="21"/>
    </row>
    <row r="67" ht="45.0" customHeight="1">
      <c r="A67" s="26">
        <f>criteria!A66</f>
        <v>65</v>
      </c>
      <c r="B67" s="14" t="str">
        <f>criteria!B66</f>
        <v>SYSTEM-1-1</v>
      </c>
      <c r="C67" s="27" t="str">
        <f>criteria!E66</f>
        <v>バージョン管理</v>
      </c>
      <c r="D67" s="28" t="str">
        <f>criteria!D66</f>
        <v>メトリクスの計測</v>
      </c>
      <c r="E67" s="17" t="str">
        <f>hyperlink(vlookup(B67,link!$B$2:$D$332,3,FALSE),criteria!F66)</f>
        <v>バージョン管理システムの履歴情報(Code Churn)の分析をもとにバグ予測や品質上の問題を指摘するツールを導入し、継続的に改善しているか。</v>
      </c>
      <c r="F67" s="18" t="b">
        <v>0</v>
      </c>
      <c r="G67" s="18" t="b">
        <v>0</v>
      </c>
      <c r="H67" s="18" t="b">
        <v>0</v>
      </c>
      <c r="I67" s="21"/>
    </row>
    <row r="68" ht="45.0" customHeight="1">
      <c r="A68" s="26">
        <f>criteria!A67</f>
        <v>66</v>
      </c>
      <c r="B68" s="14" t="str">
        <f>criteria!B67</f>
        <v>SYSTEM-1-2</v>
      </c>
      <c r="D68" s="28" t="str">
        <f>criteria!D67</f>
        <v>学習と改善</v>
      </c>
      <c r="E68" s="17" t="str">
        <f>hyperlink(vlookup(B68,link!$B$2:$D$332,3,FALSE),criteria!F67)</f>
        <v>明文化されたブランチ戦略が存在するか。そして、それは守られているか。</v>
      </c>
      <c r="F68" s="18" t="b">
        <v>0</v>
      </c>
      <c r="G68" s="18" t="b">
        <v>0</v>
      </c>
      <c r="H68" s="18" t="b">
        <v>0</v>
      </c>
      <c r="I68" s="21"/>
    </row>
    <row r="69" ht="45.0" customHeight="1">
      <c r="A69" s="26">
        <f>criteria!A68</f>
        <v>67</v>
      </c>
      <c r="B69" s="14" t="str">
        <f>criteria!B68</f>
        <v>SYSTEM-1-3</v>
      </c>
      <c r="D69" s="28" t="str">
        <f>criteria!D68</f>
        <v>プラクティス</v>
      </c>
      <c r="E69" s="17" t="str">
        <f>hyperlink(vlookup(B69,link!$B$2:$D$332,3,FALSE),criteria!F68)</f>
        <v>すべてのアプリケーションコードをGit/GitHubなどのバージョン管理システムで自社管理しているか。（権利を有する全てのソースコードについて、自社がアカウントを管理する統一のバージョン管理システムで扱っているか）</v>
      </c>
      <c r="F69" s="18" t="b">
        <v>0</v>
      </c>
      <c r="G69" s="18" t="b">
        <v>0</v>
      </c>
      <c r="H69" s="18" t="b">
        <v>0</v>
      </c>
      <c r="I69" s="21"/>
    </row>
    <row r="70" ht="45.0" customHeight="1">
      <c r="A70" s="26">
        <f>criteria!A69</f>
        <v>68</v>
      </c>
      <c r="B70" s="14" t="str">
        <f>criteria!B69</f>
        <v>SYSTEM-1-4</v>
      </c>
      <c r="D70" s="28" t="str">
        <f>criteria!D69</f>
        <v>プラクティス</v>
      </c>
      <c r="E70" s="17" t="str">
        <f>hyperlink(vlookup(B70,link!$B$2:$D$332,3,FALSE),criteria!F69)</f>
        <v>インフラ構成とシステム要素のプロビジョニングをソースコードとして実行可能な形式にした上で、バージョン管理システムで管理しているか。（Infrastructure as Code）</v>
      </c>
      <c r="F70" s="18" t="b">
        <v>0</v>
      </c>
      <c r="G70" s="18" t="b">
        <v>0</v>
      </c>
      <c r="H70" s="18" t="b">
        <v>0</v>
      </c>
      <c r="I70" s="21"/>
    </row>
    <row r="71" ht="45.0" customHeight="1">
      <c r="A71" s="26">
        <f>criteria!A70</f>
        <v>69</v>
      </c>
      <c r="B71" s="14" t="str">
        <f>criteria!B70</f>
        <v>SYSTEM-1-5</v>
      </c>
      <c r="D71" s="28" t="str">
        <f>criteria!D70</f>
        <v>プラクティス</v>
      </c>
      <c r="E71" s="17" t="str">
        <f>hyperlink(vlookup(B71,link!$B$2:$D$332,3,FALSE),criteria!F70)</f>
        <v>統合テスト/デプロイメントの自動化に関わるソースコードをアプリケーションコードと同一のバージョン管理システムで管理しているか。</v>
      </c>
      <c r="F71" s="18" t="b">
        <v>0</v>
      </c>
      <c r="G71" s="18" t="b">
        <v>0</v>
      </c>
      <c r="H71" s="18" t="b">
        <v>0</v>
      </c>
      <c r="I71" s="21"/>
    </row>
    <row r="72" ht="45.0" customHeight="1">
      <c r="A72" s="26">
        <f>criteria!A71</f>
        <v>70</v>
      </c>
      <c r="B72" s="14" t="str">
        <f>criteria!B71</f>
        <v>SYSTEM-1-6</v>
      </c>
      <c r="D72" s="28" t="str">
        <f>criteria!D71</f>
        <v>アンチパターン</v>
      </c>
      <c r="E72" s="17" t="str">
        <f>hyperlink(vlookup(B72,link!$B$2:$D$332,3,FALSE),criteria!F71)</f>
        <v>ソースコード自体のセキュリティレベルを高く設定しており、開発支援系SaaSの利用を禁止している。</v>
      </c>
      <c r="F72" s="18" t="b">
        <v>0</v>
      </c>
      <c r="G72" s="18" t="b">
        <v>0</v>
      </c>
      <c r="H72" s="18" t="b">
        <v>0</v>
      </c>
      <c r="I72" s="21"/>
    </row>
    <row r="73" ht="45.0" customHeight="1">
      <c r="A73" s="26">
        <f>criteria!A72</f>
        <v>71</v>
      </c>
      <c r="B73" s="14" t="str">
        <f>criteria!B72</f>
        <v>SYSTEM-1-7</v>
      </c>
      <c r="D73" s="28" t="str">
        <f>criteria!D72</f>
        <v>アンチパターン</v>
      </c>
      <c r="E73" s="17" t="str">
        <f>hyperlink(vlookup(B73,link!$B$2:$D$332,3,FALSE),criteria!F72)</f>
        <v>バージョン管理システムが複数存在していたり、１つのツールからすべての履歴を閲覧できないなど、中途半端な状態のままになっていないか。</v>
      </c>
      <c r="F73" s="18" t="b">
        <v>0</v>
      </c>
      <c r="G73" s="18" t="b">
        <v>0</v>
      </c>
      <c r="H73" s="18" t="b">
        <v>0</v>
      </c>
      <c r="I73" s="21"/>
    </row>
    <row r="74" ht="45.0" customHeight="1">
      <c r="A74" s="26">
        <f>criteria!A73</f>
        <v>72</v>
      </c>
      <c r="B74" s="14" t="str">
        <f>criteria!B73</f>
        <v>SYSTEM-1-8</v>
      </c>
      <c r="D74" s="28" t="str">
        <f>criteria!D73</f>
        <v>アンチパターン</v>
      </c>
      <c r="E74" s="17" t="str">
        <f>hyperlink(vlookup(B74,link!$B$2:$D$332,3,FALSE),criteria!F73)</f>
        <v>システムのソースコードの閲覧を関連するエンジニアのみに限定している。（別チームのエンジニアや他のステークホルダーが閲覧できない。）</v>
      </c>
      <c r="F74" s="18" t="b">
        <v>0</v>
      </c>
      <c r="G74" s="18" t="b">
        <v>0</v>
      </c>
      <c r="H74" s="18" t="b">
        <v>0</v>
      </c>
      <c r="I74" s="21"/>
    </row>
    <row r="75" ht="45.0" customHeight="1">
      <c r="A75" s="26">
        <f>criteria!A74</f>
        <v>73</v>
      </c>
      <c r="B75" s="14" t="str">
        <f>criteria!B74</f>
        <v>SYSTEM-2-1</v>
      </c>
      <c r="C75" s="27" t="str">
        <f>criteria!E74</f>
        <v>ソースコードの明確さ</v>
      </c>
      <c r="D75" s="28" t="str">
        <f>criteria!D74</f>
        <v>メトリクスの計測</v>
      </c>
      <c r="E75" s="17" t="str">
        <f>hyperlink(vlookup(B75,link!$B$2:$D$332,3,FALSE),criteria!F74)</f>
        <v>アプリケーションコードの循環的複雑度などのメトリクスを、ツール/サービスを用いて継続的に計測しているか。</v>
      </c>
      <c r="F75" s="18" t="b">
        <v>0</v>
      </c>
      <c r="G75" s="18" t="b">
        <v>0</v>
      </c>
      <c r="H75" s="18" t="b">
        <v>0</v>
      </c>
      <c r="I75" s="21"/>
    </row>
    <row r="76" ht="45.0" customHeight="1">
      <c r="A76" s="26">
        <f>criteria!A75</f>
        <v>74</v>
      </c>
      <c r="B76" s="14" t="str">
        <f>criteria!B75</f>
        <v>SYSTEM-2-2</v>
      </c>
      <c r="D76" s="28" t="str">
        <f>criteria!D75</f>
        <v>学習と改善</v>
      </c>
      <c r="E76" s="17" t="str">
        <f>hyperlink(vlookup(B76,link!$B$2:$D$332,3,FALSE),criteria!F75)</f>
        <v>デッドコードを四半期以上のサイクルで定期的に棚卸しし、削除や分解をしているか。</v>
      </c>
      <c r="F76" s="18" t="b">
        <v>0</v>
      </c>
      <c r="G76" s="18" t="b">
        <v>0</v>
      </c>
      <c r="H76" s="18" t="b">
        <v>0</v>
      </c>
      <c r="I76" s="21"/>
    </row>
    <row r="77" ht="45.0" customHeight="1">
      <c r="A77" s="26">
        <f>criteria!A76</f>
        <v>75</v>
      </c>
      <c r="B77" s="14" t="str">
        <f>criteria!B76</f>
        <v>SYSTEM-2-3</v>
      </c>
      <c r="D77" s="28" t="str">
        <f>criteria!D76</f>
        <v>プラクティス</v>
      </c>
      <c r="E77" s="17" t="str">
        <f>hyperlink(vlookup(B77,link!$B$2:$D$332,3,FALSE),criteria!F76)</f>
        <v>コードレビューをする習慣や規則があり、本番用ブランチ(master / mainなど)へのマージはコードレビューを必須としているか。</v>
      </c>
      <c r="F77" s="18" t="b">
        <v>0</v>
      </c>
      <c r="G77" s="18" t="b">
        <v>0</v>
      </c>
      <c r="H77" s="18" t="b">
        <v>0</v>
      </c>
      <c r="I77" s="21"/>
    </row>
    <row r="78" ht="45.0" customHeight="1">
      <c r="A78" s="26">
        <f>criteria!A77</f>
        <v>76</v>
      </c>
      <c r="B78" s="14" t="str">
        <f>criteria!B77</f>
        <v>SYSTEM-2-4</v>
      </c>
      <c r="D78" s="28" t="str">
        <f>criteria!D77</f>
        <v>プラクティス</v>
      </c>
      <c r="E78" s="17" t="str">
        <f>hyperlink(vlookup(B78,link!$B$2:$D$332,3,FALSE),criteria!F77)</f>
        <v>明文化されているコードレビューガイドラインが存在するか。</v>
      </c>
      <c r="F78" s="18" t="b">
        <v>0</v>
      </c>
      <c r="G78" s="18" t="b">
        <v>0</v>
      </c>
      <c r="H78" s="18" t="b">
        <v>0</v>
      </c>
      <c r="I78" s="21"/>
    </row>
    <row r="79" ht="45.0" customHeight="1">
      <c r="A79" s="26">
        <f>criteria!A78</f>
        <v>77</v>
      </c>
      <c r="B79" s="14" t="str">
        <f>criteria!B78</f>
        <v>SYSTEM-2-5</v>
      </c>
      <c r="D79" s="28" t="str">
        <f>criteria!D78</f>
        <v>プラクティス</v>
      </c>
      <c r="E79" s="17" t="str">
        <f>hyperlink(vlookup(B79,link!$B$2:$D$332,3,FALSE),criteria!F78)</f>
        <v>コードレビューガイドラインを満たさないコードを自動的に検出・補正する各種Linterやフォーマッタなどのツール群を整備しており、ソースコードを変更する誰もが使うことができるか。</v>
      </c>
      <c r="F79" s="18" t="b">
        <v>0</v>
      </c>
      <c r="G79" s="18" t="b">
        <v>0</v>
      </c>
      <c r="H79" s="18" t="b">
        <v>0</v>
      </c>
      <c r="I79" s="21"/>
    </row>
    <row r="80" ht="45.0" customHeight="1">
      <c r="A80" s="26">
        <f>criteria!A79</f>
        <v>78</v>
      </c>
      <c r="B80" s="14" t="str">
        <f>criteria!B79</f>
        <v>SYSTEM-2-6</v>
      </c>
      <c r="D80" s="28" t="str">
        <f>criteria!D79</f>
        <v>アンチパターン</v>
      </c>
      <c r="E80" s="17" t="str">
        <f>hyperlink(vlookup(B80,link!$B$2:$D$332,3,FALSE),criteria!F79)</f>
        <v>コードレビューをできる人物がチームの中におらず、レビュー待ちに1、2営業日がかかる。</v>
      </c>
      <c r="F80" s="18" t="b">
        <v>0</v>
      </c>
      <c r="G80" s="18" t="b">
        <v>0</v>
      </c>
      <c r="H80" s="18" t="b">
        <v>0</v>
      </c>
      <c r="I80" s="21"/>
    </row>
    <row r="81" ht="45.0" customHeight="1">
      <c r="A81" s="26">
        <f>criteria!A80</f>
        <v>79</v>
      </c>
      <c r="B81" s="14" t="str">
        <f>criteria!B80</f>
        <v>SYSTEM-2-7</v>
      </c>
      <c r="D81" s="28" t="str">
        <f>criteria!D80</f>
        <v>アンチパターン</v>
      </c>
      <c r="E81" s="17" t="str">
        <f>hyperlink(vlookup(B81,link!$B$2:$D$332,3,FALSE),criteria!F80)</f>
        <v>コードレビューガイドラインは１年以上メンテナンスされておらず、形骸化している。</v>
      </c>
      <c r="F81" s="18" t="b">
        <v>0</v>
      </c>
      <c r="G81" s="18" t="b">
        <v>0</v>
      </c>
      <c r="H81" s="18" t="b">
        <v>0</v>
      </c>
      <c r="I81" s="21"/>
    </row>
    <row r="82" ht="45.0" customHeight="1">
      <c r="A82" s="26">
        <f>criteria!A81</f>
        <v>80</v>
      </c>
      <c r="B82" s="14" t="str">
        <f>criteria!B81</f>
        <v>SYSTEM-2-8</v>
      </c>
      <c r="D82" s="28" t="str">
        <f>criteria!D81</f>
        <v>アンチパターン</v>
      </c>
      <c r="E82" s="17" t="str">
        <f>hyperlink(vlookup(B82,link!$B$2:$D$332,3,FALSE),criteria!F81)</f>
        <v>コードレビューガイドラインの多くの項目が、自動的なフォーマッタなどで統一・解決可能な些末な事柄である。</v>
      </c>
      <c r="F82" s="18" t="b">
        <v>0</v>
      </c>
      <c r="G82" s="18" t="b">
        <v>0</v>
      </c>
      <c r="H82" s="18" t="b">
        <v>0</v>
      </c>
      <c r="I82" s="21"/>
    </row>
    <row r="83" ht="45.0" customHeight="1">
      <c r="A83" s="26">
        <f>criteria!A82</f>
        <v>81</v>
      </c>
      <c r="B83" s="14" t="str">
        <f>criteria!B82</f>
        <v>SYSTEM-3-1</v>
      </c>
      <c r="C83" s="27" t="str">
        <f>criteria!E82</f>
        <v>継続的インテグレーション</v>
      </c>
      <c r="D83" s="28" t="str">
        <f>criteria!D82</f>
        <v>メトリクスの計測</v>
      </c>
      <c r="E83" s="17" t="str">
        <f>hyperlink(vlookup(B83,link!$B$2:$D$332,3,FALSE),criteria!F82)</f>
        <v>すべてのインテグレーションテストにかかる時間が計測されており、それは30分以内に完了するか。</v>
      </c>
      <c r="F83" s="18" t="b">
        <v>0</v>
      </c>
      <c r="G83" s="18" t="b">
        <v>0</v>
      </c>
      <c r="H83" s="18" t="b">
        <v>0</v>
      </c>
      <c r="I83" s="21"/>
    </row>
    <row r="84" ht="45.0" customHeight="1">
      <c r="A84" s="26">
        <f>criteria!A83</f>
        <v>82</v>
      </c>
      <c r="B84" s="14" t="str">
        <f>criteria!B83</f>
        <v>SYSTEM-3-2</v>
      </c>
      <c r="D84" s="28" t="str">
        <f>criteria!D83</f>
        <v>学習と改善</v>
      </c>
      <c r="E84" s="17" t="str">
        <f>hyperlink(vlookup(B84,link!$B$2:$D$332,3,FALSE),criteria!F83)</f>
        <v>テストカバレッジ基準や自動テストガイドラインを用意し、これらを継続的に改善するための工数がチームで割かれているか。</v>
      </c>
      <c r="F84" s="18" t="b">
        <v>0</v>
      </c>
      <c r="G84" s="18" t="b">
        <v>0</v>
      </c>
      <c r="H84" s="18" t="b">
        <v>0</v>
      </c>
      <c r="I84" s="21"/>
    </row>
    <row r="85" ht="45.0" customHeight="1">
      <c r="A85" s="26">
        <f>criteria!A84</f>
        <v>83</v>
      </c>
      <c r="B85" s="14" t="str">
        <f>criteria!B84</f>
        <v>SYSTEM-3-3</v>
      </c>
      <c r="D85" s="28" t="str">
        <f>criteria!D84</f>
        <v>プラクティス</v>
      </c>
      <c r="E85" s="17" t="str">
        <f>hyperlink(vlookup(B85,link!$B$2:$D$332,3,FALSE),criteria!F84)</f>
        <v>プロダクトの半分以上のモジュール/クラスファイルに対して、ユニットテストが存在しているか。</v>
      </c>
      <c r="F85" s="18" t="b">
        <v>0</v>
      </c>
      <c r="G85" s="18" t="b">
        <v>0</v>
      </c>
      <c r="H85" s="18" t="b">
        <v>0</v>
      </c>
      <c r="I85" s="21"/>
    </row>
    <row r="86" ht="45.0" customHeight="1">
      <c r="A86" s="26">
        <f>criteria!A85</f>
        <v>84</v>
      </c>
      <c r="B86" s="14" t="str">
        <f>criteria!B85</f>
        <v>SYSTEM-3-4</v>
      </c>
      <c r="D86" s="28" t="str">
        <f>criteria!D85</f>
        <v>プラクティス</v>
      </c>
      <c r="E86" s="17" t="str">
        <f>hyperlink(vlookup(B86,link!$B$2:$D$332,3,FALSE),criteria!F85)</f>
        <v>テスト用データやスタブ/モックなどを整備し、テストを書きやすくするための環境整備をしているか。</v>
      </c>
      <c r="F86" s="18" t="b">
        <v>0</v>
      </c>
      <c r="G86" s="18" t="b">
        <v>0</v>
      </c>
      <c r="H86" s="18" t="b">
        <v>0</v>
      </c>
      <c r="I86" s="21"/>
    </row>
    <row r="87" ht="45.0" customHeight="1">
      <c r="A87" s="26">
        <f>criteria!A86</f>
        <v>85</v>
      </c>
      <c r="B87" s="14" t="str">
        <f>criteria!B86</f>
        <v>SYSTEM-3-5</v>
      </c>
      <c r="D87" s="28" t="str">
        <f>criteria!D86</f>
        <v>プラクティス</v>
      </c>
      <c r="E87" s="17" t="str">
        <f>hyperlink(vlookup(B87,link!$B$2:$D$332,3,FALSE),criteria!F86)</f>
        <v>継続的インテグレーション環境が存在し、開発者は開発ブランチの全テストをリソース調整することなく、自由に行うことができるか。</v>
      </c>
      <c r="F87" s="18" t="b">
        <v>0</v>
      </c>
      <c r="G87" s="18" t="b">
        <v>0</v>
      </c>
      <c r="H87" s="18" t="b">
        <v>0</v>
      </c>
      <c r="I87" s="21"/>
    </row>
    <row r="88" ht="45.0" customHeight="1">
      <c r="A88" s="26">
        <f>criteria!A87</f>
        <v>86</v>
      </c>
      <c r="B88" s="14" t="str">
        <f>criteria!B87</f>
        <v>SYSTEM-3-6</v>
      </c>
      <c r="D88" s="28" t="str">
        <f>criteria!D87</f>
        <v>アンチパターン</v>
      </c>
      <c r="E88" s="17" t="str">
        <f>hyperlink(vlookup(B88,link!$B$2:$D$332,3,FALSE),criteria!F87)</f>
        <v>一部の人だけがテストを書き、一部の人はテストを書かないといったように自動テストを個々人の努力目標などになっている。</v>
      </c>
      <c r="F88" s="18" t="b">
        <v>0</v>
      </c>
      <c r="G88" s="18" t="b">
        <v>0</v>
      </c>
      <c r="H88" s="18" t="b">
        <v>0</v>
      </c>
      <c r="I88" s="21"/>
    </row>
    <row r="89" ht="45.0" customHeight="1">
      <c r="A89" s="26">
        <f>criteria!A88</f>
        <v>87</v>
      </c>
      <c r="B89" s="14" t="str">
        <f>criteria!B88</f>
        <v>SYSTEM-3-7</v>
      </c>
      <c r="D89" s="28" t="str">
        <f>criteria!D88</f>
        <v>アンチパターン</v>
      </c>
      <c r="E89" s="17" t="str">
        <f>hyperlink(vlookup(B89,link!$B$2:$D$332,3,FALSE),criteria!F88)</f>
        <v>テスト自体が複雑になって、長期間メンテナンスされていない。</v>
      </c>
      <c r="F89" s="18" t="b">
        <v>0</v>
      </c>
      <c r="G89" s="18" t="b">
        <v>0</v>
      </c>
      <c r="H89" s="18" t="b">
        <v>0</v>
      </c>
      <c r="I89" s="21"/>
    </row>
    <row r="90" ht="45.0" customHeight="1">
      <c r="A90" s="26">
        <f>criteria!A89</f>
        <v>88</v>
      </c>
      <c r="B90" s="14" t="str">
        <f>criteria!B89</f>
        <v>SYSTEM-3-8</v>
      </c>
      <c r="D90" s="28" t="str">
        <f>criteria!D89</f>
        <v>アンチパターン</v>
      </c>
      <c r="E90" s="17" t="str">
        <f>hyperlink(vlookup(B90,link!$B$2:$D$332,3,FALSE),criteria!F89)</f>
        <v>自動テストが失敗したまま、そのコードが本番デプロイされることを許容している。</v>
      </c>
      <c r="F90" s="18" t="b">
        <v>0</v>
      </c>
      <c r="G90" s="18" t="b">
        <v>0</v>
      </c>
      <c r="H90" s="18" t="b">
        <v>0</v>
      </c>
      <c r="I90" s="21"/>
    </row>
    <row r="91" ht="45.0" customHeight="1">
      <c r="A91" s="26">
        <f>criteria!A90</f>
        <v>89</v>
      </c>
      <c r="B91" s="14" t="str">
        <f>criteria!B90</f>
        <v>SYSTEM-4-1</v>
      </c>
      <c r="C91" s="27" t="str">
        <f>criteria!E90</f>
        <v>継続的デプロイ</v>
      </c>
      <c r="D91" s="28" t="str">
        <f>criteria!D90</f>
        <v>メトリクスの計測</v>
      </c>
      <c r="E91" s="17" t="str">
        <f>hyperlink(vlookup(B91,link!$B$2:$D$332,3,FALSE),criteria!F90)</f>
        <v>デプロイ頻度とデプロイ成功率を継続的に測定しており、これらを改善することを目標管理しているか。</v>
      </c>
      <c r="F91" s="18" t="b">
        <v>0</v>
      </c>
      <c r="G91" s="18" t="b">
        <v>0</v>
      </c>
      <c r="H91" s="18" t="b">
        <v>0</v>
      </c>
      <c r="I91" s="21"/>
    </row>
    <row r="92" ht="45.0" customHeight="1">
      <c r="A92" s="26">
        <f>criteria!A91</f>
        <v>90</v>
      </c>
      <c r="B92" s="14" t="str">
        <f>criteria!B91</f>
        <v>SYSTEM-4-2</v>
      </c>
      <c r="D92" s="28" t="str">
        <f>criteria!D91</f>
        <v>学習と改善</v>
      </c>
      <c r="E92" s="17" t="str">
        <f>hyperlink(vlookup(B92,link!$B$2:$D$332,3,FALSE),criteria!F91)</f>
        <v>デプロイ時に社内のユーザーや開発者のみを対象もしくは、一部のサーバのみにサービスをリリースしてエラーがないかを確かめるカナリアリリースができるか。</v>
      </c>
      <c r="F92" s="18" t="b">
        <v>0</v>
      </c>
      <c r="G92" s="18" t="b">
        <v>0</v>
      </c>
      <c r="H92" s="18" t="b">
        <v>0</v>
      </c>
      <c r="I92" s="21"/>
    </row>
    <row r="93" ht="45.0" customHeight="1">
      <c r="A93" s="26">
        <f>criteria!A92</f>
        <v>91</v>
      </c>
      <c r="B93" s="14" t="str">
        <f>criteria!B92</f>
        <v>SYSTEM-4-3</v>
      </c>
      <c r="D93" s="28" t="str">
        <f>criteria!D92</f>
        <v>プラクティス</v>
      </c>
      <c r="E93" s="17" t="str">
        <f>hyperlink(vlookup(B93,link!$B$2:$D$332,3,FALSE),criteria!F92)</f>
        <v>デプロイ完了時、および構成変更時にインフラ構成に関する自動的なテスト(e2eのスモークテストおよびServerspecなどのインフラ環境テスト)を実行しているか。</v>
      </c>
      <c r="F93" s="18" t="b">
        <v>0</v>
      </c>
      <c r="G93" s="18" t="b">
        <v>0</v>
      </c>
      <c r="H93" s="18" t="b">
        <v>0</v>
      </c>
      <c r="I93" s="21"/>
    </row>
    <row r="94" ht="45.0" customHeight="1">
      <c r="A94" s="26">
        <f>criteria!A93</f>
        <v>92</v>
      </c>
      <c r="B94" s="14" t="str">
        <f>criteria!B93</f>
        <v>SYSTEM-4-4</v>
      </c>
      <c r="D94" s="28" t="str">
        <f>criteria!D93</f>
        <v>プラクティス</v>
      </c>
      <c r="E94" s="17" t="str">
        <f>hyperlink(vlookup(B94,link!$B$2:$D$332,3,FALSE),criteria!F93)</f>
        <v>ブルーグリーンデプロイメントができるか。（稼働中のサーバーを切り替えるのではなく、別環境にデプロイ作業をしてから本番の向き先を切り替えるデプロイ手法。）</v>
      </c>
      <c r="F94" s="18" t="b">
        <v>0</v>
      </c>
      <c r="G94" s="18" t="b">
        <v>0</v>
      </c>
      <c r="H94" s="18" t="b">
        <v>0</v>
      </c>
      <c r="I94" s="21"/>
    </row>
    <row r="95" ht="45.0" customHeight="1">
      <c r="A95" s="26">
        <f>criteria!A94</f>
        <v>93</v>
      </c>
      <c r="B95" s="14" t="str">
        <f>criteria!B94</f>
        <v>SYSTEM-4-5</v>
      </c>
      <c r="D95" s="28" t="str">
        <f>criteria!D94</f>
        <v>プラクティス</v>
      </c>
      <c r="E95" s="17" t="str">
        <f>hyperlink(vlookup(B95,link!$B$2:$D$332,3,FALSE),criteria!F94)</f>
        <v>デプロイ作業を伴わず、一部の機能を安全にオフにしたり、オンにしたりできるか。( Feature Toggle /Soft Launch/ Dark launchなどの仕組みを導入・実装しているか。)</v>
      </c>
      <c r="F95" s="18" t="b">
        <v>0</v>
      </c>
      <c r="G95" s="18" t="b">
        <v>0</v>
      </c>
      <c r="H95" s="18" t="b">
        <v>0</v>
      </c>
      <c r="I95" s="21"/>
    </row>
    <row r="96" ht="45.0" customHeight="1">
      <c r="A96" s="26">
        <f>criteria!A95</f>
        <v>94</v>
      </c>
      <c r="B96" s="14" t="str">
        <f>criteria!B95</f>
        <v>SYSTEM-4-6</v>
      </c>
      <c r="D96" s="28" t="str">
        <f>criteria!D95</f>
        <v>アンチパターン</v>
      </c>
      <c r="E96" s="17" t="str">
        <f>hyperlink(vlookup(B96,link!$B$2:$D$332,3,FALSE),criteria!F95)</f>
        <v>デプロイされたコードに問題が発生した際に、前のバージョンへの切り戻しを意思決定してから5分以内に切り戻すことができない。</v>
      </c>
      <c r="F96" s="18" t="b">
        <v>0</v>
      </c>
      <c r="G96" s="18" t="b">
        <v>0</v>
      </c>
      <c r="H96" s="18" t="b">
        <v>0</v>
      </c>
      <c r="I96" s="21"/>
    </row>
    <row r="97" ht="45.0" customHeight="1">
      <c r="A97" s="26">
        <f>criteria!A96</f>
        <v>95</v>
      </c>
      <c r="B97" s="14" t="str">
        <f>criteria!B96</f>
        <v>SYSTEM-4-7</v>
      </c>
      <c r="D97" s="28" t="str">
        <f>criteria!D96</f>
        <v>アンチパターン</v>
      </c>
      <c r="E97" s="17" t="str">
        <f>hyperlink(vlookup(B97,link!$B$2:$D$332,3,FALSE),criteria!F96)</f>
        <v>開発者のメンバー自身が、権限を持つ人物の承認があっても、自分のコードを本番環境にデプロイできない。</v>
      </c>
      <c r="F97" s="18" t="b">
        <v>0</v>
      </c>
      <c r="G97" s="18" t="b">
        <v>0</v>
      </c>
      <c r="H97" s="18" t="b">
        <v>0</v>
      </c>
      <c r="I97" s="21"/>
    </row>
    <row r="98" ht="45.0" customHeight="1">
      <c r="A98" s="26">
        <f>criteria!A97</f>
        <v>96</v>
      </c>
      <c r="B98" s="14" t="str">
        <f>criteria!B97</f>
        <v>SYSTEM-4-8</v>
      </c>
      <c r="D98" s="28" t="str">
        <f>criteria!D97</f>
        <v>アンチパターン</v>
      </c>
      <c r="E98" s="17" t="str">
        <f>hyperlink(vlookup(B98,link!$B$2:$D$332,3,FALSE),criteria!F97)</f>
        <v>デプロイ工程が自動化されておらず、本番反映に1時間以上かかっていたり、特定の時間帯しかできないなどの制約事項がかかっている。</v>
      </c>
      <c r="F98" s="18" t="b">
        <v>0</v>
      </c>
      <c r="G98" s="18" t="b">
        <v>0</v>
      </c>
      <c r="H98" s="18" t="b">
        <v>0</v>
      </c>
      <c r="I98" s="21"/>
    </row>
    <row r="99" ht="45.0" customHeight="1">
      <c r="A99" s="26">
        <f>criteria!A98</f>
        <v>97</v>
      </c>
      <c r="B99" s="14" t="str">
        <f>criteria!B98</f>
        <v>SYSTEM-5-1</v>
      </c>
      <c r="C99" s="27" t="str">
        <f>criteria!E98</f>
        <v>API駆動開発</v>
      </c>
      <c r="D99" s="28" t="str">
        <f>criteria!D98</f>
        <v>メトリクスの計測</v>
      </c>
      <c r="E99" s="17" t="str">
        <f>hyperlink(vlookup(B99,link!$B$2:$D$332,3,FALSE),criteria!F98)</f>
        <v>社内外のAPIの利用者にとってのユーザビリティについてヒアリング/アンケートを行い継続的な改善が行われているか。</v>
      </c>
      <c r="F99" s="18" t="b">
        <v>0</v>
      </c>
      <c r="G99" s="18" t="b">
        <v>0</v>
      </c>
      <c r="H99" s="18" t="b">
        <v>0</v>
      </c>
      <c r="I99" s="21"/>
    </row>
    <row r="100" ht="45.0" customHeight="1">
      <c r="A100" s="26">
        <f>criteria!A99</f>
        <v>98</v>
      </c>
      <c r="B100" s="14" t="str">
        <f>criteria!B99</f>
        <v>SYSTEM-5-2</v>
      </c>
      <c r="D100" s="28" t="str">
        <f>criteria!D99</f>
        <v>学習と改善</v>
      </c>
      <c r="E100" s="17" t="str">
        <f>hyperlink(vlookup(B100,link!$B$2:$D$332,3,FALSE),criteria!F99)</f>
        <v>各APIについて、動作するインタラクティブなドキュメントや管理サービスを持っているか。</v>
      </c>
      <c r="F100" s="18" t="b">
        <v>0</v>
      </c>
      <c r="G100" s="18" t="b">
        <v>0</v>
      </c>
      <c r="H100" s="18" t="b">
        <v>0</v>
      </c>
      <c r="I100" s="21"/>
    </row>
    <row r="101" ht="45.0" customHeight="1">
      <c r="A101" s="26">
        <f>criteria!A100</f>
        <v>99</v>
      </c>
      <c r="B101" s="14" t="str">
        <f>criteria!B100</f>
        <v>SYSTEM-5-3</v>
      </c>
      <c r="D101" s="28" t="str">
        <f>criteria!D100</f>
        <v>プラクティス</v>
      </c>
      <c r="E101" s="17" t="str">
        <f>hyperlink(vlookup(B101,link!$B$2:$D$332,3,FALSE),criteria!F100)</f>
        <v>プロダクトに対して外部あるいは内部の別のシステムと連携するためのAPIが提供されているか。</v>
      </c>
      <c r="F101" s="18" t="b">
        <v>0</v>
      </c>
      <c r="G101" s="18" t="b">
        <v>0</v>
      </c>
      <c r="H101" s="18" t="b">
        <v>0</v>
      </c>
      <c r="I101" s="21"/>
    </row>
    <row r="102" ht="45.0" customHeight="1">
      <c r="A102" s="26">
        <f>criteria!A101</f>
        <v>100</v>
      </c>
      <c r="B102" s="14" t="str">
        <f>criteria!B101</f>
        <v>SYSTEM-5-4</v>
      </c>
      <c r="D102" s="28" t="str">
        <f>criteria!D101</f>
        <v>プラクティス</v>
      </c>
      <c r="E102" s="17" t="str">
        <f>hyperlink(vlookup(B102,link!$B$2:$D$332,3,FALSE),criteria!F101)</f>
        <v>APIは何らかのSchema定義言語によって規定され、そこから自動的にクライアントの生成やバリデータの生成が行われているか。</v>
      </c>
      <c r="F102" s="18" t="b">
        <v>0</v>
      </c>
      <c r="G102" s="18" t="b">
        <v>0</v>
      </c>
      <c r="H102" s="18" t="b">
        <v>0</v>
      </c>
      <c r="I102" s="21"/>
    </row>
    <row r="103" ht="45.0" customHeight="1">
      <c r="A103" s="26">
        <f>criteria!A102</f>
        <v>101</v>
      </c>
      <c r="B103" s="14" t="str">
        <f>criteria!B102</f>
        <v>SYSTEM-5-5</v>
      </c>
      <c r="D103" s="28" t="str">
        <f>criteria!D102</f>
        <v>プラクティス</v>
      </c>
      <c r="E103" s="17" t="str">
        <f>hyperlink(vlookup(B103,link!$B$2:$D$332,3,FALSE),criteria!F102)</f>
        <v>APIに関わる要件は、SDD(スキーマ駆動開発)で開発され、直ちにモックアップサーバーが提供できるか。</v>
      </c>
      <c r="F103" s="18" t="b">
        <v>0</v>
      </c>
      <c r="G103" s="18" t="b">
        <v>0</v>
      </c>
      <c r="H103" s="18" t="b">
        <v>0</v>
      </c>
      <c r="I103" s="21"/>
    </row>
    <row r="104" ht="45.0" customHeight="1">
      <c r="A104" s="26">
        <f>criteria!A103</f>
        <v>102</v>
      </c>
      <c r="B104" s="14" t="str">
        <f>criteria!B103</f>
        <v>SYSTEM-5-6</v>
      </c>
      <c r="D104" s="28" t="str">
        <f>criteria!D103</f>
        <v>アンチパターン</v>
      </c>
      <c r="E104" s="17" t="str">
        <f>hyperlink(vlookup(B104,link!$B$2:$D$332,3,FALSE),criteria!F103)</f>
        <v>ViewやControllerの層に処理が集中しており、機能をAPIに切り出すことが困難な設計になっている。</v>
      </c>
      <c r="F104" s="18" t="b">
        <v>0</v>
      </c>
      <c r="G104" s="18" t="b">
        <v>0</v>
      </c>
      <c r="H104" s="18" t="b">
        <v>0</v>
      </c>
      <c r="I104" s="21"/>
    </row>
    <row r="105" ht="45.0" customHeight="1">
      <c r="A105" s="26">
        <f>criteria!A104</f>
        <v>103</v>
      </c>
      <c r="B105" s="14" t="str">
        <f>criteria!B104</f>
        <v>SYSTEM-5-7</v>
      </c>
      <c r="D105" s="28" t="str">
        <f>criteria!D104</f>
        <v>アンチパターン</v>
      </c>
      <c r="E105" s="17" t="str">
        <f>hyperlink(vlookup(B105,link!$B$2:$D$332,3,FALSE),criteria!F104)</f>
        <v>各APIに対して、ネットワークを経由したE2E(ステージング・本番どちらに対するE2Eテストかは問わない)のテストが存在しておらず、死活監視ができていない。</v>
      </c>
      <c r="F105" s="18" t="b">
        <v>0</v>
      </c>
      <c r="G105" s="18" t="b">
        <v>0</v>
      </c>
      <c r="H105" s="18" t="b">
        <v>0</v>
      </c>
      <c r="I105" s="21"/>
    </row>
    <row r="106" ht="45.0" customHeight="1">
      <c r="A106" s="26">
        <f>criteria!A105</f>
        <v>104</v>
      </c>
      <c r="B106" s="14" t="str">
        <f>criteria!B105</f>
        <v>SYSTEM-5-8</v>
      </c>
      <c r="D106" s="28" t="str">
        <f>criteria!D105</f>
        <v>アンチパターン</v>
      </c>
      <c r="E106" s="17" t="str">
        <f>hyperlink(vlookup(B106,link!$B$2:$D$332,3,FALSE),criteria!F105)</f>
        <v>APIがバージョン管理されておらず、破壊的な変更が利用者から検知できない。</v>
      </c>
      <c r="F106" s="18" t="b">
        <v>0</v>
      </c>
      <c r="G106" s="18" t="b">
        <v>0</v>
      </c>
      <c r="H106" s="18" t="b">
        <v>0</v>
      </c>
      <c r="I106" s="21"/>
    </row>
    <row r="107" ht="45.0" customHeight="1">
      <c r="A107" s="26">
        <f>criteria!A106</f>
        <v>105</v>
      </c>
      <c r="B107" s="14" t="str">
        <f>criteria!B106</f>
        <v>SYSTEM-6-1</v>
      </c>
      <c r="C107" s="27" t="str">
        <f>criteria!E106</f>
        <v>疎結合アーキテクチャ</v>
      </c>
      <c r="D107" s="28" t="str">
        <f>criteria!D106</f>
        <v>メトリクスの計測</v>
      </c>
      <c r="E107" s="17" t="str">
        <f>hyperlink(vlookup(B107,link!$B$2:$D$332,3,FALSE),criteria!F106)</f>
        <v>目指すべきアーキテクチャに対してそぐわない点を洗い出すための仕組みが存在しており、それらの情報をもとに改善を進めているか。（アーキテクチャ適応度関数）</v>
      </c>
      <c r="F107" s="18" t="b">
        <v>0</v>
      </c>
      <c r="G107" s="18" t="b">
        <v>0</v>
      </c>
      <c r="H107" s="18" t="b">
        <v>0</v>
      </c>
      <c r="I107" s="21"/>
    </row>
    <row r="108" ht="45.0" customHeight="1">
      <c r="A108" s="26">
        <f>criteria!A107</f>
        <v>106</v>
      </c>
      <c r="B108" s="14" t="str">
        <f>criteria!B107</f>
        <v>SYSTEM-6-2</v>
      </c>
      <c r="D108" s="28" t="str">
        <f>criteria!D107</f>
        <v>学習と改善</v>
      </c>
      <c r="E108" s="17" t="str">
        <f>hyperlink(vlookup(B108,link!$B$2:$D$332,3,FALSE),criteria!F107)</f>
        <v>システムアーキテクチャの決定・変更・改善に関するドキュメントを管理し継続的な学習機会を設けているか。</v>
      </c>
      <c r="F108" s="18" t="b">
        <v>0</v>
      </c>
      <c r="G108" s="18" t="b">
        <v>0</v>
      </c>
      <c r="H108" s="18" t="b">
        <v>0</v>
      </c>
      <c r="I108" s="21"/>
    </row>
    <row r="109" ht="45.0" customHeight="1">
      <c r="A109" s="26">
        <f>criteria!A108</f>
        <v>107</v>
      </c>
      <c r="B109" s="14" t="str">
        <f>criteria!B108</f>
        <v>SYSTEM-6-3</v>
      </c>
      <c r="D109" s="28" t="str">
        <f>criteria!D108</f>
        <v>プラクティス</v>
      </c>
      <c r="E109" s="17" t="str">
        <f>hyperlink(vlookup(B109,link!$B$2:$D$332,3,FALSE),criteria!F108)</f>
        <v>ドメインイベントの発火に伴いPublish/Subscribeモデルを利用した仕組みで、関連サービスとの連携が可能か。またその履歴データが保存管理され、これらのイベントリプレイから再突合や監査の自動化が可能か。</v>
      </c>
      <c r="F109" s="18" t="b">
        <v>0</v>
      </c>
      <c r="G109" s="18" t="b">
        <v>0</v>
      </c>
      <c r="H109" s="18" t="b">
        <v>0</v>
      </c>
      <c r="I109" s="21"/>
    </row>
    <row r="110" ht="45.0" customHeight="1">
      <c r="A110" s="26">
        <f>criteria!A109</f>
        <v>108</v>
      </c>
      <c r="B110" s="14" t="str">
        <f>criteria!B109</f>
        <v>SYSTEM-6-4</v>
      </c>
      <c r="D110" s="28" t="str">
        <f>criteria!D109</f>
        <v>プラクティス</v>
      </c>
      <c r="E110" s="17" t="str">
        <f>hyperlink(vlookup(B110,link!$B$2:$D$332,3,FALSE),criteria!F109)</f>
        <v>結果整合性を考慮したサービスレベルの合意が要件のガイドラインの中に組み込まれているか。</v>
      </c>
      <c r="F110" s="18" t="b">
        <v>0</v>
      </c>
      <c r="G110" s="18" t="b">
        <v>0</v>
      </c>
      <c r="H110" s="18" t="b">
        <v>0</v>
      </c>
      <c r="I110" s="21"/>
    </row>
    <row r="111" ht="45.0" customHeight="1">
      <c r="A111" s="26">
        <f>criteria!A110</f>
        <v>109</v>
      </c>
      <c r="B111" s="14" t="str">
        <f>criteria!B110</f>
        <v>SYSTEM-6-5</v>
      </c>
      <c r="D111" s="28" t="str">
        <f>criteria!D110</f>
        <v>プラクティス</v>
      </c>
      <c r="E111" s="17" t="str">
        <f>hyperlink(vlookup(B111,link!$B$2:$D$332,3,FALSE),criteria!F110)</f>
        <v>バッチ、ジョブ、プロシージャに対する冪等な設計ガイドラインが存在しており、再送によって整合性が担保できるようなシステムになっているか。</v>
      </c>
      <c r="F111" s="18" t="b">
        <v>0</v>
      </c>
      <c r="G111" s="18" t="b">
        <v>0</v>
      </c>
      <c r="H111" s="18" t="b">
        <v>0</v>
      </c>
      <c r="I111" s="21"/>
    </row>
    <row r="112" ht="45.0" customHeight="1">
      <c r="A112" s="26">
        <f>criteria!A111</f>
        <v>110</v>
      </c>
      <c r="B112" s="14" t="str">
        <f>criteria!B111</f>
        <v>SYSTEM-6-6</v>
      </c>
      <c r="D112" s="28" t="str">
        <f>criteria!D111</f>
        <v>アンチパターン</v>
      </c>
      <c r="E112" s="17" t="str">
        <f>hyperlink(vlookup(B112,link!$B$2:$D$332,3,FALSE),criteria!F111)</f>
        <v>１つのデータベースに対して複数のシステムからの直接的な参照または書き込みがなされていて、それらの依存性が簡単には追跡できない状況になっている。</v>
      </c>
      <c r="F112" s="18" t="b">
        <v>0</v>
      </c>
      <c r="G112" s="18" t="b">
        <v>0</v>
      </c>
      <c r="H112" s="18" t="b">
        <v>0</v>
      </c>
      <c r="I112" s="21"/>
    </row>
    <row r="113" ht="45.0" customHeight="1">
      <c r="A113" s="26">
        <f>criteria!A112</f>
        <v>111</v>
      </c>
      <c r="B113" s="14" t="str">
        <f>criteria!B112</f>
        <v>SYSTEM-6-7</v>
      </c>
      <c r="D113" s="28" t="str">
        <f>criteria!D112</f>
        <v>アンチパターン</v>
      </c>
      <c r="E113" s="17" t="str">
        <f>hyperlink(vlookup(B113,link!$B$2:$D$332,3,FALSE),criteria!F112)</f>
        <v>疎結合なシステムであるが、分散トレーシングの仕組みがなく、問題発生時の原因特定に時間がかかる。</v>
      </c>
      <c r="F113" s="18" t="b">
        <v>0</v>
      </c>
      <c r="G113" s="18" t="b">
        <v>0</v>
      </c>
      <c r="H113" s="18" t="b">
        <v>0</v>
      </c>
      <c r="I113" s="21"/>
    </row>
    <row r="114" ht="45.0" customHeight="1">
      <c r="A114" s="26">
        <f>criteria!A113</f>
        <v>112</v>
      </c>
      <c r="B114" s="14" t="str">
        <f>criteria!B113</f>
        <v>SYSTEM-6-8</v>
      </c>
      <c r="D114" s="28" t="str">
        <f>criteria!D113</f>
        <v>アンチパターン</v>
      </c>
      <c r="E114" s="17" t="str">
        <f>hyperlink(vlookup(B114,link!$B$2:$D$332,3,FALSE),criteria!F113)</f>
        <v>自動テストとスキーマ定義の存在しない外部システムとの依存関係が１０ケース以上存在しており、機能開発の影響範囲を特定できない。</v>
      </c>
      <c r="F114" s="18" t="b">
        <v>0</v>
      </c>
      <c r="G114" s="18" t="b">
        <v>0</v>
      </c>
      <c r="H114" s="18" t="b">
        <v>0</v>
      </c>
      <c r="I114" s="21"/>
    </row>
    <row r="115" ht="45.0" customHeight="1">
      <c r="A115" s="26">
        <f>criteria!A114</f>
        <v>113</v>
      </c>
      <c r="B115" s="14" t="str">
        <f>criteria!B114</f>
        <v>SYSTEM-7-1</v>
      </c>
      <c r="C115" s="27" t="str">
        <f>criteria!E114</f>
        <v>システムモニタリング</v>
      </c>
      <c r="D115" s="28" t="str">
        <f>criteria!D114</f>
        <v>メトリクスの計測</v>
      </c>
      <c r="E115" s="17" t="str">
        <f>hyperlink(vlookup(B115,link!$B$2:$D$332,3,FALSE),criteria!F114)</f>
        <v>SLI/SLO/エラーバジェットがビジネスオーナーとエンジニアが協議して合意の上設定され、計測されているか。</v>
      </c>
      <c r="F115" s="18" t="b">
        <v>0</v>
      </c>
      <c r="G115" s="18" t="b">
        <v>0</v>
      </c>
      <c r="H115" s="18" t="b">
        <v>0</v>
      </c>
      <c r="I115" s="21"/>
    </row>
    <row r="116" ht="45.0" customHeight="1">
      <c r="A116" s="26">
        <f>criteria!A115</f>
        <v>114</v>
      </c>
      <c r="B116" s="14" t="str">
        <f>criteria!B115</f>
        <v>SYSTEM-7-2</v>
      </c>
      <c r="D116" s="28" t="str">
        <f>criteria!D115</f>
        <v>学習と改善</v>
      </c>
      <c r="E116" s="17" t="str">
        <f>hyperlink(vlookup(B116,link!$B$2:$D$332,3,FALSE),criteria!F115)</f>
        <v>開発と SRE が共有する障害報告リストがあり、それぞれに有効な再発防止の仕組みが整うようにリソースを割いているか。</v>
      </c>
      <c r="F116" s="18" t="b">
        <v>0</v>
      </c>
      <c r="G116" s="18" t="b">
        <v>0</v>
      </c>
      <c r="H116" s="18" t="b">
        <v>0</v>
      </c>
      <c r="I116" s="21"/>
    </row>
    <row r="117" ht="45.0" customHeight="1">
      <c r="A117" s="26">
        <f>criteria!A116</f>
        <v>115</v>
      </c>
      <c r="B117" s="14" t="str">
        <f>criteria!B116</f>
        <v>SYSTEM-7-3</v>
      </c>
      <c r="D117" s="28" t="str">
        <f>criteria!D116</f>
        <v>プラクティス</v>
      </c>
      <c r="E117" s="17" t="str">
        <f>hyperlink(vlookup(B117,link!$B$2:$D$332,3,FALSE),criteria!F116)</f>
        <v>APMのためのSaaSやツールが導入され、ユーザーからみた応答速度などについて、要因ごとの影響度を定常的に分析できる状態になっているか。</v>
      </c>
      <c r="F117" s="18" t="b">
        <v>0</v>
      </c>
      <c r="G117" s="18" t="b">
        <v>0</v>
      </c>
      <c r="H117" s="18" t="b">
        <v>0</v>
      </c>
      <c r="I117" s="21"/>
    </row>
    <row r="118" ht="45.0" customHeight="1">
      <c r="A118" s="26">
        <f>criteria!A117</f>
        <v>116</v>
      </c>
      <c r="B118" s="14" t="str">
        <f>criteria!B117</f>
        <v>SYSTEM-7-4</v>
      </c>
      <c r="D118" s="28" t="str">
        <f>criteria!D117</f>
        <v>プラクティス</v>
      </c>
      <c r="E118" s="17" t="str">
        <f>hyperlink(vlookup(B118,link!$B$2:$D$332,3,FALSE),criteria!F117)</f>
        <v>フォルトインジェクションテストや、カオスエンジニアリング等の仕組みを導入することで、重大事故につながりうるシステムの欠陥を早期に発見するための試みをおこなっているか。</v>
      </c>
      <c r="F118" s="18" t="b">
        <v>0</v>
      </c>
      <c r="G118" s="18" t="b">
        <v>0</v>
      </c>
      <c r="H118" s="18" t="b">
        <v>0</v>
      </c>
      <c r="I118" s="21"/>
    </row>
    <row r="119" ht="45.0" customHeight="1">
      <c r="A119" s="26">
        <f>criteria!A118</f>
        <v>117</v>
      </c>
      <c r="B119" s="14" t="str">
        <f>criteria!B118</f>
        <v>SYSTEM-7-5</v>
      </c>
      <c r="D119" s="28" t="str">
        <f>criteria!D118</f>
        <v>プラクティス</v>
      </c>
      <c r="E119" s="17" t="str">
        <f>hyperlink(vlookup(B119,link!$B$2:$D$332,3,FALSE),criteria!F118)</f>
        <v>オートスケールなどの仕組みにより、開発者やSREが介在しなくても、適切なキャパシティコントロールができているか。</v>
      </c>
      <c r="F119" s="18" t="b">
        <v>0</v>
      </c>
      <c r="G119" s="18" t="b">
        <v>0</v>
      </c>
      <c r="H119" s="18" t="b">
        <v>0</v>
      </c>
      <c r="I119" s="21"/>
    </row>
    <row r="120" ht="45.0" customHeight="1">
      <c r="A120" s="26">
        <f>criteria!A119</f>
        <v>118</v>
      </c>
      <c r="B120" s="14" t="str">
        <f>criteria!B119</f>
        <v>SYSTEM-7-6</v>
      </c>
      <c r="D120" s="28" t="str">
        <f>criteria!D119</f>
        <v>アンチパターン</v>
      </c>
      <c r="E120" s="17" t="str">
        <f>hyperlink(vlookup(B120,link!$B$2:$D$332,3,FALSE),criteria!F119)</f>
        <v>障害の発生に対しての罰則や謝罪などの、開発者が萎縮したり障害を隠蔽する方向につながるような慣習が存在する。</v>
      </c>
      <c r="F120" s="18" t="b">
        <v>0</v>
      </c>
      <c r="G120" s="18" t="b">
        <v>0</v>
      </c>
      <c r="H120" s="18" t="b">
        <v>0</v>
      </c>
      <c r="I120" s="21"/>
    </row>
    <row r="121" ht="45.0" customHeight="1">
      <c r="A121" s="26">
        <f>criteria!A120</f>
        <v>119</v>
      </c>
      <c r="B121" s="14" t="str">
        <f>criteria!B120</f>
        <v>SYSTEM-7-7</v>
      </c>
      <c r="D121" s="28" t="str">
        <f>criteria!D120</f>
        <v>アンチパターン</v>
      </c>
      <c r="E121" s="17" t="str">
        <f>hyperlink(vlookup(B121,link!$B$2:$D$332,3,FALSE),criteria!F120)</f>
        <v>定常的に発生しているサービス上の警告を問題ないものとして無視したり、ログ自体を出さないようにしている。</v>
      </c>
      <c r="F121" s="18" t="b">
        <v>0</v>
      </c>
      <c r="G121" s="18" t="b">
        <v>0</v>
      </c>
      <c r="H121" s="18" t="b">
        <v>0</v>
      </c>
      <c r="I121" s="21"/>
    </row>
    <row r="122" ht="45.0" customHeight="1">
      <c r="A122" s="26">
        <f>criteria!A121</f>
        <v>120</v>
      </c>
      <c r="B122" s="14" t="str">
        <f>criteria!B121</f>
        <v>SYSTEM-7-8</v>
      </c>
      <c r="D122" s="28" t="str">
        <f>criteria!D121</f>
        <v>アンチパターン</v>
      </c>
      <c r="E122" s="17" t="str">
        <f>hyperlink(vlookup(B122,link!$B$2:$D$332,3,FALSE),criteria!F121)</f>
        <v>システム構成要素の構築方法や運用方法が属人化しており、同じインスタンスを構築できない。</v>
      </c>
      <c r="F122" s="18" t="b">
        <v>0</v>
      </c>
      <c r="G122" s="18" t="b">
        <v>0</v>
      </c>
      <c r="H122" s="18" t="b">
        <v>0</v>
      </c>
      <c r="I122" s="21"/>
    </row>
    <row r="123" ht="45.0" customHeight="1">
      <c r="A123" s="26">
        <f>criteria!A122</f>
        <v>121</v>
      </c>
      <c r="B123" s="14" t="str">
        <f>criteria!B122</f>
        <v>SYSTEM-8-1</v>
      </c>
      <c r="C123" s="27" t="str">
        <f>criteria!E122</f>
        <v>セキュリティシフトレフト</v>
      </c>
      <c r="D123" s="28" t="str">
        <f>criteria!D122</f>
        <v>メトリクスの計測</v>
      </c>
      <c r="E123" s="17" t="str">
        <f>hyperlink(vlookup(B123,link!$B$2:$D$332,3,FALSE),criteria!F122)</f>
        <v>CI/CDのパイプラインにソースコードの自動的なセキュリティチェック（静的解析または動的解析）が組み込まれていて、一定の基準を達さないとリリースされない仕組みになっているか。</v>
      </c>
      <c r="F123" s="18" t="b">
        <v>0</v>
      </c>
      <c r="G123" s="18" t="b">
        <v>0</v>
      </c>
      <c r="H123" s="18" t="b">
        <v>0</v>
      </c>
      <c r="I123" s="21"/>
    </row>
    <row r="124" ht="45.0" customHeight="1">
      <c r="A124" s="26">
        <f>criteria!A123</f>
        <v>122</v>
      </c>
      <c r="B124" s="14" t="str">
        <f>criteria!B123</f>
        <v>SYSTEM-8-2</v>
      </c>
      <c r="D124" s="28" t="str">
        <f>criteria!D123</f>
        <v>学習と改善</v>
      </c>
      <c r="E124" s="17" t="str">
        <f>hyperlink(vlookup(B124,link!$B$2:$D$332,3,FALSE),criteria!F123)</f>
        <v>セキュアコーディングについて、開発者を対象とした教育カリキュラムや研修を実施しているか。</v>
      </c>
      <c r="F124" s="18" t="b">
        <v>0</v>
      </c>
      <c r="G124" s="18" t="b">
        <v>0</v>
      </c>
      <c r="H124" s="18" t="b">
        <v>0</v>
      </c>
      <c r="I124" s="21"/>
    </row>
    <row r="125" ht="45.0" customHeight="1">
      <c r="A125" s="26">
        <f>criteria!A124</f>
        <v>123</v>
      </c>
      <c r="B125" s="14" t="str">
        <f>criteria!B124</f>
        <v>SYSTEM-8-3</v>
      </c>
      <c r="D125" s="28" t="str">
        <f>criteria!D124</f>
        <v>プラクティス</v>
      </c>
      <c r="E125" s="17" t="str">
        <f>hyperlink(vlookup(B125,link!$B$2:$D$332,3,FALSE),criteria!F124)</f>
        <v>専門的なアプリケーションセキュリティの知識を持つメンバーが、専任でセキュリティチームにおり、動向や最新情報をもとに自社サービスをレビュー・改善できているか。</v>
      </c>
      <c r="F125" s="18" t="b">
        <v>0</v>
      </c>
      <c r="G125" s="18" t="b">
        <v>0</v>
      </c>
      <c r="H125" s="18" t="b">
        <v>0</v>
      </c>
      <c r="I125" s="21"/>
    </row>
    <row r="126" ht="45.0" customHeight="1">
      <c r="A126" s="26">
        <f>criteria!A125</f>
        <v>124</v>
      </c>
      <c r="B126" s="14" t="str">
        <f>criteria!B125</f>
        <v>SYSTEM-8-4</v>
      </c>
      <c r="D126" s="28" t="str">
        <f>criteria!D125</f>
        <v>プラクティス</v>
      </c>
      <c r="E126" s="17" t="str">
        <f>hyperlink(vlookup(B126,link!$B$2:$D$332,3,FALSE),criteria!F125)</f>
        <v>OSSのライブラリやミドルウェアを使用する際、それらの脆弱性情報を自動的モニタリング・警告・パッチ適用するための仕組みまたはサービス等を利用しているか。</v>
      </c>
      <c r="F126" s="18" t="b">
        <v>0</v>
      </c>
      <c r="G126" s="18" t="b">
        <v>0</v>
      </c>
      <c r="H126" s="18" t="b">
        <v>0</v>
      </c>
      <c r="I126" s="21"/>
    </row>
    <row r="127" ht="45.0" customHeight="1">
      <c r="A127" s="26">
        <f>criteria!A126</f>
        <v>125</v>
      </c>
      <c r="B127" s="14" t="str">
        <f>criteria!B126</f>
        <v>SYSTEM-8-5</v>
      </c>
      <c r="D127" s="28" t="str">
        <f>criteria!D126</f>
        <v>プラクティス</v>
      </c>
      <c r="E127" s="17" t="str">
        <f>hyperlink(vlookup(B127,link!$B$2:$D$332,3,FALSE),criteria!F126)</f>
        <v>4半期から1年の間で定期的に、全体的なアプリケーションとインフラの脆弱性診断を受けているか。</v>
      </c>
      <c r="F127" s="18" t="b">
        <v>0</v>
      </c>
      <c r="G127" s="18" t="b">
        <v>0</v>
      </c>
      <c r="H127" s="18" t="b">
        <v>0</v>
      </c>
      <c r="I127" s="21"/>
    </row>
    <row r="128" ht="45.0" customHeight="1">
      <c r="A128" s="26">
        <f>criteria!A127</f>
        <v>126</v>
      </c>
      <c r="B128" s="14" t="str">
        <f>criteria!B127</f>
        <v>SYSTEM-8-6</v>
      </c>
      <c r="D128" s="28" t="str">
        <f>criteria!D127</f>
        <v>アンチパターン</v>
      </c>
      <c r="E128" s="17" t="str">
        <f>hyperlink(vlookup(B128,link!$B$2:$D$332,3,FALSE),criteria!F127)</f>
        <v>開発速度（デプロイ頻度）を低下させるようなセキュリティルールが、施行されていて現況に合わせたアップデートが行われていない。</v>
      </c>
      <c r="F128" s="18" t="b">
        <v>0</v>
      </c>
      <c r="G128" s="18" t="b">
        <v>0</v>
      </c>
      <c r="H128" s="18" t="b">
        <v>0</v>
      </c>
      <c r="I128" s="21"/>
    </row>
    <row r="129" ht="45.0" customHeight="1">
      <c r="A129" s="26">
        <f>criteria!A128</f>
        <v>127</v>
      </c>
      <c r="B129" s="14" t="str">
        <f>criteria!B128</f>
        <v>SYSTEM-8-7</v>
      </c>
      <c r="D129" s="28" t="str">
        <f>criteria!D128</f>
        <v>アンチパターン</v>
      </c>
      <c r="E129" s="17" t="str">
        <f>hyperlink(vlookup(B129,link!$B$2:$D$332,3,FALSE),criteria!F128)</f>
        <v>ソースコード中に、漏洩してはならない情報がハードコーディングされている。（それらを分離して管理するようなツールまたは仕組みを導入しているか）</v>
      </c>
      <c r="F129" s="18" t="b">
        <v>0</v>
      </c>
      <c r="G129" s="18" t="b">
        <v>0</v>
      </c>
      <c r="H129" s="18" t="b">
        <v>0</v>
      </c>
      <c r="I129" s="21"/>
    </row>
    <row r="130" ht="45.0" customHeight="1">
      <c r="A130" s="26">
        <f>criteria!A129</f>
        <v>128</v>
      </c>
      <c r="B130" s="14" t="str">
        <f>criteria!B129</f>
        <v>SYSTEM-8-8</v>
      </c>
      <c r="D130" s="28" t="str">
        <f>criteria!D129</f>
        <v>アンチパターン</v>
      </c>
      <c r="E130" s="17" t="str">
        <f>hyperlink(vlookup(B130,link!$B$2:$D$332,3,FALSE),criteria!F129)</f>
        <v>開発企画要件の段階で、設計レベルのセキュリティレビューが実施されていない。(Security by Designの未実施)</v>
      </c>
      <c r="F130" s="18" t="b">
        <v>0</v>
      </c>
      <c r="G130" s="18" t="b">
        <v>0</v>
      </c>
      <c r="H130" s="18" t="b">
        <v>0</v>
      </c>
      <c r="I130" s="21"/>
    </row>
    <row r="131" ht="45.0" customHeight="1">
      <c r="A131" s="26">
        <f>criteria!A130</f>
        <v>129</v>
      </c>
      <c r="B131" s="14" t="str">
        <f>criteria!B130</f>
        <v>DATA-1-1</v>
      </c>
      <c r="C131" s="27" t="str">
        <f>criteria!E130</f>
        <v>顧客接点のデジタル化</v>
      </c>
      <c r="D131" s="28" t="str">
        <f>criteria!D130</f>
        <v>メトリクスの計測</v>
      </c>
      <c r="E131" s="17" t="str">
        <f>hyperlink(vlookup(B131,link!$B$2:$D$332,3,FALSE),criteria!F130)</f>
        <v>顧客の行動履歴データを分析可能な形で保存しており、その割合が顧客全体の7割を超えているか。</v>
      </c>
      <c r="F131" s="18" t="b">
        <v>0</v>
      </c>
      <c r="G131" s="18" t="b">
        <v>0</v>
      </c>
      <c r="H131" s="18" t="b">
        <v>0</v>
      </c>
      <c r="I131" s="21"/>
    </row>
    <row r="132" ht="45.0" customHeight="1">
      <c r="A132" s="26">
        <f>criteria!A131</f>
        <v>130</v>
      </c>
      <c r="B132" s="14" t="str">
        <f>criteria!B131</f>
        <v>DATA-1-2</v>
      </c>
      <c r="D132" s="28" t="str">
        <f>criteria!D131</f>
        <v>学習と改善</v>
      </c>
      <c r="E132" s="17" t="str">
        <f>hyperlink(vlookup(B132,link!$B$2:$D$332,3,FALSE),criteria!F131)</f>
        <v>オンライン・オフラインの両方で、顧客の接点となる行動情報や通知の手段を獲得するためのシステムを開発している組織が社内に存在するか。</v>
      </c>
      <c r="F132" s="18" t="b">
        <v>0</v>
      </c>
      <c r="G132" s="18" t="b">
        <v>0</v>
      </c>
      <c r="H132" s="18" t="b">
        <v>0</v>
      </c>
      <c r="I132" s="21"/>
    </row>
    <row r="133" ht="45.0" customHeight="1">
      <c r="A133" s="26">
        <f>criteria!A132</f>
        <v>131</v>
      </c>
      <c r="B133" s="14" t="str">
        <f>criteria!B132</f>
        <v>DATA-1-3</v>
      </c>
      <c r="D133" s="28" t="str">
        <f>criteria!D132</f>
        <v>プラクティス</v>
      </c>
      <c r="E133" s="17" t="str">
        <f>hyperlink(vlookup(B133,link!$B$2:$D$332,3,FALSE),criteria!F132)</f>
        <v>オンライン上で、顧客は自社のサービスを契約したり購入したりできるか。</v>
      </c>
      <c r="F133" s="18" t="b">
        <v>0</v>
      </c>
      <c r="G133" s="18" t="b">
        <v>0</v>
      </c>
      <c r="H133" s="18" t="b">
        <v>0</v>
      </c>
      <c r="I133" s="21"/>
    </row>
    <row r="134" ht="45.0" customHeight="1">
      <c r="A134" s="26">
        <f>criteria!A133</f>
        <v>132</v>
      </c>
      <c r="B134" s="14" t="str">
        <f>criteria!B133</f>
        <v>DATA-1-4</v>
      </c>
      <c r="D134" s="28" t="str">
        <f>criteria!D133</f>
        <v>プラクティス</v>
      </c>
      <c r="E134" s="17" t="str">
        <f>hyperlink(vlookup(B134,link!$B$2:$D$332,3,FALSE),criteria!F133)</f>
        <v>自社サービスやメディアをスマートフォン用のWebサイトまたはアプリとして提供しているか。</v>
      </c>
      <c r="F134" s="18" t="b">
        <v>0</v>
      </c>
      <c r="G134" s="18" t="b">
        <v>0</v>
      </c>
      <c r="H134" s="18" t="b">
        <v>0</v>
      </c>
      <c r="I134" s="21"/>
    </row>
    <row r="135" ht="45.0" customHeight="1">
      <c r="A135" s="26">
        <f>criteria!A134</f>
        <v>133</v>
      </c>
      <c r="B135" s="14" t="str">
        <f>criteria!B134</f>
        <v>DATA-1-5</v>
      </c>
      <c r="D135" s="28" t="str">
        <f>criteria!D134</f>
        <v>プラクティス</v>
      </c>
      <c r="E135" s="17" t="str">
        <f>hyperlink(vlookup(B135,link!$B$2:$D$332,3,FALSE),criteria!F134)</f>
        <v>潜在顧客獲得のために自社メディアやSNSを通じたエンゲージメント活動をしているか。</v>
      </c>
      <c r="F135" s="18" t="b">
        <v>0</v>
      </c>
      <c r="G135" s="18" t="b">
        <v>0</v>
      </c>
      <c r="H135" s="18" t="b">
        <v>0</v>
      </c>
      <c r="I135" s="21"/>
    </row>
    <row r="136" ht="45.0" customHeight="1">
      <c r="A136" s="26">
        <f>criteria!A135</f>
        <v>134</v>
      </c>
      <c r="B136" s="14" t="str">
        <f>criteria!B135</f>
        <v>DATA-1-6</v>
      </c>
      <c r="D136" s="28" t="str">
        <f>criteria!D135</f>
        <v>アンチパターン</v>
      </c>
      <c r="E136" s="17" t="str">
        <f>hyperlink(vlookup(B136,link!$B$2:$D$332,3,FALSE),criteria!F135)</f>
        <v>デジタル上でのプッシュマーケティングをEmailのみに頼っている。</v>
      </c>
      <c r="F136" s="18" t="b">
        <v>0</v>
      </c>
      <c r="G136" s="18" t="b">
        <v>0</v>
      </c>
      <c r="H136" s="18" t="b">
        <v>0</v>
      </c>
      <c r="I136" s="21"/>
    </row>
    <row r="137" ht="45.0" customHeight="1">
      <c r="A137" s="26">
        <f>criteria!A136</f>
        <v>135</v>
      </c>
      <c r="B137" s="14" t="str">
        <f>criteria!B136</f>
        <v>DATA-1-7</v>
      </c>
      <c r="D137" s="28" t="str">
        <f>criteria!D136</f>
        <v>アンチパターン</v>
      </c>
      <c r="E137" s="17" t="str">
        <f>hyperlink(vlookup(B137,link!$B$2:$D$332,3,FALSE),criteria!F136)</f>
        <v>自社のリアルな顧客接点からのデータ収集が技術的な課題・社内ルール・オペレーションの問題でできていないままになっている。</v>
      </c>
      <c r="F137" s="18" t="b">
        <v>0</v>
      </c>
      <c r="G137" s="18" t="b">
        <v>0</v>
      </c>
      <c r="H137" s="18" t="b">
        <v>0</v>
      </c>
      <c r="I137" s="21"/>
    </row>
    <row r="138" ht="45.0" customHeight="1">
      <c r="A138" s="26">
        <f>criteria!A137</f>
        <v>136</v>
      </c>
      <c r="B138" s="14" t="str">
        <f>criteria!B137</f>
        <v>DATA-1-8</v>
      </c>
      <c r="D138" s="28" t="str">
        <f>criteria!D137</f>
        <v>アンチパターン</v>
      </c>
      <c r="E138" s="17" t="str">
        <f>hyperlink(vlookup(B138,link!$B$2:$D$332,3,FALSE),criteria!F137)</f>
        <v>顧客接点のサービス開発がうまく機能していないため、改善の速度やデータの取得が遅延している。</v>
      </c>
      <c r="F138" s="18" t="b">
        <v>0</v>
      </c>
      <c r="G138" s="18" t="b">
        <v>0</v>
      </c>
      <c r="H138" s="18" t="b">
        <v>0</v>
      </c>
      <c r="I138" s="21"/>
    </row>
    <row r="139" ht="45.0" customHeight="1">
      <c r="A139" s="26">
        <f>criteria!A138</f>
        <v>137</v>
      </c>
      <c r="B139" s="14" t="str">
        <f>criteria!B138</f>
        <v>DATA-2-1</v>
      </c>
      <c r="C139" s="27" t="str">
        <f>criteria!E138</f>
        <v>事業活動データの収集</v>
      </c>
      <c r="D139" s="28" t="str">
        <f>criteria!D138</f>
        <v>メトリクスの計測</v>
      </c>
      <c r="E139" s="17" t="str">
        <f>hyperlink(vlookup(B139,link!$B$2:$D$332,3,FALSE),criteria!F138)</f>
        <v>事業活動のデータが集計されてから、解析された状態で閲覧可能になるまでのリードタイムは1日以内か。（BIツールで昨日のデータは見られるか。）</v>
      </c>
      <c r="F139" s="18" t="b">
        <v>0</v>
      </c>
      <c r="G139" s="18" t="b">
        <v>0</v>
      </c>
      <c r="H139" s="18" t="b">
        <v>0</v>
      </c>
      <c r="I139" s="21"/>
    </row>
    <row r="140" ht="45.0" customHeight="1">
      <c r="A140" s="26">
        <f>criteria!A139</f>
        <v>138</v>
      </c>
      <c r="B140" s="14" t="str">
        <f>criteria!B139</f>
        <v>DATA-2-2</v>
      </c>
      <c r="D140" s="28" t="str">
        <f>criteria!D139</f>
        <v>学習と改善</v>
      </c>
      <c r="E140" s="17" t="str">
        <f>hyperlink(vlookup(B140,link!$B$2:$D$332,3,FALSE),criteria!F139)</f>
        <v>事業活動の中に潜在的に存在したが、蓄積できていなかったデータを収集するためのシステム化や業務分析を行うチームは存在するか。</v>
      </c>
      <c r="F140" s="18" t="b">
        <v>0</v>
      </c>
      <c r="G140" s="18" t="b">
        <v>0</v>
      </c>
      <c r="H140" s="18" t="b">
        <v>0</v>
      </c>
      <c r="I140" s="21"/>
    </row>
    <row r="141" ht="45.0" customHeight="1">
      <c r="A141" s="26">
        <f>criteria!A140</f>
        <v>139</v>
      </c>
      <c r="B141" s="14" t="str">
        <f>criteria!B140</f>
        <v>DATA-2-3</v>
      </c>
      <c r="D141" s="28" t="str">
        <f>criteria!D140</f>
        <v>プラクティス</v>
      </c>
      <c r="E141" s="17" t="str">
        <f>hyperlink(vlookup(B141,link!$B$2:$D$332,3,FALSE),criteria!F140)</f>
        <v>外部事業者との取引情報について、構造化されたフォーマットでリアルタイムにデータレイクへ保存しているか。</v>
      </c>
      <c r="F141" s="18" t="b">
        <v>0</v>
      </c>
      <c r="G141" s="18" t="b">
        <v>0</v>
      </c>
      <c r="H141" s="18" t="b">
        <v>0</v>
      </c>
      <c r="I141" s="21"/>
    </row>
    <row r="142" ht="45.0" customHeight="1">
      <c r="A142" s="26">
        <f>criteria!A141</f>
        <v>140</v>
      </c>
      <c r="B142" s="14" t="str">
        <f>criteria!B141</f>
        <v>DATA-2-4</v>
      </c>
      <c r="D142" s="28" t="str">
        <f>criteria!D141</f>
        <v>プラクティス</v>
      </c>
      <c r="E142" s="17" t="str">
        <f>hyperlink(vlookup(B142,link!$B$2:$D$332,3,FALSE),criteria!F141)</f>
        <v>POSや業務システム上のアクセス記録/操作履歴を構造化されたフォーマットでリアルタイムにデータレイクへ保存しているか。</v>
      </c>
      <c r="F142" s="18" t="b">
        <v>0</v>
      </c>
      <c r="G142" s="18" t="b">
        <v>0</v>
      </c>
      <c r="H142" s="18" t="b">
        <v>0</v>
      </c>
      <c r="I142" s="21"/>
    </row>
    <row r="143" ht="45.0" customHeight="1">
      <c r="A143" s="26">
        <f>criteria!A142</f>
        <v>141</v>
      </c>
      <c r="B143" s="14" t="str">
        <f>criteria!B142</f>
        <v>DATA-2-5</v>
      </c>
      <c r="D143" s="28" t="str">
        <f>criteria!D142</f>
        <v>プラクティス</v>
      </c>
      <c r="E143" s="17" t="str">
        <f>hyperlink(vlookup(B143,link!$B$2:$D$332,3,FALSE),criteria!F142)</f>
        <v>音声・動画・文章といった従来構造化できなかったデータソースも事業利活用のために収集しているか。</v>
      </c>
      <c r="F143" s="18" t="b">
        <v>0</v>
      </c>
      <c r="G143" s="18" t="b">
        <v>0</v>
      </c>
      <c r="H143" s="18" t="b">
        <v>0</v>
      </c>
      <c r="I143" s="21"/>
    </row>
    <row r="144" ht="45.0" customHeight="1">
      <c r="A144" s="26">
        <f>criteria!A143</f>
        <v>142</v>
      </c>
      <c r="B144" s="14" t="str">
        <f>criteria!B143</f>
        <v>DATA-2-6</v>
      </c>
      <c r="D144" s="28" t="str">
        <f>criteria!D143</f>
        <v>アンチパターン</v>
      </c>
      <c r="E144" s="17" t="str">
        <f>hyperlink(vlookup(B144,link!$B$2:$D$332,3,FALSE),criteria!F143)</f>
        <v>データ収集プロジェクトが依頼しているデータ入力業務が現場で実施されていない。</v>
      </c>
      <c r="F144" s="18" t="b">
        <v>0</v>
      </c>
      <c r="G144" s="18" t="b">
        <v>0</v>
      </c>
      <c r="H144" s="18" t="b">
        <v>0</v>
      </c>
      <c r="I144" s="21"/>
    </row>
    <row r="145" ht="45.0" customHeight="1">
      <c r="A145" s="26">
        <f>criteria!A144</f>
        <v>143</v>
      </c>
      <c r="B145" s="14" t="str">
        <f>criteria!B144</f>
        <v>DATA-2-7</v>
      </c>
      <c r="D145" s="28" t="str">
        <f>criteria!D144</f>
        <v>アンチパターン</v>
      </c>
      <c r="E145" s="17" t="str">
        <f>hyperlink(vlookup(B145,link!$B$2:$D$332,3,FALSE),criteria!F144)</f>
        <v>データの活用に関して責任のあるポジションを設置していない。</v>
      </c>
      <c r="F145" s="18" t="b">
        <v>0</v>
      </c>
      <c r="G145" s="18" t="b">
        <v>0</v>
      </c>
      <c r="H145" s="18" t="b">
        <v>0</v>
      </c>
      <c r="I145" s="21"/>
    </row>
    <row r="146" ht="45.0" customHeight="1">
      <c r="A146" s="26">
        <f>criteria!A145</f>
        <v>144</v>
      </c>
      <c r="B146" s="14" t="str">
        <f>criteria!B145</f>
        <v>DATA-2-8</v>
      </c>
      <c r="D146" s="28" t="str">
        <f>criteria!D145</f>
        <v>アンチパターン</v>
      </c>
      <c r="E146" s="17" t="str">
        <f>hyperlink(vlookup(B146,link!$B$2:$D$332,3,FALSE),criteria!F145)</f>
        <v>データ収集に関するプロジェクトが存在しないか、進捗していない。</v>
      </c>
      <c r="F146" s="18" t="b">
        <v>0</v>
      </c>
      <c r="G146" s="18" t="b">
        <v>0</v>
      </c>
      <c r="H146" s="18" t="b">
        <v>0</v>
      </c>
      <c r="I146" s="21"/>
    </row>
    <row r="147" ht="45.0" customHeight="1">
      <c r="A147" s="26">
        <f>criteria!A146</f>
        <v>145</v>
      </c>
      <c r="B147" s="14" t="str">
        <f>criteria!B146</f>
        <v>DATA-3-1</v>
      </c>
      <c r="C147" s="27" t="str">
        <f>criteria!E146</f>
        <v>データ蓄積・分析基盤</v>
      </c>
      <c r="D147" s="28" t="str">
        <f>criteria!D146</f>
        <v>メトリクスの計測</v>
      </c>
      <c r="E147" s="17" t="str">
        <f>hyperlink(vlookup(B147,link!$B$2:$D$332,3,FALSE),criteria!F146)</f>
        <v>データ分析の基盤実際に操作して数字を取得できる社内の人数と部署数を増やしていくための活動をしているか。</v>
      </c>
      <c r="F147" s="18" t="b">
        <v>0</v>
      </c>
      <c r="G147" s="18" t="b">
        <v>0</v>
      </c>
      <c r="H147" s="18" t="b">
        <v>0</v>
      </c>
      <c r="I147" s="21"/>
    </row>
    <row r="148" ht="45.0" customHeight="1">
      <c r="A148" s="26">
        <f>criteria!A147</f>
        <v>146</v>
      </c>
      <c r="B148" s="14" t="str">
        <f>criteria!B147</f>
        <v>DATA-3-2</v>
      </c>
      <c r="D148" s="28" t="str">
        <f>criteria!D147</f>
        <v>学習と改善</v>
      </c>
      <c r="E148" s="17" t="str">
        <f>hyperlink(vlookup(B148,link!$B$2:$D$332,3,FALSE),criteria!F147)</f>
        <v>データ分析基盤を職種を問わず使ってもらうために、簡単な分析をするためのプログラミングや操作の仕方をエンジニア以外のステークホルダーに対しても教育しているか。</v>
      </c>
      <c r="F148" s="18" t="b">
        <v>0</v>
      </c>
      <c r="G148" s="18" t="b">
        <v>0</v>
      </c>
      <c r="H148" s="18" t="b">
        <v>0</v>
      </c>
      <c r="I148" s="21"/>
    </row>
    <row r="149" ht="45.0" customHeight="1">
      <c r="A149" s="26">
        <f>criteria!A148</f>
        <v>147</v>
      </c>
      <c r="B149" s="14" t="str">
        <f>criteria!B148</f>
        <v>DATA-3-3</v>
      </c>
      <c r="D149" s="28" t="str">
        <f>criteria!D148</f>
        <v>プラクティス</v>
      </c>
      <c r="E149" s="17" t="str">
        <f>hyperlink(vlookup(B149,link!$B$2:$D$332,3,FALSE),criteria!F148)</f>
        <v>ユーザー理解や仮説検証のためのデータ分析のための環境が整備されており、データサイエンティストだけでなくエンジニア・非エンジニアを問わず、プロダクトのステークホルダーに公開されているか。</v>
      </c>
      <c r="F149" s="18" t="b">
        <v>0</v>
      </c>
      <c r="G149" s="18" t="b">
        <v>0</v>
      </c>
      <c r="H149" s="18" t="b">
        <v>0</v>
      </c>
      <c r="I149" s="21"/>
    </row>
    <row r="150" ht="45.0" customHeight="1">
      <c r="A150" s="26">
        <f>criteria!A149</f>
        <v>148</v>
      </c>
      <c r="B150" s="14" t="str">
        <f>criteria!B149</f>
        <v>DATA-3-4</v>
      </c>
      <c r="D150" s="28" t="str">
        <f>criteria!D149</f>
        <v>プラクティス</v>
      </c>
      <c r="E150" s="17" t="str">
        <f>hyperlink(vlookup(B150,link!$B$2:$D$332,3,FALSE),criteria!F149)</f>
        <v>イベントストリーム処理の基盤を用いてオンライン情報を利用した分析・サービスでの活用をおこなっているか。</v>
      </c>
      <c r="F150" s="18" t="b">
        <v>0</v>
      </c>
      <c r="G150" s="18" t="b">
        <v>0</v>
      </c>
      <c r="H150" s="18" t="b">
        <v>0</v>
      </c>
      <c r="I150" s="21"/>
    </row>
    <row r="151" ht="45.0" customHeight="1">
      <c r="A151" s="26">
        <f>criteria!A150</f>
        <v>149</v>
      </c>
      <c r="B151" s="14" t="str">
        <f>criteria!B150</f>
        <v>DATA-3-5</v>
      </c>
      <c r="D151" s="28" t="str">
        <f>criteria!D150</f>
        <v>プラクティス</v>
      </c>
      <c r="E151" s="17" t="str">
        <f>hyperlink(vlookup(B151,link!$B$2:$D$332,3,FALSE),criteria!F150)</f>
        <v>データ分析において、個人情報をマスキングする機構が存在しているか。</v>
      </c>
      <c r="F151" s="18" t="b">
        <v>0</v>
      </c>
      <c r="G151" s="18" t="b">
        <v>0</v>
      </c>
      <c r="H151" s="18" t="b">
        <v>0</v>
      </c>
      <c r="I151" s="21"/>
    </row>
    <row r="152" ht="45.0" customHeight="1">
      <c r="A152" s="26">
        <f>criteria!A151</f>
        <v>150</v>
      </c>
      <c r="B152" s="14" t="str">
        <f>criteria!B151</f>
        <v>DATA-3-6</v>
      </c>
      <c r="D152" s="28" t="str">
        <f>criteria!D151</f>
        <v>アンチパターン</v>
      </c>
      <c r="E152" s="17" t="str">
        <f>hyperlink(vlookup(B152,link!$B$2:$D$332,3,FALSE),criteria!F151)</f>
        <v>事業システムのデータベースに直接アクセスして、分析用の処理を走らせている。</v>
      </c>
      <c r="F152" s="18" t="b">
        <v>0</v>
      </c>
      <c r="G152" s="18" t="b">
        <v>0</v>
      </c>
      <c r="H152" s="18" t="b">
        <v>0</v>
      </c>
      <c r="I152" s="21"/>
    </row>
    <row r="153" ht="45.0" customHeight="1">
      <c r="A153" s="26">
        <f>criteria!A152</f>
        <v>151</v>
      </c>
      <c r="B153" s="14" t="str">
        <f>criteria!B152</f>
        <v>DATA-3-7</v>
      </c>
      <c r="D153" s="28" t="str">
        <f>criteria!D152</f>
        <v>アンチパターン</v>
      </c>
      <c r="E153" s="17" t="str">
        <f>hyperlink(vlookup(B153,link!$B$2:$D$332,3,FALSE),criteria!F152)</f>
        <v>統一されたデータレイクが存在せず、分析基盤ごとにデータを管理している。</v>
      </c>
      <c r="F153" s="18" t="b">
        <v>0</v>
      </c>
      <c r="G153" s="18" t="b">
        <v>0</v>
      </c>
      <c r="H153" s="18" t="b">
        <v>0</v>
      </c>
      <c r="I153" s="21"/>
    </row>
    <row r="154" ht="45.0" customHeight="1">
      <c r="A154" s="26">
        <f>criteria!A153</f>
        <v>152</v>
      </c>
      <c r="B154" s="14" t="str">
        <f>criteria!B153</f>
        <v>DATA-3-8</v>
      </c>
      <c r="D154" s="28" t="str">
        <f>criteria!D153</f>
        <v>アンチパターン</v>
      </c>
      <c r="E154" s="17" t="str">
        <f>hyperlink(vlookup(B154,link!$B$2:$D$332,3,FALSE),criteria!F153)</f>
        <v>利用中の外部サービスにリアルタイムなデータ連携するための機構が存在しない。</v>
      </c>
      <c r="F154" s="18" t="b">
        <v>0</v>
      </c>
      <c r="G154" s="18" t="b">
        <v>0</v>
      </c>
      <c r="H154" s="18" t="b">
        <v>0</v>
      </c>
      <c r="I154" s="21"/>
    </row>
    <row r="155" ht="45.0" customHeight="1">
      <c r="A155" s="26">
        <f>criteria!A154</f>
        <v>153</v>
      </c>
      <c r="B155" s="14" t="str">
        <f>criteria!B154</f>
        <v>DATA-4-1</v>
      </c>
      <c r="C155" s="27" t="str">
        <f>criteria!E154</f>
        <v>データ処理パイプライン</v>
      </c>
      <c r="D155" s="28" t="str">
        <f>criteria!D154</f>
        <v>メトリクスの計測</v>
      </c>
      <c r="E155" s="17" t="str">
        <f>hyperlink(vlookup(B155,link!$B$2:$D$332,3,FALSE),criteria!F154)</f>
        <v>分析・開発や運用のバリューストリーム上の各種サイクルタイムを計測しており、継続的に改善しているか。</v>
      </c>
      <c r="F155" s="18" t="b">
        <v>0</v>
      </c>
      <c r="G155" s="18" t="b">
        <v>0</v>
      </c>
      <c r="H155" s="18" t="b">
        <v>0</v>
      </c>
      <c r="I155" s="21"/>
    </row>
    <row r="156" ht="45.0" customHeight="1">
      <c r="A156" s="26">
        <f>criteria!A155</f>
        <v>154</v>
      </c>
      <c r="B156" s="14" t="str">
        <f>criteria!B155</f>
        <v>DATA-4-2</v>
      </c>
      <c r="D156" s="28" t="str">
        <f>criteria!D155</f>
        <v>学習と改善</v>
      </c>
      <c r="E156" s="17" t="str">
        <f>hyperlink(vlookup(B156,link!$B$2:$D$332,3,FALSE),criteria!F155)</f>
        <v>データレイクから、モデルの実サービス適用までの一連の流れのパフォーマンスモニタ・自動化・効率化を行うエンジニアリングチームが存在するか。</v>
      </c>
      <c r="F156" s="18" t="b">
        <v>0</v>
      </c>
      <c r="G156" s="18" t="b">
        <v>0</v>
      </c>
      <c r="H156" s="18" t="b">
        <v>0</v>
      </c>
      <c r="I156" s="21"/>
    </row>
    <row r="157" ht="45.0" customHeight="1">
      <c r="A157" s="26">
        <f>criteria!A156</f>
        <v>155</v>
      </c>
      <c r="B157" s="14" t="str">
        <f>criteria!B156</f>
        <v>DATA-4-3</v>
      </c>
      <c r="D157" s="28" t="str">
        <f>criteria!D156</f>
        <v>プラクティス</v>
      </c>
      <c r="E157" s="17" t="str">
        <f>hyperlink(vlookup(B157,link!$B$2:$D$332,3,FALSE),criteria!F156)</f>
        <v>データレイクから、データ分析基盤までのETL処理にも自動テストが存在しており、変換エラーなどがモニタリングされているか。</v>
      </c>
      <c r="F157" s="18" t="b">
        <v>0</v>
      </c>
      <c r="G157" s="18" t="b">
        <v>0</v>
      </c>
      <c r="H157" s="18" t="b">
        <v>0</v>
      </c>
      <c r="I157" s="21"/>
    </row>
    <row r="158" ht="45.0" customHeight="1">
      <c r="A158" s="26">
        <f>criteria!A157</f>
        <v>156</v>
      </c>
      <c r="B158" s="14" t="str">
        <f>criteria!B157</f>
        <v>DATA-4-4</v>
      </c>
      <c r="D158" s="28" t="str">
        <f>criteria!D157</f>
        <v>プラクティス</v>
      </c>
      <c r="E158" s="17" t="str">
        <f>hyperlink(vlookup(B158,link!$B$2:$D$332,3,FALSE),criteria!F157)</f>
        <v>実運用されているデータ分析・学習のための前処理や学習処理を実行するためのワークフロー処理基盤(ETLの一貫性・冪等性・可用性を確保するための基盤)が存在するか。</v>
      </c>
      <c r="F158" s="18" t="b">
        <v>0</v>
      </c>
      <c r="G158" s="18" t="b">
        <v>0</v>
      </c>
      <c r="H158" s="18" t="b">
        <v>0</v>
      </c>
      <c r="I158" s="21"/>
    </row>
    <row r="159" ht="45.0" customHeight="1">
      <c r="A159" s="26">
        <f>criteria!A158</f>
        <v>157</v>
      </c>
      <c r="B159" s="14" t="str">
        <f>criteria!B158</f>
        <v>DATA-4-5</v>
      </c>
      <c r="D159" s="28" t="str">
        <f>criteria!D158</f>
        <v>プラクティス</v>
      </c>
      <c r="E159" s="17" t="str">
        <f>hyperlink(vlookup(B159,link!$B$2:$D$332,3,FALSE),criteria!F158)</f>
        <v>学習済みのモデルを検証し、サービスインするまでの処理は自動化されているか。</v>
      </c>
      <c r="F159" s="18" t="b">
        <v>0</v>
      </c>
      <c r="G159" s="18" t="b">
        <v>0</v>
      </c>
      <c r="H159" s="18" t="b">
        <v>0</v>
      </c>
      <c r="I159" s="21"/>
    </row>
    <row r="160" ht="45.0" customHeight="1">
      <c r="A160" s="26">
        <f>criteria!A159</f>
        <v>158</v>
      </c>
      <c r="B160" s="14" t="str">
        <f>criteria!B159</f>
        <v>DATA-4-6</v>
      </c>
      <c r="D160" s="28" t="str">
        <f>criteria!D159</f>
        <v>アンチパターン</v>
      </c>
      <c r="E160" s="17" t="str">
        <f>hyperlink(vlookup(B160,link!$B$2:$D$332,3,FALSE),criteria!F159)</f>
        <v>週次集計や月次集計の処理が特定の日時に終わることを想定しており、障害が発生した場合にデータが欠損してしまう。</v>
      </c>
      <c r="F160" s="18" t="b">
        <v>0</v>
      </c>
      <c r="G160" s="18" t="b">
        <v>0</v>
      </c>
      <c r="H160" s="18" t="b">
        <v>0</v>
      </c>
      <c r="I160" s="21"/>
    </row>
    <row r="161" ht="45.0" customHeight="1">
      <c r="A161" s="26">
        <f>criteria!A160</f>
        <v>159</v>
      </c>
      <c r="B161" s="14" t="str">
        <f>criteria!B160</f>
        <v>DATA-4-7</v>
      </c>
      <c r="D161" s="28" t="str">
        <f>criteria!D160</f>
        <v>アンチパターン</v>
      </c>
      <c r="E161" s="17" t="str">
        <f>hyperlink(vlookup(B161,link!$B$2:$D$332,3,FALSE),criteria!F160)</f>
        <v>実験時の環境を実サービス環境に向けてポータブルにするためのコンテナ化やIaC(Infrastructure as Code)が存在しない。</v>
      </c>
      <c r="F161" s="18" t="b">
        <v>0</v>
      </c>
      <c r="G161" s="18" t="b">
        <v>0</v>
      </c>
      <c r="H161" s="18" t="b">
        <v>0</v>
      </c>
      <c r="I161" s="21"/>
    </row>
    <row r="162" ht="45.0" customHeight="1">
      <c r="A162" s="26">
        <f>criteria!A161</f>
        <v>160</v>
      </c>
      <c r="B162" s="14" t="str">
        <f>criteria!B161</f>
        <v>DATA-4-8</v>
      </c>
      <c r="D162" s="28" t="str">
        <f>criteria!D161</f>
        <v>アンチパターン</v>
      </c>
      <c r="E162" s="17" t="str">
        <f>hyperlink(vlookup(B162,link!$B$2:$D$332,3,FALSE),criteria!F161)</f>
        <v>データサイエンス/機械学習/データアプリケーションエンジニアリング/クラウドインフラなどの知見が１名に属人化している。</v>
      </c>
      <c r="F162" s="18" t="b">
        <v>0</v>
      </c>
      <c r="G162" s="18" t="b">
        <v>0</v>
      </c>
      <c r="H162" s="18" t="b">
        <v>0</v>
      </c>
      <c r="I162" s="21"/>
    </row>
    <row r="163" ht="45.0" customHeight="1">
      <c r="A163" s="26">
        <f>criteria!A162</f>
        <v>161</v>
      </c>
      <c r="B163" s="14" t="str">
        <f>criteria!B162</f>
        <v>DATA-5-1</v>
      </c>
      <c r="C163" s="27" t="str">
        <f>criteria!E162</f>
        <v>データ可視化とリテラシー</v>
      </c>
      <c r="D163" s="28" t="str">
        <f>criteria!D162</f>
        <v>メトリクスの計測</v>
      </c>
      <c r="E163" s="17" t="str">
        <f>hyperlink(vlookup(B163,link!$B$2:$D$332,3,FALSE),criteria!F162)</f>
        <v>プロダクトの主要情報のダッシュボードが、常に表示された共用のモニターをチームの座席近辺に配置しているか。リモートワークでは、アクセスしやすい場所にダッシュボードが掲示されているか。</v>
      </c>
      <c r="F163" s="18" t="b">
        <v>0</v>
      </c>
      <c r="G163" s="18" t="b">
        <v>0</v>
      </c>
      <c r="H163" s="18" t="b">
        <v>0</v>
      </c>
      <c r="I163" s="21"/>
    </row>
    <row r="164" ht="45.0" customHeight="1">
      <c r="A164" s="26">
        <f>criteria!A163</f>
        <v>162</v>
      </c>
      <c r="B164" s="14" t="str">
        <f>criteria!B163</f>
        <v>DATA-5-2</v>
      </c>
      <c r="D164" s="28" t="str">
        <f>criteria!D163</f>
        <v>学習と改善</v>
      </c>
      <c r="E164" s="17" t="str">
        <f>hyperlink(vlookup(B164,link!$B$2:$D$332,3,FALSE),criteria!F163)</f>
        <v>意思決定者は、データの読み取り方や統計の基本的な知識について研修トレーニングを受けているか。</v>
      </c>
      <c r="F164" s="18" t="b">
        <v>0</v>
      </c>
      <c r="G164" s="18" t="b">
        <v>0</v>
      </c>
      <c r="H164" s="18" t="b">
        <v>0</v>
      </c>
      <c r="I164" s="21"/>
    </row>
    <row r="165" ht="45.0" customHeight="1">
      <c r="A165" s="26">
        <f>criteria!A164</f>
        <v>163</v>
      </c>
      <c r="B165" s="14" t="str">
        <f>criteria!B164</f>
        <v>DATA-5-3</v>
      </c>
      <c r="D165" s="28" t="str">
        <f>criteria!D164</f>
        <v>プラクティス</v>
      </c>
      <c r="E165" s="17" t="str">
        <f>hyperlink(vlookup(B165,link!$B$2:$D$332,3,FALSE),criteria!F164)</f>
        <v>売上などの短期的数値ではなく、長期的な事業価値のための間接的指標（e.g.顧客リピート率や予測LTVなど)を主要なKPIとして設定しているか。</v>
      </c>
      <c r="F165" s="18" t="b">
        <v>0</v>
      </c>
      <c r="G165" s="18" t="b">
        <v>0</v>
      </c>
      <c r="H165" s="18" t="b">
        <v>0</v>
      </c>
      <c r="I165" s="21"/>
    </row>
    <row r="166" ht="45.0" customHeight="1">
      <c r="A166" s="26">
        <f>criteria!A165</f>
        <v>164</v>
      </c>
      <c r="B166" s="14" t="str">
        <f>criteria!B165</f>
        <v>DATA-5-4</v>
      </c>
      <c r="D166" s="28" t="str">
        <f>criteria!D165</f>
        <v>プラクティス</v>
      </c>
      <c r="E166" s="17" t="str">
        <f>hyperlink(vlookup(B166,link!$B$2:$D$332,3,FALSE),criteria!F165)</f>
        <v>データ集計・可視化等のためのBIツールを導入しており、エンジニア以外でも使うことができているか。</v>
      </c>
      <c r="F166" s="18" t="b">
        <v>0</v>
      </c>
      <c r="G166" s="18" t="b">
        <v>0</v>
      </c>
      <c r="H166" s="18" t="b">
        <v>0</v>
      </c>
      <c r="I166" s="21"/>
    </row>
    <row r="167" ht="45.0" customHeight="1">
      <c r="A167" s="26">
        <f>criteria!A166</f>
        <v>165</v>
      </c>
      <c r="B167" s="14" t="str">
        <f>criteria!B166</f>
        <v>DATA-5-5</v>
      </c>
      <c r="D167" s="28" t="str">
        <f>criteria!D166</f>
        <v>プラクティス</v>
      </c>
      <c r="E167" s="17" t="str">
        <f>hyperlink(vlookup(B167,link!$B$2:$D$332,3,FALSE),criteria!F166)</f>
        <v>データから得られた推論や仮説が間違っている場合にどのようなデータによって検証可能かをもとにデータ収集や分析が行われているか。</v>
      </c>
      <c r="F167" s="18" t="b">
        <v>0</v>
      </c>
      <c r="G167" s="18" t="b">
        <v>0</v>
      </c>
      <c r="H167" s="18" t="b">
        <v>0</v>
      </c>
      <c r="I167" s="21"/>
    </row>
    <row r="168" ht="45.0" customHeight="1">
      <c r="A168" s="26">
        <f>criteria!A167</f>
        <v>166</v>
      </c>
      <c r="B168" s="14" t="str">
        <f>criteria!B167</f>
        <v>DATA-5-6</v>
      </c>
      <c r="D168" s="28" t="str">
        <f>criteria!D167</f>
        <v>アンチパターン</v>
      </c>
      <c r="E168" s="17" t="str">
        <f>hyperlink(vlookup(B168,link!$B$2:$D$332,3,FALSE),criteria!F167)</f>
        <v>要望ベースでデータの集計を繰り返し、雑多なレポーティング項目が棚卸しされていない。</v>
      </c>
      <c r="F168" s="18" t="b">
        <v>0</v>
      </c>
      <c r="G168" s="18" t="b">
        <v>0</v>
      </c>
      <c r="H168" s="18" t="b">
        <v>0</v>
      </c>
      <c r="I168" s="21"/>
    </row>
    <row r="169" ht="45.0" customHeight="1">
      <c r="A169" s="26">
        <f>criteria!A168</f>
        <v>167</v>
      </c>
      <c r="B169" s="14" t="str">
        <f>criteria!B168</f>
        <v>DATA-5-7</v>
      </c>
      <c r="D169" s="28" t="str">
        <f>criteria!D168</f>
        <v>アンチパターン</v>
      </c>
      <c r="E169" s="17" t="str">
        <f>hyperlink(vlookup(B169,link!$B$2:$D$332,3,FALSE),criteria!F168)</f>
        <v>簡単なデータ集計であっても、エンジニアを経由しなければ取得できない。</v>
      </c>
      <c r="F169" s="18" t="b">
        <v>0</v>
      </c>
      <c r="G169" s="18" t="b">
        <v>0</v>
      </c>
      <c r="H169" s="18" t="b">
        <v>0</v>
      </c>
      <c r="I169" s="21"/>
    </row>
    <row r="170" ht="45.0" customHeight="1">
      <c r="A170" s="26">
        <f>criteria!A169</f>
        <v>168</v>
      </c>
      <c r="B170" s="14" t="str">
        <f>criteria!B169</f>
        <v>DATA-5-8</v>
      </c>
      <c r="D170" s="28" t="str">
        <f>criteria!D169</f>
        <v>アンチパターン</v>
      </c>
      <c r="E170" s="17" t="str">
        <f>hyperlink(vlookup(B170,link!$B$2:$D$332,3,FALSE),criteria!F169)</f>
        <v>ダッシュボードは存在するが、データ担当者以外誰も見ておらず形骸化している。</v>
      </c>
      <c r="F170" s="18" t="b">
        <v>0</v>
      </c>
      <c r="G170" s="18" t="b">
        <v>0</v>
      </c>
      <c r="H170" s="18" t="b">
        <v>0</v>
      </c>
      <c r="I170" s="21"/>
    </row>
    <row r="171" ht="45.0" customHeight="1">
      <c r="A171" s="26">
        <f>criteria!A170</f>
        <v>169</v>
      </c>
      <c r="B171" s="14" t="str">
        <f>criteria!B170</f>
        <v>DATA-6-1</v>
      </c>
      <c r="C171" s="27" t="str">
        <f>criteria!E170</f>
        <v>機械学習プロジェクト管理</v>
      </c>
      <c r="D171" s="28" t="str">
        <f>criteria!D170</f>
        <v>メトリクスの計測</v>
      </c>
      <c r="E171" s="17" t="str">
        <f>hyperlink(vlookup(B171,link!$B$2:$D$332,3,FALSE),criteria!F170)</f>
        <v>機械学習プロジェクトの具体的な成功指標を持ち、構築したシステムがそれを満たしているかモニタリングしているか。</v>
      </c>
      <c r="F171" s="18" t="b">
        <v>0</v>
      </c>
      <c r="G171" s="18" t="b">
        <v>0</v>
      </c>
      <c r="H171" s="18" t="b">
        <v>0</v>
      </c>
      <c r="I171" s="21"/>
    </row>
    <row r="172" ht="45.0" customHeight="1">
      <c r="A172" s="26">
        <f>criteria!A171</f>
        <v>170</v>
      </c>
      <c r="B172" s="14" t="str">
        <f>criteria!B171</f>
        <v>DATA-6-2</v>
      </c>
      <c r="D172" s="28" t="str">
        <f>criteria!D171</f>
        <v>学習と改善</v>
      </c>
      <c r="E172" s="17" t="str">
        <f>hyperlink(vlookup(B172,link!$B$2:$D$332,3,FALSE),criteria!F171)</f>
        <v>機械学習の知見を、アプリケーション開発者や非エンジニアのスタッフが利用できるように勉強会などを繰り返し開いているか。</v>
      </c>
      <c r="F172" s="18" t="b">
        <v>0</v>
      </c>
      <c r="G172" s="18" t="b">
        <v>0</v>
      </c>
      <c r="H172" s="18" t="b">
        <v>0</v>
      </c>
      <c r="I172" s="21"/>
    </row>
    <row r="173" ht="45.0" customHeight="1">
      <c r="A173" s="26">
        <f>criteria!A172</f>
        <v>171</v>
      </c>
      <c r="B173" s="14" t="str">
        <f>criteria!B172</f>
        <v>DATA-6-3</v>
      </c>
      <c r="D173" s="28" t="str">
        <f>criteria!D172</f>
        <v>プラクティス</v>
      </c>
      <c r="E173" s="17" t="str">
        <f>hyperlink(vlookup(B173,link!$B$2:$D$332,3,FALSE),criteria!F172)</f>
        <v>継続的再学習のためのモニタリングと、自動的なモデルのアップデート等の効率的な保守を実現するための仕組みを導入しているか。</v>
      </c>
      <c r="F173" s="18" t="b">
        <v>0</v>
      </c>
      <c r="G173" s="18" t="b">
        <v>0</v>
      </c>
      <c r="H173" s="18" t="b">
        <v>0</v>
      </c>
      <c r="I173" s="21"/>
    </row>
    <row r="174" ht="45.0" customHeight="1">
      <c r="A174" s="26">
        <f>criteria!A173</f>
        <v>172</v>
      </c>
      <c r="B174" s="14" t="str">
        <f>criteria!B173</f>
        <v>DATA-6-4</v>
      </c>
      <c r="D174" s="28" t="str">
        <f>criteria!D173</f>
        <v>プラクティス</v>
      </c>
      <c r="E174" s="17" t="str">
        <f>hyperlink(vlookup(B174,link!$B$2:$D$332,3,FALSE),criteria!F173)</f>
        <v>実運用時の計算量や計算資源の種別（IoT/エッジ利用/クラウド）などを考慮に入れた上で、モデル選定や実験のプロセスが動いているか。</v>
      </c>
      <c r="F174" s="18" t="b">
        <v>0</v>
      </c>
      <c r="G174" s="18" t="b">
        <v>0</v>
      </c>
      <c r="H174" s="18" t="b">
        <v>0</v>
      </c>
      <c r="I174" s="21"/>
    </row>
    <row r="175" ht="45.0" customHeight="1">
      <c r="A175" s="26">
        <f>criteria!A174</f>
        <v>173</v>
      </c>
      <c r="B175" s="14" t="str">
        <f>criteria!B174</f>
        <v>DATA-6-5</v>
      </c>
      <c r="D175" s="28" t="str">
        <f>criteria!D174</f>
        <v>プラクティス</v>
      </c>
      <c r="E175" s="17" t="str">
        <f>hyperlink(vlookup(B175,link!$B$2:$D$332,3,FALSE),criteria!F174)</f>
        <v>事業価値と実現可能性の両面を同時に仮説検証できるようなプロジェクト管理(PoCとプロトタイプ作成)を行っているか。</v>
      </c>
      <c r="F175" s="18" t="b">
        <v>0</v>
      </c>
      <c r="G175" s="18" t="b">
        <v>0</v>
      </c>
      <c r="H175" s="18" t="b">
        <v>0</v>
      </c>
      <c r="I175" s="21"/>
    </row>
    <row r="176" ht="45.0" customHeight="1">
      <c r="A176" s="26">
        <f>criteria!A175</f>
        <v>174</v>
      </c>
      <c r="B176" s="14" t="str">
        <f>criteria!B175</f>
        <v>DATA-6-6</v>
      </c>
      <c r="D176" s="28" t="str">
        <f>criteria!D175</f>
        <v>アンチパターン</v>
      </c>
      <c r="E176" s="17" t="str">
        <f>hyperlink(vlookup(B176,link!$B$2:$D$332,3,FALSE),criteria!F175)</f>
        <v>機械学習チームと事業担当者との間で、事業理解や背景・目的の共有などの時間を十分に設けていない。</v>
      </c>
      <c r="F176" s="18" t="b">
        <v>0</v>
      </c>
      <c r="G176" s="18" t="b">
        <v>0</v>
      </c>
      <c r="H176" s="18" t="b">
        <v>0</v>
      </c>
      <c r="I176" s="21"/>
    </row>
    <row r="177" ht="45.0" customHeight="1">
      <c r="A177" s="26">
        <f>criteria!A176</f>
        <v>175</v>
      </c>
      <c r="B177" s="14" t="str">
        <f>criteria!B176</f>
        <v>DATA-6-7</v>
      </c>
      <c r="D177" s="28" t="str">
        <f>criteria!D176</f>
        <v>アンチパターン</v>
      </c>
      <c r="E177" s="17" t="str">
        <f>hyperlink(vlookup(B177,link!$B$2:$D$332,3,FALSE),criteria!F176)</f>
        <v>すでに実績のあるクラウドを利用した機械学習ソリューションに対して、検証ができていない。</v>
      </c>
      <c r="F177" s="18" t="b">
        <v>0</v>
      </c>
      <c r="G177" s="18" t="b">
        <v>0</v>
      </c>
      <c r="H177" s="18" t="b">
        <v>0</v>
      </c>
      <c r="I177" s="21"/>
    </row>
    <row r="178" ht="45.0" customHeight="1">
      <c r="A178" s="26">
        <f>criteria!A177</f>
        <v>176</v>
      </c>
      <c r="B178" s="14" t="str">
        <f>criteria!B177</f>
        <v>DATA-6-8</v>
      </c>
      <c r="D178" s="28" t="str">
        <f>criteria!D177</f>
        <v>アンチパターン</v>
      </c>
      <c r="E178" s="17" t="str">
        <f>hyperlink(vlookup(B178,link!$B$2:$D$332,3,FALSE),criteria!F177)</f>
        <v>機械学習プロジェクトのPoCから実運用するためのエンジニアリング能力をチームが持っておらず、そこから実サービス化が進まない。</v>
      </c>
      <c r="F178" s="18" t="b">
        <v>0</v>
      </c>
      <c r="G178" s="18" t="b">
        <v>0</v>
      </c>
      <c r="H178" s="18" t="b">
        <v>0</v>
      </c>
      <c r="I178" s="21"/>
    </row>
    <row r="179" ht="45.0" customHeight="1">
      <c r="A179" s="26">
        <f>criteria!A178</f>
        <v>177</v>
      </c>
      <c r="B179" s="14" t="str">
        <f>criteria!B178</f>
        <v>DATA-7-1</v>
      </c>
      <c r="C179" s="27" t="str">
        <f>criteria!E178</f>
        <v>マーケティング自動化</v>
      </c>
      <c r="D179" s="28" t="str">
        <f>criteria!D178</f>
        <v>メトリクスの計測</v>
      </c>
      <c r="E179" s="17" t="str">
        <f>hyperlink(vlookup(B179,link!$B$2:$D$332,3,FALSE),criteria!F178)</f>
        <v>マーケティングのオペレーションの業務の割合と企画・戦略の業務割合を棚卸しして、自動化・最適化のためのリソースを割いているか。</v>
      </c>
      <c r="F179" s="18" t="b">
        <v>0</v>
      </c>
      <c r="G179" s="18" t="b">
        <v>0</v>
      </c>
      <c r="H179" s="18" t="b">
        <v>0</v>
      </c>
      <c r="I179" s="21"/>
    </row>
    <row r="180" ht="45.0" customHeight="1">
      <c r="A180" s="26">
        <f>criteria!A179</f>
        <v>178</v>
      </c>
      <c r="B180" s="14" t="str">
        <f>criteria!B179</f>
        <v>DATA-7-2</v>
      </c>
      <c r="D180" s="28" t="str">
        <f>criteria!D179</f>
        <v>学習と改善</v>
      </c>
      <c r="E180" s="17" t="str">
        <f>hyperlink(vlookup(B180,link!$B$2:$D$332,3,FALSE),criteria!F179)</f>
        <v>インハウスのマーケティングチームに自動化や分析を行うエンジニアがおり、指標や自動化をともに進めているか。</v>
      </c>
      <c r="F180" s="18" t="b">
        <v>0</v>
      </c>
      <c r="G180" s="18" t="b">
        <v>0</v>
      </c>
      <c r="H180" s="18" t="b">
        <v>0</v>
      </c>
      <c r="I180" s="21"/>
    </row>
    <row r="181" ht="45.0" customHeight="1">
      <c r="A181" s="26">
        <f>criteria!A180</f>
        <v>179</v>
      </c>
      <c r="B181" s="14" t="str">
        <f>criteria!B180</f>
        <v>DATA-7-3</v>
      </c>
      <c r="D181" s="28" t="str">
        <f>criteria!D180</f>
        <v>プラクティス</v>
      </c>
      <c r="E181" s="17" t="str">
        <f>hyperlink(vlookup(B181,link!$B$2:$D$332,3,FALSE),criteria!F180)</f>
        <v>カスタマージャーニーの複数の接点において顧客の行動を把握、理解するため、何らかのDMPツールを導入しているか。</v>
      </c>
      <c r="F181" s="18" t="b">
        <v>0</v>
      </c>
      <c r="G181" s="18" t="b">
        <v>0</v>
      </c>
      <c r="H181" s="18" t="b">
        <v>0</v>
      </c>
      <c r="I181" s="21"/>
    </row>
    <row r="182" ht="45.0" customHeight="1">
      <c r="A182" s="26">
        <f>criteria!A181</f>
        <v>180</v>
      </c>
      <c r="B182" s="14" t="str">
        <f>criteria!B181</f>
        <v>DATA-7-4</v>
      </c>
      <c r="D182" s="28" t="str">
        <f>criteria!D181</f>
        <v>プラクティス</v>
      </c>
      <c r="E182" s="17" t="str">
        <f>hyperlink(vlookup(B182,link!$B$2:$D$332,3,FALSE),criteria!F181)</f>
        <v>媒体ごとの適切なクリエイティブになるようにA/Bテストやバンディッドアルゴリズムなどで最適化しているか。</v>
      </c>
      <c r="F182" s="18" t="b">
        <v>0</v>
      </c>
      <c r="G182" s="18" t="b">
        <v>0</v>
      </c>
      <c r="H182" s="18" t="b">
        <v>0</v>
      </c>
      <c r="I182" s="21"/>
    </row>
    <row r="183" ht="45.0" customHeight="1">
      <c r="A183" s="26">
        <f>criteria!A182</f>
        <v>181</v>
      </c>
      <c r="B183" s="14" t="str">
        <f>criteria!B182</f>
        <v>DATA-7-5</v>
      </c>
      <c r="D183" s="28" t="str">
        <f>criteria!D182</f>
        <v>プラクティス</v>
      </c>
      <c r="E183" s="17" t="str">
        <f>hyperlink(vlookup(B183,link!$B$2:$D$332,3,FALSE),criteria!F182)</f>
        <v>各施策ごとに獲得した顧客がその後のどのような購買行動/利用行動ができたかをコーホート分析しているか。</v>
      </c>
      <c r="F183" s="18" t="b">
        <v>0</v>
      </c>
      <c r="G183" s="18" t="b">
        <v>0</v>
      </c>
      <c r="H183" s="18" t="b">
        <v>0</v>
      </c>
      <c r="I183" s="21"/>
    </row>
    <row r="184" ht="45.0" customHeight="1">
      <c r="A184" s="26">
        <f>criteria!A183</f>
        <v>182</v>
      </c>
      <c r="B184" s="14" t="str">
        <f>criteria!B183</f>
        <v>DATA-7-6</v>
      </c>
      <c r="D184" s="28" t="str">
        <f>criteria!D183</f>
        <v>アンチパターン</v>
      </c>
      <c r="E184" s="17" t="str">
        <f>hyperlink(vlookup(B184,link!$B$2:$D$332,3,FALSE),criteria!F183)</f>
        <v>獲得した顧客に対して、一括配信などの画一的な通達を行っており、投資効果の最適化を実施していない。</v>
      </c>
      <c r="F184" s="18" t="b">
        <v>0</v>
      </c>
      <c r="G184" s="18" t="b">
        <v>0</v>
      </c>
      <c r="H184" s="18" t="b">
        <v>0</v>
      </c>
      <c r="I184" s="21"/>
    </row>
    <row r="185" ht="45.0" customHeight="1">
      <c r="A185" s="26">
        <f>criteria!A184</f>
        <v>183</v>
      </c>
      <c r="B185" s="14" t="str">
        <f>criteria!B184</f>
        <v>DATA-7-7</v>
      </c>
      <c r="D185" s="28" t="str">
        <f>criteria!D184</f>
        <v>アンチパターン</v>
      </c>
      <c r="E185" s="17" t="str">
        <f>hyperlink(vlookup(B185,link!$B$2:$D$332,3,FALSE),criteria!F184)</f>
        <v>顧客獲得に対して、一時的な獲得総数のみを目標としており、継続的な利用について調査していない。</v>
      </c>
      <c r="F185" s="18" t="b">
        <v>0</v>
      </c>
      <c r="G185" s="18" t="b">
        <v>0</v>
      </c>
      <c r="H185" s="18" t="b">
        <v>0</v>
      </c>
      <c r="I185" s="21"/>
    </row>
    <row r="186" ht="45.0" customHeight="1">
      <c r="A186" s="26">
        <f>criteria!A185</f>
        <v>184</v>
      </c>
      <c r="B186" s="14" t="str">
        <f>criteria!B185</f>
        <v>DATA-7-8</v>
      </c>
      <c r="D186" s="28" t="str">
        <f>criteria!D185</f>
        <v>アンチパターン</v>
      </c>
      <c r="E186" s="17" t="str">
        <f>hyperlink(vlookup(B186,link!$B$2:$D$332,3,FALSE),criteria!F185)</f>
        <v>広告運用の成果報告がフォーマットに沿って自動的に行えるようになっていない。</v>
      </c>
      <c r="F186" s="18" t="b">
        <v>0</v>
      </c>
      <c r="G186" s="18" t="b">
        <v>0</v>
      </c>
      <c r="H186" s="18" t="b">
        <v>0</v>
      </c>
      <c r="I186" s="21"/>
    </row>
    <row r="187" ht="45.0" customHeight="1">
      <c r="A187" s="26">
        <f>criteria!A186</f>
        <v>185</v>
      </c>
      <c r="B187" s="14" t="str">
        <f>criteria!B186</f>
        <v>DATA-8-1</v>
      </c>
      <c r="C187" s="27" t="str">
        <f>criteria!E186</f>
        <v>自動的な意思決定</v>
      </c>
      <c r="D187" s="28" t="str">
        <f>criteria!D186</f>
        <v>メトリクスの計測</v>
      </c>
      <c r="E187" s="17" t="str">
        <f>hyperlink(vlookup(B187,link!$B$2:$D$332,3,FALSE),criteria!F186)</f>
        <v>自動化が進捗するために、判断基準が明確な目標を掲げているか。</v>
      </c>
      <c r="F187" s="18" t="b">
        <v>0</v>
      </c>
      <c r="G187" s="18" t="b">
        <v>0</v>
      </c>
      <c r="H187" s="18" t="b">
        <v>0</v>
      </c>
      <c r="I187" s="21"/>
    </row>
    <row r="188" ht="45.0" customHeight="1">
      <c r="A188" s="26">
        <f>criteria!A187</f>
        <v>186</v>
      </c>
      <c r="B188" s="14" t="str">
        <f>criteria!B187</f>
        <v>DATA-8-2</v>
      </c>
      <c r="D188" s="28" t="str">
        <f>criteria!D187</f>
        <v>学習と改善</v>
      </c>
      <c r="E188" s="17" t="str">
        <f>hyperlink(vlookup(B188,link!$B$2:$D$332,3,FALSE),criteria!F187)</f>
        <v>意思決定や業務を自動化していくために、業務プロセスを改善するためのソフトウェアエンジニアを含むチームが存在するか。</v>
      </c>
      <c r="F188" s="18" t="b">
        <v>0</v>
      </c>
      <c r="G188" s="18" t="b">
        <v>0</v>
      </c>
      <c r="H188" s="18" t="b">
        <v>0</v>
      </c>
      <c r="I188" s="21"/>
    </row>
    <row r="189" ht="45.0" customHeight="1">
      <c r="A189" s="26">
        <f>criteria!A188</f>
        <v>187</v>
      </c>
      <c r="B189" s="14" t="str">
        <f>criteria!B188</f>
        <v>DATA-8-3</v>
      </c>
      <c r="D189" s="28" t="str">
        <f>criteria!D188</f>
        <v>プラクティス</v>
      </c>
      <c r="E189" s="17" t="str">
        <f>hyperlink(vlookup(B189,link!$B$2:$D$332,3,FALSE),criteria!F188)</f>
        <v>意思決定に関する記録を、プロセスマイニングができる形で保存しているか。</v>
      </c>
      <c r="F189" s="18" t="b">
        <v>0</v>
      </c>
      <c r="G189" s="18" t="b">
        <v>0</v>
      </c>
      <c r="H189" s="18" t="b">
        <v>0</v>
      </c>
      <c r="I189" s="21"/>
    </row>
    <row r="190" ht="45.0" customHeight="1">
      <c r="A190" s="26">
        <f>criteria!A189</f>
        <v>188</v>
      </c>
      <c r="B190" s="14" t="str">
        <f>criteria!B189</f>
        <v>DATA-8-4</v>
      </c>
      <c r="D190" s="28" t="str">
        <f>criteria!D189</f>
        <v>プラクティス</v>
      </c>
      <c r="E190" s="17" t="str">
        <f>hyperlink(vlookup(B190,link!$B$2:$D$332,3,FALSE),criteria!F189)</f>
        <v>意思決定理由について、明確な根拠やガイドラインを作る時間をマネジメントは割いているか。また、ガイドラインの中に倫理規範は含まれているか。</v>
      </c>
      <c r="F190" s="18" t="b">
        <v>0</v>
      </c>
      <c r="G190" s="18" t="b">
        <v>0</v>
      </c>
      <c r="H190" s="18" t="b">
        <v>0</v>
      </c>
      <c r="I190" s="21"/>
    </row>
    <row r="191" ht="45.0" customHeight="1">
      <c r="A191" s="26">
        <f>criteria!A190</f>
        <v>189</v>
      </c>
      <c r="B191" s="14" t="str">
        <f>criteria!B190</f>
        <v>DATA-8-5</v>
      </c>
      <c r="D191" s="28" t="str">
        <f>criteria!D190</f>
        <v>プラクティス</v>
      </c>
      <c r="E191" s="17" t="str">
        <f>hyperlink(vlookup(B191,link!$B$2:$D$332,3,FALSE),criteria!F190)</f>
        <v>ビジネスプロセスやミーティングを棚卸しし、不要なもの・従来の用途から離れてしまったものを停止・削除しているか。</v>
      </c>
      <c r="F191" s="18" t="b">
        <v>0</v>
      </c>
      <c r="G191" s="18" t="b">
        <v>0</v>
      </c>
      <c r="H191" s="18" t="b">
        <v>0</v>
      </c>
      <c r="I191" s="21"/>
    </row>
    <row r="192" ht="45.0" customHeight="1">
      <c r="A192" s="26">
        <f>criteria!A191</f>
        <v>190</v>
      </c>
      <c r="B192" s="14" t="str">
        <f>criteria!B191</f>
        <v>DATA-8-6</v>
      </c>
      <c r="D192" s="28" t="str">
        <f>criteria!D191</f>
        <v>アンチパターン</v>
      </c>
      <c r="E192" s="17" t="str">
        <f>hyperlink(vlookup(B192,link!$B$2:$D$332,3,FALSE),criteria!F191)</f>
        <v>ビジネスプロセス全体のボトルネックを計測せずに自動化・効率化を各部門に任せてしまう。</v>
      </c>
      <c r="F192" s="18" t="b">
        <v>0</v>
      </c>
      <c r="G192" s="18" t="b">
        <v>0</v>
      </c>
      <c r="H192" s="18" t="b">
        <v>0</v>
      </c>
      <c r="I192" s="21"/>
    </row>
    <row r="193" ht="45.0" customHeight="1">
      <c r="A193" s="26">
        <f>criteria!A192</f>
        <v>191</v>
      </c>
      <c r="B193" s="14" t="str">
        <f>criteria!B192</f>
        <v>DATA-8-7</v>
      </c>
      <c r="D193" s="28" t="str">
        <f>criteria!D192</f>
        <v>アンチパターン</v>
      </c>
      <c r="E193" s="17" t="str">
        <f>hyperlink(vlookup(B193,link!$B$2:$D$332,3,FALSE),criteria!F192)</f>
        <v>業務自動化全体のアーキテクチャ設計を行わず、部署個別にRPAなどの自動化ツールを導入する。</v>
      </c>
      <c r="F193" s="18" t="b">
        <v>0</v>
      </c>
      <c r="G193" s="18" t="b">
        <v>0</v>
      </c>
      <c r="H193" s="18" t="b">
        <v>0</v>
      </c>
      <c r="I193" s="21"/>
    </row>
    <row r="194" ht="45.0" customHeight="1">
      <c r="A194" s="26">
        <f>criteria!A193</f>
        <v>192</v>
      </c>
      <c r="B194" s="14" t="str">
        <f>criteria!B193</f>
        <v>DATA-8-8</v>
      </c>
      <c r="D194" s="28" t="str">
        <f>criteria!D193</f>
        <v>アンチパターン</v>
      </c>
      <c r="E194" s="17" t="str">
        <f>hyperlink(vlookup(B194,link!$B$2:$D$332,3,FALSE),criteria!F193)</f>
        <v>自動化ツールを前提とした組織設計をおこなわず、既存の業務や組織にあわせてツールをカスタマイズする。</v>
      </c>
      <c r="F194" s="18" t="b">
        <v>0</v>
      </c>
      <c r="G194" s="18" t="b">
        <v>0</v>
      </c>
      <c r="H194" s="18" t="b">
        <v>0</v>
      </c>
      <c r="I194" s="21"/>
    </row>
    <row r="195" ht="45.0" customHeight="1">
      <c r="A195" s="26">
        <f>criteria!A194</f>
        <v>193</v>
      </c>
      <c r="B195" s="14" t="str">
        <f>criteria!B194</f>
        <v>DESIGN-1-1</v>
      </c>
      <c r="C195" s="27" t="str">
        <f>criteria!E194</f>
        <v>ペルソナの設定</v>
      </c>
      <c r="D195" s="28" t="str">
        <f>criteria!D194</f>
        <v>メトリクスの計測</v>
      </c>
      <c r="E195" s="17" t="str">
        <f>hyperlink(vlookup(B195,link!$B$2:$D$332,3,FALSE),criteria!F194)</f>
        <v>少なくとも１つの大きな事業仮説に対して、対応する１つ以上のペルソナが作成されているか。</v>
      </c>
      <c r="F195" s="18" t="b">
        <v>0</v>
      </c>
      <c r="G195" s="18" t="b">
        <v>0</v>
      </c>
      <c r="H195" s="18" t="b">
        <v>0</v>
      </c>
      <c r="I195" s="21"/>
    </row>
    <row r="196" ht="45.0" customHeight="1">
      <c r="A196" s="26">
        <f>criteria!A195</f>
        <v>194</v>
      </c>
      <c r="B196" s="14" t="str">
        <f>criteria!B195</f>
        <v>DESIGN-1-2</v>
      </c>
      <c r="D196" s="28" t="str">
        <f>criteria!D195</f>
        <v>学習と改善</v>
      </c>
      <c r="E196" s="17" t="str">
        <f>hyperlink(vlookup(B196,link!$B$2:$D$332,3,FALSE),criteria!F195)</f>
        <v>事業、製品のペルソナについて、データや仮説検証で学習したことを受けて定期的に見直しているか。</v>
      </c>
      <c r="F196" s="18" t="b">
        <v>0</v>
      </c>
      <c r="G196" s="18" t="b">
        <v>0</v>
      </c>
      <c r="H196" s="18" t="b">
        <v>0</v>
      </c>
      <c r="I196" s="21"/>
    </row>
    <row r="197" ht="45.0" customHeight="1">
      <c r="A197" s="26">
        <f>criteria!A196</f>
        <v>195</v>
      </c>
      <c r="B197" s="14" t="str">
        <f>criteria!B196</f>
        <v>DESIGN-1-3</v>
      </c>
      <c r="D197" s="28" t="str">
        <f>criteria!D196</f>
        <v>プラクティス</v>
      </c>
      <c r="E197" s="17" t="str">
        <f>hyperlink(vlookup(B197,link!$B$2:$D$332,3,FALSE),criteria!F196)</f>
        <v>ペルソナを記述した資料は、施策会議のたびに意識され、参照されているか。</v>
      </c>
      <c r="F197" s="18" t="b">
        <v>0</v>
      </c>
      <c r="G197" s="18" t="b">
        <v>0</v>
      </c>
      <c r="H197" s="18" t="b">
        <v>0</v>
      </c>
      <c r="I197" s="21"/>
    </row>
    <row r="198" ht="45.0" customHeight="1">
      <c r="A198" s="26">
        <f>criteria!A197</f>
        <v>196</v>
      </c>
      <c r="B198" s="14" t="str">
        <f>criteria!B197</f>
        <v>DESIGN-1-4</v>
      </c>
      <c r="D198" s="28" t="str">
        <f>criteria!D197</f>
        <v>プラクティス</v>
      </c>
      <c r="E198" s="17" t="str">
        <f>hyperlink(vlookup(B198,link!$B$2:$D$332,3,FALSE),criteria!F197)</f>
        <v>ペルソナについて、チームで繰り返し議論されイメージの共有化をしているか。</v>
      </c>
      <c r="F198" s="18" t="b">
        <v>0</v>
      </c>
      <c r="G198" s="18" t="b">
        <v>0</v>
      </c>
      <c r="H198" s="18" t="b">
        <v>0</v>
      </c>
      <c r="I198" s="21"/>
    </row>
    <row r="199" ht="45.0" customHeight="1">
      <c r="A199" s="26">
        <f>criteria!A198</f>
        <v>197</v>
      </c>
      <c r="B199" s="14" t="str">
        <f>criteria!B198</f>
        <v>DESIGN-1-5</v>
      </c>
      <c r="D199" s="28" t="str">
        <f>criteria!D198</f>
        <v>プラクティス</v>
      </c>
      <c r="E199" s="17" t="str">
        <f>hyperlink(vlookup(B199,link!$B$2:$D$332,3,FALSE),criteria!F198)</f>
        <v>B2Bなど顧客における関係者が複数人いる場合、購買プロセスの各担当者など、意思決定に関わる人物の数だけ必要なペルソナを作っているか。</v>
      </c>
      <c r="F199" s="18" t="b">
        <v>0</v>
      </c>
      <c r="G199" s="18" t="b">
        <v>0</v>
      </c>
      <c r="H199" s="18" t="b">
        <v>0</v>
      </c>
      <c r="I199" s="21"/>
    </row>
    <row r="200" ht="45.0" customHeight="1">
      <c r="A200" s="26">
        <f>criteria!A199</f>
        <v>198</v>
      </c>
      <c r="B200" s="14" t="str">
        <f>criteria!B199</f>
        <v>DESIGN-1-6</v>
      </c>
      <c r="D200" s="28" t="str">
        <f>criteria!D199</f>
        <v>アンチパターン</v>
      </c>
      <c r="E200" s="17" t="str">
        <f>hyperlink(vlookup(B200,link!$B$2:$D$332,3,FALSE),criteria!F199)</f>
        <v>ペルソナの具体的なライフストーリーが欠如しており、仮説構築につながらない。</v>
      </c>
      <c r="F200" s="18" t="b">
        <v>0</v>
      </c>
      <c r="G200" s="18" t="b">
        <v>0</v>
      </c>
      <c r="H200" s="18" t="b">
        <v>0</v>
      </c>
      <c r="I200" s="21"/>
    </row>
    <row r="201" ht="45.0" customHeight="1">
      <c r="A201" s="26">
        <f>criteria!A200</f>
        <v>199</v>
      </c>
      <c r="B201" s="14" t="str">
        <f>criteria!B200</f>
        <v>DESIGN-1-7</v>
      </c>
      <c r="D201" s="28" t="str">
        <f>criteria!D200</f>
        <v>アンチパターン</v>
      </c>
      <c r="E201" s="17" t="str">
        <f>hyperlink(vlookup(B201,link!$B$2:$D$332,3,FALSE),criteria!F200)</f>
        <v>過剰に属性情報が肉付けされていて、チームのメンバーが同じユーザー像を想像しづらいペルソナになっている。</v>
      </c>
      <c r="F201" s="18" t="b">
        <v>0</v>
      </c>
      <c r="G201" s="18" t="b">
        <v>0</v>
      </c>
      <c r="H201" s="18" t="b">
        <v>0</v>
      </c>
      <c r="I201" s="21"/>
    </row>
    <row r="202" ht="45.0" customHeight="1">
      <c r="A202" s="26">
        <f>criteria!A201</f>
        <v>200</v>
      </c>
      <c r="B202" s="14" t="str">
        <f>criteria!B201</f>
        <v>DESIGN-1-8</v>
      </c>
      <c r="D202" s="28" t="str">
        <f>criteria!D201</f>
        <v>アンチパターン</v>
      </c>
      <c r="E202" s="17" t="str">
        <f>hyperlink(vlookup(B202,link!$B$2:$D$332,3,FALSE),criteria!F201)</f>
        <v>ユーザーインタビュー/ユーザー調査なしに勝手なイメージでペルソナを作っている。</v>
      </c>
      <c r="F202" s="18" t="b">
        <v>0</v>
      </c>
      <c r="G202" s="18" t="b">
        <v>0</v>
      </c>
      <c r="H202" s="18" t="b">
        <v>0</v>
      </c>
      <c r="I202" s="21"/>
    </row>
    <row r="203" ht="45.0" customHeight="1">
      <c r="A203" s="26">
        <f>criteria!A202</f>
        <v>201</v>
      </c>
      <c r="B203" s="14" t="str">
        <f>criteria!B202</f>
        <v>DESIGN-2-1</v>
      </c>
      <c r="C203" s="27" t="str">
        <f>criteria!E202</f>
        <v>顧客体験</v>
      </c>
      <c r="D203" s="28" t="str">
        <f>criteria!D202</f>
        <v>メトリクスの計測</v>
      </c>
      <c r="E203" s="17" t="str">
        <f>hyperlink(vlookup(B203,link!$B$2:$D$332,3,FALSE),criteria!F202)</f>
        <v>顧客に対してNPS（ネットプロモータースコア）や満足度を継続的に測定しているか。</v>
      </c>
      <c r="F203" s="18" t="b">
        <v>0</v>
      </c>
      <c r="G203" s="18" t="b">
        <v>0</v>
      </c>
      <c r="H203" s="18" t="b">
        <v>0</v>
      </c>
      <c r="I203" s="21"/>
    </row>
    <row r="204" ht="45.0" customHeight="1">
      <c r="A204" s="26">
        <f>criteria!A203</f>
        <v>202</v>
      </c>
      <c r="B204" s="14" t="str">
        <f>criteria!B203</f>
        <v>DESIGN-2-2</v>
      </c>
      <c r="D204" s="28" t="str">
        <f>criteria!D203</f>
        <v>学習と改善</v>
      </c>
      <c r="E204" s="17" t="str">
        <f>hyperlink(vlookup(B204,link!$B$2:$D$332,3,FALSE),criteria!F203)</f>
        <v>顧客による問い合わせから返信までのリードタイム、問い合わせおよび回答への満足度について定量計測を行い、目標管理をしているか。</v>
      </c>
      <c r="F204" s="18" t="b">
        <v>0</v>
      </c>
      <c r="G204" s="18" t="b">
        <v>0</v>
      </c>
      <c r="H204" s="18" t="b">
        <v>0</v>
      </c>
      <c r="I204" s="21"/>
    </row>
    <row r="205" ht="45.0" customHeight="1">
      <c r="A205" s="26">
        <f>criteria!A204</f>
        <v>203</v>
      </c>
      <c r="B205" s="14" t="str">
        <f>criteria!B204</f>
        <v>DESIGN-2-3</v>
      </c>
      <c r="D205" s="28" t="str">
        <f>criteria!D204</f>
        <v>プラクティス</v>
      </c>
      <c r="E205" s="17" t="str">
        <f>hyperlink(vlookup(B205,link!$B$2:$D$332,3,FALSE),criteria!F204)</f>
        <v>構造化されたヘルプページがあり、ヘルプに書かれた内容を改善するために顧客がフィードバックできるか。</v>
      </c>
      <c r="F205" s="18" t="b">
        <v>0</v>
      </c>
      <c r="G205" s="18" t="b">
        <v>0</v>
      </c>
      <c r="H205" s="18" t="b">
        <v>0</v>
      </c>
      <c r="I205" s="21"/>
    </row>
    <row r="206" ht="45.0" customHeight="1">
      <c r="A206" s="26">
        <f>criteria!A205</f>
        <v>204</v>
      </c>
      <c r="B206" s="14" t="str">
        <f>criteria!B205</f>
        <v>DESIGN-2-4</v>
      </c>
      <c r="D206" s="28" t="str">
        <f>criteria!D205</f>
        <v>プラクティス</v>
      </c>
      <c r="E206" s="17" t="str">
        <f>hyperlink(vlookup(B206,link!$B$2:$D$332,3,FALSE),criteria!F205)</f>
        <v>CRM(顧客管理システム)、SFA(営業支援システム)を導入しており、お問い合わせや行動履歴を把握できているか。</v>
      </c>
      <c r="F206" s="18" t="b">
        <v>0</v>
      </c>
      <c r="G206" s="18" t="b">
        <v>0</v>
      </c>
      <c r="H206" s="18" t="b">
        <v>0</v>
      </c>
      <c r="I206" s="21"/>
    </row>
    <row r="207" ht="45.0" customHeight="1">
      <c r="A207" s="26">
        <f>criteria!A206</f>
        <v>205</v>
      </c>
      <c r="B207" s="14" t="str">
        <f>criteria!B206</f>
        <v>DESIGN-2-5</v>
      </c>
      <c r="D207" s="28" t="str">
        <f>criteria!D206</f>
        <v>プラクティス</v>
      </c>
      <c r="E207" s="17" t="str">
        <f>hyperlink(vlookup(B207,link!$B$2:$D$332,3,FALSE),criteria!F206)</f>
        <v>顧客が価値を感じるまでの感情的な動きやチャネルを分析したカスタマージャーニーマップを作成しているか。</v>
      </c>
      <c r="F207" s="18" t="b">
        <v>0</v>
      </c>
      <c r="G207" s="18" t="b">
        <v>0</v>
      </c>
      <c r="H207" s="18" t="b">
        <v>0</v>
      </c>
      <c r="I207" s="21"/>
    </row>
    <row r="208" ht="45.0" customHeight="1">
      <c r="A208" s="26">
        <f>criteria!A207</f>
        <v>206</v>
      </c>
      <c r="B208" s="14" t="str">
        <f>criteria!B207</f>
        <v>DESIGN-2-6</v>
      </c>
      <c r="D208" s="28" t="str">
        <f>criteria!D207</f>
        <v>アンチパターン</v>
      </c>
      <c r="E208" s="17" t="str">
        <f>hyperlink(vlookup(B208,link!$B$2:$D$332,3,FALSE),criteria!F207)</f>
        <v>カスタマーサポートなど顧客接点となるスタッフから、課題の吸い上げができていない。</v>
      </c>
      <c r="F208" s="18" t="b">
        <v>0</v>
      </c>
      <c r="G208" s="18" t="b">
        <v>0</v>
      </c>
      <c r="H208" s="18" t="b">
        <v>0</v>
      </c>
      <c r="I208" s="21"/>
    </row>
    <row r="209" ht="45.0" customHeight="1">
      <c r="A209" s="26">
        <f>criteria!A208</f>
        <v>207</v>
      </c>
      <c r="B209" s="14" t="str">
        <f>criteria!B208</f>
        <v>DESIGN-2-7</v>
      </c>
      <c r="D209" s="28" t="str">
        <f>criteria!D208</f>
        <v>アンチパターン</v>
      </c>
      <c r="E209" s="17" t="str">
        <f>hyperlink(vlookup(B209,link!$B$2:$D$332,3,FALSE),criteria!F208)</f>
        <v>電話やメールでの対応に対して、柔軟な対応をしすぎてしまい自動化の阻害要因になっている。</v>
      </c>
      <c r="F209" s="18" t="b">
        <v>0</v>
      </c>
      <c r="G209" s="18" t="b">
        <v>0</v>
      </c>
      <c r="H209" s="18" t="b">
        <v>0</v>
      </c>
      <c r="I209" s="21"/>
    </row>
    <row r="210" ht="45.0" customHeight="1">
      <c r="A210" s="26">
        <f>criteria!A209</f>
        <v>208</v>
      </c>
      <c r="B210" s="14" t="str">
        <f>criteria!B209</f>
        <v>DESIGN-2-8</v>
      </c>
      <c r="D210" s="28" t="str">
        <f>criteria!D209</f>
        <v>アンチパターン</v>
      </c>
      <c r="E210" s="17" t="str">
        <f>hyperlink(vlookup(B210,link!$B$2:$D$332,3,FALSE),criteria!F209)</f>
        <v>顧客体験の向上のための担当エンジニアリングチームが存在せず、システム化や自動化による改善ができていない。</v>
      </c>
      <c r="F210" s="18" t="b">
        <v>0</v>
      </c>
      <c r="G210" s="18" t="b">
        <v>0</v>
      </c>
      <c r="H210" s="18" t="b">
        <v>0</v>
      </c>
      <c r="I210" s="21"/>
    </row>
    <row r="211" ht="45.0" customHeight="1">
      <c r="A211" s="26">
        <f>criteria!A210</f>
        <v>209</v>
      </c>
      <c r="B211" s="14" t="str">
        <f>criteria!B210</f>
        <v>DESIGN-3-1</v>
      </c>
      <c r="C211" s="27" t="str">
        <f>criteria!E210</f>
        <v>ユーザーインタビュー</v>
      </c>
      <c r="D211" s="28" t="str">
        <f>criteria!D210</f>
        <v>メトリクスの計測</v>
      </c>
      <c r="E211" s="17" t="str">
        <f>hyperlink(vlookup(B211,link!$B$2:$D$332,3,FALSE),criteria!F210)</f>
        <v>ユーザーインタビューによって見つけた課題に対してどの機能がリリースされているのかが記録されており、その効果も測定されている。</v>
      </c>
      <c r="F211" s="18" t="b">
        <v>0</v>
      </c>
      <c r="G211" s="18" t="b">
        <v>0</v>
      </c>
      <c r="H211" s="18" t="b">
        <v>0</v>
      </c>
      <c r="I211" s="21"/>
    </row>
    <row r="212" ht="45.0" customHeight="1">
      <c r="A212" s="26">
        <f>criteria!A211</f>
        <v>210</v>
      </c>
      <c r="B212" s="14" t="str">
        <f>criteria!B211</f>
        <v>DESIGN-3-2</v>
      </c>
      <c r="D212" s="28" t="str">
        <f>criteria!D211</f>
        <v>学習と改善</v>
      </c>
      <c r="E212" s="17" t="str">
        <f>hyperlink(vlookup(B212,link!$B$2:$D$332,3,FALSE),criteria!F211)</f>
        <v>直近、半年以内になんらかのユーザーインタビューを行っているか。</v>
      </c>
      <c r="F212" s="18" t="b">
        <v>0</v>
      </c>
      <c r="G212" s="18" t="b">
        <v>0</v>
      </c>
      <c r="H212" s="18" t="b">
        <v>0</v>
      </c>
      <c r="I212" s="21"/>
    </row>
    <row r="213" ht="45.0" customHeight="1">
      <c r="A213" s="26">
        <f>criteria!A212</f>
        <v>211</v>
      </c>
      <c r="B213" s="14" t="str">
        <f>criteria!B212</f>
        <v>DESIGN-3-3</v>
      </c>
      <c r="D213" s="28" t="str">
        <f>criteria!D212</f>
        <v>プラクティス</v>
      </c>
      <c r="E213" s="17" t="str">
        <f>hyperlink(vlookup(B213,link!$B$2:$D$332,3,FALSE),criteria!F212)</f>
        <v>ユーザーインタビューの実施のための稟議やフローは軽量で、一ヶ月以内に行うことができるか。</v>
      </c>
      <c r="F213" s="18" t="b">
        <v>0</v>
      </c>
      <c r="G213" s="18" t="b">
        <v>0</v>
      </c>
      <c r="H213" s="18" t="b">
        <v>0</v>
      </c>
      <c r="I213" s="21"/>
    </row>
    <row r="214" ht="45.0" customHeight="1">
      <c r="A214" s="26">
        <f>criteria!A213</f>
        <v>212</v>
      </c>
      <c r="B214" s="14" t="str">
        <f>criteria!B213</f>
        <v>DESIGN-3-4</v>
      </c>
      <c r="D214" s="28" t="str">
        <f>criteria!D213</f>
        <v>プラクティス</v>
      </c>
      <c r="E214" s="17" t="str">
        <f>hyperlink(vlookup(B214,link!$B$2:$D$332,3,FALSE),criteria!F213)</f>
        <v>インタビュー結果のインサイトをまとめて、共感マップなどを作成しているか。</v>
      </c>
      <c r="F214" s="18" t="b">
        <v>0</v>
      </c>
      <c r="G214" s="18" t="b">
        <v>0</v>
      </c>
      <c r="H214" s="18" t="b">
        <v>0</v>
      </c>
      <c r="I214" s="21"/>
    </row>
    <row r="215" ht="45.0" customHeight="1">
      <c r="A215" s="26">
        <f>criteria!A214</f>
        <v>213</v>
      </c>
      <c r="B215" s="14" t="str">
        <f>criteria!B214</f>
        <v>DESIGN-3-5</v>
      </c>
      <c r="D215" s="28" t="str">
        <f>criteria!D214</f>
        <v>プラクティス</v>
      </c>
      <c r="E215" s="17" t="str">
        <f>hyperlink(vlookup(B215,link!$B$2:$D$332,3,FALSE),criteria!F214)</f>
        <v>インタビュー参加者が話しやすい雰囲気作りのための工夫がインタビュースクリプトに組み込まれている。</v>
      </c>
      <c r="F215" s="18" t="b">
        <v>0</v>
      </c>
      <c r="G215" s="18" t="b">
        <v>0</v>
      </c>
      <c r="H215" s="18" t="b">
        <v>0</v>
      </c>
      <c r="I215" s="21"/>
    </row>
    <row r="216" ht="45.0" customHeight="1">
      <c r="A216" s="26">
        <f>criteria!A215</f>
        <v>214</v>
      </c>
      <c r="B216" s="14" t="str">
        <f>criteria!B215</f>
        <v>DESIGN-3-6</v>
      </c>
      <c r="D216" s="28" t="str">
        <f>criteria!D215</f>
        <v>アンチパターン</v>
      </c>
      <c r="E216" s="17" t="str">
        <f>hyperlink(vlookup(B216,link!$B$2:$D$332,3,FALSE),criteria!F215)</f>
        <v>ユーザーインタビューに関して訓練を受けていないスタッフが実施しており、仮説に対して誘導的すぎたり、クローズドクエッションが多くなったりしている。</v>
      </c>
      <c r="F216" s="18" t="b">
        <v>0</v>
      </c>
      <c r="G216" s="18" t="b">
        <v>0</v>
      </c>
      <c r="H216" s="18" t="b">
        <v>0</v>
      </c>
      <c r="I216" s="21"/>
    </row>
    <row r="217" ht="45.0" customHeight="1">
      <c r="A217" s="26">
        <f>criteria!A216</f>
        <v>215</v>
      </c>
      <c r="B217" s="14" t="str">
        <f>criteria!B216</f>
        <v>DESIGN-3-7</v>
      </c>
      <c r="D217" s="28" t="str">
        <f>criteria!D216</f>
        <v>アンチパターン</v>
      </c>
      <c r="E217" s="17" t="str">
        <f>hyperlink(vlookup(B217,link!$B$2:$D$332,3,FALSE),criteria!F216)</f>
        <v>インタビュー結果が具体的な次の一手（異なる仮説の構築や、具体的な機能反映）につながらずに実施したまま放置されている。</v>
      </c>
      <c r="F217" s="18" t="b">
        <v>0</v>
      </c>
      <c r="G217" s="18" t="b">
        <v>0</v>
      </c>
      <c r="H217" s="18" t="b">
        <v>0</v>
      </c>
      <c r="I217" s="21"/>
    </row>
    <row r="218" ht="45.0" customHeight="1">
      <c r="A218" s="26">
        <f>criteria!A217</f>
        <v>216</v>
      </c>
      <c r="B218" s="14" t="str">
        <f>criteria!B217</f>
        <v>DESIGN-3-8</v>
      </c>
      <c r="D218" s="28" t="str">
        <f>criteria!D217</f>
        <v>アンチパターン</v>
      </c>
      <c r="E218" s="17" t="str">
        <f>hyperlink(vlookup(B218,link!$B$2:$D$332,3,FALSE),criteria!F217)</f>
        <v>仮説をもたずにインタビューを設計しており、インタビューイの要望をそのまま拾い上げたり、サンプルの少ないインタビュー結果をそのままセグメント全体問題としてとらえてしまっている。</v>
      </c>
      <c r="F218" s="18" t="b">
        <v>0</v>
      </c>
      <c r="G218" s="18" t="b">
        <v>0</v>
      </c>
      <c r="H218" s="18" t="b">
        <v>0</v>
      </c>
      <c r="I218" s="21"/>
    </row>
    <row r="219" ht="45.0" customHeight="1">
      <c r="A219" s="26">
        <f>criteria!A218</f>
        <v>217</v>
      </c>
      <c r="B219" s="14" t="str">
        <f>criteria!B218</f>
        <v>DESIGN-4-1</v>
      </c>
      <c r="C219" s="27" t="str">
        <f>criteria!E218</f>
        <v>デザインシステムの管理</v>
      </c>
      <c r="D219" s="28" t="str">
        <f>criteria!D218</f>
        <v>メトリクスの計測</v>
      </c>
      <c r="E219" s="17" t="str">
        <f>hyperlink(vlookup(B219,link!$B$2:$D$332,3,FALSE),criteria!F218)</f>
        <v>デザインシステムを用いて、デザイナーの介在なしにフロントエンド開発の５割以上が達成できている。</v>
      </c>
      <c r="F219" s="18" t="b">
        <v>0</v>
      </c>
      <c r="G219" s="18" t="b">
        <v>0</v>
      </c>
      <c r="H219" s="18" t="b">
        <v>0</v>
      </c>
      <c r="I219" s="21"/>
    </row>
    <row r="220" ht="45.0" customHeight="1">
      <c r="A220" s="26">
        <f>criteria!A219</f>
        <v>218</v>
      </c>
      <c r="B220" s="14" t="str">
        <f>criteria!B219</f>
        <v>DESIGN-4-2</v>
      </c>
      <c r="D220" s="28" t="str">
        <f>criteria!D219</f>
        <v>学習と改善</v>
      </c>
      <c r="E220" s="17" t="str">
        <f>hyperlink(vlookup(B220,link!$B$2:$D$332,3,FALSE),criteria!F219)</f>
        <v>利用頻度の高いコンポーネント等をまとめたデザインシステムを構築し、継続的に棚卸するなど陳腐化することなく改善できているか。</v>
      </c>
      <c r="F220" s="18" t="b">
        <v>0</v>
      </c>
      <c r="G220" s="18" t="b">
        <v>0</v>
      </c>
      <c r="H220" s="18" t="b">
        <v>0</v>
      </c>
      <c r="I220" s="21"/>
    </row>
    <row r="221" ht="45.0" customHeight="1">
      <c r="A221" s="26">
        <f>criteria!A220</f>
        <v>219</v>
      </c>
      <c r="B221" s="14" t="str">
        <f>criteria!B220</f>
        <v>DESIGN-4-3</v>
      </c>
      <c r="D221" s="28" t="str">
        <f>criteria!D220</f>
        <v>プラクティス</v>
      </c>
      <c r="E221" s="17" t="str">
        <f>hyperlink(vlookup(B221,link!$B$2:$D$332,3,FALSE),criteria!F220)</f>
        <v>プロダクトに関わるUIパーツは、動作するライブラリとしてまとめられているか。</v>
      </c>
      <c r="F221" s="18" t="b">
        <v>0</v>
      </c>
      <c r="G221" s="18" t="b">
        <v>0</v>
      </c>
      <c r="H221" s="18" t="b">
        <v>0</v>
      </c>
      <c r="I221" s="21"/>
    </row>
    <row r="222" ht="45.0" customHeight="1">
      <c r="A222" s="26">
        <f>criteria!A221</f>
        <v>220</v>
      </c>
      <c r="B222" s="14" t="str">
        <f>criteria!B221</f>
        <v>DESIGN-4-4</v>
      </c>
      <c r="D222" s="28" t="str">
        <f>criteria!D221</f>
        <v>プラクティス</v>
      </c>
      <c r="E222" s="17" t="str">
        <f>hyperlink(vlookup(B222,link!$B$2:$D$332,3,FALSE),criteria!F221)</f>
        <v>UIデザイナーが作成したデザインをソースコードに自動的に反映するためにツールを利用しているか。</v>
      </c>
      <c r="F222" s="18" t="b">
        <v>0</v>
      </c>
      <c r="G222" s="18" t="b">
        <v>0</v>
      </c>
      <c r="H222" s="18" t="b">
        <v>0</v>
      </c>
      <c r="I222" s="21"/>
    </row>
    <row r="223" ht="45.0" customHeight="1">
      <c r="A223" s="26">
        <f>criteria!A222</f>
        <v>221</v>
      </c>
      <c r="B223" s="14" t="str">
        <f>criteria!B222</f>
        <v>DESIGN-4-5</v>
      </c>
      <c r="D223" s="28" t="str">
        <f>criteria!D222</f>
        <v>プラクティス</v>
      </c>
      <c r="E223" s="17" t="str">
        <f>hyperlink(vlookup(B223,link!$B$2:$D$332,3,FALSE),criteria!F222)</f>
        <v>プロダクトに関わるUIパーツには、OOUIなどの抽象的な情報設計に基づいた共通のポリシーがあり、それらがドキュメント化されているか。</v>
      </c>
      <c r="F223" s="18" t="b">
        <v>0</v>
      </c>
      <c r="G223" s="18" t="b">
        <v>0</v>
      </c>
      <c r="H223" s="18" t="b">
        <v>0</v>
      </c>
      <c r="I223" s="21"/>
    </row>
    <row r="224" ht="45.0" customHeight="1">
      <c r="A224" s="26">
        <f>criteria!A223</f>
        <v>222</v>
      </c>
      <c r="B224" s="14" t="str">
        <f>criteria!B223</f>
        <v>DESIGN-4-6</v>
      </c>
      <c r="D224" s="28" t="str">
        <f>criteria!D223</f>
        <v>アンチパターン</v>
      </c>
      <c r="E224" s="17" t="str">
        <f>hyperlink(vlookup(B224,link!$B$2:$D$332,3,FALSE),criteria!F223)</f>
        <v>フロントエンド開発とバックエンドが密結合しており、APIモックサーバーなどを用いて、バックエンド開発と並行して開発をすすめることができない。</v>
      </c>
      <c r="F224" s="18" t="b">
        <v>0</v>
      </c>
      <c r="G224" s="18" t="b">
        <v>0</v>
      </c>
      <c r="H224" s="18" t="b">
        <v>0</v>
      </c>
      <c r="I224" s="21"/>
    </row>
    <row r="225" ht="45.0" customHeight="1">
      <c r="A225" s="26">
        <f>criteria!A224</f>
        <v>223</v>
      </c>
      <c r="B225" s="14" t="str">
        <f>criteria!B224</f>
        <v>DESIGN-4-7</v>
      </c>
      <c r="D225" s="28" t="str">
        <f>criteria!D224</f>
        <v>アンチパターン</v>
      </c>
      <c r="E225" s="17" t="str">
        <f>hyperlink(vlookup(B225,link!$B$2:$D$332,3,FALSE),criteria!F224)</f>
        <v>各プラットフォーム（iOS/Android/Web）などで過度に統一の体験を設計しようとしすぎてしまい、それぞれの流儀にそぐわないUIとなってしまっている。</v>
      </c>
      <c r="F225" s="18" t="b">
        <v>0</v>
      </c>
      <c r="G225" s="18" t="b">
        <v>0</v>
      </c>
      <c r="H225" s="18" t="b">
        <v>0</v>
      </c>
      <c r="I225" s="21"/>
    </row>
    <row r="226" ht="45.0" customHeight="1">
      <c r="A226" s="26">
        <f>criteria!A225</f>
        <v>224</v>
      </c>
      <c r="B226" s="14" t="str">
        <f>criteria!B225</f>
        <v>DESIGN-4-8</v>
      </c>
      <c r="D226" s="28" t="str">
        <f>criteria!D225</f>
        <v>アンチパターン</v>
      </c>
      <c r="E226" s="17" t="str">
        <f>hyperlink(vlookup(B226,link!$B$2:$D$332,3,FALSE),criteria!F225)</f>
        <v>各画面やパーツごとに組み込まれた細やかなアニメーションや音、振動、トランジションといった動きのあるUI要素がガイドラインに組み込まれていない。</v>
      </c>
      <c r="F226" s="18" t="b">
        <v>0</v>
      </c>
      <c r="G226" s="18" t="b">
        <v>0</v>
      </c>
      <c r="H226" s="18" t="b">
        <v>0</v>
      </c>
      <c r="I226" s="21"/>
    </row>
    <row r="227" ht="45.0" customHeight="1">
      <c r="A227" s="26">
        <f>criteria!A226</f>
        <v>225</v>
      </c>
      <c r="B227" s="14" t="str">
        <f>criteria!B226</f>
        <v>DESIGN-5-1</v>
      </c>
      <c r="C227" s="27" t="str">
        <f>criteria!E226</f>
        <v>デザイン組織</v>
      </c>
      <c r="D227" s="28" t="str">
        <f>criteria!D226</f>
        <v>メトリクスの計測</v>
      </c>
      <c r="E227" s="17" t="str">
        <f>hyperlink(vlookup(B227,link!$B$2:$D$332,3,FALSE),criteria!F226)</f>
        <v>事業に必要なUI/UXデザインの過半数を内製化できているか。</v>
      </c>
      <c r="F227" s="18" t="b">
        <v>0</v>
      </c>
      <c r="G227" s="18" t="b">
        <v>0</v>
      </c>
      <c r="H227" s="18" t="b">
        <v>0</v>
      </c>
      <c r="I227" s="21"/>
    </row>
    <row r="228" ht="45.0" customHeight="1">
      <c r="A228" s="26">
        <f>criteria!A227</f>
        <v>226</v>
      </c>
      <c r="B228" s="14" t="str">
        <f>criteria!B227</f>
        <v>DESIGN-5-2</v>
      </c>
      <c r="D228" s="28" t="str">
        <f>criteria!D227</f>
        <v>学習と改善</v>
      </c>
      <c r="E228" s="17" t="str">
        <f>hyperlink(vlookup(B228,link!$B$2:$D$332,3,FALSE),criteria!F227)</f>
        <v>デザイン組織のリーダーは、自社戦略に必要なデザイナーの人事戦略を自ら立案しており、採用・育成についての権限と責任を負っているか。</v>
      </c>
      <c r="F228" s="18" t="b">
        <v>0</v>
      </c>
      <c r="G228" s="18" t="b">
        <v>0</v>
      </c>
      <c r="H228" s="18" t="b">
        <v>0</v>
      </c>
      <c r="I228" s="21"/>
    </row>
    <row r="229" ht="45.0" customHeight="1">
      <c r="A229" s="26">
        <f>criteria!A228</f>
        <v>227</v>
      </c>
      <c r="B229" s="14" t="str">
        <f>criteria!B228</f>
        <v>DESIGN-5-3</v>
      </c>
      <c r="D229" s="28" t="str">
        <f>criteria!D228</f>
        <v>プラクティス</v>
      </c>
      <c r="E229" s="17" t="str">
        <f>hyperlink(vlookup(B229,link!$B$2:$D$332,3,FALSE),criteria!F228)</f>
        <v>全社のクリエイティブや顧客体験デザインを担う専門知識を持った経営幹部がいるか。</v>
      </c>
      <c r="F229" s="18" t="b">
        <v>0</v>
      </c>
      <c r="G229" s="18" t="b">
        <v>0</v>
      </c>
      <c r="H229" s="18" t="b">
        <v>0</v>
      </c>
      <c r="I229" s="21"/>
    </row>
    <row r="230" ht="45.0" customHeight="1">
      <c r="A230" s="26">
        <f>criteria!A229</f>
        <v>228</v>
      </c>
      <c r="B230" s="14" t="str">
        <f>criteria!B229</f>
        <v>DESIGN-5-4</v>
      </c>
      <c r="D230" s="28" t="str">
        <f>criteria!D229</f>
        <v>プラクティス</v>
      </c>
      <c r="E230" s="17" t="str">
        <f>hyperlink(vlookup(B230,link!$B$2:$D$332,3,FALSE),criteria!F229)</f>
        <v>内製のデザイン組織を持ち、ガイドラインなどを用いて、内製化すべきことと外部の専門家集団を活用することを明確にしているか。</v>
      </c>
      <c r="F230" s="18" t="b">
        <v>0</v>
      </c>
      <c r="G230" s="18" t="b">
        <v>0</v>
      </c>
      <c r="H230" s="18" t="b">
        <v>0</v>
      </c>
      <c r="I230" s="21"/>
    </row>
    <row r="231" ht="45.0" customHeight="1">
      <c r="A231" s="26">
        <f>criteria!A230</f>
        <v>229</v>
      </c>
      <c r="B231" s="14" t="str">
        <f>criteria!B230</f>
        <v>DESIGN-5-5</v>
      </c>
      <c r="D231" s="28" t="str">
        <f>criteria!D230</f>
        <v>プラクティス</v>
      </c>
      <c r="E231" s="17" t="str">
        <f>hyperlink(vlookup(B231,link!$B$2:$D$332,3,FALSE),criteria!F230)</f>
        <v>事業責任者は顧客体験やデザイン思考のトレーニングを受けているか。</v>
      </c>
      <c r="F231" s="18" t="b">
        <v>0</v>
      </c>
      <c r="G231" s="18" t="b">
        <v>0</v>
      </c>
      <c r="H231" s="18" t="b">
        <v>0</v>
      </c>
      <c r="I231" s="21"/>
    </row>
    <row r="232" ht="45.0" customHeight="1">
      <c r="A232" s="26">
        <f>criteria!A231</f>
        <v>230</v>
      </c>
      <c r="B232" s="14" t="str">
        <f>criteria!B231</f>
        <v>DESIGN-5-6</v>
      </c>
      <c r="D232" s="28" t="str">
        <f>criteria!D231</f>
        <v>アンチパターン</v>
      </c>
      <c r="E232" s="17" t="str">
        <f>hyperlink(vlookup(B232,link!$B$2:$D$332,3,FALSE),criteria!F231)</f>
        <v>デザイナーがプロジェクトを横断して派遣され、兼務が多くなったり関わる期間が短くなるため、各プロダクトにおけるユーザーへの共感や事業価値の理解が弱くなっている。</v>
      </c>
      <c r="F232" s="18" t="b">
        <v>0</v>
      </c>
      <c r="G232" s="18" t="b">
        <v>0</v>
      </c>
      <c r="H232" s="18" t="b">
        <v>0</v>
      </c>
      <c r="I232" s="21"/>
    </row>
    <row r="233" ht="45.0" customHeight="1">
      <c r="A233" s="26">
        <f>criteria!A232</f>
        <v>231</v>
      </c>
      <c r="B233" s="14" t="str">
        <f>criteria!B232</f>
        <v>DESIGN-5-7</v>
      </c>
      <c r="D233" s="28" t="str">
        <f>criteria!D232</f>
        <v>アンチパターン</v>
      </c>
      <c r="E233" s="17" t="str">
        <f>hyperlink(vlookup(B233,link!$B$2:$D$332,3,FALSE),criteria!F232)</f>
        <v>個別のプロダクトや事業チームごとに専任で配置されるのみとなっており、デザイナーとしてのキャリアやスキル向上のサポートが乏しい。</v>
      </c>
      <c r="F233" s="18" t="b">
        <v>0</v>
      </c>
      <c r="G233" s="18" t="b">
        <v>0</v>
      </c>
      <c r="H233" s="18" t="b">
        <v>0</v>
      </c>
      <c r="I233" s="21"/>
    </row>
    <row r="234" ht="45.0" customHeight="1">
      <c r="A234" s="26">
        <f>criteria!A233</f>
        <v>232</v>
      </c>
      <c r="B234" s="14" t="str">
        <f>criteria!B233</f>
        <v>DESIGN-5-8</v>
      </c>
      <c r="D234" s="28" t="str">
        <f>criteria!D233</f>
        <v>アンチパターン</v>
      </c>
      <c r="E234" s="17" t="str">
        <f>hyperlink(vlookup(B234,link!$B$2:$D$332,3,FALSE),criteria!F233)</f>
        <v>デザイナーがプロジェクトの意思決定に関われなかったり、デザイナーに情報を伝えるのが遅いため、カスタマージャーニー全体に対する価値が発揮しづらくなっている。</v>
      </c>
      <c r="F234" s="18" t="b">
        <v>0</v>
      </c>
      <c r="G234" s="18" t="b">
        <v>0</v>
      </c>
      <c r="H234" s="18" t="b">
        <v>0</v>
      </c>
      <c r="I234" s="21"/>
    </row>
    <row r="235" ht="45.0" customHeight="1">
      <c r="A235" s="26">
        <f>criteria!A234</f>
        <v>233</v>
      </c>
      <c r="B235" s="14" t="str">
        <f>criteria!B234</f>
        <v>DESIGN-6-1</v>
      </c>
      <c r="C235" s="27" t="str">
        <f>criteria!E234</f>
        <v>プロトタイピング</v>
      </c>
      <c r="D235" s="28" t="str">
        <f>criteria!D234</f>
        <v>メトリクスの計測</v>
      </c>
      <c r="E235" s="17" t="str">
        <f>hyperlink(vlookup(B235,link!$B$2:$D$332,3,FALSE),criteria!F234)</f>
        <v>少なくとも四半期に1回以上の戦略仮説に向けたサービスプロトタイプを作成しているか。</v>
      </c>
      <c r="F235" s="18" t="b">
        <v>0</v>
      </c>
      <c r="G235" s="18" t="b">
        <v>0</v>
      </c>
      <c r="H235" s="18" t="b">
        <v>0</v>
      </c>
      <c r="I235" s="21"/>
    </row>
    <row r="236" ht="45.0" customHeight="1">
      <c r="A236" s="26">
        <f>criteria!A235</f>
        <v>234</v>
      </c>
      <c r="B236" s="14" t="str">
        <f>criteria!B235</f>
        <v>DESIGN-6-2</v>
      </c>
      <c r="D236" s="28" t="str">
        <f>criteria!D235</f>
        <v>学習と改善</v>
      </c>
      <c r="E236" s="17" t="str">
        <f>hyperlink(vlookup(B236,link!$B$2:$D$332,3,FALSE),criteria!F235)</f>
        <v>一年に一度以上の頻度で経営幹部も参加するプロトタイプづくりのワークショップを行っているか。</v>
      </c>
      <c r="F236" s="18" t="b">
        <v>0</v>
      </c>
      <c r="G236" s="18" t="b">
        <v>0</v>
      </c>
      <c r="H236" s="18" t="b">
        <v>0</v>
      </c>
      <c r="I236" s="21"/>
    </row>
    <row r="237" ht="45.0" customHeight="1">
      <c r="A237" s="26">
        <f>criteria!A236</f>
        <v>235</v>
      </c>
      <c r="B237" s="14" t="str">
        <f>criteria!B236</f>
        <v>DESIGN-6-3</v>
      </c>
      <c r="D237" s="28" t="str">
        <f>criteria!D236</f>
        <v>プラクティス</v>
      </c>
      <c r="E237" s="17" t="str">
        <f>hyperlink(vlookup(B237,link!$B$2:$D$332,3,FALSE),criteria!F236)</f>
        <v>ある課題の発散のフェーズでは、プロトタイプは極端な仮説に基づいて複数個つくられているか。</v>
      </c>
      <c r="F237" s="18" t="b">
        <v>0</v>
      </c>
      <c r="G237" s="18" t="b">
        <v>0</v>
      </c>
      <c r="H237" s="18" t="b">
        <v>0</v>
      </c>
      <c r="I237" s="21"/>
    </row>
    <row r="238" ht="45.0" customHeight="1">
      <c r="A238" s="26">
        <f>criteria!A237</f>
        <v>236</v>
      </c>
      <c r="B238" s="14" t="str">
        <f>criteria!B237</f>
        <v>DESIGN-6-4</v>
      </c>
      <c r="D238" s="28" t="str">
        <f>criteria!D237</f>
        <v>プラクティス</v>
      </c>
      <c r="E238" s="17" t="str">
        <f>hyperlink(vlookup(B238,link!$B$2:$D$332,3,FALSE),criteria!F237)</f>
        <v>デザイナーやプロダクトオーナーはプロトタイピング専用ツールを使うことができるか。</v>
      </c>
      <c r="F238" s="18" t="b">
        <v>0</v>
      </c>
      <c r="G238" s="18" t="b">
        <v>0</v>
      </c>
      <c r="H238" s="18" t="b">
        <v>0</v>
      </c>
      <c r="I238" s="21"/>
    </row>
    <row r="239" ht="45.0" customHeight="1">
      <c r="A239" s="26">
        <f>criteria!A238</f>
        <v>237</v>
      </c>
      <c r="B239" s="14" t="str">
        <f>criteria!B238</f>
        <v>DESIGN-6-5</v>
      </c>
      <c r="D239" s="28" t="str">
        <f>criteria!D238</f>
        <v>プラクティス</v>
      </c>
      <c r="E239" s="17" t="str">
        <f>hyperlink(vlookup(B239,link!$B$2:$D$332,3,FALSE),criteria!F238)</f>
        <v>作ったプロトタイプは、一度破棄してから製品用の設計を行っているか。</v>
      </c>
      <c r="F239" s="18" t="b">
        <v>0</v>
      </c>
      <c r="G239" s="18" t="b">
        <v>0</v>
      </c>
      <c r="H239" s="18" t="b">
        <v>0</v>
      </c>
      <c r="I239" s="21"/>
    </row>
    <row r="240" ht="45.0" customHeight="1">
      <c r="A240" s="26">
        <f>criteria!A239</f>
        <v>238</v>
      </c>
      <c r="B240" s="14" t="str">
        <f>criteria!B239</f>
        <v>DESIGN-6-6</v>
      </c>
      <c r="D240" s="28" t="str">
        <f>criteria!D239</f>
        <v>アンチパターン</v>
      </c>
      <c r="E240" s="17" t="str">
        <f>hyperlink(vlookup(B240,link!$B$2:$D$332,3,FALSE),criteria!F239)</f>
        <v>プロトタイプを作るために、プレゼンや大きな稟議が必要になり、プロトタイピングの前に頓挫することが多い。</v>
      </c>
      <c r="F240" s="18" t="b">
        <v>0</v>
      </c>
      <c r="G240" s="18" t="b">
        <v>0</v>
      </c>
      <c r="H240" s="18" t="b">
        <v>0</v>
      </c>
      <c r="I240" s="21"/>
    </row>
    <row r="241" ht="45.0" customHeight="1">
      <c r="A241" s="26">
        <f>criteria!A240</f>
        <v>239</v>
      </c>
      <c r="B241" s="14" t="str">
        <f>criteria!B240</f>
        <v>DESIGN-6-7</v>
      </c>
      <c r="D241" s="28" t="str">
        <f>criteria!D240</f>
        <v>アンチパターン</v>
      </c>
      <c r="E241" s="17" t="str">
        <f>hyperlink(vlookup(B241,link!$B$2:$D$332,3,FALSE),criteria!F240)</f>
        <v>MVPを特定せずに、プロトタイピングに製品版の完成度を求めてしまう。(プロトタイプはどれだけ雑に仮説検証が達成できるかが重要である。)</v>
      </c>
      <c r="F241" s="18" t="b">
        <v>0</v>
      </c>
      <c r="G241" s="18" t="b">
        <v>0</v>
      </c>
      <c r="H241" s="18" t="b">
        <v>0</v>
      </c>
      <c r="I241" s="21"/>
    </row>
    <row r="242" ht="45.0" customHeight="1">
      <c r="A242" s="26">
        <f>criteria!A241</f>
        <v>240</v>
      </c>
      <c r="B242" s="14" t="str">
        <f>criteria!B241</f>
        <v>DESIGN-6-8</v>
      </c>
      <c r="D242" s="28" t="str">
        <f>criteria!D241</f>
        <v>アンチパターン</v>
      </c>
      <c r="E242" s="17" t="str">
        <f>hyperlink(vlookup(B242,link!$B$2:$D$332,3,FALSE),criteria!F241)</f>
        <v>一度のプロトタイピングで、中止や製品化を判断してしまう。</v>
      </c>
      <c r="F242" s="18" t="b">
        <v>0</v>
      </c>
      <c r="G242" s="18" t="b">
        <v>0</v>
      </c>
      <c r="H242" s="18" t="b">
        <v>0</v>
      </c>
      <c r="I242" s="21"/>
    </row>
    <row r="243" ht="45.0" customHeight="1">
      <c r="A243" s="26">
        <f>criteria!A242</f>
        <v>241</v>
      </c>
      <c r="B243" s="14" t="str">
        <f>criteria!B242</f>
        <v>DESIGN-7-1</v>
      </c>
      <c r="C243" s="27" t="str">
        <f>criteria!E242</f>
        <v>ユーザビリティテスト</v>
      </c>
      <c r="D243" s="28" t="str">
        <f>criteria!D242</f>
        <v>メトリクスの計測</v>
      </c>
      <c r="E243" s="17" t="str">
        <f>hyperlink(vlookup(B243,link!$B$2:$D$332,3,FALSE),criteria!F242)</f>
        <v>ユーザビリティパフォーマンステストを行い、タスク達成率などを継続的または周期的にトラッキングしているか。</v>
      </c>
      <c r="F243" s="18" t="b">
        <v>0</v>
      </c>
      <c r="G243" s="18" t="b">
        <v>0</v>
      </c>
      <c r="H243" s="18" t="b">
        <v>0</v>
      </c>
      <c r="I243" s="21"/>
    </row>
    <row r="244" ht="45.0" customHeight="1">
      <c r="A244" s="26">
        <f>criteria!A243</f>
        <v>242</v>
      </c>
      <c r="B244" s="14" t="str">
        <f>criteria!B243</f>
        <v>DESIGN-7-2</v>
      </c>
      <c r="D244" s="28" t="str">
        <f>criteria!D243</f>
        <v>学習と改善</v>
      </c>
      <c r="E244" s="17" t="str">
        <f>hyperlink(vlookup(B244,link!$B$2:$D$332,3,FALSE),criteria!F243)</f>
        <v>新規・既存顧客について継続的にユーザビリティの変化がないか示すメトリクス（タスクの成功率など）を計測し、それをもとに改善を行っているか。</v>
      </c>
      <c r="F244" s="18" t="b">
        <v>0</v>
      </c>
      <c r="G244" s="18" t="b">
        <v>0</v>
      </c>
      <c r="H244" s="18" t="b">
        <v>0</v>
      </c>
      <c r="I244" s="21"/>
    </row>
    <row r="245" ht="45.0" customHeight="1">
      <c r="A245" s="26">
        <f>criteria!A244</f>
        <v>243</v>
      </c>
      <c r="B245" s="14" t="str">
        <f>criteria!B244</f>
        <v>DESIGN-7-3</v>
      </c>
      <c r="D245" s="28" t="str">
        <f>criteria!D244</f>
        <v>プラクティス</v>
      </c>
      <c r="E245" s="17" t="str">
        <f>hyperlink(vlookup(B245,link!$B$2:$D$332,3,FALSE),criteria!F244)</f>
        <v>重要機能のタスク成功率/タスク実施時間/学習効率などを計測しているか。</v>
      </c>
      <c r="F245" s="18" t="b">
        <v>0</v>
      </c>
      <c r="G245" s="18" t="b">
        <v>0</v>
      </c>
      <c r="H245" s="18" t="b">
        <v>0</v>
      </c>
      <c r="I245" s="21"/>
    </row>
    <row r="246" ht="45.0" customHeight="1">
      <c r="A246" s="26">
        <f>criteria!A245</f>
        <v>244</v>
      </c>
      <c r="B246" s="14" t="str">
        <f>criteria!B245</f>
        <v>DESIGN-7-4</v>
      </c>
      <c r="D246" s="28" t="str">
        <f>criteria!D245</f>
        <v>プラクティス</v>
      </c>
      <c r="E246" s="17" t="str">
        <f>hyperlink(vlookup(B246,link!$B$2:$D$332,3,FALSE),criteria!F245)</f>
        <v>実際のリリース後も入力エラーやタスク時間などを計測しているか。</v>
      </c>
      <c r="F246" s="18" t="b">
        <v>0</v>
      </c>
      <c r="G246" s="18" t="b">
        <v>0</v>
      </c>
      <c r="H246" s="18" t="b">
        <v>0</v>
      </c>
      <c r="I246" s="21"/>
    </row>
    <row r="247" ht="45.0" customHeight="1">
      <c r="A247" s="26">
        <f>criteria!A246</f>
        <v>245</v>
      </c>
      <c r="B247" s="14" t="str">
        <f>criteria!B246</f>
        <v>DESIGN-7-5</v>
      </c>
      <c r="D247" s="28" t="str">
        <f>criteria!D246</f>
        <v>プラクティス</v>
      </c>
      <c r="E247" s="17" t="str">
        <f>hyperlink(vlookup(B247,link!$B$2:$D$332,3,FALSE),criteria!F246)</f>
        <v>自己申告メトリクスなどを用いて、印象を含めた満足度のテストをおこなっているか。</v>
      </c>
      <c r="F247" s="18" t="b">
        <v>0</v>
      </c>
      <c r="G247" s="18" t="b">
        <v>0</v>
      </c>
      <c r="H247" s="18" t="b">
        <v>0</v>
      </c>
      <c r="I247" s="21"/>
    </row>
    <row r="248" ht="45.0" customHeight="1">
      <c r="A248" s="26">
        <f>criteria!A247</f>
        <v>246</v>
      </c>
      <c r="B248" s="14" t="str">
        <f>criteria!B247</f>
        <v>DESIGN-7-6</v>
      </c>
      <c r="D248" s="28" t="str">
        <f>criteria!D247</f>
        <v>アンチパターン</v>
      </c>
      <c r="E248" s="17" t="str">
        <f>hyperlink(vlookup(B248,link!$B$2:$D$332,3,FALSE),criteria!F247)</f>
        <v>ユーザー調査（何が課題かの発見）とユーザビリティテスト（使い心地が良いか、どのような印象を抱いたか）を区別せず同時に行ってしまう。</v>
      </c>
      <c r="F248" s="18" t="b">
        <v>0</v>
      </c>
      <c r="G248" s="18" t="b">
        <v>0</v>
      </c>
      <c r="H248" s="18" t="b">
        <v>0</v>
      </c>
      <c r="I248" s="21"/>
    </row>
    <row r="249" ht="45.0" customHeight="1">
      <c r="A249" s="26">
        <f>criteria!A248</f>
        <v>247</v>
      </c>
      <c r="B249" s="14" t="str">
        <f>criteria!B248</f>
        <v>DESIGN-7-7</v>
      </c>
      <c r="D249" s="28" t="str">
        <f>criteria!D248</f>
        <v>アンチパターン</v>
      </c>
      <c r="E249" s="17" t="str">
        <f>hyperlink(vlookup(B249,link!$B$2:$D$332,3,FALSE),criteria!F248)</f>
        <v>事業KPIとの関連の薄い些細な項目ばかりに時間を使ってしまう。</v>
      </c>
      <c r="F249" s="18" t="b">
        <v>0</v>
      </c>
      <c r="G249" s="18" t="b">
        <v>0</v>
      </c>
      <c r="H249" s="18" t="b">
        <v>0</v>
      </c>
      <c r="I249" s="21"/>
    </row>
    <row r="250" ht="45.0" customHeight="1">
      <c r="A250" s="26">
        <f>criteria!A249</f>
        <v>248</v>
      </c>
      <c r="B250" s="14" t="str">
        <f>criteria!B249</f>
        <v>DESIGN-7-8</v>
      </c>
      <c r="D250" s="28" t="str">
        <f>criteria!D249</f>
        <v>アンチパターン</v>
      </c>
      <c r="E250" s="17" t="str">
        <f>hyperlink(vlookup(B250,link!$B$2:$D$332,3,FALSE),criteria!F249)</f>
        <v>３名以下の少なすぎるユーザビリティテスト対象者の結果に振り回されてしまう。</v>
      </c>
      <c r="F250" s="18" t="b">
        <v>0</v>
      </c>
      <c r="G250" s="18" t="b">
        <v>0</v>
      </c>
      <c r="H250" s="18" t="b">
        <v>0</v>
      </c>
      <c r="I250" s="21"/>
    </row>
    <row r="251" ht="45.0" customHeight="1">
      <c r="A251" s="26">
        <f>criteria!A250</f>
        <v>249</v>
      </c>
      <c r="B251" s="14" t="str">
        <f>criteria!B250</f>
        <v>DESIGN-8-1</v>
      </c>
      <c r="C251" s="27" t="str">
        <f>criteria!E250</f>
        <v>プロダクトマネジメント</v>
      </c>
      <c r="D251" s="28" t="str">
        <f>criteria!D250</f>
        <v>メトリクスの計測</v>
      </c>
      <c r="E251" s="17" t="str">
        <f>hyperlink(vlookup(B251,link!$B$2:$D$332,3,FALSE),criteria!F250)</f>
        <v>権限を持ったプロダクトマネージャという役職が存在し、１サービスに専任の１名以上が任命されているか。</v>
      </c>
      <c r="F251" s="18" t="b">
        <v>0</v>
      </c>
      <c r="G251" s="18" t="b">
        <v>0</v>
      </c>
      <c r="H251" s="18" t="b">
        <v>0</v>
      </c>
      <c r="I251" s="21"/>
    </row>
    <row r="252" ht="45.0" customHeight="1">
      <c r="A252" s="26">
        <f>criteria!A251</f>
        <v>250</v>
      </c>
      <c r="B252" s="14" t="str">
        <f>criteria!B251</f>
        <v>DESIGN-8-2</v>
      </c>
      <c r="D252" s="28" t="str">
        <f>criteria!D251</f>
        <v>学習と改善</v>
      </c>
      <c r="E252" s="17" t="str">
        <f>hyperlink(vlookup(B252,link!$B$2:$D$332,3,FALSE),criteria!F251)</f>
        <v>幹部人材に対して、プロダクトマネジメントのスキルについての継続的な学習機会を提供できているか。</v>
      </c>
      <c r="F252" s="18" t="b">
        <v>0</v>
      </c>
      <c r="G252" s="18" t="b">
        <v>0</v>
      </c>
      <c r="H252" s="18" t="b">
        <v>0</v>
      </c>
      <c r="I252" s="21"/>
    </row>
    <row r="253" ht="45.0" customHeight="1">
      <c r="A253" s="26">
        <f>criteria!A252</f>
        <v>251</v>
      </c>
      <c r="B253" s="14" t="str">
        <f>criteria!B252</f>
        <v>DESIGN-8-3</v>
      </c>
      <c r="D253" s="28" t="str">
        <f>criteria!D252</f>
        <v>プラクティス</v>
      </c>
      <c r="E253" s="17" t="str">
        <f>hyperlink(vlookup(B253,link!$B$2:$D$332,3,FALSE),criteria!F252)</f>
        <v>プロダクトへの要求をユーザーストーリーなど開発チームと合意したバックログアイテムの単位で明文化し、その優先順位をつけることができているか。</v>
      </c>
      <c r="F253" s="18" t="b">
        <v>0</v>
      </c>
      <c r="G253" s="18" t="b">
        <v>0</v>
      </c>
      <c r="H253" s="18" t="b">
        <v>0</v>
      </c>
      <c r="I253" s="21"/>
    </row>
    <row r="254" ht="45.0" customHeight="1">
      <c r="A254" s="26">
        <f>criteria!A253</f>
        <v>252</v>
      </c>
      <c r="B254" s="14" t="str">
        <f>criteria!B253</f>
        <v>DESIGN-8-4</v>
      </c>
      <c r="D254" s="28" t="str">
        <f>criteria!D253</f>
        <v>プラクティス</v>
      </c>
      <c r="E254" s="17" t="str">
        <f>hyperlink(vlookup(B254,link!$B$2:$D$332,3,FALSE),criteria!F253)</f>
        <v>事業フェーズに応じて、プロダクトマーケティングや詳細な要求分析、UX評価など適切な分業体制を引くことができているか。</v>
      </c>
      <c r="F254" s="18" t="b">
        <v>0</v>
      </c>
      <c r="G254" s="18" t="b">
        <v>0</v>
      </c>
      <c r="H254" s="18" t="b">
        <v>0</v>
      </c>
      <c r="I254" s="21"/>
    </row>
    <row r="255" ht="45.0" customHeight="1">
      <c r="A255" s="26">
        <f>criteria!A254</f>
        <v>253</v>
      </c>
      <c r="B255" s="14" t="str">
        <f>criteria!B254</f>
        <v>DESIGN-8-5</v>
      </c>
      <c r="D255" s="28" t="str">
        <f>criteria!D254</f>
        <v>プラクティス</v>
      </c>
      <c r="E255" s="17" t="str">
        <f>hyperlink(vlookup(B255,link!$B$2:$D$332,3,FALSE),criteria!F254)</f>
        <v>プロダクトの仮説をバリュープロポジションキャンバスや、仮説キャンバスなどで明文化した上で機能定義を行っているか。</v>
      </c>
      <c r="F255" s="18" t="b">
        <v>0</v>
      </c>
      <c r="G255" s="18" t="b">
        <v>0</v>
      </c>
      <c r="H255" s="18" t="b">
        <v>0</v>
      </c>
      <c r="I255" s="21"/>
    </row>
    <row r="256" ht="45.0" customHeight="1">
      <c r="A256" s="26">
        <f>criteria!A255</f>
        <v>254</v>
      </c>
      <c r="B256" s="14" t="str">
        <f>criteria!B255</f>
        <v>DESIGN-8-6</v>
      </c>
      <c r="D256" s="28" t="str">
        <f>criteria!D255</f>
        <v>アンチパターン</v>
      </c>
      <c r="E256" s="17" t="str">
        <f>hyperlink(vlookup(B256,link!$B$2:$D$332,3,FALSE),criteria!F255)</f>
        <v>プロダクトマネージャがソフトウェアプロダクト開発やデザインに関する知見や関心が薄く、チームの関係性が悪化している。</v>
      </c>
      <c r="F256" s="18" t="b">
        <v>0</v>
      </c>
      <c r="G256" s="18" t="b">
        <v>0</v>
      </c>
      <c r="H256" s="18" t="b">
        <v>0</v>
      </c>
      <c r="I256" s="21"/>
    </row>
    <row r="257" ht="45.0" customHeight="1">
      <c r="A257" s="26">
        <f>criteria!A256</f>
        <v>255</v>
      </c>
      <c r="B257" s="14" t="str">
        <f>criteria!B256</f>
        <v>DESIGN-8-7</v>
      </c>
      <c r="D257" s="28" t="str">
        <f>criteria!D256</f>
        <v>アンチパターン</v>
      </c>
      <c r="E257" s="17" t="str">
        <f>hyperlink(vlookup(B257,link!$B$2:$D$332,3,FALSE),criteria!F256)</f>
        <v>プロダクトマネージャとビジネスプロセスやマーケット部門との関係性が薄く、それ起因の実運用によるトラブルが、ほぼ毎回発生している。</v>
      </c>
      <c r="F257" s="18" t="b">
        <v>0</v>
      </c>
      <c r="G257" s="18" t="b">
        <v>0</v>
      </c>
      <c r="H257" s="18" t="b">
        <v>0</v>
      </c>
      <c r="I257" s="21"/>
    </row>
    <row r="258" ht="45.0" customHeight="1">
      <c r="A258" s="26">
        <f>criteria!A257</f>
        <v>256</v>
      </c>
      <c r="B258" s="14" t="str">
        <f>criteria!B257</f>
        <v>DESIGN-8-8</v>
      </c>
      <c r="D258" s="28" t="str">
        <f>criteria!D257</f>
        <v>アンチパターン</v>
      </c>
      <c r="E258" s="17" t="str">
        <f>hyperlink(vlookup(B258,link!$B$2:$D$332,3,FALSE),criteria!F257)</f>
        <v>プロダクトマネージャという役割に予算執行の権限と責任がない。</v>
      </c>
      <c r="F258" s="18" t="b">
        <v>0</v>
      </c>
      <c r="G258" s="18" t="b">
        <v>0</v>
      </c>
      <c r="H258" s="18" t="b">
        <v>0</v>
      </c>
      <c r="I258" s="21"/>
    </row>
    <row r="259" ht="45.0" customHeight="1">
      <c r="A259" s="26">
        <f>criteria!A258</f>
        <v>257</v>
      </c>
      <c r="B259" s="14" t="str">
        <f>criteria!B258</f>
        <v>CORPORATE-1-1</v>
      </c>
      <c r="C259" s="27" t="str">
        <f>criteria!E258</f>
        <v>スパン・オブ・コントロール</v>
      </c>
      <c r="D259" s="28" t="str">
        <f>criteria!D258</f>
        <v>メトリクスの計測</v>
      </c>
      <c r="E259" s="17" t="str">
        <f>hyperlink(vlookup(B259,link!$B$2:$D$332,3,FALSE),criteria!F258)</f>
        <v>スパン・オブ・コントロールの基準を(最低4名-最大10名など)設けており、それに外れた部門数などをモニタリングしているか。</v>
      </c>
      <c r="F259" s="18" t="b">
        <v>0</v>
      </c>
      <c r="G259" s="18" t="b">
        <v>0</v>
      </c>
      <c r="H259" s="18" t="b">
        <v>0</v>
      </c>
      <c r="I259" s="21"/>
    </row>
    <row r="260" ht="45.0" customHeight="1">
      <c r="A260" s="26">
        <f>criteria!A259</f>
        <v>258</v>
      </c>
      <c r="B260" s="14" t="str">
        <f>criteria!B259</f>
        <v>CORPORATE-1-2</v>
      </c>
      <c r="D260" s="28" t="str">
        <f>criteria!D259</f>
        <v>学習と改善</v>
      </c>
      <c r="E260" s="17" t="str">
        <f>hyperlink(vlookup(B260,link!$B$2:$D$332,3,FALSE),criteria!F259)</f>
        <v>兼務及びスパン・オブ・コントロールの基準が適切になるように、定期的に改善が行われているか。</v>
      </c>
      <c r="F260" s="18" t="b">
        <v>0</v>
      </c>
      <c r="G260" s="18" t="b">
        <v>0</v>
      </c>
      <c r="H260" s="18" t="b">
        <v>0</v>
      </c>
      <c r="I260" s="21"/>
    </row>
    <row r="261" ht="45.0" customHeight="1">
      <c r="A261" s="26">
        <f>criteria!A260</f>
        <v>259</v>
      </c>
      <c r="B261" s="14" t="str">
        <f>criteria!B260</f>
        <v>CORPORATE-1-3</v>
      </c>
      <c r="D261" s="28" t="str">
        <f>criteria!D260</f>
        <v>プラクティス</v>
      </c>
      <c r="E261" s="17" t="str">
        <f>hyperlink(vlookup(B261,link!$B$2:$D$332,3,FALSE),criteria!F260)</f>
        <v>人事制度上、管理職位の設定は人事考課上の等級と独立して設置されるようになっているか。（部長職じゃないと、この給与にならないといったような職位と等級が一致するものでないか。）</v>
      </c>
      <c r="F261" s="18" t="b">
        <v>0</v>
      </c>
      <c r="G261" s="18" t="b">
        <v>0</v>
      </c>
      <c r="H261" s="18" t="b">
        <v>0</v>
      </c>
      <c r="I261" s="21"/>
    </row>
    <row r="262" ht="45.0" customHeight="1">
      <c r="A262" s="26">
        <f>criteria!A261</f>
        <v>260</v>
      </c>
      <c r="B262" s="14" t="str">
        <f>criteria!B261</f>
        <v>CORPORATE-1-4</v>
      </c>
      <c r="D262" s="28" t="str">
        <f>criteria!D261</f>
        <v>プラクティス</v>
      </c>
      <c r="E262" s="17" t="str">
        <f>hyperlink(vlookup(B262,link!$B$2:$D$332,3,FALSE),criteria!F261)</f>
        <v>どのメンバーにとっても業務的な命令を行う上司は１名か。（その原則が崩れているメンバーを列挙して把握しているか。マトリクス組織であっても指揮系統は１つであるか。）</v>
      </c>
      <c r="F262" s="18" t="b">
        <v>0</v>
      </c>
      <c r="G262" s="18" t="b">
        <v>0</v>
      </c>
      <c r="H262" s="18" t="b">
        <v>0</v>
      </c>
      <c r="I262" s="21"/>
    </row>
    <row r="263" ht="45.0" customHeight="1">
      <c r="A263" s="26">
        <f>criteria!A262</f>
        <v>261</v>
      </c>
      <c r="B263" s="14" t="str">
        <f>criteria!B262</f>
        <v>CORPORATE-1-5</v>
      </c>
      <c r="D263" s="28" t="str">
        <f>criteria!D262</f>
        <v>プラクティス</v>
      </c>
      <c r="E263" s="17" t="str">
        <f>hyperlink(vlookup(B263,link!$B$2:$D$332,3,FALSE),criteria!F262)</f>
        <v>行っている業務と部門の役割が一致するように部門のミッションステートメント（業務分掌）を明確に決めて全社に公開しているか。</v>
      </c>
      <c r="F263" s="18" t="b">
        <v>0</v>
      </c>
      <c r="G263" s="18" t="b">
        <v>0</v>
      </c>
      <c r="H263" s="18" t="b">
        <v>0</v>
      </c>
      <c r="I263" s="21"/>
    </row>
    <row r="264" ht="45.0" customHeight="1">
      <c r="A264" s="26">
        <f>criteria!A263</f>
        <v>262</v>
      </c>
      <c r="B264" s="14" t="str">
        <f>criteria!B263</f>
        <v>CORPORATE-1-6</v>
      </c>
      <c r="D264" s="28" t="str">
        <f>criteria!D263</f>
        <v>アンチパターン</v>
      </c>
      <c r="E264" s="17" t="str">
        <f>hyperlink(vlookup(B264,link!$B$2:$D$332,3,FALSE),criteria!F263)</f>
        <v>人事評価者と指示を行う者の不一致がある組織になっている。または、一致するかの確認ができていない。</v>
      </c>
      <c r="F264" s="18" t="b">
        <v>0</v>
      </c>
      <c r="G264" s="18" t="b">
        <v>0</v>
      </c>
      <c r="H264" s="18" t="b">
        <v>0</v>
      </c>
      <c r="I264" s="21"/>
    </row>
    <row r="265" ht="45.0" customHeight="1">
      <c r="A265" s="26">
        <f>criteria!A264</f>
        <v>263</v>
      </c>
      <c r="B265" s="14" t="str">
        <f>criteria!B264</f>
        <v>CORPORATE-1-7</v>
      </c>
      <c r="D265" s="28" t="str">
        <f>criteria!D264</f>
        <v>アンチパターン</v>
      </c>
      <c r="E265" s="17" t="str">
        <f>hyperlink(vlookup(B265,link!$B$2:$D$332,3,FALSE),criteria!F264)</f>
        <v>部下が0名ないし1名の管理職が存在する。</v>
      </c>
      <c r="F265" s="18" t="b">
        <v>0</v>
      </c>
      <c r="G265" s="18" t="b">
        <v>0</v>
      </c>
      <c r="H265" s="18" t="b">
        <v>0</v>
      </c>
      <c r="I265" s="21"/>
    </row>
    <row r="266" ht="45.0" customHeight="1">
      <c r="A266" s="26">
        <f>criteria!A265</f>
        <v>264</v>
      </c>
      <c r="B266" s="14" t="str">
        <f>criteria!B265</f>
        <v>CORPORATE-1-8</v>
      </c>
      <c r="D266" s="28" t="str">
        <f>criteria!D265</f>
        <v>アンチパターン</v>
      </c>
      <c r="E266" s="17" t="str">
        <f>hyperlink(vlookup(B266,link!$B$2:$D$332,3,FALSE),criteria!F265)</f>
        <v>組織のガイドラインが存在しない、もしくはガイドラインが存在していても例外が常態化している。</v>
      </c>
      <c r="F266" s="18" t="b">
        <v>0</v>
      </c>
      <c r="G266" s="18" t="b">
        <v>0</v>
      </c>
      <c r="H266" s="18" t="b">
        <v>0</v>
      </c>
      <c r="I266" s="21"/>
    </row>
    <row r="267" ht="45.0" customHeight="1">
      <c r="A267" s="26">
        <f>criteria!A266</f>
        <v>265</v>
      </c>
      <c r="B267" s="14" t="str">
        <f>criteria!B266</f>
        <v>CORPORATE-2-1</v>
      </c>
      <c r="C267" s="27" t="str">
        <f>criteria!E266</f>
        <v>開発者環境投資</v>
      </c>
      <c r="D267" s="28" t="str">
        <f>criteria!D266</f>
        <v>メトリクスの計測</v>
      </c>
      <c r="E267" s="17" t="str">
        <f>hyperlink(vlookup(B267,link!$B$2:$D$332,3,FALSE),criteria!F266)</f>
        <v>プロダクト開発に関係する全ステークホルダーに対して、自社のIT環境の満足度やeNPS℠を定期的に測定しているか。</v>
      </c>
      <c r="F267" s="18" t="b">
        <v>0</v>
      </c>
      <c r="G267" s="18" t="b">
        <v>0</v>
      </c>
      <c r="H267" s="18" t="b">
        <v>0</v>
      </c>
      <c r="I267" s="21"/>
    </row>
    <row r="268" ht="45.0" customHeight="1">
      <c r="A268" s="26">
        <f>criteria!A267</f>
        <v>266</v>
      </c>
      <c r="B268" s="14" t="str">
        <f>criteria!B267</f>
        <v>CORPORATE-2-2</v>
      </c>
      <c r="D268" s="28" t="str">
        <f>criteria!D267</f>
        <v>学習と改善</v>
      </c>
      <c r="E268" s="17" t="str">
        <f>hyperlink(vlookup(B268,link!$B$2:$D$332,3,FALSE),criteria!F267)</f>
        <v>働く環境について、事業競合や採用競合ともコミュニケーションする機会を意識的に持ち、従業員の満足度において常に改善を繰り返しているか。</v>
      </c>
      <c r="F268" s="18" t="b">
        <v>0</v>
      </c>
      <c r="G268" s="18" t="b">
        <v>0</v>
      </c>
      <c r="H268" s="18" t="b">
        <v>0</v>
      </c>
      <c r="I268" s="21"/>
    </row>
    <row r="269" ht="45.0" customHeight="1">
      <c r="A269" s="26">
        <f>criteria!A268</f>
        <v>267</v>
      </c>
      <c r="B269" s="14" t="str">
        <f>criteria!B268</f>
        <v>CORPORATE-2-3</v>
      </c>
      <c r="D269" s="28" t="str">
        <f>criteria!D268</f>
        <v>プラクティス</v>
      </c>
      <c r="E269" s="17" t="str">
        <f>hyperlink(vlookup(B269,link!$B$2:$D$332,3,FALSE),criteria!F268)</f>
        <v>開発者(およびデザイナー)は、職務遂行に十分なスペックの開発マシンを貸与されているか。(開発マシンは、開発者からのアンケートなどを通じて満足が確認されているか。）</v>
      </c>
      <c r="F269" s="18" t="b">
        <v>0</v>
      </c>
      <c r="G269" s="18" t="b">
        <v>0</v>
      </c>
      <c r="H269" s="18" t="b">
        <v>0</v>
      </c>
      <c r="I269" s="21"/>
    </row>
    <row r="270" ht="45.0" customHeight="1">
      <c r="A270" s="26">
        <f>criteria!A269</f>
        <v>268</v>
      </c>
      <c r="B270" s="14" t="str">
        <f>criteria!B269</f>
        <v>CORPORATE-2-4</v>
      </c>
      <c r="D270" s="28" t="str">
        <f>criteria!D269</f>
        <v>プラクティス</v>
      </c>
      <c r="E270" s="17" t="str">
        <f>hyperlink(vlookup(B270,link!$B$2:$D$332,3,FALSE),criteria!F269)</f>
        <v>従業員が作成したソフトウェアライブラリを、自社のOSSまたは個人のOSSとして公開するためのガイドラインを準備しており、何らかソフトウェアを公開しているか。</v>
      </c>
      <c r="F270" s="18" t="b">
        <v>0</v>
      </c>
      <c r="G270" s="18" t="b">
        <v>0</v>
      </c>
      <c r="H270" s="18" t="b">
        <v>0</v>
      </c>
      <c r="I270" s="21"/>
    </row>
    <row r="271" ht="45.0" customHeight="1">
      <c r="A271" s="26">
        <f>criteria!A270</f>
        <v>269</v>
      </c>
      <c r="B271" s="14" t="str">
        <f>criteria!B270</f>
        <v>CORPORATE-2-5</v>
      </c>
      <c r="D271" s="28" t="str">
        <f>criteria!D270</f>
        <v>プラクティス</v>
      </c>
      <c r="E271" s="17" t="str">
        <f>hyperlink(vlookup(B271,link!$B$2:$D$332,3,FALSE),criteria!F270)</f>
        <v>オフィス内のWi-Fi速度は安定して100Mbpsを超えており、人数規模に十分なキャパシティを持っているか。</v>
      </c>
      <c r="F271" s="18" t="b">
        <v>0</v>
      </c>
      <c r="G271" s="18" t="b">
        <v>0</v>
      </c>
      <c r="H271" s="18" t="b">
        <v>0</v>
      </c>
      <c r="I271" s="21"/>
    </row>
    <row r="272" ht="45.0" customHeight="1">
      <c r="A272" s="26">
        <f>criteria!A271</f>
        <v>270</v>
      </c>
      <c r="B272" s="14" t="str">
        <f>criteria!B271</f>
        <v>CORPORATE-2-6</v>
      </c>
      <c r="D272" s="28" t="str">
        <f>criteria!D271</f>
        <v>アンチパターン</v>
      </c>
      <c r="E272" s="17" t="str">
        <f>hyperlink(vlookup(B272,link!$B$2:$D$332,3,FALSE),criteria!F271)</f>
        <v>ソフトウェア開発作業を行う場所で、自由にインターネットを使うことができない。（たとえば、SNSをつかわせないなど）</v>
      </c>
      <c r="F272" s="18" t="b">
        <v>0</v>
      </c>
      <c r="G272" s="18" t="b">
        <v>0</v>
      </c>
      <c r="H272" s="18" t="b">
        <v>0</v>
      </c>
      <c r="I272" s="21"/>
    </row>
    <row r="273" ht="45.0" customHeight="1">
      <c r="A273" s="26">
        <f>criteria!A272</f>
        <v>271</v>
      </c>
      <c r="B273" s="14" t="str">
        <f>criteria!B272</f>
        <v>CORPORATE-2-7</v>
      </c>
      <c r="D273" s="28" t="str">
        <f>criteria!D272</f>
        <v>アンチパターン</v>
      </c>
      <c r="E273" s="17" t="str">
        <f>hyperlink(vlookup(B273,link!$B$2:$D$332,3,FALSE),criteria!F272)</f>
        <v>障害対応など予測の困難な業務や、輪番対応等の計画された定時外業務があっても、定時出勤することを求めている。</v>
      </c>
      <c r="F273" s="18" t="b">
        <v>0</v>
      </c>
      <c r="G273" s="18" t="b">
        <v>0</v>
      </c>
      <c r="H273" s="18" t="b">
        <v>0</v>
      </c>
      <c r="I273" s="21"/>
    </row>
    <row r="274" ht="45.0" customHeight="1">
      <c r="A274" s="26">
        <f>criteria!A273</f>
        <v>272</v>
      </c>
      <c r="B274" s="14" t="str">
        <f>criteria!B273</f>
        <v>CORPORATE-2-8</v>
      </c>
      <c r="D274" s="28" t="str">
        <f>criteria!D273</f>
        <v>アンチパターン</v>
      </c>
      <c r="E274" s="17" t="str">
        <f>hyperlink(vlookup(B274,link!$B$2:$D$332,3,FALSE),criteria!F273)</f>
        <v>従業員は自身のパソコンへの自由なソフトウェアのインストールを過度に制限されている。</v>
      </c>
      <c r="F274" s="18" t="b">
        <v>0</v>
      </c>
      <c r="G274" s="18" t="b">
        <v>0</v>
      </c>
      <c r="H274" s="18" t="b">
        <v>0</v>
      </c>
      <c r="I274" s="21"/>
    </row>
    <row r="275" ht="45.0" customHeight="1">
      <c r="A275" s="26">
        <f>criteria!A274</f>
        <v>273</v>
      </c>
      <c r="B275" s="14" t="str">
        <f>criteria!B274</f>
        <v>CORPORATE-3-1</v>
      </c>
      <c r="C275" s="27" t="str">
        <f>criteria!E274</f>
        <v>コミュニケーションツール</v>
      </c>
      <c r="D275" s="28" t="str">
        <f>criteria!D274</f>
        <v>メトリクスの計測</v>
      </c>
      <c r="E275" s="17" t="str">
        <f>hyperlink(vlookup(B275,link!$B$2:$D$332,3,FALSE),criteria!F274)</f>
        <v>チャットツールにおける全社員が閲覧可能な状態でのコミュニケーションの割合を測定しているか。</v>
      </c>
      <c r="F275" s="18" t="b">
        <v>0</v>
      </c>
      <c r="G275" s="18" t="b">
        <v>0</v>
      </c>
      <c r="H275" s="18" t="b">
        <v>0</v>
      </c>
      <c r="I275" s="21"/>
    </row>
    <row r="276" ht="45.0" customHeight="1">
      <c r="A276" s="26">
        <f>criteria!A275</f>
        <v>274</v>
      </c>
      <c r="B276" s="14" t="str">
        <f>criteria!B275</f>
        <v>CORPORATE-3-2</v>
      </c>
      <c r="D276" s="28" t="str">
        <f>criteria!D275</f>
        <v>学習と改善</v>
      </c>
      <c r="E276" s="17" t="str">
        <f>hyperlink(vlookup(B276,link!$B$2:$D$332,3,FALSE),criteria!F275)</f>
        <v>ここ１年以内に管理職以上で、「コミュニケーションの透明性向上」を目的とした対策を検討し実施したか。</v>
      </c>
      <c r="F276" s="18" t="b">
        <v>0</v>
      </c>
      <c r="G276" s="18" t="b">
        <v>0</v>
      </c>
      <c r="H276" s="18" t="b">
        <v>0</v>
      </c>
      <c r="I276" s="21"/>
    </row>
    <row r="277" ht="45.0" customHeight="1">
      <c r="A277" s="26">
        <f>criteria!A276</f>
        <v>275</v>
      </c>
      <c r="B277" s="14" t="str">
        <f>criteria!B276</f>
        <v>CORPORATE-3-3</v>
      </c>
      <c r="D277" s="28" t="str">
        <f>criteria!D276</f>
        <v>プラクティス</v>
      </c>
      <c r="E277" s="17" t="str">
        <f>hyperlink(vlookup(B277,link!$B$2:$D$332,3,FALSE),criteria!F276)</f>
        <v>チャットサービスは全社で同一のサービスが導入され、チャットを通じた業務上の手続きの自動化(ChatOps)が可能か。</v>
      </c>
      <c r="F277" s="18" t="b">
        <v>0</v>
      </c>
      <c r="G277" s="18" t="b">
        <v>0</v>
      </c>
      <c r="H277" s="18" t="b">
        <v>0</v>
      </c>
      <c r="I277" s="21"/>
    </row>
    <row r="278" ht="45.0" customHeight="1">
      <c r="A278" s="26">
        <f>criteria!A277</f>
        <v>276</v>
      </c>
      <c r="B278" s="14" t="str">
        <f>criteria!B277</f>
        <v>CORPORATE-3-4</v>
      </c>
      <c r="D278" s="28" t="str">
        <f>criteria!D277</f>
        <v>プラクティス</v>
      </c>
      <c r="E278" s="17" t="str">
        <f>hyperlink(vlookup(B278,link!$B$2:$D$332,3,FALSE),criteria!F277)</f>
        <v>社内ナレッジの管理のために、大多数の従業員が気軽にwebベースの文書が作成できる、Wikiサービス等を導入しているか。</v>
      </c>
      <c r="F278" s="18" t="b">
        <v>0</v>
      </c>
      <c r="G278" s="18" t="b">
        <v>0</v>
      </c>
      <c r="H278" s="18" t="b">
        <v>0</v>
      </c>
      <c r="I278" s="21"/>
    </row>
    <row r="279" ht="45.0" customHeight="1">
      <c r="A279" s="26">
        <f>criteria!A278</f>
        <v>277</v>
      </c>
      <c r="B279" s="14" t="str">
        <f>criteria!B278</f>
        <v>CORPORATE-3-5</v>
      </c>
      <c r="D279" s="28" t="str">
        <f>criteria!D278</f>
        <v>プラクティス</v>
      </c>
      <c r="E279" s="17" t="str">
        <f>hyperlink(vlookup(B279,link!$B$2:$D$332,3,FALSE),criteria!F278)</f>
        <v>各部門は、自部門の仕事をメールベースあるいはチャットなどフロー情報を扱うツールではなく、ストック情報を扱うチケットツールベースで受け取る環境があるか。</v>
      </c>
      <c r="F279" s="18" t="b">
        <v>0</v>
      </c>
      <c r="G279" s="18" t="b">
        <v>0</v>
      </c>
      <c r="H279" s="18" t="b">
        <v>0</v>
      </c>
      <c r="I279" s="21"/>
    </row>
    <row r="280" ht="45.0" customHeight="1">
      <c r="A280" s="26">
        <f>criteria!A279</f>
        <v>278</v>
      </c>
      <c r="B280" s="14" t="str">
        <f>criteria!B279</f>
        <v>CORPORATE-3-6</v>
      </c>
      <c r="D280" s="28" t="str">
        <f>criteria!D279</f>
        <v>アンチパターン</v>
      </c>
      <c r="E280" s="17" t="str">
        <f>hyperlink(vlookup(B280,link!$B$2:$D$332,3,FALSE),criteria!F279)</f>
        <v>各種ミーティングにおいて、オンラインでアクセスできる共通の議事録をとっていない。</v>
      </c>
      <c r="F280" s="18" t="b">
        <v>0</v>
      </c>
      <c r="G280" s="18" t="b">
        <v>0</v>
      </c>
      <c r="H280" s="18" t="b">
        <v>0</v>
      </c>
      <c r="I280" s="21"/>
    </row>
    <row r="281" ht="45.0" customHeight="1">
      <c r="A281" s="26">
        <f>criteria!A280</f>
        <v>279</v>
      </c>
      <c r="B281" s="14" t="str">
        <f>criteria!B280</f>
        <v>CORPORATE-3-7</v>
      </c>
      <c r="D281" s="28" t="str">
        <f>criteria!D280</f>
        <v>アンチパターン</v>
      </c>
      <c r="E281" s="17" t="str">
        <f>hyperlink(vlookup(B281,link!$B$2:$D$332,3,FALSE),criteria!F280)</f>
        <v>意思決定者や管理者がチャットツールにログインしておらず、コミュニケーションが取れない。</v>
      </c>
      <c r="F281" s="18" t="b">
        <v>0</v>
      </c>
      <c r="G281" s="18" t="b">
        <v>0</v>
      </c>
      <c r="H281" s="18" t="b">
        <v>0</v>
      </c>
      <c r="I281" s="21"/>
    </row>
    <row r="282" ht="45.0" customHeight="1">
      <c r="A282" s="26">
        <f>criteria!A281</f>
        <v>280</v>
      </c>
      <c r="B282" s="14" t="str">
        <f>criteria!B281</f>
        <v>CORPORATE-3-8</v>
      </c>
      <c r="D282" s="28" t="str">
        <f>criteria!D281</f>
        <v>アンチパターン</v>
      </c>
      <c r="E282" s="17" t="str">
        <f>hyperlink(vlookup(B282,link!$B$2:$D$332,3,FALSE),criteria!F281)</f>
        <v>チャットツールを通じた雑談を禁止している。または雑談をやめるように注意喚起を促したことがある。</v>
      </c>
      <c r="F282" s="18" t="b">
        <v>0</v>
      </c>
      <c r="G282" s="18" t="b">
        <v>0</v>
      </c>
      <c r="H282" s="18" t="b">
        <v>0</v>
      </c>
      <c r="I282" s="21"/>
    </row>
    <row r="283" ht="45.0" customHeight="1">
      <c r="A283" s="26">
        <f>criteria!A282</f>
        <v>281</v>
      </c>
      <c r="B283" s="14" t="str">
        <f>criteria!B282</f>
        <v>CORPORATE-4-1</v>
      </c>
      <c r="C283" s="27" t="str">
        <f>criteria!E282</f>
        <v>人事制度・育成戦略</v>
      </c>
      <c r="D283" s="28" t="str">
        <f>criteria!D282</f>
        <v>メトリクスの計測</v>
      </c>
      <c r="E283" s="17" t="str">
        <f>hyperlink(vlookup(B283,link!$B$2:$D$332,3,FALSE),criteria!F282)</f>
        <v>理想的な自社従業員のスキルセット構成から逆算した採用・育成計画が中長期の計画として定義されているか。</v>
      </c>
      <c r="F283" s="18" t="b">
        <v>0</v>
      </c>
      <c r="G283" s="18" t="b">
        <v>0</v>
      </c>
      <c r="H283" s="18" t="b">
        <v>0</v>
      </c>
      <c r="I283" s="21"/>
    </row>
    <row r="284" ht="45.0" customHeight="1">
      <c r="A284" s="26">
        <f>criteria!A283</f>
        <v>282</v>
      </c>
      <c r="B284" s="14" t="str">
        <f>criteria!B283</f>
        <v>CORPORATE-4-2</v>
      </c>
      <c r="D284" s="28" t="str">
        <f>criteria!D283</f>
        <v>学習と改善</v>
      </c>
      <c r="E284" s="17" t="str">
        <f>hyperlink(vlookup(B284,link!$B$2:$D$332,3,FALSE),criteria!F283)</f>
        <v>全社員のスキルセットやキャリアを管理しているタレントマネジメントシステムを導入していて、データと計画をアップデートしているか。</v>
      </c>
      <c r="F284" s="18" t="b">
        <v>0</v>
      </c>
      <c r="G284" s="18" t="b">
        <v>0</v>
      </c>
      <c r="H284" s="18" t="b">
        <v>0</v>
      </c>
      <c r="I284" s="21"/>
    </row>
    <row r="285" ht="45.0" customHeight="1">
      <c r="A285" s="26">
        <f>criteria!A284</f>
        <v>283</v>
      </c>
      <c r="B285" s="14" t="str">
        <f>criteria!B284</f>
        <v>CORPORATE-4-3</v>
      </c>
      <c r="D285" s="28" t="str">
        <f>criteria!D284</f>
        <v>プラクティス</v>
      </c>
      <c r="E285" s="17" t="str">
        <f>hyperlink(vlookup(B285,link!$B$2:$D$332,3,FALSE),criteria!F284)</f>
        <v>プロダクト開発に関わる従業員一人あたり年間12万円(月額1万円)以上の教育研修予算があるか。</v>
      </c>
      <c r="F285" s="18" t="b">
        <v>0</v>
      </c>
      <c r="G285" s="18" t="b">
        <v>0</v>
      </c>
      <c r="H285" s="18" t="b">
        <v>0</v>
      </c>
      <c r="I285" s="21"/>
    </row>
    <row r="286" ht="45.0" customHeight="1">
      <c r="A286" s="26">
        <f>criteria!A285</f>
        <v>284</v>
      </c>
      <c r="B286" s="14" t="str">
        <f>criteria!B285</f>
        <v>CORPORATE-4-4</v>
      </c>
      <c r="D286" s="28" t="str">
        <f>criteria!D285</f>
        <v>プラクティス</v>
      </c>
      <c r="E286" s="17" t="str">
        <f>hyperlink(vlookup(B286,link!$B$2:$D$332,3,FALSE),criteria!F285)</f>
        <v>専門職向けのジョブ型人事制度があり、管理職と同等かそれ以上の給与で従事しているメンバーが存在するか。</v>
      </c>
      <c r="F286" s="18" t="b">
        <v>0</v>
      </c>
      <c r="G286" s="18" t="b">
        <v>0</v>
      </c>
      <c r="H286" s="18" t="b">
        <v>0</v>
      </c>
      <c r="I286" s="21"/>
    </row>
    <row r="287" ht="45.0" customHeight="1">
      <c r="A287" s="26">
        <f>criteria!A286</f>
        <v>285</v>
      </c>
      <c r="B287" s="14" t="str">
        <f>criteria!B286</f>
        <v>CORPORATE-4-5</v>
      </c>
      <c r="D287" s="28" t="str">
        <f>criteria!D286</f>
        <v>プラクティス</v>
      </c>
      <c r="E287" s="17" t="str">
        <f>hyperlink(vlookup(B287,link!$B$2:$D$332,3,FALSE),criteria!F286)</f>
        <v>リモートワークやフレックスタイムなどの柔軟な働き方を導入しているか。</v>
      </c>
      <c r="F287" s="18" t="b">
        <v>0</v>
      </c>
      <c r="G287" s="18" t="b">
        <v>0</v>
      </c>
      <c r="H287" s="18" t="b">
        <v>0</v>
      </c>
      <c r="I287" s="21"/>
    </row>
    <row r="288" ht="45.0" customHeight="1">
      <c r="A288" s="26">
        <f>criteria!A287</f>
        <v>286</v>
      </c>
      <c r="B288" s="14" t="str">
        <f>criteria!B287</f>
        <v>CORPORATE-4-6</v>
      </c>
      <c r="D288" s="28" t="str">
        <f>criteria!D287</f>
        <v>アンチパターン</v>
      </c>
      <c r="E288" s="17" t="str">
        <f>hyperlink(vlookup(B288,link!$B$2:$D$332,3,FALSE),criteria!F287)</f>
        <v>高度な専門人材に対して、市場変化を考慮した年収額のアップデートができない人事制度になっている。</v>
      </c>
      <c r="F288" s="18" t="b">
        <v>0</v>
      </c>
      <c r="G288" s="18" t="b">
        <v>0</v>
      </c>
      <c r="H288" s="18" t="b">
        <v>0</v>
      </c>
      <c r="I288" s="21"/>
    </row>
    <row r="289" ht="45.0" customHeight="1">
      <c r="A289" s="26">
        <f>criteria!A288</f>
        <v>287</v>
      </c>
      <c r="B289" s="14" t="str">
        <f>criteria!B288</f>
        <v>CORPORATE-4-7</v>
      </c>
      <c r="D289" s="28" t="str">
        <f>criteria!D288</f>
        <v>アンチパターン</v>
      </c>
      <c r="E289" s="17" t="str">
        <f>hyperlink(vlookup(B289,link!$B$2:$D$332,3,FALSE),criteria!F288)</f>
        <v>自己学習のための書籍や、オンライン学習の補助手当がない。</v>
      </c>
      <c r="F289" s="18" t="b">
        <v>0</v>
      </c>
      <c r="G289" s="18" t="b">
        <v>0</v>
      </c>
      <c r="H289" s="18" t="b">
        <v>0</v>
      </c>
      <c r="I289" s="21"/>
    </row>
    <row r="290" ht="45.0" customHeight="1">
      <c r="A290" s="26">
        <f>criteria!A289</f>
        <v>288</v>
      </c>
      <c r="B290" s="14" t="str">
        <f>criteria!B289</f>
        <v>CORPORATE-4-8</v>
      </c>
      <c r="D290" s="28" t="str">
        <f>criteria!D289</f>
        <v>アンチパターン</v>
      </c>
      <c r="E290" s="17" t="str">
        <f>hyperlink(vlookup(B290,link!$B$2:$D$332,3,FALSE),criteria!F289)</f>
        <v>新入社員向けカリキュラムが、自社内でしか通用しないノウハウに特化したものとなっている。</v>
      </c>
      <c r="F290" s="18" t="b">
        <v>0</v>
      </c>
      <c r="G290" s="18" t="b">
        <v>0</v>
      </c>
      <c r="H290" s="18" t="b">
        <v>0</v>
      </c>
      <c r="I290" s="21"/>
    </row>
    <row r="291" ht="45.0" customHeight="1">
      <c r="A291" s="26">
        <f>criteria!A290</f>
        <v>289</v>
      </c>
      <c r="B291" s="14" t="str">
        <f>criteria!B290</f>
        <v>CORPORATE-5-1</v>
      </c>
      <c r="C291" s="27" t="str">
        <f>criteria!E290</f>
        <v>デジタル人材採用戦略</v>
      </c>
      <c r="D291" s="28" t="str">
        <f>criteria!D290</f>
        <v>メトリクスの計測</v>
      </c>
      <c r="E291" s="17" t="str">
        <f>hyperlink(vlookup(B291,link!$B$2:$D$332,3,FALSE),criteria!F290)</f>
        <v>ソフトウェアエンジニアの採用活動を常に行っており、毎年十分なペースでソフトウェアエンジニアを採用できているか。</v>
      </c>
      <c r="F291" s="18" t="b">
        <v>0</v>
      </c>
      <c r="G291" s="18" t="b">
        <v>0</v>
      </c>
      <c r="H291" s="18" t="b">
        <v>0</v>
      </c>
      <c r="I291" s="21"/>
    </row>
    <row r="292" ht="45.0" customHeight="1">
      <c r="A292" s="26">
        <f>criteria!A291</f>
        <v>290</v>
      </c>
      <c r="B292" s="14" t="str">
        <f>criteria!B291</f>
        <v>CORPORATE-5-2</v>
      </c>
      <c r="D292" s="28" t="str">
        <f>criteria!D291</f>
        <v>学習と改善</v>
      </c>
      <c r="E292" s="17" t="str">
        <f>hyperlink(vlookup(B292,link!$B$2:$D$332,3,FALSE),criteria!F291)</f>
        <v>採用管理システムが導入され、採用に関わる全てのステップ、チャネルからの情報が遅滞なく不足なく集約されているか。</v>
      </c>
      <c r="F292" s="18" t="b">
        <v>0</v>
      </c>
      <c r="G292" s="18" t="b">
        <v>0</v>
      </c>
      <c r="H292" s="18" t="b">
        <v>0</v>
      </c>
      <c r="I292" s="21"/>
    </row>
    <row r="293" ht="45.0" customHeight="1">
      <c r="A293" s="26">
        <f>criteria!A292</f>
        <v>291</v>
      </c>
      <c r="B293" s="14" t="str">
        <f>criteria!B292</f>
        <v>CORPORATE-5-3</v>
      </c>
      <c r="D293" s="28" t="str">
        <f>criteria!D292</f>
        <v>プラクティス</v>
      </c>
      <c r="E293" s="17" t="str">
        <f>hyperlink(vlookup(B293,link!$B$2:$D$332,3,FALSE),criteria!F292)</f>
        <v>候補者の方との初回面談から、オファーまでのリードタイムを目標とともに管理しているか。（長すぎる選考プロセスは、人材獲得の妨げになる。）</v>
      </c>
      <c r="F293" s="18" t="b">
        <v>0</v>
      </c>
      <c r="G293" s="18" t="b">
        <v>0</v>
      </c>
      <c r="H293" s="18" t="b">
        <v>0</v>
      </c>
      <c r="I293" s="21"/>
    </row>
    <row r="294" ht="45.0" customHeight="1">
      <c r="A294" s="26">
        <f>criteria!A293</f>
        <v>292</v>
      </c>
      <c r="B294" s="14" t="str">
        <f>criteria!B293</f>
        <v>CORPORATE-5-4</v>
      </c>
      <c r="D294" s="28" t="str">
        <f>criteria!D293</f>
        <v>プラクティス</v>
      </c>
      <c r="E294" s="17" t="str">
        <f>hyperlink(vlookup(B294,link!$B$2:$D$332,3,FALSE),criteria!F293)</f>
        <v>採用したい人材の基準を明確化したJob Description（求人票）が存在し、現場エンジニアとともに表現を見直すためのワークフローが整備されていて、直近一ヶ月以内に更新されているか。</v>
      </c>
      <c r="F294" s="18" t="b">
        <v>0</v>
      </c>
      <c r="G294" s="18" t="b">
        <v>0</v>
      </c>
      <c r="H294" s="18" t="b">
        <v>0</v>
      </c>
      <c r="I294" s="21"/>
    </row>
    <row r="295" ht="45.0" customHeight="1">
      <c r="A295" s="26">
        <f>criteria!A294</f>
        <v>293</v>
      </c>
      <c r="B295" s="14" t="str">
        <f>criteria!B294</f>
        <v>CORPORATE-5-5</v>
      </c>
      <c r="D295" s="28" t="str">
        <f>criteria!D294</f>
        <v>プラクティス</v>
      </c>
      <c r="E295" s="17" t="str">
        <f>hyperlink(vlookup(B295,link!$B$2:$D$332,3,FALSE),criteria!F294)</f>
        <v>中途採用におけるリファラル採用（社員からの紹介による採用）の比率が全体採用数の30%を超えているか。</v>
      </c>
      <c r="F295" s="18" t="b">
        <v>0</v>
      </c>
      <c r="G295" s="18" t="b">
        <v>0</v>
      </c>
      <c r="H295" s="18" t="b">
        <v>0</v>
      </c>
      <c r="I295" s="21"/>
    </row>
    <row r="296" ht="45.0" customHeight="1">
      <c r="A296" s="26">
        <f>criteria!A295</f>
        <v>294</v>
      </c>
      <c r="B296" s="14" t="str">
        <f>criteria!B295</f>
        <v>CORPORATE-5-6</v>
      </c>
      <c r="D296" s="28" t="str">
        <f>criteria!D295</f>
        <v>アンチパターン</v>
      </c>
      <c r="E296" s="17" t="str">
        <f>hyperlink(vlookup(B296,link!$B$2:$D$332,3,FALSE),criteria!F295)</f>
        <v>採用部門の予算計画が存在しない、または行使可能な予算金額が年間の採用目標人数の年収合計に対して25%以下しかない。</v>
      </c>
      <c r="F296" s="18" t="b">
        <v>0</v>
      </c>
      <c r="G296" s="18" t="b">
        <v>0</v>
      </c>
      <c r="H296" s="18" t="b">
        <v>0</v>
      </c>
      <c r="I296" s="21"/>
    </row>
    <row r="297" ht="45.0" customHeight="1">
      <c r="A297" s="26">
        <f>criteria!A296</f>
        <v>295</v>
      </c>
      <c r="B297" s="14" t="str">
        <f>criteria!B296</f>
        <v>CORPORATE-5-7</v>
      </c>
      <c r="D297" s="28" t="str">
        <f>criteria!D296</f>
        <v>アンチパターン</v>
      </c>
      <c r="E297" s="17" t="str">
        <f>hyperlink(vlookup(B297,link!$B$2:$D$332,3,FALSE),criteria!F296)</f>
        <v>「募集職種：Webエンジニア」のように曖昧な表現しかされておらず、どのようなスキルやキャリアが求められているのかの解像度が低い。</v>
      </c>
      <c r="F297" s="18" t="b">
        <v>0</v>
      </c>
      <c r="G297" s="18" t="b">
        <v>0</v>
      </c>
      <c r="H297" s="18" t="b">
        <v>0</v>
      </c>
      <c r="I297" s="21"/>
    </row>
    <row r="298" ht="45.0" customHeight="1">
      <c r="A298" s="26">
        <f>criteria!A297</f>
        <v>296</v>
      </c>
      <c r="B298" s="14" t="str">
        <f>criteria!B297</f>
        <v>CORPORATE-5-8</v>
      </c>
      <c r="D298" s="28" t="str">
        <f>criteria!D297</f>
        <v>アンチパターン</v>
      </c>
      <c r="E298" s="17" t="str">
        <f>hyperlink(vlookup(B298,link!$B$2:$D$332,3,FALSE),criteria!F297)</f>
        <v>経営や幹部人材が、人材採用に対して責務を負っておらず十分な時間と熱量を費やしていない。</v>
      </c>
      <c r="F298" s="18" t="b">
        <v>0</v>
      </c>
      <c r="G298" s="18" t="b">
        <v>0</v>
      </c>
      <c r="H298" s="18" t="b">
        <v>0</v>
      </c>
      <c r="I298" s="21"/>
    </row>
    <row r="299" ht="45.0" customHeight="1">
      <c r="A299" s="26">
        <f>criteria!A298</f>
        <v>297</v>
      </c>
      <c r="B299" s="14" t="str">
        <f>criteria!B298</f>
        <v>CORPORATE-6-1</v>
      </c>
      <c r="C299" s="27" t="str">
        <f>criteria!E298</f>
        <v>モダンなITサービスの活用</v>
      </c>
      <c r="D299" s="28" t="str">
        <f>criteria!D298</f>
        <v>メトリクスの計測</v>
      </c>
      <c r="E299" s="17" t="str">
        <f>hyperlink(vlookup(B299,link!$B$2:$D$332,3,FALSE),criteria!F298)</f>
        <v>従業員の情報システムへの満足度と利用度、申請から承認までのリードタイムなどの指標を継続的に測定し、改善に生かしているか。</v>
      </c>
      <c r="F299" s="18" t="b">
        <v>0</v>
      </c>
      <c r="G299" s="18" t="b">
        <v>0</v>
      </c>
      <c r="H299" s="18" t="b">
        <v>0</v>
      </c>
      <c r="I299" s="21"/>
    </row>
    <row r="300" ht="45.0" customHeight="1">
      <c r="A300" s="26">
        <f>criteria!A299</f>
        <v>298</v>
      </c>
      <c r="B300" s="14" t="str">
        <f>criteria!B299</f>
        <v>CORPORATE-6-2</v>
      </c>
      <c r="D300" s="28" t="str">
        <f>criteria!D299</f>
        <v>学習と改善</v>
      </c>
      <c r="E300" s="17" t="str">
        <f>hyperlink(vlookup(B300,link!$B$2:$D$332,3,FALSE),criteria!F299)</f>
        <v>SaaS間の自動連携を目的としたサービス(iPaaSやLow Code系ツールなど)を導入しており、業務の自動化や効率化をするためのBPR活動を事業部主体で実行しているか。</v>
      </c>
      <c r="F300" s="18" t="b">
        <v>0</v>
      </c>
      <c r="G300" s="18" t="b">
        <v>0</v>
      </c>
      <c r="H300" s="18" t="b">
        <v>0</v>
      </c>
      <c r="I300" s="21"/>
    </row>
    <row r="301" ht="45.0" customHeight="1">
      <c r="A301" s="26">
        <f>criteria!A300</f>
        <v>299</v>
      </c>
      <c r="B301" s="14" t="str">
        <f>criteria!B300</f>
        <v>CORPORATE-6-3</v>
      </c>
      <c r="D301" s="28" t="str">
        <f>criteria!D300</f>
        <v>プラクティス</v>
      </c>
      <c r="E301" s="17" t="str">
        <f>hyperlink(vlookup(B301,link!$B$2:$D$332,3,FALSE),criteria!F300)</f>
        <v>業務に合わせて社内のシステム開発を行うのではなく、デファクトなSaaSなどの利用を行い、そのツールに業務自体をフィットさせているか。</v>
      </c>
      <c r="F301" s="18" t="b">
        <v>0</v>
      </c>
      <c r="G301" s="18" t="b">
        <v>0</v>
      </c>
      <c r="H301" s="18" t="b">
        <v>0</v>
      </c>
      <c r="I301" s="21"/>
    </row>
    <row r="302" ht="45.0" customHeight="1">
      <c r="A302" s="26">
        <f>criteria!A301</f>
        <v>300</v>
      </c>
      <c r="B302" s="14" t="str">
        <f>criteria!B301</f>
        <v>CORPORATE-6-4</v>
      </c>
      <c r="D302" s="28" t="str">
        <f>criteria!D301</f>
        <v>プラクティス</v>
      </c>
      <c r="E302" s="17" t="str">
        <f>hyperlink(vlookup(B302,link!$B$2:$D$332,3,FALSE),criteria!F301)</f>
        <v>表計算やプレゼン資料などはすべてクラウド上で共同編集できるようになっているか。</v>
      </c>
      <c r="F302" s="18" t="b">
        <v>0</v>
      </c>
      <c r="G302" s="18" t="b">
        <v>0</v>
      </c>
      <c r="H302" s="18" t="b">
        <v>0</v>
      </c>
      <c r="I302" s="21"/>
    </row>
    <row r="303" ht="45.0" customHeight="1">
      <c r="A303" s="26">
        <f>criteria!A302</f>
        <v>301</v>
      </c>
      <c r="B303" s="14" t="str">
        <f>criteria!B302</f>
        <v>CORPORATE-6-5</v>
      </c>
      <c r="D303" s="28" t="str">
        <f>criteria!D302</f>
        <v>プラクティス</v>
      </c>
      <c r="E303" s="17" t="str">
        <f>hyperlink(vlookup(B303,link!$B$2:$D$332,3,FALSE),criteria!F302)</f>
        <v>自身のスマートフォン、または貸与されたスマートフォンを用いて、会社の予定・メール・コミュニケーションツールなどを利用できるか。</v>
      </c>
      <c r="F303" s="18" t="b">
        <v>0</v>
      </c>
      <c r="G303" s="18" t="b">
        <v>0</v>
      </c>
      <c r="H303" s="18" t="b">
        <v>0</v>
      </c>
      <c r="I303" s="21"/>
    </row>
    <row r="304" ht="45.0" customHeight="1">
      <c r="A304" s="26">
        <f>criteria!A303</f>
        <v>302</v>
      </c>
      <c r="B304" s="14" t="str">
        <f>criteria!B303</f>
        <v>CORPORATE-6-6</v>
      </c>
      <c r="D304" s="28" t="str">
        <f>criteria!D303</f>
        <v>アンチパターン</v>
      </c>
      <c r="E304" s="17" t="str">
        <f>hyperlink(vlookup(B304,link!$B$2:$D$332,3,FALSE),criteria!F303)</f>
        <v>決裁書類がワークフローツールだけで完結しない。</v>
      </c>
      <c r="F304" s="18" t="b">
        <v>0</v>
      </c>
      <c r="G304" s="18" t="b">
        <v>0</v>
      </c>
      <c r="H304" s="18" t="b">
        <v>0</v>
      </c>
      <c r="I304" s="21"/>
    </row>
    <row r="305" ht="45.0" customHeight="1">
      <c r="A305" s="26">
        <f>criteria!A304</f>
        <v>303</v>
      </c>
      <c r="B305" s="14" t="str">
        <f>criteria!B304</f>
        <v>CORPORATE-6-7</v>
      </c>
      <c r="D305" s="28" t="str">
        <f>criteria!D304</f>
        <v>アンチパターン</v>
      </c>
      <c r="E305" s="17" t="str">
        <f>hyperlink(vlookup(B305,link!$B$2:$D$332,3,FALSE),criteria!F304)</f>
        <v>古いバージョンのOSやブラウザでしか動作しないツールが使われている。</v>
      </c>
      <c r="F305" s="18" t="b">
        <v>0</v>
      </c>
      <c r="G305" s="18" t="b">
        <v>0</v>
      </c>
      <c r="H305" s="18" t="b">
        <v>0</v>
      </c>
      <c r="I305" s="21"/>
    </row>
    <row r="306" ht="45.0" customHeight="1">
      <c r="A306" s="26">
        <f>criteria!A305</f>
        <v>304</v>
      </c>
      <c r="B306" s="14" t="str">
        <f>criteria!B305</f>
        <v>CORPORATE-6-8</v>
      </c>
      <c r="D306" s="28" t="str">
        <f>criteria!D305</f>
        <v>アンチパターン</v>
      </c>
      <c r="E306" s="17" t="str">
        <f>hyperlink(vlookup(B306,link!$B$2:$D$332,3,FALSE),criteria!F305)</f>
        <v>業務で利用しているシステムにシステム間連携を目的としたAPIが用意されていない。</v>
      </c>
      <c r="F306" s="18" t="b">
        <v>0</v>
      </c>
      <c r="G306" s="18" t="b">
        <v>0</v>
      </c>
      <c r="H306" s="18" t="b">
        <v>0</v>
      </c>
      <c r="I306" s="21"/>
    </row>
    <row r="307" ht="45.0" customHeight="1">
      <c r="A307" s="26">
        <f>criteria!A306</f>
        <v>305</v>
      </c>
      <c r="B307" s="14" t="str">
        <f>criteria!B306</f>
        <v>CORPORATE-7-1</v>
      </c>
      <c r="C307" s="27" t="str">
        <f>criteria!E306</f>
        <v>経営のデジタルファースト</v>
      </c>
      <c r="D307" s="28" t="str">
        <f>criteria!D306</f>
        <v>メトリクスの計測</v>
      </c>
      <c r="E307" s="17" t="str">
        <f>hyperlink(vlookup(B307,link!$B$2:$D$332,3,FALSE),criteria!F306)</f>
        <v>データとデジタル技術を用いて、どのように事業変革をしていくのかのビジョンを明文化して経営メッセージとして発信し、その推進経営指標をもっているか。</v>
      </c>
      <c r="F307" s="18" t="b">
        <v>0</v>
      </c>
      <c r="G307" s="18" t="b">
        <v>0</v>
      </c>
      <c r="H307" s="18" t="b">
        <v>0</v>
      </c>
      <c r="I307" s="21"/>
    </row>
    <row r="308" ht="45.0" customHeight="1">
      <c r="A308" s="26">
        <f>criteria!A307</f>
        <v>306</v>
      </c>
      <c r="B308" s="14" t="str">
        <f>criteria!B307</f>
        <v>CORPORATE-7-2</v>
      </c>
      <c r="D308" s="28" t="str">
        <f>criteria!D307</f>
        <v>学習と改善</v>
      </c>
      <c r="E308" s="17" t="str">
        <f>hyperlink(vlookup(B308,link!$B$2:$D$332,3,FALSE),criteria!F307)</f>
        <v>ソフトウェアエンジニアとしての業務経験のあるCTOないし技術担当取締役が存在し、技術戦略についての策定を主導的に行っているか。</v>
      </c>
      <c r="F308" s="18" t="b">
        <v>0</v>
      </c>
      <c r="G308" s="18" t="b">
        <v>0</v>
      </c>
      <c r="H308" s="18" t="b">
        <v>0</v>
      </c>
      <c r="I308" s="21"/>
    </row>
    <row r="309" ht="45.0" customHeight="1">
      <c r="A309" s="26">
        <f>criteria!A308</f>
        <v>307</v>
      </c>
      <c r="B309" s="14" t="str">
        <f>criteria!B308</f>
        <v>CORPORATE-7-3</v>
      </c>
      <c r="D309" s="28" t="str">
        <f>criteria!D308</f>
        <v>プラクティス</v>
      </c>
      <c r="E309" s="17" t="str">
        <f>hyperlink(vlookup(B309,link!$B$2:$D$332,3,FALSE),criteria!F308)</f>
        <v>デジタル技術を活用した経営変革を担う担当役員（CDO等）が存在するか。</v>
      </c>
      <c r="F309" s="18" t="b">
        <v>0</v>
      </c>
      <c r="G309" s="18" t="b">
        <v>0</v>
      </c>
      <c r="H309" s="18" t="b">
        <v>0</v>
      </c>
      <c r="I309" s="21"/>
    </row>
    <row r="310" ht="45.0" customHeight="1">
      <c r="A310" s="26">
        <f>criteria!A309</f>
        <v>308</v>
      </c>
      <c r="B310" s="14" t="str">
        <f>criteria!B309</f>
        <v>CORPORATE-7-4</v>
      </c>
      <c r="D310" s="28" t="str">
        <f>criteria!D309</f>
        <v>プラクティス</v>
      </c>
      <c r="E310" s="17" t="str">
        <f>hyperlink(vlookup(B310,link!$B$2:$D$332,3,FALSE),criteria!F309)</f>
        <v>自社システムの戦略(競争領域・非競争領域の定義)を明確化しており、競争領域のプロダクト開発を内製人材でコントロールできているか。</v>
      </c>
      <c r="F310" s="18" t="b">
        <v>0</v>
      </c>
      <c r="G310" s="18" t="b">
        <v>0</v>
      </c>
      <c r="H310" s="18" t="b">
        <v>0</v>
      </c>
      <c r="I310" s="21"/>
    </row>
    <row r="311" ht="45.0" customHeight="1">
      <c r="A311" s="26">
        <f>criteria!A310</f>
        <v>309</v>
      </c>
      <c r="B311" s="14" t="str">
        <f>criteria!B310</f>
        <v>CORPORATE-7-5</v>
      </c>
      <c r="D311" s="28" t="str">
        <f>criteria!D310</f>
        <v>プラクティス</v>
      </c>
      <c r="E311" s="17" t="str">
        <f>hyperlink(vlookup(B311,link!$B$2:$D$332,3,FALSE),criteria!F310)</f>
        <v>デジタル事業および人材獲得に向けたM&amp;A・投資戦略を遂行するための部隊が存在するか。</v>
      </c>
      <c r="F311" s="18" t="b">
        <v>0</v>
      </c>
      <c r="G311" s="18" t="b">
        <v>0</v>
      </c>
      <c r="H311" s="18" t="b">
        <v>0</v>
      </c>
      <c r="I311" s="21"/>
    </row>
    <row r="312" ht="45.0" customHeight="1">
      <c r="A312" s="26">
        <f>criteria!A311</f>
        <v>310</v>
      </c>
      <c r="B312" s="14" t="str">
        <f>criteria!B311</f>
        <v>CORPORATE-7-6</v>
      </c>
      <c r="D312" s="28" t="str">
        <f>criteria!D311</f>
        <v>アンチパターン</v>
      </c>
      <c r="E312" s="17" t="str">
        <f>hyperlink(vlookup(B312,link!$B$2:$D$332,3,FALSE),criteria!F311)</f>
        <v>IT予算の過半をソフトウェア資産として計上し、予算決裁のためにリードタイムの長い（１ヶ月以上かかるような）意思決定フローを挟んでいる。</v>
      </c>
      <c r="F312" s="18" t="b">
        <v>0</v>
      </c>
      <c r="G312" s="18" t="b">
        <v>0</v>
      </c>
      <c r="H312" s="18" t="b">
        <v>0</v>
      </c>
      <c r="I312" s="21"/>
    </row>
    <row r="313" ht="45.0" customHeight="1">
      <c r="A313" s="26">
        <f>criteria!A312</f>
        <v>311</v>
      </c>
      <c r="B313" s="14" t="str">
        <f>criteria!B312</f>
        <v>CORPORATE-7-7</v>
      </c>
      <c r="D313" s="28" t="str">
        <f>criteria!D312</f>
        <v>アンチパターン</v>
      </c>
      <c r="E313" s="17" t="str">
        <f>hyperlink(vlookup(B313,link!$B$2:$D$332,3,FALSE),criteria!F312)</f>
        <v>継続的なシステム改善のためのプロダクトマネジメント経験者がいない。そのため、開発チームとの関係が受発注構造になっている。（情報子会社問題）</v>
      </c>
      <c r="F313" s="18" t="b">
        <v>0</v>
      </c>
      <c r="G313" s="18" t="b">
        <v>0</v>
      </c>
      <c r="H313" s="18" t="b">
        <v>0</v>
      </c>
      <c r="I313" s="21"/>
    </row>
    <row r="314" ht="45.0" customHeight="1">
      <c r="A314" s="26">
        <f>criteria!A313</f>
        <v>312</v>
      </c>
      <c r="B314" s="14" t="str">
        <f>criteria!B313</f>
        <v>CORPORATE-7-8</v>
      </c>
      <c r="D314" s="28" t="str">
        <f>criteria!D313</f>
        <v>アンチパターン</v>
      </c>
      <c r="E314" s="17" t="str">
        <f>hyperlink(vlookup(B314,link!$B$2:$D$332,3,FALSE),criteria!F313)</f>
        <v>競争領域ではないシステムについて、業務フローをSaaSに合わせて変更するのではなく、既存の業務フローに合わせてパッケージソフト等をカスタマイズしている。</v>
      </c>
      <c r="F314" s="18" t="b">
        <v>0</v>
      </c>
      <c r="G314" s="18" t="b">
        <v>0</v>
      </c>
      <c r="H314" s="18" t="b">
        <v>0</v>
      </c>
      <c r="I314" s="21"/>
    </row>
    <row r="315" ht="45.0" customHeight="1">
      <c r="A315" s="26">
        <f>criteria!A314</f>
        <v>313</v>
      </c>
      <c r="B315" s="14" t="str">
        <f>criteria!B314</f>
        <v>CORPORATE-8-1</v>
      </c>
      <c r="C315" s="27" t="str">
        <f>criteria!E314</f>
        <v>攻めのセキュリティ</v>
      </c>
      <c r="D315" s="28" t="str">
        <f>criteria!D314</f>
        <v>メトリクスの計測</v>
      </c>
      <c r="E315" s="17" t="str">
        <f>hyperlink(vlookup(B315,link!$B$2:$D$332,3,FALSE),criteria!F314)</f>
        <v>セキュリティ担当者の人事評価における評価基準に事業や従業員の生産性改善が組み込まれているか。</v>
      </c>
      <c r="F315" s="18" t="b">
        <v>0</v>
      </c>
      <c r="G315" s="18" t="b">
        <v>0</v>
      </c>
      <c r="H315" s="18" t="b">
        <v>0</v>
      </c>
      <c r="I315" s="21"/>
    </row>
    <row r="316" ht="45.0" customHeight="1">
      <c r="A316" s="26">
        <f>criteria!A315</f>
        <v>314</v>
      </c>
      <c r="B316" s="14" t="str">
        <f>criteria!B315</f>
        <v>CORPORATE-8-2</v>
      </c>
      <c r="D316" s="28" t="str">
        <f>criteria!D315</f>
        <v>学習と改善</v>
      </c>
      <c r="E316" s="17" t="str">
        <f>hyperlink(vlookup(B316,link!$B$2:$D$332,3,FALSE),criteria!F315)</f>
        <v>社内のセキュリティ担当者が、近年のセキュリティ動向やシフトレフト、リモートワークについて理解し、事業部門とともに開発リードタイムや生産性の改善のために必要な措置をおこなっているか。</v>
      </c>
      <c r="F316" s="18" t="b">
        <v>0</v>
      </c>
      <c r="G316" s="18" t="b">
        <v>0</v>
      </c>
      <c r="H316" s="18" t="b">
        <v>0</v>
      </c>
      <c r="I316" s="21"/>
    </row>
    <row r="317" ht="45.0" customHeight="1">
      <c r="A317" s="26">
        <f>criteria!A316</f>
        <v>315</v>
      </c>
      <c r="B317" s="14" t="str">
        <f>criteria!B316</f>
        <v>CORPORATE-8-3</v>
      </c>
      <c r="D317" s="28" t="str">
        <f>criteria!D316</f>
        <v>プラクティス</v>
      </c>
      <c r="E317" s="17" t="str">
        <f>hyperlink(vlookup(B317,link!$B$2:$D$332,3,FALSE),criteria!F316)</f>
        <v>インシデントレスポンスチームが、社内の専門家と事業責任者を含むチームにより構成されていて、インシデント時の予行練習をおこなっているか。</v>
      </c>
      <c r="F317" s="18" t="b">
        <v>0</v>
      </c>
      <c r="G317" s="18" t="b">
        <v>0</v>
      </c>
      <c r="H317" s="18" t="b">
        <v>0</v>
      </c>
      <c r="I317" s="21"/>
    </row>
    <row r="318" ht="45.0" customHeight="1">
      <c r="A318" s="26">
        <f>criteria!A317</f>
        <v>316</v>
      </c>
      <c r="B318" s="14" t="str">
        <f>criteria!B317</f>
        <v>CORPORATE-8-4</v>
      </c>
      <c r="D318" s="28" t="str">
        <f>criteria!D317</f>
        <v>プラクティス</v>
      </c>
      <c r="E318" s="17" t="str">
        <f>hyperlink(vlookup(B318,link!$B$2:$D$332,3,FALSE),criteria!F317)</f>
        <v>境界防御モデルではなく、ゼロトラストモデルのセキュリティネットワークを構築しているか。</v>
      </c>
      <c r="F318" s="18" t="b">
        <v>0</v>
      </c>
      <c r="G318" s="18" t="b">
        <v>0</v>
      </c>
      <c r="H318" s="18" t="b">
        <v>0</v>
      </c>
      <c r="I318" s="21"/>
    </row>
    <row r="319" ht="45.0" customHeight="1">
      <c r="A319" s="26">
        <f>criteria!A318</f>
        <v>317</v>
      </c>
      <c r="B319" s="14" t="str">
        <f>criteria!B318</f>
        <v>CORPORATE-8-5</v>
      </c>
      <c r="D319" s="28" t="str">
        <f>criteria!D318</f>
        <v>プラクティス</v>
      </c>
      <c r="E319" s="17" t="str">
        <f>hyperlink(vlookup(B319,link!$B$2:$D$332,3,FALSE),criteria!F318)</f>
        <v>セキュリティの意思決定は、定期的に行われているリスクアセスメントにともない、リスクとリターンを定量的に評価した上で行われているか。</v>
      </c>
      <c r="F319" s="18" t="b">
        <v>0</v>
      </c>
      <c r="G319" s="18" t="b">
        <v>0</v>
      </c>
      <c r="H319" s="18" t="b">
        <v>0</v>
      </c>
      <c r="I319" s="21"/>
    </row>
    <row r="320" ht="45.0" customHeight="1">
      <c r="A320" s="26">
        <f>criteria!A319</f>
        <v>318</v>
      </c>
      <c r="B320" s="14" t="str">
        <f>criteria!B319</f>
        <v>CORPORATE-8-6</v>
      </c>
      <c r="D320" s="28" t="str">
        <f>criteria!D319</f>
        <v>アンチパターン</v>
      </c>
      <c r="E320" s="17" t="str">
        <f>hyperlink(vlookup(B320,link!$B$2:$D$332,3,FALSE),criteria!F319)</f>
        <v>管理・監視できない領域のITサービスの利用が行われていること(シャドウIT)に対して対策が打てていない。</v>
      </c>
      <c r="F320" s="18" t="b">
        <v>0</v>
      </c>
      <c r="G320" s="18" t="b">
        <v>0</v>
      </c>
      <c r="H320" s="18" t="b">
        <v>0</v>
      </c>
      <c r="I320" s="21"/>
    </row>
    <row r="321" ht="45.0" customHeight="1">
      <c r="A321" s="26">
        <f>criteria!A320</f>
        <v>319</v>
      </c>
      <c r="B321" s="14" t="str">
        <f>criteria!B320</f>
        <v>CORPORATE-8-7</v>
      </c>
      <c r="D321" s="28" t="str">
        <f>criteria!D320</f>
        <v>アンチパターン</v>
      </c>
      <c r="E321" s="17" t="str">
        <f>hyperlink(vlookup(B321,link!$B$2:$D$332,3,FALSE),criteria!F320)</f>
        <v>"パスワードを定期的な変更を強制する"、"添付メールでパスワード付きZIP形式のファイルを送信し、別途パスワードをメールで送る"などの現在ではセキュリティ価値が低いとされるルールが残っている。</v>
      </c>
      <c r="F321" s="18" t="b">
        <v>0</v>
      </c>
      <c r="G321" s="18" t="b">
        <v>0</v>
      </c>
      <c r="H321" s="18" t="b">
        <v>0</v>
      </c>
      <c r="I321" s="21"/>
    </row>
    <row r="322" ht="45.0" customHeight="1">
      <c r="A322" s="26">
        <f>criteria!A321</f>
        <v>320</v>
      </c>
      <c r="B322" s="14" t="str">
        <f>criteria!B321</f>
        <v>CORPORATE-8-8</v>
      </c>
      <c r="D322" s="28" t="str">
        <f>criteria!D321</f>
        <v>アンチパターン</v>
      </c>
      <c r="E322" s="17" t="str">
        <f>hyperlink(vlookup(B322,link!$B$2:$D$332,3,FALSE),criteria!F321)</f>
        <v>従業員および経営幹部に対して、リモートワークのリスクなどの最新のトレンドなどが取り入れたセキュリティ教育がなされていない。</v>
      </c>
      <c r="F322" s="18" t="b">
        <v>0</v>
      </c>
      <c r="G322" s="18" t="b">
        <v>0</v>
      </c>
      <c r="H322" s="18" t="b">
        <v>0</v>
      </c>
      <c r="I322" s="21"/>
    </row>
    <row r="323" ht="45.0" customHeight="1">
      <c r="A323" s="29">
        <f>criteria!A322</f>
        <v>321</v>
      </c>
      <c r="B323" s="30" t="str">
        <f>criteria!B322</f>
        <v>CORPORATE-9-1</v>
      </c>
      <c r="C323" s="27" t="str">
        <f>criteria!E322</f>
        <v>リモートワーク</v>
      </c>
      <c r="D323" s="28" t="str">
        <f>criteria!D322</f>
        <v>メトリクスの計測</v>
      </c>
      <c r="E323" s="17" t="str">
        <f>hyperlink(vlookup(B323,link!$B$2:$D$332,3,FALSE),criteria!F322)</f>
        <v>目標、予定、業務に必要な情報の95%がリモートワーク環境からアクセスでき、業務を完結できるか。</v>
      </c>
      <c r="F323" s="18" t="b">
        <v>0</v>
      </c>
      <c r="G323" s="18" t="b">
        <v>0</v>
      </c>
      <c r="H323" s="18" t="b">
        <v>0</v>
      </c>
      <c r="I323" s="21"/>
    </row>
    <row r="324" ht="45.0" customHeight="1">
      <c r="A324" s="29">
        <f>criteria!A323</f>
        <v>322</v>
      </c>
      <c r="B324" s="30" t="str">
        <f>criteria!B323</f>
        <v>CORPORATE-9-2</v>
      </c>
      <c r="D324" s="28" t="str">
        <f>criteria!D323</f>
        <v>学習と改善</v>
      </c>
      <c r="E324" s="17" t="str">
        <f>hyperlink(vlookup(B324,link!$B$2:$D$332,3,FALSE),criteria!F323)</f>
        <v>リモートワークにおいて、従業員へのヒアリングなどを通じ、環境面や心身の健康面において常に改善を繰り返しているか。</v>
      </c>
      <c r="F324" s="18" t="b">
        <v>0</v>
      </c>
      <c r="G324" s="18" t="b">
        <v>0</v>
      </c>
      <c r="H324" s="18" t="b">
        <v>0</v>
      </c>
      <c r="I324" s="21"/>
    </row>
    <row r="325" ht="45.0" customHeight="1">
      <c r="A325" s="29">
        <f>criteria!A324</f>
        <v>323</v>
      </c>
      <c r="B325" s="30" t="str">
        <f>criteria!B324</f>
        <v>CORPORATE-9-3</v>
      </c>
      <c r="D325" s="28" t="str">
        <f>criteria!D324</f>
        <v>プラクティス</v>
      </c>
      <c r="E325" s="17" t="str">
        <f>hyperlink(vlookup(B325,link!$B$2:$D$332,3,FALSE),criteria!F324)</f>
        <v>在宅ワーク、リモートワークのための通信回線やデスク／チェアの支援制度が用意されている。</v>
      </c>
      <c r="F325" s="18" t="b">
        <v>0</v>
      </c>
      <c r="G325" s="18" t="b">
        <v>0</v>
      </c>
      <c r="H325" s="18" t="b">
        <v>0</v>
      </c>
      <c r="I325" s="21"/>
    </row>
    <row r="326" ht="45.0" customHeight="1">
      <c r="A326" s="29">
        <f>criteria!A325</f>
        <v>324</v>
      </c>
      <c r="B326" s="30" t="str">
        <f>criteria!B325</f>
        <v>CORPORATE-9-4</v>
      </c>
      <c r="D326" s="28" t="str">
        <f>criteria!D325</f>
        <v>プラクティス</v>
      </c>
      <c r="E326" s="17" t="str">
        <f>hyperlink(vlookup(B326,link!$B$2:$D$332,3,FALSE),criteria!F325)</f>
        <v>リモートワークを生産的に進めるためのオンライン会議や非同期コミュニケーションのガイドラインがあり、6ヶ月以内に見直しされている。</v>
      </c>
      <c r="F326" s="18" t="b">
        <v>0</v>
      </c>
      <c r="G326" s="18" t="b">
        <v>0</v>
      </c>
      <c r="H326" s="18" t="b">
        <v>0</v>
      </c>
      <c r="I326" s="21"/>
    </row>
    <row r="327" ht="45.0" customHeight="1">
      <c r="A327" s="29">
        <f>criteria!A326</f>
        <v>325</v>
      </c>
      <c r="B327" s="30" t="str">
        <f>criteria!B326</f>
        <v>CORPORATE-9-5</v>
      </c>
      <c r="D327" s="28" t="str">
        <f>criteria!D326</f>
        <v>プラクティス</v>
      </c>
      <c r="E327" s="17" t="str">
        <f>hyperlink(vlookup(B327,link!$B$2:$D$332,3,FALSE),criteria!F326)</f>
        <v>業務時間中に、ニュアンスや雰囲気を含めた情報交換ができるように雑談を積極的に取り入れるための工夫をしているか。</v>
      </c>
      <c r="F327" s="18" t="b">
        <v>0</v>
      </c>
      <c r="G327" s="18" t="b">
        <v>0</v>
      </c>
      <c r="H327" s="18" t="b">
        <v>0</v>
      </c>
      <c r="I327" s="21"/>
    </row>
    <row r="328" ht="45.0" customHeight="1">
      <c r="A328" s="29">
        <f>criteria!A327</f>
        <v>326</v>
      </c>
      <c r="B328" s="30" t="str">
        <f>criteria!B327</f>
        <v>CORPORATE-9-6</v>
      </c>
      <c r="D328" s="28" t="str">
        <f>criteria!D327</f>
        <v>アンチパターン</v>
      </c>
      <c r="E328" s="17" t="str">
        <f>hyperlink(vlookup(B328,link!$B$2:$D$332,3,FALSE),criteria!F327)</f>
        <v>アウトプットでみるのではなく、PCの起動時間などで業務を監視している。</v>
      </c>
      <c r="F328" s="18" t="b">
        <v>0</v>
      </c>
      <c r="G328" s="18" t="b">
        <v>0</v>
      </c>
      <c r="H328" s="18" t="b">
        <v>0</v>
      </c>
      <c r="I328" s="21"/>
    </row>
    <row r="329" ht="45.0" customHeight="1">
      <c r="A329" s="29">
        <f>criteria!A328</f>
        <v>327</v>
      </c>
      <c r="B329" s="30" t="str">
        <f>criteria!B328</f>
        <v>CORPORATE-9-7</v>
      </c>
      <c r="D329" s="28" t="str">
        <f>criteria!D328</f>
        <v>アンチパターン</v>
      </c>
      <c r="E329" s="17" t="str">
        <f>hyperlink(vlookup(B329,link!$B$2:$D$332,3,FALSE),criteria!F328)</f>
        <v>リモートワーカーとオフィスワーカーで情報に格差が生じている。</v>
      </c>
      <c r="F329" s="18" t="b">
        <v>0</v>
      </c>
      <c r="G329" s="18" t="b">
        <v>0</v>
      </c>
      <c r="H329" s="18" t="b">
        <v>0</v>
      </c>
      <c r="I329" s="21"/>
    </row>
    <row r="330" ht="45.0" customHeight="1">
      <c r="A330" s="29">
        <f>criteria!A329</f>
        <v>328</v>
      </c>
      <c r="B330" s="31" t="str">
        <f>criteria!B329</f>
        <v>CORPORATE-9-8</v>
      </c>
      <c r="D330" s="28" t="str">
        <f>criteria!D329</f>
        <v>アンチパターン</v>
      </c>
      <c r="E330" s="17" t="str">
        <f>hyperlink(vlookup(B330,link!$B$2:$D$332,3,FALSE),criteria!F329)</f>
        <v>オンラインのマネジメントに積極的に適応できずに、オフラインに固執するマネージャがいる。</v>
      </c>
      <c r="F330" s="18" t="b">
        <v>0</v>
      </c>
      <c r="G330" s="18" t="b">
        <v>0</v>
      </c>
      <c r="H330" s="18" t="b">
        <v>0</v>
      </c>
      <c r="I330" s="21"/>
    </row>
    <row r="331">
      <c r="A331" s="32" t="str">
        <f>criteria!A330</f>
        <v/>
      </c>
      <c r="B331" s="33" t="str">
        <f>criteria!C330</f>
        <v/>
      </c>
      <c r="C331" s="34" t="str">
        <f>criteria!E330</f>
        <v/>
      </c>
      <c r="D331" s="35" t="str">
        <f>criteria!D330</f>
        <v/>
      </c>
      <c r="E331" s="36" t="str">
        <f>criteria!F330</f>
        <v/>
      </c>
      <c r="F331" s="37"/>
      <c r="G331" s="37"/>
      <c r="H331" s="37"/>
      <c r="I331" s="37"/>
    </row>
    <row r="332">
      <c r="A332" s="32" t="str">
        <f>criteria!A331</f>
        <v/>
      </c>
      <c r="B332" s="33" t="str">
        <f>criteria!C331</f>
        <v/>
      </c>
      <c r="C332" s="34" t="str">
        <f>criteria!E331</f>
        <v/>
      </c>
      <c r="D332" s="35" t="str">
        <f>criteria!D331</f>
        <v/>
      </c>
      <c r="E332" s="36" t="str">
        <f>criteria!F331</f>
        <v/>
      </c>
      <c r="F332" s="37"/>
      <c r="G332" s="37"/>
      <c r="H332" s="37"/>
      <c r="I332" s="37"/>
    </row>
    <row r="333">
      <c r="A333" s="32" t="str">
        <f>criteria!A332</f>
        <v/>
      </c>
      <c r="B333" s="33" t="str">
        <f>criteria!C332</f>
        <v/>
      </c>
      <c r="C333" s="34" t="str">
        <f>criteria!E332</f>
        <v/>
      </c>
      <c r="D333" s="35" t="str">
        <f>criteria!D332</f>
        <v/>
      </c>
      <c r="E333" s="36" t="str">
        <f>criteria!F332</f>
        <v/>
      </c>
      <c r="F333" s="37"/>
      <c r="G333" s="37"/>
      <c r="H333" s="37"/>
      <c r="I333" s="37"/>
    </row>
    <row r="334">
      <c r="A334" s="32"/>
      <c r="B334" s="33"/>
      <c r="C334" s="34"/>
      <c r="D334" s="35"/>
      <c r="E334" s="36"/>
      <c r="F334" s="37"/>
      <c r="G334" s="37"/>
      <c r="H334" s="37"/>
      <c r="I334" s="37"/>
    </row>
    <row r="335">
      <c r="A335" s="32"/>
      <c r="B335" s="33"/>
      <c r="C335" s="34"/>
      <c r="D335" s="35"/>
      <c r="E335" s="36"/>
      <c r="F335" s="37"/>
      <c r="G335" s="37"/>
      <c r="H335" s="37"/>
      <c r="I335" s="37"/>
    </row>
    <row r="336">
      <c r="A336" s="32"/>
      <c r="B336" s="33"/>
      <c r="C336" s="34"/>
      <c r="D336" s="35"/>
      <c r="E336" s="36"/>
      <c r="F336" s="37"/>
      <c r="G336" s="37"/>
      <c r="H336" s="37"/>
      <c r="I336" s="37"/>
    </row>
    <row r="337">
      <c r="A337" s="32"/>
      <c r="B337" s="33"/>
      <c r="C337" s="34"/>
      <c r="D337" s="35"/>
      <c r="E337" s="36"/>
      <c r="F337" s="37"/>
      <c r="G337" s="37"/>
      <c r="H337" s="37"/>
      <c r="I337" s="37"/>
    </row>
    <row r="338">
      <c r="A338" s="32"/>
      <c r="B338" s="33"/>
      <c r="C338" s="34"/>
      <c r="D338" s="35"/>
      <c r="E338" s="36"/>
      <c r="F338" s="37"/>
      <c r="G338" s="37"/>
      <c r="H338" s="37"/>
      <c r="I338" s="37"/>
    </row>
    <row r="339">
      <c r="A339" s="32"/>
      <c r="B339" s="33"/>
      <c r="C339" s="34"/>
      <c r="D339" s="35"/>
      <c r="E339" s="36"/>
      <c r="F339" s="37"/>
      <c r="G339" s="37"/>
      <c r="H339" s="37"/>
      <c r="I339" s="37"/>
    </row>
    <row r="340">
      <c r="A340" s="32"/>
      <c r="B340" s="33"/>
      <c r="C340" s="34"/>
      <c r="D340" s="35"/>
      <c r="E340" s="36"/>
      <c r="F340" s="37"/>
      <c r="G340" s="37"/>
      <c r="H340" s="37"/>
      <c r="I340" s="37"/>
    </row>
    <row r="341">
      <c r="A341" s="32"/>
      <c r="B341" s="33"/>
      <c r="C341" s="34"/>
      <c r="D341" s="35"/>
      <c r="E341" s="36"/>
      <c r="F341" s="37"/>
      <c r="G341" s="37"/>
      <c r="H341" s="37"/>
      <c r="I341" s="37"/>
    </row>
    <row r="342">
      <c r="A342" s="32"/>
      <c r="B342" s="33"/>
      <c r="C342" s="34"/>
      <c r="D342" s="35"/>
      <c r="E342" s="36"/>
      <c r="F342" s="37"/>
      <c r="G342" s="37"/>
      <c r="H342" s="37"/>
      <c r="I342" s="37"/>
    </row>
    <row r="343">
      <c r="A343" s="32"/>
      <c r="B343" s="33"/>
      <c r="C343" s="34"/>
      <c r="D343" s="35"/>
      <c r="E343" s="36"/>
      <c r="F343" s="37"/>
      <c r="G343" s="37"/>
      <c r="H343" s="37"/>
      <c r="I343" s="37"/>
    </row>
    <row r="344">
      <c r="A344" s="32"/>
      <c r="B344" s="33"/>
      <c r="C344" s="34"/>
      <c r="D344" s="35"/>
      <c r="E344" s="36"/>
      <c r="F344" s="37"/>
      <c r="G344" s="37"/>
      <c r="H344" s="37"/>
      <c r="I344" s="37"/>
    </row>
    <row r="345">
      <c r="A345" s="32"/>
      <c r="B345" s="33"/>
      <c r="C345" s="34"/>
      <c r="D345" s="35"/>
      <c r="E345" s="36"/>
      <c r="F345" s="37"/>
      <c r="G345" s="37"/>
      <c r="H345" s="37"/>
      <c r="I345" s="37"/>
    </row>
    <row r="346">
      <c r="A346" s="32"/>
      <c r="B346" s="33"/>
      <c r="C346" s="34"/>
      <c r="D346" s="35"/>
      <c r="E346" s="36"/>
      <c r="F346" s="37"/>
      <c r="G346" s="37"/>
      <c r="H346" s="37"/>
      <c r="I346" s="37"/>
    </row>
    <row r="347">
      <c r="A347" s="32"/>
      <c r="B347" s="33"/>
      <c r="C347" s="34"/>
      <c r="D347" s="35"/>
      <c r="E347" s="36"/>
      <c r="F347" s="37"/>
      <c r="G347" s="37"/>
      <c r="H347" s="37"/>
      <c r="I347" s="37"/>
    </row>
    <row r="348">
      <c r="A348" s="32"/>
      <c r="B348" s="33"/>
      <c r="C348" s="34"/>
      <c r="D348" s="35"/>
      <c r="E348" s="36"/>
      <c r="F348" s="37"/>
      <c r="G348" s="37"/>
      <c r="H348" s="37"/>
      <c r="I348" s="37"/>
    </row>
    <row r="349">
      <c r="A349" s="32"/>
      <c r="B349" s="33"/>
      <c r="C349" s="34"/>
      <c r="D349" s="35"/>
      <c r="E349" s="36"/>
      <c r="F349" s="37"/>
      <c r="G349" s="37"/>
      <c r="H349" s="37"/>
      <c r="I349" s="37"/>
    </row>
    <row r="350">
      <c r="A350" s="32"/>
      <c r="B350" s="33"/>
      <c r="C350" s="34"/>
      <c r="D350" s="35"/>
      <c r="E350" s="36"/>
      <c r="F350" s="37"/>
      <c r="G350" s="37"/>
      <c r="H350" s="37"/>
      <c r="I350" s="37"/>
    </row>
    <row r="351">
      <c r="A351" s="32"/>
      <c r="B351" s="33"/>
      <c r="C351" s="34"/>
      <c r="D351" s="35"/>
      <c r="E351" s="36"/>
      <c r="F351" s="37"/>
      <c r="G351" s="37"/>
      <c r="H351" s="37"/>
      <c r="I351" s="37"/>
    </row>
    <row r="352">
      <c r="A352" s="32"/>
      <c r="B352" s="33"/>
      <c r="C352" s="34"/>
      <c r="D352" s="35"/>
      <c r="E352" s="36"/>
      <c r="F352" s="37"/>
      <c r="G352" s="37"/>
      <c r="H352" s="37"/>
      <c r="I352" s="37"/>
    </row>
    <row r="353">
      <c r="A353" s="32"/>
      <c r="B353" s="33"/>
      <c r="C353" s="34"/>
      <c r="D353" s="35"/>
      <c r="E353" s="36"/>
      <c r="F353" s="37"/>
      <c r="G353" s="37"/>
      <c r="H353" s="37"/>
      <c r="I353" s="37"/>
    </row>
    <row r="354">
      <c r="A354" s="32"/>
      <c r="B354" s="33"/>
      <c r="C354" s="34"/>
      <c r="D354" s="35"/>
      <c r="E354" s="36"/>
      <c r="F354" s="37"/>
      <c r="G354" s="37"/>
      <c r="H354" s="37"/>
      <c r="I354" s="37"/>
    </row>
    <row r="355">
      <c r="A355" s="32"/>
      <c r="B355" s="33"/>
      <c r="C355" s="34"/>
      <c r="D355" s="35"/>
      <c r="E355" s="36"/>
      <c r="F355" s="37"/>
      <c r="G355" s="37"/>
      <c r="H355" s="37"/>
      <c r="I355" s="37"/>
    </row>
    <row r="356">
      <c r="A356" s="32"/>
      <c r="B356" s="33"/>
      <c r="C356" s="34"/>
      <c r="D356" s="35"/>
      <c r="E356" s="36"/>
      <c r="F356" s="37"/>
      <c r="G356" s="37"/>
      <c r="H356" s="37"/>
      <c r="I356" s="37"/>
    </row>
    <row r="357">
      <c r="A357" s="32"/>
      <c r="B357" s="33"/>
      <c r="C357" s="34"/>
      <c r="D357" s="35"/>
      <c r="E357" s="36"/>
      <c r="F357" s="37"/>
      <c r="G357" s="37"/>
      <c r="H357" s="37"/>
      <c r="I357" s="37"/>
    </row>
    <row r="358">
      <c r="A358" s="32"/>
      <c r="B358" s="33"/>
      <c r="C358" s="34"/>
      <c r="D358" s="35"/>
      <c r="E358" s="36"/>
      <c r="F358" s="37"/>
      <c r="G358" s="37"/>
      <c r="H358" s="37"/>
      <c r="I358" s="37"/>
    </row>
    <row r="359">
      <c r="A359" s="32"/>
      <c r="B359" s="33"/>
      <c r="C359" s="34"/>
      <c r="D359" s="35"/>
      <c r="E359" s="36"/>
      <c r="F359" s="37"/>
      <c r="G359" s="37"/>
      <c r="H359" s="37"/>
      <c r="I359" s="37"/>
    </row>
    <row r="360">
      <c r="A360" s="32"/>
      <c r="B360" s="33"/>
      <c r="C360" s="34"/>
      <c r="D360" s="35"/>
      <c r="E360" s="36"/>
      <c r="F360" s="37"/>
      <c r="G360" s="37"/>
      <c r="H360" s="37"/>
      <c r="I360" s="37"/>
    </row>
    <row r="361">
      <c r="A361" s="32"/>
      <c r="B361" s="33"/>
      <c r="C361" s="34"/>
      <c r="D361" s="35"/>
      <c r="E361" s="36"/>
      <c r="F361" s="37"/>
      <c r="G361" s="37"/>
      <c r="H361" s="37"/>
      <c r="I361" s="37"/>
    </row>
    <row r="362">
      <c r="A362" s="32"/>
      <c r="B362" s="33"/>
      <c r="C362" s="34"/>
      <c r="D362" s="35"/>
      <c r="E362" s="36"/>
      <c r="F362" s="37"/>
      <c r="G362" s="37"/>
      <c r="H362" s="37"/>
      <c r="I362" s="37"/>
    </row>
    <row r="363">
      <c r="A363" s="32"/>
      <c r="B363" s="33"/>
      <c r="C363" s="34"/>
      <c r="D363" s="35"/>
      <c r="E363" s="36"/>
      <c r="F363" s="37"/>
      <c r="G363" s="37"/>
      <c r="H363" s="37"/>
      <c r="I363" s="37"/>
    </row>
    <row r="364">
      <c r="A364" s="32"/>
      <c r="B364" s="33"/>
      <c r="C364" s="34"/>
      <c r="D364" s="35"/>
      <c r="E364" s="36"/>
      <c r="F364" s="37"/>
      <c r="G364" s="37"/>
      <c r="H364" s="37"/>
      <c r="I364" s="37"/>
    </row>
    <row r="365">
      <c r="A365" s="32"/>
      <c r="B365" s="33"/>
      <c r="C365" s="34"/>
      <c r="D365" s="35"/>
      <c r="E365" s="36"/>
      <c r="F365" s="37"/>
      <c r="G365" s="37"/>
      <c r="H365" s="37"/>
      <c r="I365" s="37"/>
    </row>
    <row r="366">
      <c r="A366" s="32"/>
      <c r="B366" s="33"/>
      <c r="C366" s="34"/>
      <c r="D366" s="35"/>
      <c r="E366" s="36"/>
      <c r="F366" s="37"/>
      <c r="G366" s="37"/>
      <c r="H366" s="37"/>
      <c r="I366" s="37"/>
    </row>
    <row r="367">
      <c r="A367" s="32"/>
      <c r="B367" s="33"/>
      <c r="C367" s="34"/>
      <c r="D367" s="35"/>
      <c r="E367" s="36"/>
      <c r="F367" s="37"/>
      <c r="G367" s="37"/>
      <c r="H367" s="37"/>
      <c r="I367" s="37"/>
    </row>
    <row r="368">
      <c r="A368" s="32"/>
      <c r="B368" s="33"/>
      <c r="C368" s="34"/>
      <c r="D368" s="35"/>
      <c r="E368" s="36"/>
      <c r="F368" s="37"/>
      <c r="G368" s="37"/>
      <c r="H368" s="37"/>
      <c r="I368" s="37"/>
    </row>
    <row r="369">
      <c r="A369" s="32"/>
      <c r="B369" s="33"/>
      <c r="C369" s="34"/>
      <c r="D369" s="35"/>
      <c r="E369" s="36"/>
      <c r="F369" s="37"/>
      <c r="G369" s="37"/>
      <c r="H369" s="37"/>
      <c r="I369" s="37"/>
    </row>
    <row r="370">
      <c r="A370" s="32"/>
      <c r="B370" s="33"/>
      <c r="C370" s="34"/>
      <c r="D370" s="35"/>
      <c r="E370" s="36"/>
      <c r="F370" s="37"/>
      <c r="G370" s="37"/>
      <c r="H370" s="37"/>
      <c r="I370" s="37"/>
    </row>
    <row r="371">
      <c r="A371" s="32"/>
      <c r="B371" s="33"/>
      <c r="C371" s="34"/>
      <c r="D371" s="35"/>
      <c r="E371" s="36"/>
      <c r="F371" s="37"/>
      <c r="G371" s="37"/>
      <c r="H371" s="37"/>
      <c r="I371" s="37"/>
    </row>
    <row r="372">
      <c r="A372" s="32"/>
      <c r="B372" s="33"/>
      <c r="C372" s="34"/>
      <c r="D372" s="35"/>
      <c r="E372" s="36"/>
      <c r="F372" s="37"/>
      <c r="G372" s="37"/>
      <c r="H372" s="37"/>
      <c r="I372" s="37"/>
    </row>
    <row r="373">
      <c r="A373" s="32"/>
      <c r="B373" s="33"/>
      <c r="C373" s="34"/>
      <c r="D373" s="35"/>
      <c r="E373" s="36"/>
      <c r="F373" s="37"/>
      <c r="G373" s="37"/>
      <c r="H373" s="37"/>
      <c r="I373" s="37"/>
    </row>
    <row r="374">
      <c r="A374" s="32"/>
      <c r="B374" s="33"/>
      <c r="C374" s="34"/>
      <c r="D374" s="35"/>
      <c r="E374" s="36"/>
      <c r="F374" s="37"/>
      <c r="G374" s="37"/>
      <c r="H374" s="37"/>
      <c r="I374" s="37"/>
    </row>
    <row r="375">
      <c r="A375" s="32"/>
      <c r="B375" s="33"/>
      <c r="C375" s="34"/>
      <c r="D375" s="35"/>
      <c r="E375" s="36"/>
      <c r="F375" s="37"/>
      <c r="G375" s="37"/>
      <c r="H375" s="37"/>
      <c r="I375" s="37"/>
    </row>
    <row r="376">
      <c r="A376" s="32"/>
      <c r="B376" s="33"/>
      <c r="C376" s="34"/>
      <c r="D376" s="35"/>
      <c r="E376" s="36"/>
      <c r="F376" s="37"/>
      <c r="G376" s="37"/>
      <c r="H376" s="37"/>
      <c r="I376" s="37"/>
    </row>
    <row r="377">
      <c r="A377" s="32"/>
      <c r="B377" s="33"/>
      <c r="C377" s="34"/>
      <c r="D377" s="35"/>
      <c r="E377" s="36"/>
      <c r="F377" s="37"/>
      <c r="G377" s="37"/>
      <c r="H377" s="37"/>
      <c r="I377" s="37"/>
    </row>
    <row r="378">
      <c r="A378" s="32"/>
      <c r="B378" s="33"/>
      <c r="C378" s="34"/>
      <c r="D378" s="35"/>
      <c r="E378" s="36"/>
      <c r="F378" s="37"/>
      <c r="G378" s="37"/>
      <c r="H378" s="37"/>
      <c r="I378" s="37"/>
    </row>
    <row r="379">
      <c r="A379" s="32"/>
      <c r="B379" s="33"/>
      <c r="C379" s="34"/>
      <c r="D379" s="35"/>
      <c r="E379" s="36"/>
      <c r="F379" s="37"/>
      <c r="G379" s="37"/>
      <c r="H379" s="37"/>
      <c r="I379" s="37"/>
    </row>
    <row r="380">
      <c r="A380" s="32"/>
      <c r="B380" s="33"/>
      <c r="C380" s="34"/>
      <c r="D380" s="35"/>
      <c r="E380" s="36"/>
      <c r="F380" s="37"/>
      <c r="G380" s="37"/>
      <c r="H380" s="37"/>
      <c r="I380" s="37"/>
    </row>
    <row r="381">
      <c r="A381" s="32"/>
      <c r="B381" s="33"/>
      <c r="C381" s="34"/>
      <c r="D381" s="35"/>
      <c r="E381" s="36"/>
      <c r="F381" s="37"/>
      <c r="G381" s="37"/>
      <c r="H381" s="37"/>
      <c r="I381" s="37"/>
    </row>
    <row r="382">
      <c r="A382" s="32"/>
      <c r="B382" s="33"/>
      <c r="C382" s="34"/>
      <c r="D382" s="35"/>
      <c r="E382" s="36"/>
      <c r="F382" s="37"/>
      <c r="G382" s="37"/>
      <c r="H382" s="37"/>
      <c r="I382" s="37"/>
    </row>
    <row r="383">
      <c r="A383" s="32"/>
      <c r="B383" s="33"/>
      <c r="C383" s="34"/>
      <c r="D383" s="35"/>
      <c r="E383" s="36"/>
      <c r="F383" s="37"/>
      <c r="G383" s="37"/>
      <c r="H383" s="37"/>
      <c r="I383" s="37"/>
    </row>
    <row r="384">
      <c r="A384" s="32"/>
      <c r="B384" s="33"/>
      <c r="C384" s="34"/>
      <c r="D384" s="35"/>
      <c r="E384" s="36"/>
      <c r="F384" s="37"/>
      <c r="G384" s="37"/>
      <c r="H384" s="37"/>
      <c r="I384" s="37"/>
    </row>
    <row r="385">
      <c r="A385" s="32"/>
      <c r="B385" s="33"/>
      <c r="C385" s="34"/>
      <c r="D385" s="35"/>
      <c r="E385" s="36"/>
      <c r="F385" s="37"/>
      <c r="G385" s="37"/>
      <c r="H385" s="37"/>
      <c r="I385" s="37"/>
    </row>
    <row r="386">
      <c r="A386" s="32"/>
      <c r="B386" s="33"/>
      <c r="C386" s="34"/>
      <c r="D386" s="35"/>
      <c r="E386" s="36"/>
      <c r="F386" s="37"/>
      <c r="G386" s="37"/>
      <c r="H386" s="37"/>
      <c r="I386" s="37"/>
    </row>
    <row r="387">
      <c r="A387" s="32"/>
      <c r="B387" s="33"/>
      <c r="C387" s="34"/>
      <c r="D387" s="35"/>
      <c r="E387" s="36"/>
      <c r="F387" s="37"/>
      <c r="G387" s="37"/>
      <c r="H387" s="37"/>
      <c r="I387" s="37"/>
    </row>
    <row r="388">
      <c r="A388" s="32"/>
      <c r="B388" s="33"/>
      <c r="C388" s="34"/>
      <c r="D388" s="35"/>
      <c r="E388" s="36"/>
      <c r="F388" s="37"/>
      <c r="G388" s="37"/>
      <c r="H388" s="37"/>
      <c r="I388" s="37"/>
    </row>
    <row r="389">
      <c r="A389" s="32"/>
      <c r="B389" s="33"/>
      <c r="C389" s="34"/>
      <c r="D389" s="35"/>
      <c r="E389" s="36"/>
      <c r="F389" s="37"/>
      <c r="G389" s="37"/>
      <c r="H389" s="37"/>
      <c r="I389" s="37"/>
    </row>
    <row r="390">
      <c r="A390" s="32"/>
      <c r="B390" s="33"/>
      <c r="C390" s="34"/>
      <c r="D390" s="35"/>
      <c r="E390" s="36"/>
      <c r="F390" s="37"/>
      <c r="G390" s="37"/>
      <c r="H390" s="37"/>
      <c r="I390" s="37"/>
    </row>
    <row r="391">
      <c r="A391" s="32"/>
      <c r="B391" s="33"/>
      <c r="C391" s="34"/>
      <c r="D391" s="35"/>
      <c r="E391" s="36"/>
      <c r="F391" s="37"/>
      <c r="G391" s="37"/>
      <c r="H391" s="37"/>
      <c r="I391" s="37"/>
    </row>
    <row r="392">
      <c r="A392" s="32"/>
      <c r="B392" s="33"/>
      <c r="C392" s="34"/>
      <c r="D392" s="35"/>
      <c r="E392" s="36"/>
      <c r="F392" s="37"/>
      <c r="G392" s="37"/>
      <c r="H392" s="37"/>
      <c r="I392" s="37"/>
    </row>
    <row r="393">
      <c r="A393" s="32"/>
      <c r="B393" s="33"/>
      <c r="C393" s="34"/>
      <c r="D393" s="35"/>
      <c r="E393" s="36"/>
      <c r="F393" s="37"/>
      <c r="G393" s="37"/>
      <c r="H393" s="37"/>
      <c r="I393" s="37"/>
    </row>
    <row r="394">
      <c r="A394" s="32"/>
      <c r="B394" s="33"/>
      <c r="C394" s="34"/>
      <c r="D394" s="35"/>
      <c r="E394" s="36"/>
      <c r="F394" s="37"/>
      <c r="G394" s="37"/>
      <c r="H394" s="37"/>
      <c r="I394" s="37"/>
    </row>
    <row r="395">
      <c r="A395" s="32"/>
      <c r="B395" s="33"/>
      <c r="C395" s="34"/>
      <c r="D395" s="35"/>
      <c r="E395" s="36"/>
      <c r="F395" s="37"/>
      <c r="G395" s="37"/>
      <c r="H395" s="37"/>
      <c r="I395" s="37"/>
    </row>
    <row r="396">
      <c r="A396" s="32"/>
      <c r="B396" s="33"/>
      <c r="C396" s="34"/>
      <c r="D396" s="35"/>
      <c r="E396" s="36"/>
      <c r="F396" s="37"/>
      <c r="G396" s="37"/>
      <c r="H396" s="37"/>
      <c r="I396" s="37"/>
    </row>
    <row r="397">
      <c r="A397" s="32"/>
      <c r="B397" s="33"/>
      <c r="C397" s="34"/>
      <c r="D397" s="35"/>
      <c r="E397" s="36"/>
      <c r="F397" s="37"/>
      <c r="G397" s="37"/>
      <c r="H397" s="37"/>
      <c r="I397" s="37"/>
    </row>
    <row r="398">
      <c r="A398" s="32"/>
      <c r="B398" s="33"/>
      <c r="C398" s="34"/>
      <c r="D398" s="35"/>
      <c r="E398" s="36"/>
      <c r="F398" s="37"/>
      <c r="G398" s="37"/>
      <c r="H398" s="37"/>
      <c r="I398" s="37"/>
    </row>
    <row r="399">
      <c r="A399" s="32"/>
      <c r="B399" s="33"/>
      <c r="C399" s="34"/>
      <c r="D399" s="35"/>
      <c r="E399" s="36"/>
      <c r="F399" s="37"/>
      <c r="G399" s="37"/>
      <c r="H399" s="37"/>
      <c r="I399" s="37"/>
    </row>
    <row r="400">
      <c r="A400" s="32"/>
      <c r="B400" s="33"/>
      <c r="C400" s="34"/>
      <c r="D400" s="35"/>
      <c r="E400" s="36"/>
      <c r="F400" s="37"/>
      <c r="G400" s="37"/>
      <c r="H400" s="37"/>
      <c r="I400" s="37"/>
    </row>
    <row r="401">
      <c r="A401" s="32"/>
      <c r="B401" s="33"/>
      <c r="C401" s="34"/>
      <c r="D401" s="35"/>
      <c r="E401" s="36"/>
      <c r="F401" s="37"/>
      <c r="G401" s="37"/>
      <c r="H401" s="37"/>
      <c r="I401" s="37"/>
    </row>
    <row r="402">
      <c r="A402" s="32"/>
      <c r="B402" s="33"/>
      <c r="C402" s="34"/>
      <c r="D402" s="35"/>
      <c r="E402" s="36"/>
      <c r="F402" s="37"/>
      <c r="G402" s="37"/>
      <c r="H402" s="37"/>
      <c r="I402" s="37"/>
    </row>
    <row r="403">
      <c r="A403" s="32"/>
      <c r="B403" s="33"/>
      <c r="C403" s="34"/>
      <c r="D403" s="35"/>
      <c r="E403" s="36"/>
      <c r="F403" s="37"/>
      <c r="G403" s="37"/>
      <c r="H403" s="37"/>
      <c r="I403" s="37"/>
    </row>
    <row r="404">
      <c r="A404" s="32"/>
      <c r="B404" s="33"/>
      <c r="C404" s="34"/>
      <c r="D404" s="35"/>
      <c r="E404" s="36"/>
      <c r="F404" s="37"/>
      <c r="G404" s="37"/>
      <c r="H404" s="37"/>
      <c r="I404" s="37"/>
    </row>
    <row r="405">
      <c r="A405" s="32"/>
      <c r="B405" s="33"/>
      <c r="C405" s="34"/>
      <c r="D405" s="35"/>
      <c r="E405" s="36"/>
      <c r="F405" s="37"/>
      <c r="G405" s="37"/>
      <c r="H405" s="37"/>
      <c r="I405" s="37"/>
    </row>
    <row r="406">
      <c r="A406" s="32"/>
      <c r="B406" s="33"/>
      <c r="C406" s="34"/>
      <c r="D406" s="35"/>
      <c r="E406" s="36"/>
      <c r="F406" s="37"/>
      <c r="G406" s="37"/>
      <c r="H406" s="37"/>
      <c r="I406" s="37"/>
    </row>
    <row r="407">
      <c r="A407" s="32"/>
      <c r="B407" s="33"/>
      <c r="C407" s="34"/>
      <c r="D407" s="35"/>
      <c r="E407" s="36"/>
      <c r="F407" s="37"/>
      <c r="G407" s="37"/>
      <c r="H407" s="37"/>
      <c r="I407" s="37"/>
    </row>
    <row r="408">
      <c r="A408" s="32"/>
      <c r="B408" s="33"/>
      <c r="C408" s="34"/>
      <c r="D408" s="35"/>
      <c r="E408" s="36"/>
      <c r="F408" s="37"/>
      <c r="G408" s="37"/>
      <c r="H408" s="37"/>
      <c r="I408" s="37"/>
    </row>
    <row r="409">
      <c r="A409" s="32"/>
      <c r="B409" s="33"/>
      <c r="C409" s="34"/>
      <c r="D409" s="35"/>
      <c r="E409" s="36"/>
      <c r="F409" s="37"/>
      <c r="G409" s="37"/>
      <c r="H409" s="37"/>
      <c r="I409" s="37"/>
    </row>
    <row r="410">
      <c r="A410" s="32"/>
      <c r="B410" s="33"/>
      <c r="C410" s="34"/>
      <c r="D410" s="35"/>
      <c r="E410" s="36"/>
      <c r="F410" s="37"/>
      <c r="G410" s="37"/>
      <c r="H410" s="37"/>
      <c r="I410" s="37"/>
    </row>
    <row r="411">
      <c r="A411" s="32"/>
      <c r="B411" s="33"/>
      <c r="C411" s="34"/>
      <c r="D411" s="35"/>
      <c r="E411" s="36"/>
      <c r="F411" s="37"/>
      <c r="G411" s="37"/>
      <c r="H411" s="37"/>
      <c r="I411" s="37"/>
    </row>
    <row r="412">
      <c r="A412" s="32"/>
      <c r="B412" s="33"/>
      <c r="C412" s="34"/>
      <c r="D412" s="35"/>
      <c r="E412" s="36"/>
      <c r="F412" s="37"/>
      <c r="G412" s="37"/>
      <c r="H412" s="37"/>
      <c r="I412" s="37"/>
    </row>
    <row r="413">
      <c r="A413" s="32"/>
      <c r="B413" s="33"/>
      <c r="C413" s="34"/>
      <c r="D413" s="35"/>
      <c r="E413" s="36"/>
      <c r="F413" s="37"/>
      <c r="G413" s="37"/>
      <c r="H413" s="37"/>
      <c r="I413" s="37"/>
    </row>
    <row r="414">
      <c r="A414" s="32"/>
      <c r="B414" s="33"/>
      <c r="C414" s="34"/>
      <c r="D414" s="35"/>
      <c r="E414" s="36"/>
      <c r="F414" s="37"/>
      <c r="G414" s="37"/>
      <c r="H414" s="37"/>
      <c r="I414" s="37"/>
    </row>
    <row r="415">
      <c r="A415" s="32"/>
      <c r="B415" s="33"/>
      <c r="C415" s="34"/>
      <c r="D415" s="35"/>
      <c r="E415" s="36"/>
      <c r="F415" s="37"/>
      <c r="G415" s="37"/>
      <c r="H415" s="37"/>
      <c r="I415" s="37"/>
    </row>
    <row r="416">
      <c r="A416" s="32"/>
      <c r="B416" s="33"/>
      <c r="C416" s="34"/>
      <c r="D416" s="35"/>
      <c r="E416" s="36"/>
      <c r="F416" s="37"/>
      <c r="G416" s="37"/>
      <c r="H416" s="37"/>
      <c r="I416" s="37"/>
    </row>
    <row r="417">
      <c r="A417" s="32"/>
      <c r="B417" s="33"/>
      <c r="C417" s="34"/>
      <c r="D417" s="35"/>
      <c r="E417" s="36"/>
      <c r="F417" s="37"/>
      <c r="G417" s="37"/>
      <c r="H417" s="37"/>
      <c r="I417" s="37"/>
    </row>
    <row r="418">
      <c r="A418" s="32"/>
      <c r="B418" s="33"/>
      <c r="C418" s="34"/>
      <c r="D418" s="35"/>
      <c r="E418" s="36"/>
      <c r="F418" s="37"/>
      <c r="G418" s="37"/>
      <c r="H418" s="37"/>
      <c r="I418" s="37"/>
    </row>
    <row r="419">
      <c r="A419" s="32"/>
      <c r="B419" s="33"/>
      <c r="C419" s="34"/>
      <c r="D419" s="35"/>
      <c r="E419" s="36"/>
      <c r="F419" s="37"/>
      <c r="G419" s="37"/>
      <c r="H419" s="37"/>
      <c r="I419" s="37"/>
    </row>
    <row r="420">
      <c r="A420" s="32"/>
      <c r="B420" s="33"/>
      <c r="C420" s="34"/>
      <c r="D420" s="35"/>
      <c r="E420" s="36"/>
      <c r="F420" s="37"/>
      <c r="G420" s="37"/>
      <c r="H420" s="37"/>
      <c r="I420" s="37"/>
    </row>
    <row r="421">
      <c r="A421" s="32"/>
      <c r="B421" s="33"/>
      <c r="C421" s="34"/>
      <c r="D421" s="35"/>
      <c r="E421" s="36"/>
      <c r="F421" s="37"/>
      <c r="G421" s="37"/>
      <c r="H421" s="37"/>
      <c r="I421" s="37"/>
    </row>
    <row r="422">
      <c r="A422" s="32"/>
      <c r="B422" s="33"/>
      <c r="C422" s="34"/>
      <c r="D422" s="35"/>
      <c r="E422" s="36"/>
      <c r="F422" s="37"/>
      <c r="G422" s="37"/>
      <c r="H422" s="37"/>
      <c r="I422" s="37"/>
    </row>
    <row r="423">
      <c r="A423" s="32"/>
      <c r="B423" s="33"/>
      <c r="C423" s="34"/>
      <c r="D423" s="35"/>
      <c r="E423" s="36"/>
      <c r="F423" s="37"/>
      <c r="G423" s="37"/>
      <c r="H423" s="37"/>
      <c r="I423" s="37"/>
    </row>
    <row r="424">
      <c r="A424" s="32"/>
      <c r="B424" s="33"/>
      <c r="C424" s="34"/>
      <c r="D424" s="35"/>
      <c r="E424" s="36"/>
      <c r="F424" s="37"/>
      <c r="G424" s="37"/>
      <c r="H424" s="37"/>
      <c r="I424" s="37"/>
    </row>
    <row r="425">
      <c r="A425" s="32"/>
      <c r="B425" s="33"/>
      <c r="C425" s="34"/>
      <c r="D425" s="35"/>
      <c r="E425" s="36"/>
      <c r="F425" s="37"/>
      <c r="G425" s="37"/>
      <c r="H425" s="37"/>
      <c r="I425" s="37"/>
    </row>
    <row r="426">
      <c r="A426" s="32"/>
      <c r="B426" s="33"/>
      <c r="C426" s="34"/>
      <c r="D426" s="35"/>
      <c r="E426" s="36"/>
      <c r="F426" s="37"/>
      <c r="G426" s="37"/>
      <c r="H426" s="37"/>
      <c r="I426" s="37"/>
    </row>
    <row r="427">
      <c r="A427" s="32"/>
      <c r="B427" s="33"/>
      <c r="C427" s="34"/>
      <c r="D427" s="35"/>
      <c r="E427" s="36"/>
      <c r="F427" s="37"/>
      <c r="G427" s="37"/>
      <c r="H427" s="37"/>
      <c r="I427" s="37"/>
    </row>
    <row r="428">
      <c r="A428" s="32"/>
      <c r="B428" s="33"/>
      <c r="C428" s="34"/>
      <c r="D428" s="35"/>
      <c r="E428" s="36"/>
      <c r="F428" s="37"/>
      <c r="G428" s="37"/>
      <c r="H428" s="37"/>
      <c r="I428" s="37"/>
    </row>
    <row r="429">
      <c r="A429" s="32"/>
      <c r="B429" s="33"/>
      <c r="C429" s="34"/>
      <c r="D429" s="35"/>
      <c r="E429" s="36"/>
      <c r="F429" s="37"/>
      <c r="G429" s="37"/>
      <c r="H429" s="37"/>
      <c r="I429" s="37"/>
    </row>
    <row r="430">
      <c r="A430" s="32"/>
      <c r="B430" s="33"/>
      <c r="C430" s="34"/>
      <c r="D430" s="35"/>
      <c r="E430" s="36"/>
      <c r="F430" s="37"/>
      <c r="G430" s="37"/>
      <c r="H430" s="37"/>
      <c r="I430" s="37"/>
    </row>
    <row r="431">
      <c r="A431" s="32"/>
      <c r="B431" s="33"/>
      <c r="C431" s="34"/>
      <c r="D431" s="35"/>
      <c r="E431" s="36"/>
      <c r="F431" s="37"/>
      <c r="G431" s="37"/>
      <c r="H431" s="37"/>
      <c r="I431" s="37"/>
    </row>
    <row r="432">
      <c r="A432" s="32"/>
      <c r="B432" s="33"/>
      <c r="C432" s="34"/>
      <c r="D432" s="35"/>
      <c r="E432" s="36"/>
      <c r="F432" s="37"/>
      <c r="G432" s="37"/>
      <c r="H432" s="37"/>
      <c r="I432" s="37"/>
    </row>
    <row r="433">
      <c r="A433" s="32"/>
      <c r="B433" s="33"/>
      <c r="C433" s="34"/>
      <c r="D433" s="35"/>
      <c r="E433" s="36"/>
      <c r="F433" s="37"/>
      <c r="G433" s="37"/>
      <c r="H433" s="37"/>
      <c r="I433" s="37"/>
    </row>
    <row r="434">
      <c r="A434" s="32"/>
      <c r="B434" s="33"/>
      <c r="C434" s="34"/>
      <c r="D434" s="35"/>
      <c r="E434" s="36"/>
      <c r="F434" s="37"/>
      <c r="G434" s="37"/>
      <c r="H434" s="37"/>
      <c r="I434" s="37"/>
    </row>
    <row r="435">
      <c r="A435" s="32"/>
      <c r="B435" s="33"/>
      <c r="C435" s="34"/>
      <c r="D435" s="35"/>
      <c r="E435" s="36"/>
      <c r="F435" s="37"/>
      <c r="G435" s="37"/>
      <c r="H435" s="37"/>
      <c r="I435" s="37"/>
    </row>
    <row r="436">
      <c r="A436" s="32"/>
      <c r="B436" s="33"/>
      <c r="C436" s="34"/>
      <c r="D436" s="35"/>
      <c r="E436" s="36"/>
      <c r="F436" s="37"/>
      <c r="G436" s="37"/>
      <c r="H436" s="37"/>
      <c r="I436" s="37"/>
    </row>
    <row r="437">
      <c r="A437" s="32"/>
      <c r="B437" s="33"/>
      <c r="C437" s="34"/>
      <c r="D437" s="35"/>
      <c r="E437" s="36"/>
      <c r="F437" s="37"/>
      <c r="G437" s="37"/>
      <c r="H437" s="37"/>
      <c r="I437" s="37"/>
    </row>
    <row r="438">
      <c r="A438" s="32"/>
      <c r="B438" s="33"/>
      <c r="C438" s="34"/>
      <c r="D438" s="35"/>
      <c r="E438" s="36"/>
      <c r="F438" s="37"/>
      <c r="G438" s="37"/>
      <c r="H438" s="37"/>
      <c r="I438" s="37"/>
    </row>
    <row r="439">
      <c r="A439" s="32"/>
      <c r="B439" s="33"/>
      <c r="C439" s="34"/>
      <c r="D439" s="35"/>
      <c r="E439" s="36"/>
      <c r="F439" s="37"/>
      <c r="G439" s="37"/>
      <c r="H439" s="37"/>
      <c r="I439" s="37"/>
    </row>
    <row r="440">
      <c r="A440" s="32"/>
      <c r="B440" s="33"/>
      <c r="C440" s="34"/>
      <c r="D440" s="35"/>
      <c r="E440" s="36"/>
      <c r="F440" s="37"/>
      <c r="G440" s="37"/>
      <c r="H440" s="37"/>
      <c r="I440" s="37"/>
    </row>
    <row r="441">
      <c r="A441" s="32"/>
      <c r="B441" s="33"/>
      <c r="C441" s="34"/>
      <c r="D441" s="35"/>
      <c r="E441" s="36"/>
      <c r="F441" s="37"/>
      <c r="G441" s="37"/>
      <c r="H441" s="37"/>
      <c r="I441" s="37"/>
    </row>
    <row r="442">
      <c r="A442" s="32"/>
      <c r="B442" s="33"/>
      <c r="C442" s="34"/>
      <c r="D442" s="35"/>
      <c r="E442" s="36"/>
      <c r="F442" s="37"/>
      <c r="G442" s="37"/>
      <c r="H442" s="37"/>
      <c r="I442" s="37"/>
    </row>
    <row r="443">
      <c r="A443" s="32"/>
      <c r="B443" s="33"/>
      <c r="C443" s="34"/>
      <c r="D443" s="35"/>
      <c r="E443" s="36"/>
      <c r="F443" s="37"/>
      <c r="G443" s="37"/>
      <c r="H443" s="37"/>
      <c r="I443" s="37"/>
    </row>
    <row r="444">
      <c r="A444" s="32"/>
      <c r="B444" s="33"/>
      <c r="C444" s="34"/>
      <c r="D444" s="35"/>
      <c r="E444" s="36"/>
      <c r="F444" s="37"/>
      <c r="G444" s="37"/>
      <c r="H444" s="37"/>
      <c r="I444" s="37"/>
    </row>
    <row r="445">
      <c r="A445" s="32"/>
      <c r="B445" s="33"/>
      <c r="C445" s="34"/>
      <c r="D445" s="35"/>
      <c r="E445" s="36"/>
      <c r="F445" s="37"/>
      <c r="G445" s="37"/>
      <c r="H445" s="37"/>
      <c r="I445" s="37"/>
    </row>
    <row r="446">
      <c r="A446" s="32"/>
      <c r="B446" s="33"/>
      <c r="C446" s="34"/>
      <c r="D446" s="35"/>
      <c r="E446" s="36"/>
      <c r="F446" s="37"/>
      <c r="G446" s="37"/>
      <c r="H446" s="37"/>
      <c r="I446" s="37"/>
    </row>
    <row r="447">
      <c r="A447" s="32"/>
      <c r="B447" s="33"/>
      <c r="C447" s="34"/>
      <c r="D447" s="35"/>
      <c r="E447" s="36"/>
      <c r="F447" s="37"/>
      <c r="G447" s="37"/>
      <c r="H447" s="37"/>
      <c r="I447" s="37"/>
    </row>
    <row r="448">
      <c r="A448" s="32"/>
      <c r="B448" s="33"/>
      <c r="C448" s="34"/>
      <c r="D448" s="35"/>
      <c r="E448" s="36"/>
      <c r="F448" s="37"/>
      <c r="G448" s="37"/>
      <c r="H448" s="37"/>
      <c r="I448" s="37"/>
    </row>
    <row r="449">
      <c r="A449" s="32"/>
      <c r="B449" s="33"/>
      <c r="C449" s="34"/>
      <c r="D449" s="35"/>
      <c r="E449" s="36"/>
      <c r="F449" s="37"/>
      <c r="G449" s="37"/>
      <c r="H449" s="37"/>
      <c r="I449" s="37"/>
    </row>
    <row r="450">
      <c r="A450" s="32"/>
      <c r="B450" s="33"/>
      <c r="C450" s="34"/>
      <c r="D450" s="35"/>
      <c r="E450" s="36"/>
      <c r="F450" s="37"/>
      <c r="G450" s="37"/>
      <c r="H450" s="37"/>
      <c r="I450" s="37"/>
    </row>
    <row r="451">
      <c r="A451" s="32"/>
      <c r="B451" s="33"/>
      <c r="C451" s="34"/>
      <c r="D451" s="35"/>
      <c r="E451" s="36"/>
      <c r="F451" s="37"/>
      <c r="G451" s="37"/>
      <c r="H451" s="37"/>
      <c r="I451" s="37"/>
    </row>
    <row r="452">
      <c r="A452" s="32"/>
      <c r="B452" s="33"/>
      <c r="C452" s="34"/>
      <c r="D452" s="35"/>
      <c r="E452" s="36"/>
      <c r="F452" s="37"/>
      <c r="G452" s="37"/>
      <c r="H452" s="37"/>
      <c r="I452" s="37"/>
    </row>
    <row r="453">
      <c r="A453" s="32"/>
      <c r="B453" s="33"/>
      <c r="C453" s="34"/>
      <c r="D453" s="35"/>
      <c r="E453" s="36"/>
      <c r="F453" s="37"/>
      <c r="G453" s="37"/>
      <c r="H453" s="37"/>
      <c r="I453" s="37"/>
    </row>
    <row r="454">
      <c r="A454" s="32"/>
      <c r="B454" s="33"/>
      <c r="C454" s="34"/>
      <c r="D454" s="35"/>
      <c r="E454" s="36"/>
      <c r="F454" s="37"/>
      <c r="G454" s="37"/>
      <c r="H454" s="37"/>
      <c r="I454" s="37"/>
    </row>
    <row r="455">
      <c r="A455" s="32"/>
      <c r="B455" s="33"/>
      <c r="C455" s="34"/>
      <c r="D455" s="35"/>
      <c r="E455" s="36"/>
      <c r="F455" s="37"/>
      <c r="G455" s="37"/>
      <c r="H455" s="37"/>
      <c r="I455" s="37"/>
    </row>
    <row r="456">
      <c r="A456" s="32"/>
      <c r="B456" s="33"/>
      <c r="C456" s="34"/>
      <c r="D456" s="35"/>
      <c r="E456" s="36"/>
      <c r="F456" s="37"/>
      <c r="G456" s="37"/>
      <c r="H456" s="37"/>
      <c r="I456" s="37"/>
    </row>
    <row r="457">
      <c r="A457" s="32"/>
      <c r="B457" s="33"/>
      <c r="C457" s="34"/>
      <c r="D457" s="35"/>
      <c r="E457" s="36"/>
      <c r="F457" s="37"/>
      <c r="G457" s="37"/>
      <c r="H457" s="37"/>
      <c r="I457" s="37"/>
    </row>
    <row r="458">
      <c r="A458" s="32"/>
      <c r="B458" s="33"/>
      <c r="C458" s="34"/>
      <c r="D458" s="35"/>
      <c r="E458" s="36"/>
      <c r="F458" s="37"/>
      <c r="G458" s="37"/>
      <c r="H458" s="37"/>
      <c r="I458" s="37"/>
    </row>
    <row r="459">
      <c r="A459" s="32"/>
      <c r="B459" s="33"/>
      <c r="C459" s="34"/>
      <c r="D459" s="35"/>
      <c r="E459" s="36"/>
      <c r="F459" s="37"/>
      <c r="G459" s="37"/>
      <c r="H459" s="37"/>
      <c r="I459" s="37"/>
    </row>
    <row r="460">
      <c r="A460" s="32"/>
      <c r="B460" s="33"/>
      <c r="C460" s="34"/>
      <c r="D460" s="35"/>
      <c r="E460" s="36"/>
      <c r="F460" s="37"/>
      <c r="G460" s="37"/>
      <c r="H460" s="37"/>
      <c r="I460" s="37"/>
    </row>
    <row r="461">
      <c r="A461" s="32"/>
      <c r="B461" s="33"/>
      <c r="C461" s="34"/>
      <c r="D461" s="35"/>
      <c r="E461" s="36"/>
      <c r="F461" s="37"/>
      <c r="G461" s="37"/>
      <c r="H461" s="37"/>
      <c r="I461" s="37"/>
    </row>
    <row r="462">
      <c r="A462" s="32"/>
      <c r="B462" s="33"/>
      <c r="C462" s="34"/>
      <c r="D462" s="35"/>
      <c r="E462" s="36"/>
      <c r="F462" s="37"/>
      <c r="G462" s="37"/>
      <c r="H462" s="37"/>
      <c r="I462" s="37"/>
    </row>
    <row r="463">
      <c r="A463" s="32"/>
      <c r="B463" s="33"/>
      <c r="C463" s="34"/>
      <c r="D463" s="35"/>
      <c r="E463" s="36"/>
      <c r="F463" s="37"/>
      <c r="G463" s="37"/>
      <c r="H463" s="37"/>
      <c r="I463" s="37"/>
    </row>
    <row r="464">
      <c r="A464" s="32"/>
      <c r="B464" s="33"/>
      <c r="C464" s="34"/>
      <c r="D464" s="35"/>
      <c r="E464" s="36"/>
      <c r="F464" s="37"/>
      <c r="G464" s="37"/>
      <c r="H464" s="37"/>
      <c r="I464" s="37"/>
    </row>
    <row r="465">
      <c r="A465" s="32"/>
      <c r="B465" s="33"/>
      <c r="C465" s="34"/>
      <c r="D465" s="35"/>
      <c r="E465" s="36"/>
      <c r="F465" s="37"/>
      <c r="G465" s="37"/>
      <c r="H465" s="37"/>
      <c r="I465" s="37"/>
    </row>
    <row r="466">
      <c r="A466" s="32"/>
      <c r="B466" s="33"/>
      <c r="C466" s="34"/>
      <c r="D466" s="35"/>
      <c r="E466" s="36"/>
      <c r="F466" s="37"/>
      <c r="G466" s="37"/>
      <c r="H466" s="37"/>
      <c r="I466" s="37"/>
    </row>
    <row r="467">
      <c r="A467" s="32"/>
      <c r="B467" s="33"/>
      <c r="C467" s="34"/>
      <c r="D467" s="35"/>
      <c r="E467" s="36"/>
      <c r="F467" s="37"/>
      <c r="G467" s="37"/>
      <c r="H467" s="37"/>
      <c r="I467" s="37"/>
    </row>
    <row r="468">
      <c r="A468" s="32"/>
      <c r="B468" s="33"/>
      <c r="C468" s="34"/>
      <c r="D468" s="35"/>
      <c r="E468" s="36"/>
      <c r="F468" s="37"/>
      <c r="G468" s="37"/>
      <c r="H468" s="37"/>
      <c r="I468" s="37"/>
    </row>
    <row r="469">
      <c r="A469" s="32"/>
      <c r="B469" s="33"/>
      <c r="C469" s="34"/>
      <c r="D469" s="35"/>
      <c r="E469" s="36"/>
      <c r="F469" s="37"/>
      <c r="G469" s="37"/>
      <c r="H469" s="37"/>
      <c r="I469" s="37"/>
    </row>
    <row r="470">
      <c r="A470" s="32"/>
      <c r="B470" s="33"/>
      <c r="C470" s="34"/>
      <c r="D470" s="35"/>
      <c r="E470" s="36"/>
      <c r="F470" s="37"/>
      <c r="G470" s="37"/>
      <c r="H470" s="37"/>
      <c r="I470" s="37"/>
    </row>
    <row r="471">
      <c r="A471" s="32"/>
      <c r="B471" s="33"/>
      <c r="C471" s="34"/>
      <c r="D471" s="35"/>
      <c r="E471" s="36"/>
      <c r="F471" s="37"/>
      <c r="G471" s="37"/>
      <c r="H471" s="37"/>
      <c r="I471" s="37"/>
    </row>
    <row r="472">
      <c r="A472" s="32"/>
      <c r="B472" s="33"/>
      <c r="C472" s="34"/>
      <c r="D472" s="35"/>
      <c r="E472" s="36"/>
      <c r="F472" s="37"/>
      <c r="G472" s="37"/>
      <c r="H472" s="37"/>
      <c r="I472" s="37"/>
    </row>
    <row r="473">
      <c r="A473" s="32"/>
      <c r="B473" s="33"/>
      <c r="C473" s="34"/>
      <c r="D473" s="35"/>
      <c r="E473" s="36"/>
      <c r="F473" s="37"/>
      <c r="G473" s="37"/>
      <c r="H473" s="37"/>
      <c r="I473" s="37"/>
    </row>
    <row r="474">
      <c r="A474" s="32"/>
      <c r="B474" s="33"/>
      <c r="C474" s="34"/>
      <c r="D474" s="35"/>
      <c r="E474" s="36"/>
      <c r="F474" s="37"/>
      <c r="G474" s="37"/>
      <c r="H474" s="37"/>
      <c r="I474" s="37"/>
    </row>
    <row r="475">
      <c r="A475" s="32"/>
      <c r="B475" s="33"/>
      <c r="C475" s="34"/>
      <c r="D475" s="35"/>
      <c r="E475" s="36"/>
      <c r="F475" s="37"/>
      <c r="G475" s="37"/>
      <c r="H475" s="37"/>
      <c r="I475" s="37"/>
    </row>
    <row r="476">
      <c r="A476" s="32"/>
      <c r="B476" s="33"/>
      <c r="C476" s="34"/>
      <c r="D476" s="35"/>
      <c r="E476" s="36"/>
      <c r="F476" s="37"/>
      <c r="G476" s="37"/>
      <c r="H476" s="37"/>
      <c r="I476" s="37"/>
    </row>
    <row r="477">
      <c r="A477" s="32"/>
      <c r="B477" s="33"/>
      <c r="C477" s="34"/>
      <c r="D477" s="35"/>
      <c r="E477" s="36"/>
      <c r="F477" s="37"/>
      <c r="G477" s="37"/>
      <c r="H477" s="37"/>
      <c r="I477" s="37"/>
    </row>
    <row r="478">
      <c r="A478" s="32"/>
      <c r="B478" s="33"/>
      <c r="C478" s="34"/>
      <c r="D478" s="35"/>
      <c r="E478" s="36"/>
      <c r="F478" s="37"/>
      <c r="G478" s="37"/>
      <c r="H478" s="37"/>
      <c r="I478" s="37"/>
    </row>
    <row r="479">
      <c r="A479" s="32"/>
      <c r="B479" s="33"/>
      <c r="C479" s="34"/>
      <c r="D479" s="35"/>
      <c r="E479" s="36"/>
      <c r="F479" s="37"/>
      <c r="G479" s="37"/>
      <c r="H479" s="37"/>
      <c r="I479" s="37"/>
    </row>
    <row r="480">
      <c r="A480" s="32"/>
      <c r="B480" s="33"/>
      <c r="C480" s="34"/>
      <c r="D480" s="35"/>
      <c r="E480" s="36"/>
      <c r="F480" s="37"/>
      <c r="G480" s="37"/>
      <c r="H480" s="37"/>
      <c r="I480" s="37"/>
    </row>
    <row r="481">
      <c r="A481" s="32"/>
      <c r="B481" s="33"/>
      <c r="C481" s="34"/>
      <c r="D481" s="35"/>
      <c r="E481" s="36"/>
      <c r="F481" s="37"/>
      <c r="G481" s="37"/>
      <c r="H481" s="37"/>
      <c r="I481" s="37"/>
    </row>
    <row r="482">
      <c r="A482" s="32"/>
      <c r="B482" s="33"/>
      <c r="C482" s="34"/>
      <c r="D482" s="35"/>
      <c r="E482" s="36"/>
      <c r="F482" s="37"/>
      <c r="G482" s="37"/>
      <c r="H482" s="37"/>
      <c r="I482" s="37"/>
    </row>
    <row r="483">
      <c r="A483" s="32"/>
      <c r="B483" s="33"/>
      <c r="C483" s="34"/>
      <c r="D483" s="35"/>
      <c r="E483" s="36"/>
      <c r="F483" s="37"/>
      <c r="G483" s="37"/>
      <c r="H483" s="37"/>
      <c r="I483" s="37"/>
    </row>
    <row r="484">
      <c r="A484" s="32"/>
      <c r="B484" s="33"/>
      <c r="C484" s="34"/>
      <c r="D484" s="35"/>
      <c r="E484" s="36"/>
      <c r="F484" s="37"/>
      <c r="G484" s="37"/>
      <c r="H484" s="37"/>
      <c r="I484" s="37"/>
    </row>
    <row r="485">
      <c r="A485" s="32"/>
      <c r="B485" s="33"/>
      <c r="C485" s="34"/>
      <c r="D485" s="35"/>
      <c r="E485" s="36"/>
      <c r="F485" s="37"/>
      <c r="G485" s="37"/>
      <c r="H485" s="37"/>
      <c r="I485" s="37"/>
    </row>
    <row r="486">
      <c r="A486" s="32"/>
      <c r="B486" s="33"/>
      <c r="C486" s="34"/>
      <c r="D486" s="35"/>
      <c r="E486" s="36"/>
      <c r="F486" s="37"/>
      <c r="G486" s="37"/>
      <c r="H486" s="37"/>
      <c r="I486" s="37"/>
    </row>
    <row r="487">
      <c r="A487" s="32"/>
      <c r="B487" s="33"/>
      <c r="C487" s="34"/>
      <c r="D487" s="35"/>
      <c r="E487" s="36"/>
      <c r="F487" s="37"/>
      <c r="G487" s="37"/>
      <c r="H487" s="37"/>
      <c r="I487" s="37"/>
    </row>
    <row r="488">
      <c r="A488" s="32"/>
      <c r="B488" s="33"/>
      <c r="C488" s="34"/>
      <c r="D488" s="35"/>
      <c r="E488" s="36"/>
      <c r="F488" s="37"/>
      <c r="G488" s="37"/>
      <c r="H488" s="37"/>
      <c r="I488" s="37"/>
    </row>
    <row r="489">
      <c r="A489" s="32"/>
      <c r="B489" s="33"/>
      <c r="C489" s="34"/>
      <c r="D489" s="35"/>
      <c r="E489" s="36"/>
      <c r="F489" s="37"/>
      <c r="G489" s="37"/>
      <c r="H489" s="37"/>
      <c r="I489" s="37"/>
    </row>
    <row r="490">
      <c r="A490" s="32"/>
      <c r="B490" s="33"/>
      <c r="C490" s="34"/>
      <c r="D490" s="35"/>
      <c r="E490" s="36"/>
      <c r="F490" s="37"/>
      <c r="G490" s="37"/>
      <c r="H490" s="37"/>
      <c r="I490" s="37"/>
    </row>
    <row r="491">
      <c r="A491" s="32"/>
      <c r="B491" s="33"/>
      <c r="C491" s="34"/>
      <c r="D491" s="35"/>
      <c r="E491" s="36"/>
      <c r="F491" s="37"/>
      <c r="G491" s="37"/>
      <c r="H491" s="37"/>
      <c r="I491" s="37"/>
    </row>
    <row r="492">
      <c r="A492" s="32"/>
      <c r="B492" s="33"/>
      <c r="C492" s="34"/>
      <c r="D492" s="35"/>
      <c r="E492" s="36"/>
      <c r="F492" s="37"/>
      <c r="G492" s="37"/>
      <c r="H492" s="37"/>
      <c r="I492" s="37"/>
    </row>
    <row r="493">
      <c r="A493" s="32"/>
      <c r="B493" s="33"/>
      <c r="C493" s="34"/>
      <c r="D493" s="35"/>
      <c r="E493" s="36"/>
      <c r="F493" s="37"/>
      <c r="G493" s="37"/>
      <c r="H493" s="37"/>
      <c r="I493" s="37"/>
    </row>
    <row r="494">
      <c r="A494" s="32"/>
      <c r="B494" s="33"/>
      <c r="C494" s="34"/>
      <c r="D494" s="35"/>
      <c r="E494" s="36"/>
      <c r="F494" s="37"/>
      <c r="G494" s="37"/>
      <c r="H494" s="37"/>
      <c r="I494" s="37"/>
    </row>
    <row r="495">
      <c r="A495" s="32"/>
      <c r="B495" s="33"/>
      <c r="C495" s="34"/>
      <c r="D495" s="35"/>
      <c r="E495" s="36"/>
      <c r="F495" s="37"/>
      <c r="G495" s="37"/>
      <c r="H495" s="37"/>
      <c r="I495" s="37"/>
    </row>
    <row r="496">
      <c r="A496" s="32"/>
      <c r="B496" s="33"/>
      <c r="C496" s="34"/>
      <c r="D496" s="35"/>
      <c r="E496" s="36"/>
      <c r="F496" s="37"/>
      <c r="G496" s="37"/>
      <c r="H496" s="37"/>
      <c r="I496" s="37"/>
    </row>
    <row r="497">
      <c r="A497" s="32"/>
      <c r="B497" s="33"/>
      <c r="C497" s="34"/>
      <c r="D497" s="35"/>
      <c r="E497" s="36"/>
      <c r="F497" s="37"/>
      <c r="G497" s="37"/>
      <c r="H497" s="37"/>
      <c r="I497" s="37"/>
    </row>
    <row r="498">
      <c r="A498" s="32"/>
      <c r="B498" s="33"/>
      <c r="C498" s="34"/>
      <c r="D498" s="35"/>
      <c r="E498" s="36"/>
      <c r="F498" s="37"/>
      <c r="G498" s="37"/>
      <c r="H498" s="37"/>
      <c r="I498" s="37"/>
    </row>
    <row r="499">
      <c r="A499" s="32"/>
      <c r="B499" s="33"/>
      <c r="C499" s="34"/>
      <c r="D499" s="35"/>
      <c r="E499" s="36"/>
      <c r="F499" s="37"/>
      <c r="G499" s="37"/>
      <c r="H499" s="37"/>
      <c r="I499" s="37"/>
    </row>
    <row r="500">
      <c r="A500" s="32"/>
      <c r="B500" s="33"/>
      <c r="C500" s="34"/>
      <c r="D500" s="35"/>
      <c r="E500" s="36"/>
      <c r="F500" s="37"/>
      <c r="G500" s="37"/>
      <c r="H500" s="37"/>
      <c r="I500" s="37"/>
    </row>
    <row r="501">
      <c r="A501" s="32"/>
      <c r="B501" s="33"/>
      <c r="C501" s="34"/>
      <c r="D501" s="35"/>
      <c r="E501" s="36"/>
      <c r="F501" s="37"/>
      <c r="G501" s="37"/>
      <c r="H501" s="37"/>
      <c r="I501" s="37"/>
    </row>
    <row r="502">
      <c r="A502" s="32"/>
      <c r="B502" s="33"/>
      <c r="C502" s="34"/>
      <c r="D502" s="35"/>
      <c r="E502" s="36"/>
      <c r="F502" s="37"/>
      <c r="G502" s="37"/>
      <c r="H502" s="37"/>
      <c r="I502" s="37"/>
    </row>
    <row r="503">
      <c r="A503" s="32"/>
      <c r="B503" s="33"/>
      <c r="C503" s="34"/>
      <c r="D503" s="35"/>
      <c r="E503" s="36"/>
      <c r="F503" s="37"/>
      <c r="G503" s="37"/>
      <c r="H503" s="37"/>
      <c r="I503" s="37"/>
    </row>
    <row r="504">
      <c r="A504" s="32"/>
      <c r="B504" s="33"/>
      <c r="C504" s="34"/>
      <c r="D504" s="35"/>
      <c r="E504" s="36"/>
      <c r="F504" s="37"/>
      <c r="G504" s="37"/>
      <c r="H504" s="37"/>
      <c r="I504" s="37"/>
    </row>
    <row r="505">
      <c r="A505" s="32"/>
      <c r="B505" s="33"/>
      <c r="C505" s="34"/>
      <c r="D505" s="35"/>
      <c r="E505" s="36"/>
      <c r="F505" s="37"/>
      <c r="G505" s="37"/>
      <c r="H505" s="37"/>
      <c r="I505" s="37"/>
    </row>
    <row r="506">
      <c r="A506" s="32"/>
      <c r="B506" s="33"/>
      <c r="C506" s="34"/>
      <c r="D506" s="35"/>
      <c r="E506" s="36"/>
      <c r="F506" s="37"/>
      <c r="G506" s="37"/>
      <c r="H506" s="37"/>
      <c r="I506" s="37"/>
    </row>
    <row r="507">
      <c r="A507" s="32"/>
      <c r="B507" s="33"/>
      <c r="C507" s="34"/>
      <c r="D507" s="35"/>
      <c r="E507" s="36"/>
      <c r="F507" s="37"/>
      <c r="G507" s="37"/>
      <c r="H507" s="37"/>
      <c r="I507" s="37"/>
    </row>
    <row r="508">
      <c r="A508" s="32"/>
      <c r="B508" s="33"/>
      <c r="C508" s="34"/>
      <c r="D508" s="35"/>
      <c r="E508" s="36"/>
      <c r="F508" s="37"/>
      <c r="G508" s="37"/>
      <c r="H508" s="37"/>
      <c r="I508" s="37"/>
    </row>
    <row r="509">
      <c r="A509" s="32"/>
      <c r="B509" s="33"/>
      <c r="C509" s="34"/>
      <c r="D509" s="35"/>
      <c r="E509" s="36"/>
      <c r="F509" s="37"/>
      <c r="G509" s="37"/>
      <c r="H509" s="37"/>
      <c r="I509" s="37"/>
    </row>
    <row r="510">
      <c r="A510" s="32"/>
      <c r="B510" s="33"/>
      <c r="C510" s="34"/>
      <c r="D510" s="35"/>
      <c r="E510" s="36"/>
      <c r="F510" s="37"/>
      <c r="G510" s="37"/>
      <c r="H510" s="37"/>
      <c r="I510" s="37"/>
    </row>
    <row r="511">
      <c r="A511" s="32"/>
      <c r="B511" s="33"/>
      <c r="C511" s="34"/>
      <c r="D511" s="35"/>
      <c r="E511" s="36"/>
      <c r="F511" s="37"/>
      <c r="G511" s="37"/>
      <c r="H511" s="37"/>
      <c r="I511" s="37"/>
    </row>
    <row r="512">
      <c r="A512" s="32"/>
      <c r="B512" s="33"/>
      <c r="C512" s="34"/>
      <c r="D512" s="35"/>
      <c r="E512" s="36"/>
      <c r="F512" s="37"/>
      <c r="G512" s="37"/>
      <c r="H512" s="37"/>
      <c r="I512" s="37"/>
    </row>
    <row r="513">
      <c r="A513" s="32"/>
      <c r="B513" s="33"/>
      <c r="C513" s="34"/>
      <c r="D513" s="35"/>
      <c r="E513" s="36"/>
      <c r="F513" s="37"/>
      <c r="G513" s="37"/>
      <c r="H513" s="37"/>
      <c r="I513" s="37"/>
    </row>
    <row r="514">
      <c r="A514" s="32"/>
      <c r="B514" s="33"/>
      <c r="C514" s="34"/>
      <c r="D514" s="35"/>
      <c r="E514" s="36"/>
      <c r="F514" s="37"/>
      <c r="G514" s="37"/>
      <c r="H514" s="37"/>
      <c r="I514" s="37"/>
    </row>
    <row r="515">
      <c r="A515" s="32"/>
      <c r="B515" s="33"/>
      <c r="C515" s="34"/>
      <c r="D515" s="35"/>
      <c r="E515" s="36"/>
      <c r="F515" s="37"/>
      <c r="G515" s="37"/>
      <c r="H515" s="37"/>
      <c r="I515" s="37"/>
    </row>
    <row r="516">
      <c r="A516" s="32"/>
      <c r="B516" s="33"/>
      <c r="C516" s="34"/>
      <c r="D516" s="35"/>
      <c r="E516" s="36"/>
      <c r="F516" s="37"/>
      <c r="G516" s="37"/>
      <c r="H516" s="37"/>
      <c r="I516" s="37"/>
    </row>
    <row r="517">
      <c r="A517" s="32"/>
      <c r="B517" s="33"/>
      <c r="C517" s="34"/>
      <c r="D517" s="35"/>
      <c r="E517" s="36"/>
      <c r="F517" s="37"/>
      <c r="G517" s="37"/>
      <c r="H517" s="37"/>
      <c r="I517" s="37"/>
    </row>
    <row r="518">
      <c r="A518" s="32"/>
      <c r="B518" s="33"/>
      <c r="C518" s="34"/>
      <c r="D518" s="35"/>
      <c r="E518" s="36"/>
      <c r="F518" s="37"/>
      <c r="G518" s="37"/>
      <c r="H518" s="37"/>
      <c r="I518" s="37"/>
    </row>
    <row r="519">
      <c r="A519" s="32"/>
      <c r="B519" s="33"/>
      <c r="C519" s="34"/>
      <c r="D519" s="35"/>
      <c r="E519" s="36"/>
      <c r="F519" s="37"/>
      <c r="G519" s="37"/>
      <c r="H519" s="37"/>
      <c r="I519" s="37"/>
    </row>
    <row r="520">
      <c r="A520" s="32"/>
      <c r="B520" s="33"/>
      <c r="C520" s="34"/>
      <c r="D520" s="35"/>
      <c r="E520" s="36"/>
      <c r="F520" s="37"/>
      <c r="G520" s="37"/>
      <c r="H520" s="37"/>
      <c r="I520" s="37"/>
    </row>
    <row r="521">
      <c r="A521" s="32"/>
      <c r="B521" s="33"/>
      <c r="C521" s="34"/>
      <c r="D521" s="35"/>
      <c r="E521" s="36"/>
      <c r="F521" s="37"/>
      <c r="G521" s="37"/>
      <c r="H521" s="37"/>
      <c r="I521" s="37"/>
    </row>
    <row r="522">
      <c r="A522" s="32"/>
      <c r="B522" s="33"/>
      <c r="C522" s="34"/>
      <c r="D522" s="35"/>
      <c r="E522" s="36"/>
      <c r="F522" s="37"/>
      <c r="G522" s="37"/>
      <c r="H522" s="37"/>
      <c r="I522" s="37"/>
    </row>
    <row r="523">
      <c r="A523" s="32"/>
      <c r="B523" s="33"/>
      <c r="C523" s="34"/>
      <c r="D523" s="35"/>
      <c r="E523" s="36"/>
      <c r="F523" s="37"/>
      <c r="G523" s="37"/>
      <c r="H523" s="37"/>
      <c r="I523" s="37"/>
    </row>
    <row r="524">
      <c r="A524" s="32"/>
      <c r="B524" s="33"/>
      <c r="C524" s="34"/>
      <c r="D524" s="35"/>
      <c r="E524" s="36"/>
      <c r="F524" s="37"/>
      <c r="G524" s="37"/>
      <c r="H524" s="37"/>
      <c r="I524" s="37"/>
    </row>
    <row r="525">
      <c r="A525" s="32"/>
      <c r="B525" s="33"/>
      <c r="C525" s="34"/>
      <c r="D525" s="35"/>
      <c r="E525" s="36"/>
      <c r="F525" s="37"/>
      <c r="G525" s="37"/>
      <c r="H525" s="37"/>
      <c r="I525" s="37"/>
    </row>
    <row r="526">
      <c r="A526" s="32"/>
      <c r="B526" s="33"/>
      <c r="C526" s="34"/>
      <c r="D526" s="35"/>
      <c r="E526" s="36"/>
      <c r="F526" s="37"/>
      <c r="G526" s="37"/>
      <c r="H526" s="37"/>
      <c r="I526" s="37"/>
    </row>
    <row r="527">
      <c r="A527" s="32"/>
      <c r="B527" s="33"/>
      <c r="C527" s="34"/>
      <c r="D527" s="35"/>
      <c r="E527" s="36"/>
      <c r="F527" s="37"/>
      <c r="G527" s="37"/>
      <c r="H527" s="37"/>
      <c r="I527" s="37"/>
    </row>
    <row r="528">
      <c r="A528" s="32"/>
      <c r="B528" s="33"/>
      <c r="C528" s="34"/>
      <c r="D528" s="35"/>
      <c r="E528" s="36"/>
      <c r="F528" s="37"/>
      <c r="G528" s="37"/>
      <c r="H528" s="37"/>
      <c r="I528" s="37"/>
    </row>
    <row r="529">
      <c r="A529" s="32"/>
      <c r="B529" s="33"/>
      <c r="C529" s="34"/>
      <c r="D529" s="35"/>
      <c r="E529" s="36"/>
      <c r="F529" s="37"/>
      <c r="G529" s="37"/>
      <c r="H529" s="37"/>
      <c r="I529" s="37"/>
    </row>
    <row r="530">
      <c r="A530" s="32"/>
      <c r="B530" s="33"/>
      <c r="C530" s="34"/>
      <c r="D530" s="35"/>
      <c r="E530" s="36"/>
      <c r="F530" s="37"/>
      <c r="G530" s="37"/>
      <c r="H530" s="37"/>
      <c r="I530" s="37"/>
    </row>
    <row r="531">
      <c r="A531" s="32"/>
      <c r="B531" s="33"/>
      <c r="C531" s="34"/>
      <c r="D531" s="35"/>
      <c r="E531" s="36"/>
      <c r="F531" s="37"/>
      <c r="G531" s="37"/>
      <c r="H531" s="37"/>
      <c r="I531" s="37"/>
    </row>
    <row r="532">
      <c r="A532" s="32"/>
      <c r="B532" s="33"/>
      <c r="C532" s="34"/>
      <c r="D532" s="35"/>
      <c r="E532" s="36"/>
      <c r="F532" s="37"/>
      <c r="G532" s="37"/>
      <c r="H532" s="37"/>
      <c r="I532" s="37"/>
    </row>
    <row r="533">
      <c r="A533" s="32"/>
      <c r="B533" s="33"/>
      <c r="C533" s="34"/>
      <c r="D533" s="35"/>
      <c r="E533" s="36"/>
      <c r="F533" s="37"/>
      <c r="G533" s="37"/>
      <c r="H533" s="37"/>
      <c r="I533" s="37"/>
    </row>
    <row r="534">
      <c r="A534" s="32"/>
      <c r="B534" s="33"/>
      <c r="C534" s="34"/>
      <c r="D534" s="35"/>
      <c r="E534" s="36"/>
      <c r="F534" s="37"/>
      <c r="G534" s="37"/>
      <c r="H534" s="37"/>
      <c r="I534" s="37"/>
    </row>
    <row r="535">
      <c r="A535" s="32"/>
      <c r="B535" s="33"/>
      <c r="C535" s="34"/>
      <c r="D535" s="35"/>
      <c r="E535" s="36"/>
      <c r="F535" s="37"/>
      <c r="G535" s="37"/>
      <c r="H535" s="37"/>
      <c r="I535" s="37"/>
    </row>
    <row r="536">
      <c r="A536" s="32"/>
      <c r="B536" s="33"/>
      <c r="C536" s="34"/>
      <c r="D536" s="35"/>
      <c r="E536" s="36"/>
      <c r="F536" s="37"/>
      <c r="G536" s="37"/>
      <c r="H536" s="37"/>
      <c r="I536" s="37"/>
    </row>
    <row r="537">
      <c r="A537" s="32"/>
      <c r="B537" s="33"/>
      <c r="C537" s="34"/>
      <c r="D537" s="35"/>
      <c r="E537" s="36"/>
      <c r="F537" s="37"/>
      <c r="G537" s="37"/>
      <c r="H537" s="37"/>
      <c r="I537" s="37"/>
    </row>
    <row r="538">
      <c r="A538" s="32"/>
      <c r="B538" s="33"/>
      <c r="C538" s="34"/>
      <c r="D538" s="35"/>
      <c r="E538" s="36"/>
      <c r="F538" s="37"/>
      <c r="G538" s="37"/>
      <c r="H538" s="37"/>
      <c r="I538" s="37"/>
    </row>
    <row r="539">
      <c r="A539" s="32"/>
      <c r="B539" s="33"/>
      <c r="C539" s="34"/>
      <c r="D539" s="35"/>
      <c r="E539" s="36"/>
      <c r="F539" s="37"/>
      <c r="G539" s="37"/>
      <c r="H539" s="37"/>
      <c r="I539" s="37"/>
    </row>
    <row r="540">
      <c r="A540" s="32"/>
      <c r="B540" s="33"/>
      <c r="C540" s="34"/>
      <c r="D540" s="35"/>
      <c r="E540" s="36"/>
      <c r="F540" s="37"/>
      <c r="G540" s="37"/>
      <c r="H540" s="37"/>
      <c r="I540" s="37"/>
    </row>
    <row r="541">
      <c r="A541" s="32"/>
      <c r="B541" s="33"/>
      <c r="C541" s="34"/>
      <c r="D541" s="35"/>
      <c r="E541" s="36"/>
      <c r="F541" s="37"/>
      <c r="G541" s="37"/>
      <c r="H541" s="37"/>
      <c r="I541" s="37"/>
    </row>
    <row r="542">
      <c r="A542" s="32"/>
      <c r="B542" s="33"/>
      <c r="C542" s="34"/>
      <c r="D542" s="35"/>
      <c r="E542" s="36"/>
      <c r="F542" s="37"/>
      <c r="G542" s="37"/>
      <c r="H542" s="37"/>
      <c r="I542" s="37"/>
    </row>
    <row r="543">
      <c r="A543" s="32"/>
      <c r="B543" s="33"/>
      <c r="C543" s="34"/>
      <c r="D543" s="35"/>
      <c r="E543" s="36"/>
      <c r="F543" s="37"/>
      <c r="G543" s="37"/>
      <c r="H543" s="37"/>
      <c r="I543" s="37"/>
    </row>
    <row r="544">
      <c r="A544" s="32"/>
      <c r="B544" s="33"/>
      <c r="C544" s="34"/>
      <c r="D544" s="35"/>
      <c r="E544" s="36"/>
      <c r="F544" s="37"/>
      <c r="G544" s="37"/>
      <c r="H544" s="37"/>
      <c r="I544" s="37"/>
    </row>
    <row r="545">
      <c r="A545" s="32"/>
      <c r="B545" s="33"/>
      <c r="C545" s="34"/>
      <c r="D545" s="35"/>
      <c r="E545" s="36"/>
      <c r="F545" s="37"/>
      <c r="G545" s="37"/>
      <c r="H545" s="37"/>
      <c r="I545" s="37"/>
    </row>
    <row r="546">
      <c r="A546" s="32"/>
      <c r="B546" s="33"/>
      <c r="C546" s="34"/>
      <c r="D546" s="35"/>
      <c r="E546" s="36"/>
      <c r="F546" s="37"/>
      <c r="G546" s="37"/>
      <c r="H546" s="37"/>
      <c r="I546" s="37"/>
    </row>
    <row r="547">
      <c r="A547" s="32"/>
      <c r="B547" s="33"/>
      <c r="C547" s="34"/>
      <c r="D547" s="35"/>
      <c r="E547" s="36"/>
      <c r="F547" s="37"/>
      <c r="G547" s="37"/>
      <c r="H547" s="37"/>
      <c r="I547" s="37"/>
    </row>
    <row r="548">
      <c r="A548" s="32"/>
      <c r="B548" s="33"/>
      <c r="C548" s="34"/>
      <c r="D548" s="35"/>
      <c r="E548" s="36"/>
      <c r="F548" s="37"/>
      <c r="G548" s="37"/>
      <c r="H548" s="37"/>
      <c r="I548" s="37"/>
    </row>
    <row r="549">
      <c r="A549" s="32"/>
      <c r="B549" s="33"/>
      <c r="C549" s="34"/>
      <c r="D549" s="35"/>
      <c r="E549" s="36"/>
      <c r="F549" s="37"/>
      <c r="G549" s="37"/>
      <c r="H549" s="37"/>
      <c r="I549" s="37"/>
    </row>
    <row r="550">
      <c r="A550" s="32"/>
      <c r="B550" s="33"/>
      <c r="C550" s="34"/>
      <c r="D550" s="35"/>
      <c r="E550" s="36"/>
      <c r="F550" s="37"/>
      <c r="G550" s="37"/>
      <c r="H550" s="37"/>
      <c r="I550" s="37"/>
    </row>
    <row r="551">
      <c r="A551" s="32"/>
      <c r="B551" s="33"/>
      <c r="C551" s="34"/>
      <c r="D551" s="35"/>
      <c r="E551" s="36"/>
      <c r="F551" s="37"/>
      <c r="G551" s="37"/>
      <c r="H551" s="37"/>
      <c r="I551" s="37"/>
    </row>
    <row r="552">
      <c r="A552" s="32"/>
      <c r="B552" s="33"/>
      <c r="C552" s="34"/>
      <c r="D552" s="35"/>
      <c r="E552" s="36"/>
      <c r="F552" s="37"/>
      <c r="G552" s="37"/>
      <c r="H552" s="37"/>
      <c r="I552" s="37"/>
    </row>
    <row r="553">
      <c r="A553" s="32"/>
      <c r="B553" s="33"/>
      <c r="C553" s="34"/>
      <c r="D553" s="35"/>
      <c r="E553" s="36"/>
      <c r="F553" s="37"/>
      <c r="G553" s="37"/>
      <c r="H553" s="37"/>
      <c r="I553" s="37"/>
    </row>
    <row r="554">
      <c r="A554" s="32"/>
      <c r="B554" s="33"/>
      <c r="C554" s="34"/>
      <c r="D554" s="35"/>
      <c r="E554" s="36"/>
      <c r="F554" s="37"/>
      <c r="G554" s="37"/>
      <c r="H554" s="37"/>
      <c r="I554" s="37"/>
    </row>
    <row r="555">
      <c r="A555" s="32"/>
      <c r="B555" s="33"/>
      <c r="C555" s="34"/>
      <c r="D555" s="35"/>
      <c r="E555" s="36"/>
      <c r="F555" s="37"/>
      <c r="G555" s="37"/>
      <c r="H555" s="37"/>
      <c r="I555" s="37"/>
    </row>
    <row r="556">
      <c r="A556" s="32"/>
      <c r="B556" s="33"/>
      <c r="C556" s="34"/>
      <c r="D556" s="35"/>
      <c r="E556" s="36"/>
      <c r="F556" s="37"/>
      <c r="G556" s="37"/>
      <c r="H556" s="37"/>
      <c r="I556" s="37"/>
    </row>
    <row r="557">
      <c r="A557" s="32"/>
      <c r="B557" s="33"/>
      <c r="C557" s="34"/>
      <c r="D557" s="35"/>
      <c r="E557" s="36"/>
      <c r="F557" s="37"/>
      <c r="G557" s="37"/>
      <c r="H557" s="37"/>
      <c r="I557" s="37"/>
    </row>
    <row r="558">
      <c r="A558" s="32"/>
      <c r="B558" s="33"/>
      <c r="C558" s="34"/>
      <c r="D558" s="35"/>
      <c r="E558" s="36"/>
      <c r="F558" s="37"/>
      <c r="G558" s="37"/>
      <c r="H558" s="37"/>
      <c r="I558" s="37"/>
    </row>
    <row r="559">
      <c r="A559" s="32"/>
      <c r="B559" s="33"/>
      <c r="C559" s="34"/>
      <c r="D559" s="35"/>
      <c r="E559" s="36"/>
      <c r="F559" s="37"/>
      <c r="G559" s="37"/>
      <c r="H559" s="37"/>
      <c r="I559" s="37"/>
    </row>
    <row r="560">
      <c r="A560" s="32"/>
      <c r="B560" s="33"/>
      <c r="C560" s="34"/>
      <c r="D560" s="35"/>
      <c r="E560" s="36"/>
      <c r="F560" s="37"/>
      <c r="G560" s="37"/>
      <c r="H560" s="37"/>
      <c r="I560" s="37"/>
    </row>
    <row r="561">
      <c r="A561" s="32"/>
      <c r="B561" s="33"/>
      <c r="C561" s="34"/>
      <c r="D561" s="35"/>
      <c r="E561" s="36"/>
      <c r="F561" s="37"/>
      <c r="G561" s="37"/>
      <c r="H561" s="37"/>
      <c r="I561" s="37"/>
    </row>
    <row r="562">
      <c r="A562" s="32"/>
      <c r="B562" s="33"/>
      <c r="C562" s="34"/>
      <c r="D562" s="35"/>
      <c r="E562" s="36"/>
      <c r="F562" s="37"/>
      <c r="G562" s="37"/>
      <c r="H562" s="37"/>
      <c r="I562" s="37"/>
    </row>
    <row r="563">
      <c r="A563" s="32"/>
      <c r="B563" s="33"/>
      <c r="C563" s="34"/>
      <c r="D563" s="35"/>
      <c r="E563" s="36"/>
      <c r="F563" s="37"/>
      <c r="G563" s="37"/>
      <c r="H563" s="37"/>
      <c r="I563" s="37"/>
    </row>
    <row r="564">
      <c r="A564" s="32"/>
      <c r="B564" s="33"/>
      <c r="C564" s="34"/>
      <c r="D564" s="35"/>
      <c r="E564" s="36"/>
      <c r="F564" s="37"/>
      <c r="G564" s="37"/>
      <c r="H564" s="37"/>
      <c r="I564" s="37"/>
    </row>
    <row r="565">
      <c r="A565" s="32"/>
      <c r="B565" s="33"/>
      <c r="C565" s="34"/>
      <c r="D565" s="35"/>
      <c r="E565" s="36"/>
      <c r="F565" s="37"/>
      <c r="G565" s="37"/>
      <c r="H565" s="37"/>
      <c r="I565" s="37"/>
    </row>
    <row r="566">
      <c r="A566" s="32"/>
      <c r="B566" s="33"/>
      <c r="C566" s="34"/>
      <c r="D566" s="35"/>
      <c r="E566" s="36"/>
      <c r="F566" s="37"/>
      <c r="G566" s="37"/>
      <c r="H566" s="37"/>
      <c r="I566" s="37"/>
    </row>
    <row r="567">
      <c r="A567" s="32"/>
      <c r="B567" s="33"/>
      <c r="C567" s="34"/>
      <c r="D567" s="35"/>
      <c r="E567" s="36"/>
      <c r="F567" s="37"/>
      <c r="G567" s="37"/>
      <c r="H567" s="37"/>
      <c r="I567" s="37"/>
    </row>
    <row r="568">
      <c r="A568" s="32"/>
      <c r="B568" s="33"/>
      <c r="C568" s="34"/>
      <c r="D568" s="35"/>
      <c r="E568" s="36"/>
      <c r="F568" s="37"/>
      <c r="G568" s="37"/>
      <c r="H568" s="37"/>
      <c r="I568" s="37"/>
    </row>
    <row r="569">
      <c r="A569" s="32"/>
      <c r="B569" s="33"/>
      <c r="C569" s="34"/>
      <c r="D569" s="35"/>
      <c r="E569" s="36"/>
      <c r="F569" s="37"/>
      <c r="G569" s="37"/>
      <c r="H569" s="37"/>
      <c r="I569" s="37"/>
    </row>
    <row r="570">
      <c r="A570" s="32"/>
      <c r="B570" s="33"/>
      <c r="C570" s="34"/>
      <c r="D570" s="35"/>
      <c r="E570" s="36"/>
      <c r="F570" s="37"/>
      <c r="G570" s="37"/>
      <c r="H570" s="37"/>
      <c r="I570" s="37"/>
    </row>
    <row r="571">
      <c r="A571" s="32"/>
      <c r="B571" s="33"/>
      <c r="C571" s="34"/>
      <c r="D571" s="35"/>
      <c r="E571" s="36"/>
      <c r="F571" s="37"/>
      <c r="G571" s="37"/>
      <c r="H571" s="37"/>
      <c r="I571" s="37"/>
    </row>
    <row r="572">
      <c r="A572" s="32"/>
      <c r="B572" s="33"/>
      <c r="C572" s="34"/>
      <c r="D572" s="35"/>
      <c r="E572" s="36"/>
      <c r="F572" s="37"/>
      <c r="G572" s="37"/>
      <c r="H572" s="37"/>
      <c r="I572" s="37"/>
    </row>
    <row r="573">
      <c r="A573" s="32"/>
      <c r="B573" s="33"/>
      <c r="C573" s="34"/>
      <c r="D573" s="35"/>
      <c r="E573" s="36"/>
      <c r="F573" s="37"/>
      <c r="G573" s="37"/>
      <c r="H573" s="37"/>
      <c r="I573" s="37"/>
    </row>
    <row r="574">
      <c r="A574" s="32"/>
      <c r="B574" s="33"/>
      <c r="C574" s="34"/>
      <c r="D574" s="35"/>
      <c r="E574" s="36"/>
      <c r="F574" s="37"/>
      <c r="G574" s="37"/>
      <c r="H574" s="37"/>
      <c r="I574" s="37"/>
    </row>
    <row r="575">
      <c r="A575" s="32"/>
      <c r="B575" s="33"/>
      <c r="C575" s="34"/>
      <c r="D575" s="35"/>
      <c r="E575" s="36"/>
      <c r="F575" s="37"/>
      <c r="G575" s="37"/>
      <c r="H575" s="37"/>
      <c r="I575" s="37"/>
    </row>
    <row r="576">
      <c r="A576" s="32"/>
      <c r="B576" s="33"/>
      <c r="C576" s="34"/>
      <c r="D576" s="35"/>
      <c r="E576" s="36"/>
      <c r="F576" s="37"/>
      <c r="G576" s="37"/>
      <c r="H576" s="37"/>
      <c r="I576" s="37"/>
    </row>
    <row r="577">
      <c r="A577" s="32"/>
      <c r="B577" s="33"/>
      <c r="C577" s="34"/>
      <c r="D577" s="35"/>
      <c r="E577" s="36"/>
      <c r="F577" s="37"/>
      <c r="G577" s="37"/>
      <c r="H577" s="37"/>
      <c r="I577" s="37"/>
    </row>
    <row r="578">
      <c r="A578" s="32"/>
      <c r="B578" s="33"/>
      <c r="C578" s="34"/>
      <c r="D578" s="35"/>
      <c r="E578" s="36"/>
      <c r="F578" s="37"/>
      <c r="G578" s="37"/>
      <c r="H578" s="37"/>
      <c r="I578" s="37"/>
    </row>
    <row r="579">
      <c r="A579" s="32"/>
      <c r="B579" s="33"/>
      <c r="C579" s="34"/>
      <c r="D579" s="35"/>
      <c r="E579" s="36"/>
      <c r="F579" s="37"/>
      <c r="G579" s="37"/>
      <c r="H579" s="37"/>
      <c r="I579" s="37"/>
    </row>
    <row r="580">
      <c r="A580" s="32"/>
      <c r="B580" s="33"/>
      <c r="C580" s="34"/>
      <c r="D580" s="35"/>
      <c r="E580" s="36"/>
      <c r="F580" s="37"/>
      <c r="G580" s="37"/>
      <c r="H580" s="37"/>
      <c r="I580" s="37"/>
    </row>
    <row r="581">
      <c r="A581" s="32"/>
      <c r="B581" s="33"/>
      <c r="C581" s="34"/>
      <c r="D581" s="35"/>
      <c r="E581" s="36"/>
      <c r="F581" s="37"/>
      <c r="G581" s="37"/>
      <c r="H581" s="37"/>
      <c r="I581" s="37"/>
    </row>
    <row r="582">
      <c r="A582" s="32"/>
      <c r="B582" s="33"/>
      <c r="C582" s="34"/>
      <c r="D582" s="35"/>
      <c r="E582" s="36"/>
      <c r="F582" s="37"/>
      <c r="G582" s="37"/>
      <c r="H582" s="37"/>
      <c r="I582" s="37"/>
    </row>
    <row r="583">
      <c r="A583" s="32"/>
      <c r="B583" s="33"/>
      <c r="C583" s="34"/>
      <c r="D583" s="35"/>
      <c r="E583" s="36"/>
      <c r="F583" s="37"/>
      <c r="G583" s="37"/>
      <c r="H583" s="37"/>
      <c r="I583" s="37"/>
    </row>
    <row r="584">
      <c r="A584" s="32"/>
      <c r="B584" s="33"/>
      <c r="C584" s="34"/>
      <c r="D584" s="35"/>
      <c r="E584" s="36"/>
      <c r="F584" s="37"/>
      <c r="G584" s="37"/>
      <c r="H584" s="37"/>
      <c r="I584" s="37"/>
    </row>
    <row r="585">
      <c r="A585" s="32"/>
      <c r="B585" s="33"/>
      <c r="C585" s="34"/>
      <c r="D585" s="35"/>
      <c r="E585" s="36"/>
      <c r="F585" s="37"/>
      <c r="G585" s="37"/>
      <c r="H585" s="37"/>
      <c r="I585" s="37"/>
    </row>
    <row r="586">
      <c r="A586" s="32"/>
      <c r="B586" s="33"/>
      <c r="C586" s="34"/>
      <c r="D586" s="35"/>
      <c r="E586" s="36"/>
      <c r="F586" s="37"/>
      <c r="G586" s="37"/>
      <c r="H586" s="37"/>
      <c r="I586" s="37"/>
    </row>
    <row r="587">
      <c r="A587" s="32"/>
      <c r="B587" s="33"/>
      <c r="C587" s="34"/>
      <c r="D587" s="35"/>
      <c r="E587" s="36"/>
      <c r="F587" s="37"/>
      <c r="G587" s="37"/>
      <c r="H587" s="37"/>
      <c r="I587" s="37"/>
    </row>
    <row r="588">
      <c r="A588" s="32"/>
      <c r="B588" s="33"/>
      <c r="C588" s="34"/>
      <c r="D588" s="35"/>
      <c r="E588" s="36"/>
      <c r="F588" s="37"/>
      <c r="G588" s="37"/>
      <c r="H588" s="37"/>
      <c r="I588" s="37"/>
    </row>
    <row r="589">
      <c r="A589" s="32"/>
      <c r="B589" s="33"/>
      <c r="C589" s="34"/>
      <c r="D589" s="35"/>
      <c r="E589" s="36"/>
      <c r="F589" s="37"/>
      <c r="G589" s="37"/>
      <c r="H589" s="37"/>
      <c r="I589" s="37"/>
    </row>
    <row r="590">
      <c r="A590" s="32"/>
      <c r="B590" s="33"/>
      <c r="C590" s="34"/>
      <c r="D590" s="35"/>
      <c r="E590" s="36"/>
      <c r="F590" s="37"/>
      <c r="G590" s="37"/>
      <c r="H590" s="37"/>
      <c r="I590" s="37"/>
    </row>
    <row r="591">
      <c r="A591" s="32"/>
      <c r="B591" s="33"/>
      <c r="C591" s="34"/>
      <c r="D591" s="35"/>
      <c r="E591" s="36"/>
      <c r="F591" s="37"/>
      <c r="G591" s="37"/>
      <c r="H591" s="37"/>
      <c r="I591" s="37"/>
    </row>
    <row r="592">
      <c r="A592" s="32"/>
      <c r="B592" s="33"/>
      <c r="C592" s="34"/>
      <c r="D592" s="35"/>
      <c r="E592" s="36"/>
      <c r="F592" s="37"/>
      <c r="G592" s="37"/>
      <c r="H592" s="37"/>
      <c r="I592" s="37"/>
    </row>
    <row r="593">
      <c r="A593" s="32"/>
      <c r="B593" s="33"/>
      <c r="C593" s="34"/>
      <c r="D593" s="35"/>
      <c r="E593" s="36"/>
      <c r="F593" s="37"/>
      <c r="G593" s="37"/>
      <c r="H593" s="37"/>
      <c r="I593" s="37"/>
    </row>
    <row r="594">
      <c r="A594" s="32"/>
      <c r="B594" s="33"/>
      <c r="C594" s="34"/>
      <c r="D594" s="35"/>
      <c r="E594" s="36"/>
      <c r="F594" s="37"/>
      <c r="G594" s="37"/>
      <c r="H594" s="37"/>
      <c r="I594" s="37"/>
    </row>
    <row r="595">
      <c r="A595" s="32"/>
      <c r="B595" s="33"/>
      <c r="C595" s="34"/>
      <c r="D595" s="35"/>
      <c r="E595" s="36"/>
      <c r="F595" s="37"/>
      <c r="G595" s="37"/>
      <c r="H595" s="37"/>
      <c r="I595" s="37"/>
    </row>
    <row r="596">
      <c r="A596" s="32"/>
      <c r="B596" s="33"/>
      <c r="C596" s="34"/>
      <c r="D596" s="35"/>
      <c r="E596" s="36"/>
      <c r="F596" s="37"/>
      <c r="G596" s="37"/>
      <c r="H596" s="37"/>
      <c r="I596" s="37"/>
    </row>
    <row r="597">
      <c r="A597" s="32"/>
      <c r="B597" s="33"/>
      <c r="C597" s="34"/>
      <c r="D597" s="35"/>
      <c r="E597" s="36"/>
      <c r="F597" s="37"/>
      <c r="G597" s="37"/>
      <c r="H597" s="37"/>
      <c r="I597" s="37"/>
    </row>
    <row r="598">
      <c r="A598" s="32"/>
      <c r="B598" s="33"/>
      <c r="C598" s="34"/>
      <c r="D598" s="35"/>
      <c r="E598" s="36"/>
      <c r="F598" s="37"/>
      <c r="G598" s="37"/>
      <c r="H598" s="37"/>
      <c r="I598" s="37"/>
    </row>
    <row r="599">
      <c r="A599" s="32"/>
      <c r="B599" s="33"/>
      <c r="C599" s="34"/>
      <c r="D599" s="35"/>
      <c r="E599" s="36"/>
      <c r="F599" s="37"/>
      <c r="G599" s="37"/>
      <c r="H599" s="37"/>
      <c r="I599" s="37"/>
    </row>
    <row r="600">
      <c r="A600" s="32"/>
      <c r="B600" s="33"/>
      <c r="C600" s="34"/>
      <c r="D600" s="35"/>
      <c r="E600" s="36"/>
      <c r="F600" s="37"/>
      <c r="G600" s="37"/>
      <c r="H600" s="37"/>
      <c r="I600" s="37"/>
    </row>
    <row r="601">
      <c r="A601" s="32"/>
      <c r="B601" s="33"/>
      <c r="C601" s="34"/>
      <c r="D601" s="35"/>
      <c r="E601" s="36"/>
      <c r="F601" s="37"/>
      <c r="G601" s="37"/>
      <c r="H601" s="37"/>
      <c r="I601" s="37"/>
    </row>
    <row r="602">
      <c r="A602" s="32"/>
      <c r="B602" s="33"/>
      <c r="C602" s="34"/>
      <c r="D602" s="35"/>
      <c r="E602" s="36"/>
      <c r="F602" s="37"/>
      <c r="G602" s="37"/>
      <c r="H602" s="37"/>
      <c r="I602" s="37"/>
    </row>
    <row r="603">
      <c r="A603" s="32"/>
      <c r="B603" s="33"/>
      <c r="C603" s="34"/>
      <c r="D603" s="35"/>
      <c r="E603" s="36"/>
      <c r="F603" s="37"/>
      <c r="G603" s="37"/>
      <c r="H603" s="37"/>
      <c r="I603" s="37"/>
    </row>
    <row r="604">
      <c r="A604" s="32"/>
      <c r="B604" s="33"/>
      <c r="C604" s="34"/>
      <c r="D604" s="35"/>
      <c r="E604" s="36"/>
      <c r="F604" s="37"/>
      <c r="G604" s="37"/>
      <c r="H604" s="37"/>
      <c r="I604" s="37"/>
    </row>
    <row r="605">
      <c r="A605" s="32"/>
      <c r="B605" s="33"/>
      <c r="C605" s="34"/>
      <c r="D605" s="35"/>
      <c r="E605" s="36"/>
      <c r="F605" s="37"/>
      <c r="G605" s="37"/>
      <c r="H605" s="37"/>
      <c r="I605" s="37"/>
    </row>
    <row r="606">
      <c r="A606" s="32"/>
      <c r="B606" s="33"/>
      <c r="C606" s="34"/>
      <c r="D606" s="35"/>
      <c r="E606" s="36"/>
      <c r="F606" s="37"/>
      <c r="G606" s="37"/>
      <c r="H606" s="37"/>
      <c r="I606" s="37"/>
    </row>
    <row r="607">
      <c r="A607" s="32"/>
      <c r="B607" s="33"/>
      <c r="C607" s="34"/>
      <c r="D607" s="35"/>
      <c r="E607" s="36"/>
      <c r="F607" s="37"/>
      <c r="G607" s="37"/>
      <c r="H607" s="37"/>
      <c r="I607" s="37"/>
    </row>
    <row r="608">
      <c r="A608" s="32"/>
      <c r="B608" s="33"/>
      <c r="C608" s="34"/>
      <c r="D608" s="35"/>
      <c r="E608" s="36"/>
      <c r="F608" s="37"/>
      <c r="G608" s="37"/>
      <c r="H608" s="37"/>
      <c r="I608" s="37"/>
    </row>
    <row r="609">
      <c r="A609" s="32"/>
      <c r="B609" s="33"/>
      <c r="C609" s="34"/>
      <c r="D609" s="35"/>
      <c r="E609" s="36"/>
      <c r="F609" s="37"/>
      <c r="G609" s="37"/>
      <c r="H609" s="37"/>
      <c r="I609" s="37"/>
    </row>
    <row r="610">
      <c r="A610" s="32"/>
      <c r="B610" s="33"/>
      <c r="C610" s="34"/>
      <c r="D610" s="35"/>
      <c r="E610" s="36"/>
      <c r="F610" s="37"/>
      <c r="G610" s="37"/>
      <c r="H610" s="37"/>
      <c r="I610" s="37"/>
    </row>
    <row r="611">
      <c r="A611" s="32"/>
      <c r="B611" s="33"/>
      <c r="C611" s="34"/>
      <c r="D611" s="35"/>
      <c r="E611" s="36"/>
      <c r="F611" s="37"/>
      <c r="G611" s="37"/>
      <c r="H611" s="37"/>
      <c r="I611" s="37"/>
    </row>
    <row r="612">
      <c r="A612" s="32"/>
      <c r="B612" s="33"/>
      <c r="C612" s="34"/>
      <c r="D612" s="35"/>
      <c r="E612" s="36"/>
      <c r="F612" s="37"/>
      <c r="G612" s="37"/>
      <c r="H612" s="37"/>
      <c r="I612" s="37"/>
    </row>
    <row r="613">
      <c r="A613" s="32"/>
      <c r="B613" s="33"/>
      <c r="C613" s="34"/>
      <c r="D613" s="35"/>
      <c r="E613" s="36"/>
      <c r="F613" s="37"/>
      <c r="G613" s="37"/>
      <c r="H613" s="37"/>
      <c r="I613" s="37"/>
    </row>
    <row r="614">
      <c r="A614" s="32"/>
      <c r="B614" s="33"/>
      <c r="C614" s="34"/>
      <c r="D614" s="35"/>
      <c r="E614" s="36"/>
      <c r="F614" s="37"/>
      <c r="G614" s="37"/>
      <c r="H614" s="37"/>
      <c r="I614" s="37"/>
    </row>
    <row r="615">
      <c r="A615" s="32"/>
      <c r="B615" s="33"/>
      <c r="C615" s="34"/>
      <c r="D615" s="35"/>
      <c r="E615" s="36"/>
      <c r="F615" s="37"/>
      <c r="G615" s="37"/>
      <c r="H615" s="37"/>
      <c r="I615" s="37"/>
    </row>
    <row r="616">
      <c r="A616" s="32"/>
      <c r="B616" s="33"/>
      <c r="C616" s="34"/>
      <c r="D616" s="35"/>
      <c r="E616" s="36"/>
      <c r="F616" s="37"/>
      <c r="G616" s="37"/>
      <c r="H616" s="37"/>
      <c r="I616" s="37"/>
    </row>
    <row r="617">
      <c r="A617" s="32"/>
      <c r="B617" s="33"/>
      <c r="C617" s="34"/>
      <c r="D617" s="35"/>
      <c r="E617" s="36"/>
      <c r="F617" s="37"/>
      <c r="G617" s="37"/>
      <c r="H617" s="37"/>
      <c r="I617" s="37"/>
    </row>
    <row r="618">
      <c r="A618" s="32"/>
      <c r="B618" s="33"/>
      <c r="C618" s="34"/>
      <c r="D618" s="35"/>
      <c r="E618" s="36"/>
      <c r="F618" s="37"/>
      <c r="G618" s="37"/>
      <c r="H618" s="37"/>
      <c r="I618" s="37"/>
    </row>
    <row r="619">
      <c r="A619" s="32"/>
      <c r="B619" s="33"/>
      <c r="C619" s="34"/>
      <c r="D619" s="35"/>
      <c r="E619" s="36"/>
      <c r="F619" s="37"/>
      <c r="G619" s="37"/>
      <c r="H619" s="37"/>
      <c r="I619" s="37"/>
    </row>
    <row r="620">
      <c r="A620" s="32"/>
      <c r="B620" s="33"/>
      <c r="C620" s="34"/>
      <c r="D620" s="35"/>
      <c r="E620" s="36"/>
      <c r="F620" s="37"/>
      <c r="G620" s="37"/>
      <c r="H620" s="37"/>
      <c r="I620" s="37"/>
    </row>
    <row r="621">
      <c r="A621" s="32"/>
      <c r="B621" s="33"/>
      <c r="C621" s="34"/>
      <c r="D621" s="35"/>
      <c r="E621" s="36"/>
      <c r="F621" s="37"/>
      <c r="G621" s="37"/>
      <c r="H621" s="37"/>
      <c r="I621" s="37"/>
    </row>
    <row r="622">
      <c r="A622" s="32"/>
      <c r="B622" s="33"/>
      <c r="C622" s="34"/>
      <c r="D622" s="35"/>
      <c r="E622" s="36"/>
      <c r="F622" s="37"/>
      <c r="G622" s="37"/>
      <c r="H622" s="37"/>
      <c r="I622" s="37"/>
    </row>
    <row r="623">
      <c r="A623" s="32"/>
      <c r="B623" s="33"/>
      <c r="C623" s="34"/>
      <c r="D623" s="35"/>
      <c r="E623" s="36"/>
      <c r="F623" s="37"/>
      <c r="G623" s="37"/>
      <c r="H623" s="37"/>
      <c r="I623" s="37"/>
    </row>
    <row r="624">
      <c r="A624" s="32"/>
      <c r="B624" s="33"/>
      <c r="C624" s="34"/>
      <c r="D624" s="35"/>
      <c r="E624" s="36"/>
      <c r="F624" s="37"/>
      <c r="G624" s="37"/>
      <c r="H624" s="37"/>
      <c r="I624" s="37"/>
    </row>
    <row r="625">
      <c r="A625" s="32"/>
      <c r="B625" s="33"/>
      <c r="C625" s="34"/>
      <c r="D625" s="35"/>
      <c r="E625" s="36"/>
      <c r="F625" s="37"/>
      <c r="G625" s="37"/>
      <c r="H625" s="37"/>
      <c r="I625" s="37"/>
    </row>
    <row r="626">
      <c r="A626" s="32"/>
      <c r="B626" s="33"/>
      <c r="C626" s="34"/>
      <c r="D626" s="35"/>
      <c r="E626" s="36"/>
      <c r="F626" s="37"/>
      <c r="G626" s="37"/>
      <c r="H626" s="37"/>
      <c r="I626" s="37"/>
    </row>
    <row r="627">
      <c r="A627" s="32"/>
      <c r="B627" s="33"/>
      <c r="C627" s="34"/>
      <c r="D627" s="35"/>
      <c r="E627" s="36"/>
      <c r="F627" s="37"/>
      <c r="G627" s="37"/>
      <c r="H627" s="37"/>
      <c r="I627" s="37"/>
    </row>
    <row r="628">
      <c r="A628" s="32"/>
      <c r="B628" s="33"/>
      <c r="C628" s="34"/>
      <c r="D628" s="35"/>
      <c r="E628" s="36"/>
      <c r="F628" s="37"/>
      <c r="G628" s="37"/>
      <c r="H628" s="37"/>
      <c r="I628" s="37"/>
    </row>
    <row r="629">
      <c r="A629" s="32"/>
      <c r="B629" s="33"/>
      <c r="C629" s="34"/>
      <c r="D629" s="35"/>
      <c r="E629" s="36"/>
      <c r="F629" s="37"/>
      <c r="G629" s="37"/>
      <c r="H629" s="37"/>
      <c r="I629" s="37"/>
    </row>
    <row r="630">
      <c r="A630" s="32"/>
      <c r="B630" s="33"/>
      <c r="C630" s="34"/>
      <c r="D630" s="35"/>
      <c r="E630" s="36"/>
      <c r="F630" s="37"/>
      <c r="G630" s="37"/>
      <c r="H630" s="37"/>
      <c r="I630" s="37"/>
    </row>
    <row r="631">
      <c r="A631" s="32"/>
      <c r="B631" s="33"/>
      <c r="C631" s="34"/>
      <c r="D631" s="35"/>
      <c r="E631" s="36"/>
      <c r="F631" s="37"/>
      <c r="G631" s="37"/>
      <c r="H631" s="37"/>
      <c r="I631" s="37"/>
    </row>
    <row r="632">
      <c r="A632" s="32"/>
      <c r="B632" s="33"/>
      <c r="C632" s="34"/>
      <c r="D632" s="35"/>
      <c r="E632" s="36"/>
      <c r="F632" s="37"/>
      <c r="G632" s="37"/>
      <c r="H632" s="37"/>
      <c r="I632" s="37"/>
    </row>
    <row r="633">
      <c r="A633" s="32"/>
      <c r="B633" s="33"/>
      <c r="C633" s="34"/>
      <c r="D633" s="35"/>
      <c r="E633" s="36"/>
      <c r="F633" s="37"/>
      <c r="G633" s="37"/>
      <c r="H633" s="37"/>
      <c r="I633" s="37"/>
    </row>
    <row r="634">
      <c r="A634" s="32"/>
      <c r="B634" s="33"/>
      <c r="C634" s="34"/>
      <c r="D634" s="35"/>
      <c r="E634" s="36"/>
      <c r="F634" s="37"/>
      <c r="G634" s="37"/>
      <c r="H634" s="37"/>
      <c r="I634" s="37"/>
    </row>
    <row r="635">
      <c r="A635" s="32"/>
      <c r="B635" s="33"/>
      <c r="C635" s="34"/>
      <c r="D635" s="35"/>
      <c r="E635" s="36"/>
      <c r="F635" s="37"/>
      <c r="G635" s="37"/>
      <c r="H635" s="37"/>
      <c r="I635" s="37"/>
    </row>
    <row r="636">
      <c r="A636" s="32"/>
      <c r="B636" s="33"/>
      <c r="C636" s="34"/>
      <c r="D636" s="35"/>
      <c r="E636" s="36"/>
      <c r="F636" s="37"/>
      <c r="G636" s="37"/>
      <c r="H636" s="37"/>
      <c r="I636" s="37"/>
    </row>
    <row r="637">
      <c r="A637" s="32"/>
      <c r="B637" s="33"/>
      <c r="C637" s="34"/>
      <c r="D637" s="35"/>
      <c r="E637" s="36"/>
      <c r="F637" s="37"/>
      <c r="G637" s="37"/>
      <c r="H637" s="37"/>
      <c r="I637" s="37"/>
    </row>
    <row r="638">
      <c r="A638" s="32"/>
      <c r="B638" s="33"/>
      <c r="C638" s="34"/>
      <c r="D638" s="35"/>
      <c r="E638" s="36"/>
      <c r="F638" s="37"/>
      <c r="G638" s="37"/>
      <c r="H638" s="37"/>
      <c r="I638" s="37"/>
    </row>
    <row r="639">
      <c r="A639" s="32"/>
      <c r="B639" s="33"/>
      <c r="C639" s="34"/>
      <c r="D639" s="35"/>
      <c r="E639" s="36"/>
      <c r="F639" s="37"/>
      <c r="G639" s="37"/>
      <c r="H639" s="37"/>
      <c r="I639" s="37"/>
    </row>
    <row r="640">
      <c r="A640" s="32"/>
      <c r="B640" s="33"/>
      <c r="C640" s="34"/>
      <c r="D640" s="35"/>
      <c r="E640" s="36"/>
      <c r="F640" s="37"/>
      <c r="G640" s="37"/>
      <c r="H640" s="37"/>
      <c r="I640" s="37"/>
    </row>
    <row r="641">
      <c r="A641" s="32"/>
      <c r="B641" s="33"/>
      <c r="C641" s="34"/>
      <c r="D641" s="35"/>
      <c r="E641" s="36"/>
      <c r="F641" s="37"/>
      <c r="G641" s="37"/>
      <c r="H641" s="37"/>
      <c r="I641" s="37"/>
    </row>
    <row r="642">
      <c r="A642" s="32"/>
      <c r="B642" s="33"/>
      <c r="C642" s="34"/>
      <c r="D642" s="35"/>
      <c r="E642" s="36"/>
      <c r="F642" s="37"/>
      <c r="G642" s="37"/>
      <c r="H642" s="37"/>
      <c r="I642" s="37"/>
    </row>
    <row r="643">
      <c r="A643" s="32"/>
      <c r="B643" s="33"/>
      <c r="C643" s="34"/>
      <c r="D643" s="35"/>
      <c r="E643" s="36"/>
      <c r="F643" s="37"/>
      <c r="G643" s="37"/>
      <c r="H643" s="37"/>
      <c r="I643" s="37"/>
    </row>
    <row r="644">
      <c r="A644" s="32"/>
      <c r="B644" s="33"/>
      <c r="C644" s="34"/>
      <c r="D644" s="35"/>
      <c r="E644" s="36"/>
      <c r="F644" s="37"/>
      <c r="G644" s="37"/>
      <c r="H644" s="37"/>
      <c r="I644" s="37"/>
    </row>
    <row r="645">
      <c r="A645" s="32"/>
      <c r="B645" s="33"/>
      <c r="C645" s="34"/>
      <c r="D645" s="35"/>
      <c r="E645" s="36"/>
      <c r="F645" s="37"/>
      <c r="G645" s="37"/>
      <c r="H645" s="37"/>
      <c r="I645" s="37"/>
    </row>
    <row r="646">
      <c r="A646" s="32"/>
      <c r="B646" s="33"/>
      <c r="C646" s="34"/>
      <c r="D646" s="35"/>
      <c r="E646" s="36"/>
      <c r="F646" s="37"/>
      <c r="G646" s="37"/>
      <c r="H646" s="37"/>
      <c r="I646" s="37"/>
    </row>
    <row r="647">
      <c r="A647" s="32"/>
      <c r="B647" s="33"/>
      <c r="C647" s="34"/>
      <c r="D647" s="35"/>
      <c r="E647" s="36"/>
      <c r="F647" s="37"/>
      <c r="G647" s="37"/>
      <c r="H647" s="37"/>
      <c r="I647" s="37"/>
    </row>
    <row r="648">
      <c r="A648" s="32"/>
      <c r="B648" s="33"/>
      <c r="C648" s="34"/>
      <c r="D648" s="35"/>
      <c r="E648" s="36"/>
      <c r="F648" s="37"/>
      <c r="G648" s="37"/>
      <c r="H648" s="37"/>
      <c r="I648" s="37"/>
    </row>
    <row r="649">
      <c r="A649" s="32"/>
      <c r="B649" s="33"/>
      <c r="C649" s="34"/>
      <c r="D649" s="35"/>
      <c r="E649" s="36"/>
      <c r="F649" s="37"/>
      <c r="G649" s="37"/>
      <c r="H649" s="37"/>
      <c r="I649" s="37"/>
    </row>
    <row r="650">
      <c r="A650" s="32"/>
      <c r="B650" s="33"/>
      <c r="C650" s="34"/>
      <c r="D650" s="35"/>
      <c r="E650" s="36"/>
      <c r="F650" s="37"/>
      <c r="G650" s="37"/>
      <c r="H650" s="37"/>
      <c r="I650" s="37"/>
    </row>
    <row r="651">
      <c r="A651" s="32"/>
      <c r="B651" s="33"/>
      <c r="C651" s="34"/>
      <c r="D651" s="35"/>
      <c r="E651" s="36"/>
      <c r="F651" s="37"/>
      <c r="G651" s="37"/>
      <c r="H651" s="37"/>
      <c r="I651" s="37"/>
    </row>
    <row r="652">
      <c r="A652" s="32"/>
      <c r="B652" s="33"/>
      <c r="C652" s="34"/>
      <c r="D652" s="35"/>
      <c r="E652" s="36"/>
      <c r="F652" s="37"/>
      <c r="G652" s="37"/>
      <c r="H652" s="37"/>
      <c r="I652" s="37"/>
    </row>
    <row r="653">
      <c r="A653" s="32"/>
      <c r="B653" s="33"/>
      <c r="C653" s="34"/>
      <c r="D653" s="35"/>
      <c r="E653" s="36"/>
      <c r="F653" s="37"/>
      <c r="G653" s="37"/>
      <c r="H653" s="37"/>
      <c r="I653" s="37"/>
    </row>
    <row r="654">
      <c r="A654" s="32"/>
      <c r="B654" s="33"/>
      <c r="C654" s="34"/>
      <c r="D654" s="35"/>
      <c r="E654" s="36"/>
      <c r="F654" s="37"/>
      <c r="G654" s="37"/>
      <c r="H654" s="37"/>
      <c r="I654" s="37"/>
    </row>
    <row r="655">
      <c r="A655" s="32"/>
      <c r="B655" s="33"/>
      <c r="C655" s="34"/>
      <c r="D655" s="35"/>
      <c r="E655" s="36"/>
      <c r="F655" s="37"/>
      <c r="G655" s="37"/>
      <c r="H655" s="37"/>
      <c r="I655" s="37"/>
    </row>
    <row r="656">
      <c r="A656" s="32"/>
      <c r="B656" s="33"/>
      <c r="C656" s="34"/>
      <c r="D656" s="35"/>
      <c r="E656" s="36"/>
      <c r="F656" s="37"/>
      <c r="G656" s="37"/>
      <c r="H656" s="37"/>
      <c r="I656" s="37"/>
    </row>
    <row r="657">
      <c r="A657" s="32"/>
      <c r="B657" s="33"/>
      <c r="C657" s="34"/>
      <c r="D657" s="35"/>
      <c r="E657" s="36"/>
      <c r="F657" s="37"/>
      <c r="G657" s="37"/>
      <c r="H657" s="37"/>
      <c r="I657" s="37"/>
    </row>
    <row r="658">
      <c r="A658" s="32"/>
      <c r="B658" s="33"/>
      <c r="C658" s="34"/>
      <c r="D658" s="35"/>
      <c r="E658" s="36"/>
      <c r="F658" s="37"/>
      <c r="G658" s="37"/>
      <c r="H658" s="37"/>
      <c r="I658" s="37"/>
    </row>
    <row r="659">
      <c r="A659" s="32"/>
      <c r="B659" s="33"/>
      <c r="C659" s="34"/>
      <c r="D659" s="35"/>
      <c r="E659" s="36"/>
      <c r="F659" s="37"/>
      <c r="G659" s="37"/>
      <c r="H659" s="37"/>
      <c r="I659" s="37"/>
    </row>
    <row r="660">
      <c r="A660" s="32"/>
      <c r="B660" s="33"/>
      <c r="C660" s="34"/>
      <c r="D660" s="35"/>
      <c r="E660" s="36"/>
      <c r="F660" s="37"/>
      <c r="G660" s="37"/>
      <c r="H660" s="37"/>
      <c r="I660" s="37"/>
    </row>
    <row r="661">
      <c r="A661" s="32"/>
      <c r="B661" s="33"/>
      <c r="C661" s="34"/>
      <c r="D661" s="35"/>
      <c r="E661" s="36"/>
      <c r="F661" s="37"/>
      <c r="G661" s="37"/>
      <c r="H661" s="37"/>
      <c r="I661" s="37"/>
    </row>
    <row r="662">
      <c r="A662" s="32"/>
      <c r="B662" s="33"/>
      <c r="C662" s="34"/>
      <c r="D662" s="35"/>
      <c r="E662" s="36"/>
      <c r="F662" s="37"/>
      <c r="G662" s="37"/>
      <c r="H662" s="37"/>
      <c r="I662" s="37"/>
    </row>
    <row r="663">
      <c r="A663" s="32"/>
      <c r="B663" s="33"/>
      <c r="C663" s="34"/>
      <c r="D663" s="35"/>
      <c r="E663" s="36"/>
      <c r="F663" s="37"/>
      <c r="G663" s="37"/>
      <c r="H663" s="37"/>
      <c r="I663" s="37"/>
    </row>
    <row r="664">
      <c r="A664" s="32"/>
      <c r="B664" s="33"/>
      <c r="C664" s="34"/>
      <c r="D664" s="35"/>
      <c r="E664" s="36"/>
      <c r="F664" s="37"/>
      <c r="G664" s="37"/>
      <c r="H664" s="37"/>
      <c r="I664" s="37"/>
    </row>
    <row r="665">
      <c r="A665" s="32"/>
      <c r="B665" s="33"/>
      <c r="C665" s="34"/>
      <c r="D665" s="35"/>
      <c r="E665" s="36"/>
      <c r="F665" s="37"/>
      <c r="G665" s="37"/>
      <c r="H665" s="37"/>
      <c r="I665" s="37"/>
    </row>
    <row r="666">
      <c r="A666" s="32"/>
      <c r="B666" s="33"/>
      <c r="C666" s="34"/>
      <c r="D666" s="35"/>
      <c r="E666" s="36"/>
      <c r="F666" s="37"/>
      <c r="G666" s="37"/>
      <c r="H666" s="37"/>
      <c r="I666" s="37"/>
    </row>
    <row r="667">
      <c r="A667" s="32"/>
      <c r="B667" s="33"/>
      <c r="C667" s="34"/>
      <c r="D667" s="35"/>
      <c r="E667" s="36"/>
      <c r="F667" s="37"/>
      <c r="G667" s="37"/>
      <c r="H667" s="37"/>
      <c r="I667" s="37"/>
    </row>
    <row r="668">
      <c r="A668" s="32"/>
      <c r="B668" s="33"/>
      <c r="C668" s="34"/>
      <c r="D668" s="35"/>
      <c r="E668" s="36"/>
      <c r="F668" s="37"/>
      <c r="G668" s="37"/>
      <c r="H668" s="37"/>
      <c r="I668" s="37"/>
    </row>
    <row r="669">
      <c r="A669" s="32"/>
      <c r="B669" s="33"/>
      <c r="C669" s="34"/>
      <c r="D669" s="35"/>
      <c r="E669" s="36"/>
      <c r="F669" s="37"/>
      <c r="G669" s="37"/>
      <c r="H669" s="37"/>
      <c r="I669" s="37"/>
    </row>
    <row r="670">
      <c r="A670" s="32"/>
      <c r="B670" s="33"/>
      <c r="C670" s="34"/>
      <c r="D670" s="35"/>
      <c r="E670" s="36"/>
      <c r="F670" s="37"/>
      <c r="G670" s="37"/>
      <c r="H670" s="37"/>
      <c r="I670" s="37"/>
    </row>
    <row r="671">
      <c r="A671" s="32"/>
      <c r="B671" s="33"/>
      <c r="C671" s="34"/>
      <c r="D671" s="35"/>
      <c r="E671" s="36"/>
      <c r="F671" s="37"/>
      <c r="G671" s="37"/>
      <c r="H671" s="37"/>
      <c r="I671" s="37"/>
    </row>
    <row r="672">
      <c r="A672" s="32"/>
      <c r="B672" s="33"/>
      <c r="C672" s="34"/>
      <c r="D672" s="35"/>
      <c r="E672" s="36"/>
      <c r="F672" s="37"/>
      <c r="G672" s="37"/>
      <c r="H672" s="37"/>
      <c r="I672" s="37"/>
    </row>
    <row r="673">
      <c r="A673" s="32"/>
      <c r="B673" s="33"/>
      <c r="C673" s="34"/>
      <c r="D673" s="35"/>
      <c r="E673" s="36"/>
      <c r="F673" s="37"/>
      <c r="G673" s="37"/>
      <c r="H673" s="37"/>
      <c r="I673" s="37"/>
    </row>
    <row r="674">
      <c r="A674" s="32"/>
      <c r="B674" s="33"/>
      <c r="C674" s="34"/>
      <c r="D674" s="35"/>
      <c r="E674" s="36"/>
      <c r="F674" s="37"/>
      <c r="G674" s="37"/>
      <c r="H674" s="37"/>
      <c r="I674" s="37"/>
    </row>
    <row r="675">
      <c r="A675" s="32"/>
      <c r="B675" s="33"/>
      <c r="C675" s="34"/>
      <c r="D675" s="35"/>
      <c r="E675" s="36"/>
      <c r="F675" s="37"/>
      <c r="G675" s="37"/>
      <c r="H675" s="37"/>
      <c r="I675" s="37"/>
    </row>
    <row r="676">
      <c r="A676" s="32"/>
      <c r="B676" s="33"/>
      <c r="C676" s="34"/>
      <c r="D676" s="35"/>
      <c r="E676" s="36"/>
      <c r="F676" s="37"/>
      <c r="G676" s="37"/>
      <c r="H676" s="37"/>
      <c r="I676" s="37"/>
    </row>
    <row r="677">
      <c r="A677" s="32"/>
      <c r="B677" s="33"/>
      <c r="C677" s="34"/>
      <c r="D677" s="35"/>
      <c r="E677" s="36"/>
      <c r="F677" s="37"/>
      <c r="G677" s="37"/>
      <c r="H677" s="37"/>
      <c r="I677" s="37"/>
    </row>
    <row r="678">
      <c r="A678" s="32"/>
      <c r="B678" s="33"/>
      <c r="C678" s="34"/>
      <c r="D678" s="35"/>
      <c r="E678" s="36"/>
      <c r="F678" s="37"/>
      <c r="G678" s="37"/>
      <c r="H678" s="37"/>
      <c r="I678" s="37"/>
    </row>
    <row r="679">
      <c r="A679" s="32"/>
      <c r="B679" s="33"/>
      <c r="C679" s="34"/>
      <c r="D679" s="35"/>
      <c r="E679" s="36"/>
      <c r="F679" s="37"/>
      <c r="G679" s="37"/>
      <c r="H679" s="37"/>
      <c r="I679" s="37"/>
    </row>
    <row r="680">
      <c r="A680" s="32"/>
      <c r="B680" s="33"/>
      <c r="C680" s="34"/>
      <c r="D680" s="35"/>
      <c r="E680" s="36"/>
      <c r="F680" s="37"/>
      <c r="G680" s="37"/>
      <c r="H680" s="37"/>
      <c r="I680" s="37"/>
    </row>
    <row r="681">
      <c r="A681" s="32"/>
      <c r="B681" s="33"/>
      <c r="C681" s="34"/>
      <c r="D681" s="35"/>
      <c r="E681" s="36"/>
      <c r="F681" s="37"/>
      <c r="G681" s="37"/>
      <c r="H681" s="37"/>
      <c r="I681" s="37"/>
    </row>
    <row r="682">
      <c r="A682" s="32"/>
      <c r="B682" s="33"/>
      <c r="C682" s="34"/>
      <c r="D682" s="35"/>
      <c r="E682" s="36"/>
      <c r="F682" s="37"/>
      <c r="G682" s="37"/>
      <c r="H682" s="37"/>
      <c r="I682" s="37"/>
    </row>
    <row r="683">
      <c r="A683" s="32"/>
      <c r="B683" s="33"/>
      <c r="C683" s="34"/>
      <c r="D683" s="35"/>
      <c r="E683" s="36"/>
      <c r="F683" s="37"/>
      <c r="G683" s="37"/>
      <c r="H683" s="37"/>
      <c r="I683" s="37"/>
    </row>
    <row r="684">
      <c r="A684" s="32"/>
      <c r="B684" s="33"/>
      <c r="C684" s="34"/>
      <c r="D684" s="35"/>
      <c r="E684" s="36"/>
      <c r="F684" s="37"/>
      <c r="G684" s="37"/>
      <c r="H684" s="37"/>
      <c r="I684" s="37"/>
    </row>
    <row r="685">
      <c r="A685" s="32"/>
      <c r="B685" s="33"/>
      <c r="C685" s="34"/>
      <c r="D685" s="35"/>
      <c r="E685" s="36"/>
      <c r="F685" s="37"/>
      <c r="G685" s="37"/>
      <c r="H685" s="37"/>
      <c r="I685" s="37"/>
    </row>
    <row r="686">
      <c r="A686" s="32"/>
      <c r="B686" s="33"/>
      <c r="C686" s="34"/>
      <c r="D686" s="35"/>
      <c r="E686" s="36"/>
      <c r="F686" s="37"/>
      <c r="G686" s="37"/>
      <c r="H686" s="37"/>
      <c r="I686" s="37"/>
    </row>
    <row r="687">
      <c r="A687" s="32"/>
      <c r="B687" s="33"/>
      <c r="C687" s="34"/>
      <c r="D687" s="35"/>
      <c r="E687" s="36"/>
      <c r="F687" s="37"/>
      <c r="G687" s="37"/>
      <c r="H687" s="37"/>
      <c r="I687" s="37"/>
    </row>
    <row r="688">
      <c r="A688" s="32"/>
      <c r="B688" s="33"/>
      <c r="C688" s="34"/>
      <c r="D688" s="35"/>
      <c r="E688" s="36"/>
      <c r="F688" s="37"/>
      <c r="G688" s="37"/>
      <c r="H688" s="37"/>
      <c r="I688" s="37"/>
    </row>
    <row r="689">
      <c r="A689" s="32"/>
      <c r="B689" s="33"/>
      <c r="C689" s="34"/>
      <c r="D689" s="35"/>
      <c r="E689" s="36"/>
      <c r="F689" s="37"/>
      <c r="G689" s="37"/>
      <c r="H689" s="37"/>
      <c r="I689" s="37"/>
    </row>
    <row r="690">
      <c r="A690" s="32"/>
      <c r="B690" s="33"/>
      <c r="C690" s="34"/>
      <c r="D690" s="35"/>
      <c r="E690" s="36"/>
      <c r="F690" s="37"/>
      <c r="G690" s="37"/>
      <c r="H690" s="37"/>
      <c r="I690" s="37"/>
    </row>
    <row r="691">
      <c r="A691" s="32"/>
      <c r="B691" s="33"/>
      <c r="C691" s="34"/>
      <c r="D691" s="35"/>
      <c r="E691" s="36"/>
      <c r="F691" s="37"/>
      <c r="G691" s="37"/>
      <c r="H691" s="37"/>
      <c r="I691" s="37"/>
    </row>
    <row r="692">
      <c r="A692" s="32"/>
      <c r="B692" s="33"/>
      <c r="C692" s="34"/>
      <c r="D692" s="35"/>
      <c r="E692" s="36"/>
      <c r="F692" s="37"/>
      <c r="G692" s="37"/>
      <c r="H692" s="37"/>
      <c r="I692" s="37"/>
    </row>
    <row r="693">
      <c r="A693" s="32"/>
      <c r="B693" s="33"/>
      <c r="C693" s="34"/>
      <c r="D693" s="35"/>
      <c r="E693" s="36"/>
      <c r="F693" s="37"/>
      <c r="G693" s="37"/>
      <c r="H693" s="37"/>
      <c r="I693" s="37"/>
    </row>
    <row r="694">
      <c r="A694" s="32"/>
      <c r="B694" s="33"/>
      <c r="C694" s="34"/>
      <c r="D694" s="35"/>
      <c r="E694" s="36"/>
      <c r="F694" s="37"/>
      <c r="G694" s="37"/>
      <c r="H694" s="37"/>
      <c r="I694" s="37"/>
    </row>
    <row r="695">
      <c r="A695" s="32"/>
      <c r="B695" s="33"/>
      <c r="C695" s="34"/>
      <c r="D695" s="35"/>
      <c r="E695" s="36"/>
      <c r="F695" s="37"/>
      <c r="G695" s="37"/>
      <c r="H695" s="37"/>
      <c r="I695" s="37"/>
    </row>
    <row r="696">
      <c r="A696" s="32"/>
      <c r="B696" s="33"/>
      <c r="C696" s="34"/>
      <c r="D696" s="35"/>
      <c r="E696" s="36"/>
      <c r="F696" s="37"/>
      <c r="G696" s="37"/>
      <c r="H696" s="37"/>
      <c r="I696" s="37"/>
    </row>
    <row r="697">
      <c r="A697" s="32"/>
      <c r="B697" s="33"/>
      <c r="C697" s="34"/>
      <c r="D697" s="35"/>
      <c r="E697" s="36"/>
      <c r="F697" s="37"/>
      <c r="G697" s="37"/>
      <c r="H697" s="37"/>
      <c r="I697" s="37"/>
    </row>
    <row r="698">
      <c r="A698" s="32"/>
      <c r="B698" s="33"/>
      <c r="C698" s="34"/>
      <c r="D698" s="35"/>
      <c r="E698" s="36"/>
      <c r="F698" s="37"/>
      <c r="G698" s="37"/>
      <c r="H698" s="37"/>
      <c r="I698" s="37"/>
    </row>
    <row r="699">
      <c r="A699" s="32"/>
      <c r="B699" s="33"/>
      <c r="C699" s="34"/>
      <c r="D699" s="35"/>
      <c r="E699" s="36"/>
      <c r="F699" s="37"/>
      <c r="G699" s="37"/>
      <c r="H699" s="37"/>
      <c r="I699" s="37"/>
    </row>
    <row r="700">
      <c r="A700" s="32"/>
      <c r="B700" s="33"/>
      <c r="C700" s="34"/>
      <c r="D700" s="35"/>
      <c r="E700" s="36"/>
      <c r="F700" s="37"/>
      <c r="G700" s="37"/>
      <c r="H700" s="37"/>
      <c r="I700" s="37"/>
    </row>
    <row r="701">
      <c r="A701" s="32"/>
      <c r="B701" s="33"/>
      <c r="C701" s="34"/>
      <c r="D701" s="35"/>
      <c r="E701" s="36"/>
      <c r="F701" s="37"/>
      <c r="G701" s="37"/>
      <c r="H701" s="37"/>
      <c r="I701" s="37"/>
    </row>
    <row r="702">
      <c r="A702" s="32"/>
      <c r="B702" s="33"/>
      <c r="C702" s="34"/>
      <c r="D702" s="35"/>
      <c r="E702" s="36"/>
      <c r="F702" s="37"/>
      <c r="G702" s="37"/>
      <c r="H702" s="37"/>
      <c r="I702" s="37"/>
    </row>
    <row r="703">
      <c r="A703" s="32"/>
      <c r="B703" s="33"/>
      <c r="C703" s="34"/>
      <c r="D703" s="35"/>
      <c r="E703" s="36"/>
      <c r="F703" s="37"/>
      <c r="G703" s="37"/>
      <c r="H703" s="37"/>
      <c r="I703" s="37"/>
    </row>
    <row r="704">
      <c r="A704" s="32"/>
      <c r="B704" s="33"/>
      <c r="C704" s="34"/>
      <c r="D704" s="35"/>
      <c r="E704" s="36"/>
      <c r="F704" s="37"/>
      <c r="G704" s="37"/>
      <c r="H704" s="37"/>
      <c r="I704" s="37"/>
    </row>
    <row r="705">
      <c r="A705" s="32"/>
      <c r="B705" s="33"/>
      <c r="C705" s="34"/>
      <c r="D705" s="35"/>
      <c r="E705" s="36"/>
      <c r="F705" s="37"/>
      <c r="G705" s="37"/>
      <c r="H705" s="37"/>
      <c r="I705" s="37"/>
    </row>
    <row r="706">
      <c r="A706" s="32"/>
      <c r="B706" s="33"/>
      <c r="C706" s="34"/>
      <c r="D706" s="35"/>
      <c r="E706" s="36"/>
      <c r="F706" s="37"/>
      <c r="G706" s="37"/>
      <c r="H706" s="37"/>
      <c r="I706" s="37"/>
    </row>
    <row r="707">
      <c r="A707" s="32"/>
      <c r="B707" s="33"/>
      <c r="C707" s="34"/>
      <c r="D707" s="35"/>
      <c r="E707" s="36"/>
      <c r="F707" s="37"/>
      <c r="G707" s="37"/>
      <c r="H707" s="37"/>
      <c r="I707" s="37"/>
    </row>
    <row r="708">
      <c r="A708" s="32"/>
      <c r="B708" s="33"/>
      <c r="C708" s="34"/>
      <c r="D708" s="35"/>
      <c r="E708" s="36"/>
      <c r="F708" s="37"/>
      <c r="G708" s="37"/>
      <c r="H708" s="37"/>
      <c r="I708" s="37"/>
    </row>
    <row r="709">
      <c r="A709" s="32"/>
      <c r="B709" s="33"/>
      <c r="C709" s="34"/>
      <c r="D709" s="35"/>
      <c r="E709" s="36"/>
      <c r="F709" s="37"/>
      <c r="G709" s="37"/>
      <c r="H709" s="37"/>
      <c r="I709" s="37"/>
    </row>
    <row r="710">
      <c r="A710" s="32"/>
      <c r="B710" s="33"/>
      <c r="C710" s="34"/>
      <c r="D710" s="35"/>
      <c r="E710" s="36"/>
      <c r="F710" s="37"/>
      <c r="G710" s="37"/>
      <c r="H710" s="37"/>
      <c r="I710" s="37"/>
    </row>
    <row r="711">
      <c r="A711" s="32"/>
      <c r="B711" s="33"/>
      <c r="C711" s="34"/>
      <c r="D711" s="35"/>
      <c r="E711" s="36"/>
      <c r="F711" s="37"/>
      <c r="G711" s="37"/>
      <c r="H711" s="37"/>
      <c r="I711" s="37"/>
    </row>
    <row r="712">
      <c r="A712" s="32"/>
      <c r="B712" s="33"/>
      <c r="C712" s="34"/>
      <c r="D712" s="35"/>
      <c r="E712" s="36"/>
      <c r="F712" s="37"/>
      <c r="G712" s="37"/>
      <c r="H712" s="37"/>
      <c r="I712" s="37"/>
    </row>
    <row r="713">
      <c r="A713" s="32"/>
      <c r="B713" s="33"/>
      <c r="C713" s="34"/>
      <c r="D713" s="35"/>
      <c r="E713" s="36"/>
      <c r="F713" s="37"/>
      <c r="G713" s="37"/>
      <c r="H713" s="37"/>
      <c r="I713" s="37"/>
    </row>
    <row r="714">
      <c r="A714" s="32"/>
      <c r="B714" s="33"/>
      <c r="C714" s="34"/>
      <c r="D714" s="35"/>
      <c r="E714" s="36"/>
      <c r="F714" s="37"/>
      <c r="G714" s="37"/>
      <c r="H714" s="37"/>
      <c r="I714" s="37"/>
    </row>
    <row r="715">
      <c r="A715" s="32"/>
      <c r="B715" s="33"/>
      <c r="C715" s="34"/>
      <c r="D715" s="35"/>
      <c r="E715" s="36"/>
      <c r="F715" s="37"/>
      <c r="G715" s="37"/>
      <c r="H715" s="37"/>
      <c r="I715" s="37"/>
    </row>
    <row r="716">
      <c r="A716" s="32"/>
      <c r="B716" s="33"/>
      <c r="C716" s="34"/>
      <c r="D716" s="35"/>
      <c r="E716" s="36"/>
      <c r="F716" s="37"/>
      <c r="G716" s="37"/>
      <c r="H716" s="37"/>
      <c r="I716" s="37"/>
    </row>
    <row r="717">
      <c r="A717" s="32"/>
      <c r="B717" s="33"/>
      <c r="C717" s="34"/>
      <c r="D717" s="35"/>
      <c r="E717" s="36"/>
      <c r="F717" s="37"/>
      <c r="G717" s="37"/>
      <c r="H717" s="37"/>
      <c r="I717" s="37"/>
    </row>
    <row r="718">
      <c r="A718" s="32"/>
      <c r="B718" s="33"/>
      <c r="C718" s="34"/>
      <c r="D718" s="35"/>
      <c r="E718" s="36"/>
      <c r="F718" s="37"/>
      <c r="G718" s="37"/>
      <c r="H718" s="37"/>
      <c r="I718" s="37"/>
    </row>
    <row r="719">
      <c r="A719" s="32"/>
      <c r="B719" s="33"/>
      <c r="C719" s="34"/>
      <c r="D719" s="35"/>
      <c r="E719" s="36"/>
      <c r="F719" s="37"/>
      <c r="G719" s="37"/>
      <c r="H719" s="37"/>
      <c r="I719" s="37"/>
    </row>
    <row r="720">
      <c r="A720" s="32"/>
      <c r="B720" s="33"/>
      <c r="C720" s="34"/>
      <c r="D720" s="35"/>
      <c r="E720" s="36"/>
      <c r="F720" s="37"/>
      <c r="G720" s="37"/>
      <c r="H720" s="37"/>
      <c r="I720" s="37"/>
    </row>
    <row r="721">
      <c r="A721" s="32"/>
      <c r="B721" s="33"/>
      <c r="C721" s="34"/>
      <c r="D721" s="35"/>
      <c r="E721" s="36"/>
      <c r="F721" s="37"/>
      <c r="G721" s="37"/>
      <c r="H721" s="37"/>
      <c r="I721" s="37"/>
    </row>
    <row r="722">
      <c r="A722" s="32"/>
      <c r="B722" s="33"/>
      <c r="C722" s="34"/>
      <c r="D722" s="35"/>
      <c r="E722" s="36"/>
      <c r="F722" s="37"/>
      <c r="G722" s="37"/>
      <c r="H722" s="37"/>
      <c r="I722" s="37"/>
    </row>
    <row r="723">
      <c r="A723" s="32"/>
      <c r="B723" s="33"/>
      <c r="C723" s="34"/>
      <c r="D723" s="35"/>
      <c r="E723" s="36"/>
      <c r="F723" s="37"/>
      <c r="G723" s="37"/>
      <c r="H723" s="37"/>
      <c r="I723" s="37"/>
    </row>
    <row r="724">
      <c r="A724" s="32"/>
      <c r="B724" s="33"/>
      <c r="C724" s="34"/>
      <c r="D724" s="35"/>
      <c r="E724" s="36"/>
      <c r="F724" s="37"/>
      <c r="G724" s="37"/>
      <c r="H724" s="37"/>
      <c r="I724" s="37"/>
    </row>
    <row r="725">
      <c r="A725" s="32"/>
      <c r="B725" s="33"/>
      <c r="C725" s="34"/>
      <c r="D725" s="35"/>
      <c r="E725" s="36"/>
      <c r="F725" s="37"/>
      <c r="G725" s="37"/>
      <c r="H725" s="37"/>
      <c r="I725" s="37"/>
    </row>
    <row r="726">
      <c r="A726" s="32"/>
      <c r="B726" s="33"/>
      <c r="C726" s="34"/>
      <c r="D726" s="35"/>
      <c r="E726" s="36"/>
      <c r="F726" s="37"/>
      <c r="G726" s="37"/>
      <c r="H726" s="37"/>
      <c r="I726" s="37"/>
    </row>
    <row r="727">
      <c r="A727" s="32"/>
      <c r="B727" s="33"/>
      <c r="C727" s="34"/>
      <c r="D727" s="35"/>
      <c r="E727" s="36"/>
      <c r="F727" s="37"/>
      <c r="G727" s="37"/>
      <c r="H727" s="37"/>
      <c r="I727" s="37"/>
    </row>
    <row r="728">
      <c r="A728" s="32"/>
      <c r="B728" s="33"/>
      <c r="C728" s="34"/>
      <c r="D728" s="35"/>
      <c r="E728" s="36"/>
      <c r="F728" s="37"/>
      <c r="G728" s="37"/>
      <c r="H728" s="37"/>
      <c r="I728" s="37"/>
    </row>
    <row r="729">
      <c r="A729" s="32"/>
      <c r="B729" s="33"/>
      <c r="C729" s="34"/>
      <c r="D729" s="35"/>
      <c r="E729" s="36"/>
      <c r="F729" s="37"/>
      <c r="G729" s="37"/>
      <c r="H729" s="37"/>
      <c r="I729" s="37"/>
    </row>
    <row r="730">
      <c r="A730" s="32"/>
      <c r="B730" s="33"/>
      <c r="C730" s="34"/>
      <c r="D730" s="35"/>
      <c r="E730" s="36"/>
      <c r="F730" s="37"/>
      <c r="G730" s="37"/>
      <c r="H730" s="37"/>
      <c r="I730" s="37"/>
    </row>
    <row r="731">
      <c r="A731" s="32"/>
      <c r="B731" s="33"/>
      <c r="C731" s="34"/>
      <c r="D731" s="35"/>
      <c r="E731" s="36"/>
      <c r="F731" s="37"/>
      <c r="G731" s="37"/>
      <c r="H731" s="37"/>
      <c r="I731" s="37"/>
    </row>
    <row r="732">
      <c r="A732" s="32"/>
      <c r="B732" s="33"/>
      <c r="C732" s="34"/>
      <c r="D732" s="35"/>
      <c r="E732" s="36"/>
      <c r="F732" s="37"/>
      <c r="G732" s="37"/>
      <c r="H732" s="37"/>
      <c r="I732" s="37"/>
    </row>
    <row r="733">
      <c r="A733" s="32"/>
      <c r="B733" s="33"/>
      <c r="C733" s="34"/>
      <c r="D733" s="35"/>
      <c r="E733" s="36"/>
      <c r="F733" s="37"/>
      <c r="G733" s="37"/>
      <c r="H733" s="37"/>
      <c r="I733" s="37"/>
    </row>
    <row r="734">
      <c r="A734" s="32"/>
      <c r="B734" s="33"/>
      <c r="C734" s="34"/>
      <c r="D734" s="35"/>
      <c r="E734" s="36"/>
      <c r="F734" s="37"/>
      <c r="G734" s="37"/>
      <c r="H734" s="37"/>
      <c r="I734" s="37"/>
    </row>
    <row r="735">
      <c r="A735" s="32"/>
      <c r="B735" s="33"/>
      <c r="C735" s="34"/>
      <c r="D735" s="35"/>
      <c r="E735" s="36"/>
      <c r="F735" s="37"/>
      <c r="G735" s="37"/>
      <c r="H735" s="37"/>
      <c r="I735" s="37"/>
    </row>
    <row r="736">
      <c r="A736" s="32"/>
      <c r="B736" s="33"/>
      <c r="C736" s="34"/>
      <c r="D736" s="35"/>
      <c r="E736" s="36"/>
      <c r="F736" s="37"/>
      <c r="G736" s="37"/>
      <c r="H736" s="37"/>
      <c r="I736" s="37"/>
    </row>
    <row r="737">
      <c r="A737" s="32"/>
      <c r="B737" s="33"/>
      <c r="C737" s="34"/>
      <c r="D737" s="35"/>
      <c r="E737" s="36"/>
      <c r="F737" s="37"/>
      <c r="G737" s="37"/>
      <c r="H737" s="37"/>
      <c r="I737" s="37"/>
    </row>
    <row r="738">
      <c r="A738" s="32"/>
      <c r="B738" s="33"/>
      <c r="C738" s="34"/>
      <c r="D738" s="35"/>
      <c r="E738" s="36"/>
      <c r="F738" s="37"/>
      <c r="G738" s="37"/>
      <c r="H738" s="37"/>
      <c r="I738" s="37"/>
    </row>
    <row r="739">
      <c r="A739" s="32"/>
      <c r="B739" s="33"/>
      <c r="C739" s="34"/>
      <c r="D739" s="35"/>
      <c r="E739" s="36"/>
      <c r="F739" s="37"/>
      <c r="G739" s="37"/>
      <c r="H739" s="37"/>
      <c r="I739" s="37"/>
    </row>
    <row r="740">
      <c r="A740" s="32"/>
      <c r="B740" s="33"/>
      <c r="C740" s="34"/>
      <c r="D740" s="35"/>
      <c r="E740" s="36"/>
      <c r="F740" s="37"/>
      <c r="G740" s="37"/>
      <c r="H740" s="37"/>
      <c r="I740" s="37"/>
    </row>
    <row r="741">
      <c r="A741" s="32"/>
      <c r="B741" s="33"/>
      <c r="C741" s="34"/>
      <c r="D741" s="35"/>
      <c r="E741" s="36"/>
      <c r="F741" s="37"/>
      <c r="G741" s="37"/>
      <c r="H741" s="37"/>
      <c r="I741" s="37"/>
    </row>
    <row r="742">
      <c r="A742" s="32"/>
      <c r="B742" s="33"/>
      <c r="C742" s="34"/>
      <c r="D742" s="35"/>
      <c r="E742" s="36"/>
      <c r="F742" s="37"/>
      <c r="G742" s="37"/>
      <c r="H742" s="37"/>
      <c r="I742" s="37"/>
    </row>
    <row r="743">
      <c r="A743" s="32"/>
      <c r="B743" s="33"/>
      <c r="C743" s="34"/>
      <c r="D743" s="35"/>
      <c r="E743" s="36"/>
      <c r="F743" s="37"/>
      <c r="G743" s="37"/>
      <c r="H743" s="37"/>
      <c r="I743" s="37"/>
    </row>
    <row r="744">
      <c r="A744" s="32"/>
      <c r="B744" s="33"/>
      <c r="C744" s="34"/>
      <c r="D744" s="35"/>
      <c r="E744" s="36"/>
      <c r="F744" s="37"/>
      <c r="G744" s="37"/>
      <c r="H744" s="37"/>
      <c r="I744" s="37"/>
    </row>
    <row r="745">
      <c r="A745" s="32"/>
      <c r="B745" s="33"/>
      <c r="C745" s="34"/>
      <c r="D745" s="35"/>
      <c r="E745" s="36"/>
      <c r="F745" s="37"/>
      <c r="G745" s="37"/>
      <c r="H745" s="37"/>
      <c r="I745" s="37"/>
    </row>
    <row r="746">
      <c r="A746" s="32"/>
      <c r="B746" s="33"/>
      <c r="C746" s="34"/>
      <c r="D746" s="35"/>
      <c r="E746" s="36"/>
      <c r="F746" s="37"/>
      <c r="G746" s="37"/>
      <c r="H746" s="37"/>
      <c r="I746" s="37"/>
    </row>
    <row r="747">
      <c r="A747" s="32"/>
      <c r="B747" s="33"/>
      <c r="C747" s="34"/>
      <c r="D747" s="35"/>
      <c r="E747" s="36"/>
      <c r="F747" s="37"/>
      <c r="G747" s="37"/>
      <c r="H747" s="37"/>
      <c r="I747" s="37"/>
    </row>
    <row r="748">
      <c r="A748" s="32"/>
      <c r="B748" s="33"/>
      <c r="C748" s="34"/>
      <c r="D748" s="35"/>
      <c r="E748" s="36"/>
      <c r="F748" s="37"/>
      <c r="G748" s="37"/>
      <c r="H748" s="37"/>
      <c r="I748" s="37"/>
    </row>
    <row r="749">
      <c r="A749" s="32"/>
      <c r="B749" s="33"/>
      <c r="C749" s="34"/>
      <c r="D749" s="35"/>
      <c r="E749" s="36"/>
      <c r="F749" s="37"/>
      <c r="G749" s="37"/>
      <c r="H749" s="37"/>
      <c r="I749" s="37"/>
    </row>
    <row r="750">
      <c r="A750" s="32"/>
      <c r="B750" s="33"/>
      <c r="C750" s="34"/>
      <c r="D750" s="35"/>
      <c r="E750" s="36"/>
      <c r="F750" s="37"/>
      <c r="G750" s="37"/>
      <c r="H750" s="37"/>
      <c r="I750" s="37"/>
    </row>
    <row r="751">
      <c r="A751" s="32"/>
      <c r="B751" s="33"/>
      <c r="C751" s="34"/>
      <c r="D751" s="35"/>
      <c r="E751" s="36"/>
      <c r="F751" s="37"/>
      <c r="G751" s="37"/>
      <c r="H751" s="37"/>
      <c r="I751" s="37"/>
    </row>
    <row r="752">
      <c r="A752" s="32"/>
      <c r="B752" s="33"/>
      <c r="C752" s="34"/>
      <c r="D752" s="35"/>
      <c r="E752" s="36"/>
      <c r="F752" s="37"/>
      <c r="G752" s="37"/>
      <c r="H752" s="37"/>
      <c r="I752" s="37"/>
    </row>
    <row r="753">
      <c r="A753" s="32"/>
      <c r="B753" s="33"/>
      <c r="C753" s="34"/>
      <c r="D753" s="35"/>
      <c r="E753" s="36"/>
      <c r="F753" s="37"/>
      <c r="G753" s="37"/>
      <c r="H753" s="37"/>
      <c r="I753" s="37"/>
    </row>
    <row r="754">
      <c r="A754" s="32"/>
      <c r="B754" s="33"/>
      <c r="C754" s="34"/>
      <c r="D754" s="35"/>
      <c r="E754" s="36"/>
      <c r="F754" s="37"/>
      <c r="G754" s="37"/>
      <c r="H754" s="37"/>
      <c r="I754" s="37"/>
    </row>
    <row r="755">
      <c r="A755" s="32"/>
      <c r="B755" s="33"/>
      <c r="C755" s="34"/>
      <c r="D755" s="35"/>
      <c r="E755" s="36"/>
      <c r="F755" s="37"/>
      <c r="G755" s="37"/>
      <c r="H755" s="37"/>
      <c r="I755" s="37"/>
    </row>
    <row r="756">
      <c r="A756" s="32"/>
      <c r="B756" s="33"/>
      <c r="C756" s="34"/>
      <c r="D756" s="35"/>
      <c r="E756" s="36"/>
      <c r="F756" s="37"/>
      <c r="G756" s="37"/>
      <c r="H756" s="37"/>
      <c r="I756" s="37"/>
    </row>
    <row r="757">
      <c r="A757" s="32"/>
      <c r="B757" s="33"/>
      <c r="C757" s="34"/>
      <c r="D757" s="35"/>
      <c r="E757" s="36"/>
      <c r="F757" s="37"/>
      <c r="G757" s="37"/>
      <c r="H757" s="37"/>
      <c r="I757" s="37"/>
    </row>
    <row r="758">
      <c r="A758" s="32"/>
      <c r="B758" s="33"/>
      <c r="C758" s="34"/>
      <c r="D758" s="35"/>
      <c r="E758" s="36"/>
      <c r="F758" s="37"/>
      <c r="G758" s="37"/>
      <c r="H758" s="37"/>
      <c r="I758" s="37"/>
    </row>
    <row r="759">
      <c r="A759" s="32"/>
      <c r="B759" s="33"/>
      <c r="C759" s="34"/>
      <c r="D759" s="35"/>
      <c r="E759" s="36"/>
      <c r="F759" s="37"/>
      <c r="G759" s="37"/>
      <c r="H759" s="37"/>
      <c r="I759" s="37"/>
    </row>
    <row r="760">
      <c r="A760" s="32"/>
      <c r="B760" s="33"/>
      <c r="C760" s="34"/>
      <c r="D760" s="35"/>
      <c r="E760" s="36"/>
      <c r="F760" s="37"/>
      <c r="G760" s="37"/>
      <c r="H760" s="37"/>
      <c r="I760" s="37"/>
    </row>
    <row r="761">
      <c r="A761" s="32"/>
      <c r="B761" s="33"/>
      <c r="C761" s="34"/>
      <c r="D761" s="35"/>
      <c r="E761" s="36"/>
      <c r="F761" s="37"/>
      <c r="G761" s="37"/>
      <c r="H761" s="37"/>
      <c r="I761" s="37"/>
    </row>
    <row r="762">
      <c r="A762" s="32"/>
      <c r="B762" s="33"/>
      <c r="C762" s="34"/>
      <c r="D762" s="35"/>
      <c r="E762" s="36"/>
      <c r="F762" s="37"/>
      <c r="G762" s="37"/>
      <c r="H762" s="37"/>
      <c r="I762" s="37"/>
    </row>
    <row r="763">
      <c r="A763" s="32"/>
      <c r="B763" s="33"/>
      <c r="C763" s="34"/>
      <c r="D763" s="35"/>
      <c r="E763" s="36"/>
      <c r="F763" s="37"/>
      <c r="G763" s="37"/>
      <c r="H763" s="37"/>
      <c r="I763" s="37"/>
    </row>
    <row r="764">
      <c r="A764" s="32"/>
      <c r="B764" s="33"/>
      <c r="C764" s="34"/>
      <c r="D764" s="35"/>
      <c r="E764" s="36"/>
      <c r="F764" s="37"/>
      <c r="G764" s="37"/>
      <c r="H764" s="37"/>
      <c r="I764" s="37"/>
    </row>
    <row r="765">
      <c r="A765" s="32"/>
      <c r="B765" s="33"/>
      <c r="C765" s="34"/>
      <c r="D765" s="35"/>
      <c r="E765" s="36"/>
      <c r="F765" s="37"/>
      <c r="G765" s="37"/>
      <c r="H765" s="37"/>
      <c r="I765" s="37"/>
    </row>
    <row r="766">
      <c r="A766" s="32"/>
      <c r="B766" s="33"/>
      <c r="C766" s="34"/>
      <c r="D766" s="35"/>
      <c r="E766" s="36"/>
      <c r="F766" s="37"/>
      <c r="G766" s="37"/>
      <c r="H766" s="37"/>
      <c r="I766" s="37"/>
    </row>
    <row r="767">
      <c r="A767" s="32"/>
      <c r="B767" s="33"/>
      <c r="C767" s="34"/>
      <c r="D767" s="35"/>
      <c r="E767" s="36"/>
      <c r="F767" s="37"/>
      <c r="G767" s="37"/>
      <c r="H767" s="37"/>
      <c r="I767" s="37"/>
    </row>
    <row r="768">
      <c r="A768" s="32"/>
      <c r="B768" s="33"/>
      <c r="C768" s="34"/>
      <c r="D768" s="35"/>
      <c r="E768" s="36"/>
      <c r="F768" s="37"/>
      <c r="G768" s="37"/>
      <c r="H768" s="37"/>
      <c r="I768" s="37"/>
    </row>
    <row r="769">
      <c r="A769" s="32"/>
      <c r="B769" s="33"/>
      <c r="C769" s="34"/>
      <c r="D769" s="35"/>
      <c r="E769" s="36"/>
      <c r="F769" s="37"/>
      <c r="G769" s="37"/>
      <c r="H769" s="37"/>
      <c r="I769" s="37"/>
    </row>
    <row r="770">
      <c r="A770" s="32"/>
      <c r="B770" s="33"/>
      <c r="C770" s="34"/>
      <c r="D770" s="35"/>
      <c r="E770" s="36"/>
      <c r="F770" s="37"/>
      <c r="G770" s="37"/>
      <c r="H770" s="37"/>
      <c r="I770" s="37"/>
    </row>
    <row r="771">
      <c r="A771" s="32"/>
      <c r="B771" s="33"/>
      <c r="C771" s="34"/>
      <c r="D771" s="35"/>
      <c r="E771" s="36"/>
      <c r="F771" s="37"/>
      <c r="G771" s="37"/>
      <c r="H771" s="37"/>
      <c r="I771" s="37"/>
    </row>
    <row r="772">
      <c r="A772" s="32"/>
      <c r="B772" s="33"/>
      <c r="C772" s="34"/>
      <c r="D772" s="35"/>
      <c r="E772" s="36"/>
      <c r="F772" s="37"/>
      <c r="G772" s="37"/>
      <c r="H772" s="37"/>
      <c r="I772" s="37"/>
    </row>
    <row r="773">
      <c r="A773" s="32"/>
      <c r="B773" s="33"/>
      <c r="C773" s="34"/>
      <c r="D773" s="35"/>
      <c r="E773" s="36"/>
      <c r="F773" s="37"/>
      <c r="G773" s="37"/>
      <c r="H773" s="37"/>
      <c r="I773" s="37"/>
    </row>
    <row r="774">
      <c r="A774" s="32"/>
      <c r="B774" s="33"/>
      <c r="C774" s="34"/>
      <c r="D774" s="35"/>
      <c r="E774" s="36"/>
      <c r="F774" s="37"/>
      <c r="G774" s="37"/>
      <c r="H774" s="37"/>
      <c r="I774" s="37"/>
    </row>
    <row r="775">
      <c r="A775" s="32"/>
      <c r="B775" s="33"/>
      <c r="C775" s="34"/>
      <c r="D775" s="35"/>
      <c r="E775" s="36"/>
      <c r="F775" s="37"/>
      <c r="G775" s="37"/>
      <c r="H775" s="37"/>
      <c r="I775" s="37"/>
    </row>
    <row r="776">
      <c r="A776" s="32"/>
      <c r="B776" s="33"/>
      <c r="C776" s="34"/>
      <c r="D776" s="35"/>
      <c r="E776" s="36"/>
      <c r="F776" s="37"/>
      <c r="G776" s="37"/>
      <c r="H776" s="37"/>
      <c r="I776" s="37"/>
    </row>
    <row r="777">
      <c r="A777" s="32"/>
      <c r="B777" s="33"/>
      <c r="C777" s="34"/>
      <c r="D777" s="35"/>
      <c r="E777" s="36"/>
      <c r="F777" s="37"/>
      <c r="G777" s="37"/>
      <c r="H777" s="37"/>
      <c r="I777" s="37"/>
    </row>
    <row r="778">
      <c r="A778" s="32"/>
      <c r="B778" s="33"/>
      <c r="C778" s="34"/>
      <c r="D778" s="35"/>
      <c r="E778" s="36"/>
      <c r="F778" s="37"/>
      <c r="G778" s="37"/>
      <c r="H778" s="37"/>
      <c r="I778" s="37"/>
    </row>
    <row r="779">
      <c r="A779" s="32"/>
      <c r="B779" s="33"/>
      <c r="C779" s="34"/>
      <c r="D779" s="35"/>
      <c r="E779" s="36"/>
      <c r="F779" s="37"/>
      <c r="G779" s="37"/>
      <c r="H779" s="37"/>
      <c r="I779" s="37"/>
    </row>
    <row r="780">
      <c r="A780" s="32"/>
      <c r="B780" s="33"/>
      <c r="C780" s="34"/>
      <c r="D780" s="35"/>
      <c r="E780" s="36"/>
      <c r="F780" s="37"/>
      <c r="G780" s="37"/>
      <c r="H780" s="37"/>
      <c r="I780" s="37"/>
    </row>
    <row r="781">
      <c r="A781" s="32"/>
      <c r="B781" s="33"/>
      <c r="C781" s="34"/>
      <c r="D781" s="35"/>
      <c r="E781" s="36"/>
      <c r="F781" s="37"/>
      <c r="G781" s="37"/>
      <c r="H781" s="37"/>
      <c r="I781" s="37"/>
    </row>
    <row r="782">
      <c r="A782" s="32"/>
      <c r="B782" s="33"/>
      <c r="C782" s="34"/>
      <c r="D782" s="35"/>
      <c r="E782" s="36"/>
      <c r="F782" s="37"/>
      <c r="G782" s="37"/>
      <c r="H782" s="37"/>
      <c r="I782" s="37"/>
    </row>
    <row r="783">
      <c r="A783" s="32"/>
      <c r="B783" s="33"/>
      <c r="C783" s="34"/>
      <c r="D783" s="35"/>
      <c r="E783" s="36"/>
      <c r="F783" s="37"/>
      <c r="G783" s="37"/>
      <c r="H783" s="37"/>
      <c r="I783" s="37"/>
    </row>
    <row r="784">
      <c r="A784" s="32"/>
      <c r="B784" s="33"/>
      <c r="C784" s="34"/>
      <c r="D784" s="35"/>
      <c r="E784" s="36"/>
      <c r="F784" s="37"/>
      <c r="G784" s="37"/>
      <c r="H784" s="37"/>
      <c r="I784" s="37"/>
    </row>
    <row r="785">
      <c r="A785" s="32"/>
      <c r="B785" s="33"/>
      <c r="C785" s="34"/>
      <c r="D785" s="35"/>
      <c r="E785" s="36"/>
      <c r="F785" s="37"/>
      <c r="G785" s="37"/>
      <c r="H785" s="37"/>
      <c r="I785" s="37"/>
    </row>
    <row r="786">
      <c r="A786" s="32"/>
      <c r="B786" s="33"/>
      <c r="C786" s="34"/>
      <c r="D786" s="35"/>
      <c r="E786" s="36"/>
      <c r="F786" s="37"/>
      <c r="G786" s="37"/>
      <c r="H786" s="37"/>
      <c r="I786" s="37"/>
    </row>
    <row r="787">
      <c r="A787" s="32"/>
      <c r="B787" s="33"/>
      <c r="C787" s="34"/>
      <c r="D787" s="35"/>
      <c r="E787" s="36"/>
      <c r="F787" s="37"/>
      <c r="G787" s="37"/>
      <c r="H787" s="37"/>
      <c r="I787" s="37"/>
    </row>
    <row r="788">
      <c r="A788" s="32"/>
      <c r="B788" s="33"/>
      <c r="C788" s="34"/>
      <c r="D788" s="35"/>
      <c r="E788" s="36"/>
      <c r="F788" s="37"/>
      <c r="G788" s="37"/>
      <c r="H788" s="37"/>
      <c r="I788" s="37"/>
    </row>
    <row r="789">
      <c r="A789" s="32"/>
      <c r="B789" s="33"/>
      <c r="C789" s="34"/>
      <c r="D789" s="35"/>
      <c r="E789" s="36"/>
      <c r="F789" s="37"/>
      <c r="G789" s="37"/>
      <c r="H789" s="37"/>
      <c r="I789" s="37"/>
    </row>
    <row r="790">
      <c r="A790" s="32"/>
      <c r="B790" s="33"/>
      <c r="C790" s="34"/>
      <c r="D790" s="35"/>
      <c r="E790" s="36"/>
      <c r="F790" s="37"/>
      <c r="G790" s="37"/>
      <c r="H790" s="37"/>
      <c r="I790" s="37"/>
    </row>
    <row r="791">
      <c r="A791" s="32"/>
      <c r="B791" s="33"/>
      <c r="C791" s="34"/>
      <c r="D791" s="35"/>
      <c r="E791" s="36"/>
      <c r="F791" s="37"/>
      <c r="G791" s="37"/>
      <c r="H791" s="37"/>
      <c r="I791" s="37"/>
    </row>
    <row r="792">
      <c r="A792" s="32"/>
      <c r="B792" s="33"/>
      <c r="C792" s="34"/>
      <c r="D792" s="35"/>
      <c r="E792" s="36"/>
      <c r="F792" s="37"/>
      <c r="G792" s="37"/>
      <c r="H792" s="37"/>
      <c r="I792" s="37"/>
    </row>
    <row r="793">
      <c r="A793" s="32"/>
      <c r="B793" s="33"/>
      <c r="C793" s="34"/>
      <c r="D793" s="35"/>
      <c r="E793" s="36"/>
      <c r="F793" s="37"/>
      <c r="G793" s="37"/>
      <c r="H793" s="37"/>
      <c r="I793" s="37"/>
    </row>
    <row r="794">
      <c r="A794" s="32"/>
      <c r="B794" s="33"/>
      <c r="C794" s="34"/>
      <c r="D794" s="35"/>
      <c r="E794" s="36"/>
      <c r="F794" s="37"/>
      <c r="G794" s="37"/>
      <c r="H794" s="37"/>
      <c r="I794" s="37"/>
    </row>
    <row r="795">
      <c r="A795" s="32"/>
      <c r="B795" s="33"/>
      <c r="C795" s="34"/>
      <c r="D795" s="35"/>
      <c r="E795" s="36"/>
      <c r="F795" s="37"/>
      <c r="G795" s="37"/>
      <c r="H795" s="37"/>
      <c r="I795" s="37"/>
    </row>
    <row r="796">
      <c r="A796" s="32"/>
      <c r="B796" s="33"/>
      <c r="C796" s="34"/>
      <c r="D796" s="35"/>
      <c r="E796" s="36"/>
      <c r="F796" s="37"/>
      <c r="G796" s="37"/>
      <c r="H796" s="37"/>
      <c r="I796" s="37"/>
    </row>
    <row r="797">
      <c r="A797" s="32"/>
      <c r="B797" s="33"/>
      <c r="C797" s="34"/>
      <c r="D797" s="35"/>
      <c r="E797" s="36"/>
      <c r="F797" s="37"/>
      <c r="G797" s="37"/>
      <c r="H797" s="37"/>
      <c r="I797" s="37"/>
    </row>
    <row r="798">
      <c r="A798" s="32"/>
      <c r="B798" s="33"/>
      <c r="C798" s="34"/>
      <c r="D798" s="35"/>
      <c r="E798" s="36"/>
      <c r="F798" s="37"/>
      <c r="G798" s="37"/>
      <c r="H798" s="37"/>
      <c r="I798" s="37"/>
    </row>
    <row r="799">
      <c r="A799" s="32"/>
      <c r="B799" s="33"/>
      <c r="C799" s="34"/>
      <c r="D799" s="35"/>
      <c r="E799" s="36"/>
      <c r="F799" s="37"/>
      <c r="G799" s="37"/>
      <c r="H799" s="37"/>
      <c r="I799" s="37"/>
    </row>
    <row r="800">
      <c r="A800" s="32"/>
      <c r="B800" s="33"/>
      <c r="C800" s="34"/>
      <c r="D800" s="35"/>
      <c r="E800" s="36"/>
      <c r="F800" s="37"/>
      <c r="G800" s="37"/>
      <c r="H800" s="37"/>
      <c r="I800" s="37"/>
    </row>
    <row r="801">
      <c r="A801" s="32"/>
      <c r="B801" s="33"/>
      <c r="C801" s="34"/>
      <c r="D801" s="35"/>
      <c r="E801" s="36"/>
      <c r="F801" s="37"/>
      <c r="G801" s="37"/>
      <c r="H801" s="37"/>
      <c r="I801" s="37"/>
    </row>
    <row r="802">
      <c r="A802" s="32"/>
      <c r="B802" s="33"/>
      <c r="C802" s="34"/>
      <c r="D802" s="35"/>
      <c r="E802" s="36"/>
      <c r="F802" s="37"/>
      <c r="G802" s="37"/>
      <c r="H802" s="37"/>
      <c r="I802" s="37"/>
    </row>
    <row r="803">
      <c r="A803" s="32"/>
      <c r="B803" s="33"/>
      <c r="C803" s="34"/>
      <c r="D803" s="35"/>
      <c r="E803" s="36"/>
      <c r="F803" s="37"/>
      <c r="G803" s="37"/>
      <c r="H803" s="37"/>
      <c r="I803" s="37"/>
    </row>
    <row r="804">
      <c r="A804" s="32"/>
      <c r="B804" s="33"/>
      <c r="C804" s="34"/>
      <c r="D804" s="35"/>
      <c r="E804" s="36"/>
      <c r="F804" s="37"/>
      <c r="G804" s="37"/>
      <c r="H804" s="37"/>
      <c r="I804" s="37"/>
    </row>
    <row r="805">
      <c r="A805" s="32"/>
      <c r="B805" s="33"/>
      <c r="C805" s="34"/>
      <c r="D805" s="35"/>
      <c r="E805" s="36"/>
      <c r="F805" s="37"/>
      <c r="G805" s="37"/>
      <c r="H805" s="37"/>
      <c r="I805" s="37"/>
    </row>
    <row r="806">
      <c r="A806" s="32"/>
      <c r="B806" s="33"/>
      <c r="C806" s="34"/>
      <c r="D806" s="35"/>
      <c r="E806" s="36"/>
      <c r="F806" s="37"/>
      <c r="G806" s="37"/>
      <c r="H806" s="37"/>
      <c r="I806" s="37"/>
    </row>
    <row r="807">
      <c r="A807" s="32"/>
      <c r="B807" s="33"/>
      <c r="C807" s="34"/>
      <c r="D807" s="35"/>
      <c r="E807" s="36"/>
      <c r="F807" s="37"/>
      <c r="G807" s="37"/>
      <c r="H807" s="37"/>
      <c r="I807" s="37"/>
    </row>
    <row r="808">
      <c r="A808" s="32"/>
      <c r="B808" s="33"/>
      <c r="C808" s="34"/>
      <c r="D808" s="35"/>
      <c r="E808" s="36"/>
      <c r="F808" s="37"/>
      <c r="G808" s="37"/>
      <c r="H808" s="37"/>
      <c r="I808" s="37"/>
    </row>
    <row r="809">
      <c r="A809" s="32"/>
      <c r="B809" s="33"/>
      <c r="C809" s="34"/>
      <c r="D809" s="35"/>
      <c r="E809" s="36"/>
      <c r="F809" s="37"/>
      <c r="G809" s="37"/>
      <c r="H809" s="37"/>
      <c r="I809" s="37"/>
    </row>
    <row r="810">
      <c r="A810" s="32"/>
      <c r="B810" s="33"/>
      <c r="C810" s="34"/>
      <c r="D810" s="35"/>
      <c r="E810" s="36"/>
      <c r="F810" s="37"/>
      <c r="G810" s="37"/>
      <c r="H810" s="37"/>
      <c r="I810" s="37"/>
    </row>
    <row r="811">
      <c r="A811" s="32"/>
      <c r="B811" s="33"/>
      <c r="C811" s="34"/>
      <c r="D811" s="35"/>
      <c r="E811" s="36"/>
      <c r="F811" s="37"/>
      <c r="G811" s="37"/>
      <c r="H811" s="37"/>
      <c r="I811" s="37"/>
    </row>
    <row r="812">
      <c r="A812" s="32"/>
      <c r="B812" s="33"/>
      <c r="C812" s="34"/>
      <c r="D812" s="35"/>
      <c r="E812" s="36"/>
      <c r="F812" s="37"/>
      <c r="G812" s="37"/>
      <c r="H812" s="37"/>
      <c r="I812" s="37"/>
    </row>
    <row r="813">
      <c r="A813" s="32"/>
      <c r="B813" s="33"/>
      <c r="C813" s="34"/>
      <c r="D813" s="35"/>
      <c r="E813" s="36"/>
      <c r="F813" s="37"/>
      <c r="G813" s="37"/>
      <c r="H813" s="37"/>
      <c r="I813" s="37"/>
    </row>
    <row r="814">
      <c r="A814" s="32"/>
      <c r="B814" s="33"/>
      <c r="C814" s="34"/>
      <c r="D814" s="35"/>
      <c r="E814" s="36"/>
      <c r="F814" s="37"/>
      <c r="G814" s="37"/>
      <c r="H814" s="37"/>
      <c r="I814" s="37"/>
    </row>
    <row r="815">
      <c r="A815" s="32"/>
      <c r="B815" s="33"/>
      <c r="C815" s="34"/>
      <c r="D815" s="35"/>
      <c r="E815" s="36"/>
      <c r="F815" s="37"/>
      <c r="G815" s="37"/>
      <c r="H815" s="37"/>
      <c r="I815" s="37"/>
    </row>
    <row r="816">
      <c r="A816" s="32"/>
      <c r="B816" s="33"/>
      <c r="C816" s="34"/>
      <c r="D816" s="35"/>
      <c r="E816" s="36"/>
      <c r="F816" s="37"/>
      <c r="G816" s="37"/>
      <c r="H816" s="37"/>
      <c r="I816" s="37"/>
    </row>
    <row r="817">
      <c r="A817" s="32"/>
      <c r="B817" s="33"/>
      <c r="C817" s="34"/>
      <c r="D817" s="35"/>
      <c r="E817" s="36"/>
      <c r="F817" s="37"/>
      <c r="G817" s="37"/>
      <c r="H817" s="37"/>
      <c r="I817" s="37"/>
    </row>
    <row r="818">
      <c r="A818" s="32"/>
      <c r="B818" s="33"/>
      <c r="C818" s="34"/>
      <c r="D818" s="35"/>
      <c r="E818" s="36"/>
      <c r="F818" s="37"/>
      <c r="G818" s="37"/>
      <c r="H818" s="37"/>
      <c r="I818" s="37"/>
    </row>
    <row r="819">
      <c r="A819" s="32"/>
      <c r="B819" s="33"/>
      <c r="C819" s="34"/>
      <c r="D819" s="35"/>
      <c r="E819" s="36"/>
      <c r="F819" s="37"/>
      <c r="G819" s="37"/>
      <c r="H819" s="37"/>
      <c r="I819" s="37"/>
    </row>
    <row r="820">
      <c r="A820" s="32"/>
      <c r="B820" s="33"/>
      <c r="C820" s="34"/>
      <c r="D820" s="35"/>
      <c r="E820" s="36"/>
      <c r="F820" s="37"/>
      <c r="G820" s="37"/>
      <c r="H820" s="37"/>
      <c r="I820" s="37"/>
    </row>
    <row r="821">
      <c r="A821" s="32"/>
      <c r="B821" s="33"/>
      <c r="C821" s="34"/>
      <c r="D821" s="35"/>
      <c r="E821" s="36"/>
      <c r="F821" s="37"/>
      <c r="G821" s="37"/>
      <c r="H821" s="37"/>
      <c r="I821" s="37"/>
    </row>
    <row r="822">
      <c r="A822" s="32"/>
      <c r="B822" s="33"/>
      <c r="C822" s="34"/>
      <c r="D822" s="35"/>
      <c r="E822" s="36"/>
      <c r="F822" s="37"/>
      <c r="G822" s="37"/>
      <c r="H822" s="37"/>
      <c r="I822" s="37"/>
    </row>
    <row r="823">
      <c r="A823" s="32"/>
      <c r="B823" s="33"/>
      <c r="C823" s="34"/>
      <c r="D823" s="35"/>
      <c r="E823" s="36"/>
      <c r="F823" s="37"/>
      <c r="G823" s="37"/>
      <c r="H823" s="37"/>
      <c r="I823" s="37"/>
    </row>
    <row r="824">
      <c r="A824" s="32"/>
      <c r="B824" s="33"/>
      <c r="C824" s="34"/>
      <c r="D824" s="35"/>
      <c r="E824" s="36"/>
      <c r="F824" s="37"/>
      <c r="G824" s="37"/>
      <c r="H824" s="37"/>
      <c r="I824" s="37"/>
    </row>
    <row r="825">
      <c r="A825" s="32"/>
      <c r="B825" s="33"/>
      <c r="C825" s="34"/>
      <c r="D825" s="35"/>
      <c r="E825" s="36"/>
      <c r="F825" s="37"/>
      <c r="G825" s="37"/>
      <c r="H825" s="37"/>
      <c r="I825" s="37"/>
    </row>
    <row r="826">
      <c r="A826" s="32"/>
      <c r="B826" s="33"/>
      <c r="C826" s="34"/>
      <c r="D826" s="35"/>
      <c r="E826" s="36"/>
      <c r="F826" s="37"/>
      <c r="G826" s="37"/>
      <c r="H826" s="37"/>
      <c r="I826" s="37"/>
    </row>
    <row r="827">
      <c r="A827" s="32"/>
      <c r="B827" s="33"/>
      <c r="C827" s="34"/>
      <c r="D827" s="35"/>
      <c r="E827" s="36"/>
      <c r="F827" s="37"/>
      <c r="G827" s="37"/>
      <c r="H827" s="37"/>
      <c r="I827" s="37"/>
    </row>
    <row r="828">
      <c r="A828" s="32"/>
      <c r="B828" s="33"/>
      <c r="C828" s="34"/>
      <c r="D828" s="35"/>
      <c r="E828" s="36"/>
      <c r="F828" s="37"/>
      <c r="G828" s="37"/>
      <c r="H828" s="37"/>
      <c r="I828" s="37"/>
    </row>
    <row r="829">
      <c r="A829" s="32"/>
      <c r="B829" s="33"/>
      <c r="C829" s="34"/>
      <c r="D829" s="35"/>
      <c r="E829" s="36"/>
      <c r="F829" s="37"/>
      <c r="G829" s="37"/>
      <c r="H829" s="37"/>
      <c r="I829" s="37"/>
    </row>
    <row r="830">
      <c r="A830" s="32"/>
      <c r="B830" s="33"/>
      <c r="C830" s="34"/>
      <c r="D830" s="35"/>
      <c r="E830" s="36"/>
      <c r="F830" s="37"/>
      <c r="G830" s="37"/>
      <c r="H830" s="37"/>
      <c r="I830" s="37"/>
    </row>
    <row r="831">
      <c r="A831" s="32"/>
      <c r="B831" s="33"/>
      <c r="C831" s="34"/>
      <c r="D831" s="35"/>
      <c r="E831" s="36"/>
      <c r="F831" s="37"/>
      <c r="G831" s="37"/>
      <c r="H831" s="37"/>
      <c r="I831" s="37"/>
    </row>
    <row r="832">
      <c r="A832" s="32"/>
      <c r="B832" s="33"/>
      <c r="C832" s="34"/>
      <c r="D832" s="35"/>
      <c r="E832" s="36"/>
      <c r="F832" s="37"/>
      <c r="G832" s="37"/>
      <c r="H832" s="37"/>
      <c r="I832" s="37"/>
    </row>
    <row r="833">
      <c r="A833" s="32"/>
      <c r="B833" s="33"/>
      <c r="C833" s="34"/>
      <c r="D833" s="35"/>
      <c r="E833" s="36"/>
      <c r="F833" s="37"/>
      <c r="G833" s="37"/>
      <c r="H833" s="37"/>
      <c r="I833" s="37"/>
    </row>
    <row r="834">
      <c r="A834" s="32"/>
      <c r="B834" s="33"/>
      <c r="C834" s="34"/>
      <c r="D834" s="35"/>
      <c r="E834" s="36"/>
      <c r="F834" s="37"/>
      <c r="G834" s="37"/>
      <c r="H834" s="37"/>
      <c r="I834" s="37"/>
    </row>
    <row r="835">
      <c r="A835" s="32"/>
      <c r="B835" s="33"/>
      <c r="C835" s="34"/>
      <c r="D835" s="35"/>
      <c r="E835" s="36"/>
      <c r="F835" s="37"/>
      <c r="G835" s="37"/>
      <c r="H835" s="37"/>
      <c r="I835" s="37"/>
    </row>
    <row r="836">
      <c r="A836" s="32"/>
      <c r="B836" s="33"/>
      <c r="C836" s="34"/>
      <c r="D836" s="35"/>
      <c r="E836" s="36"/>
      <c r="F836" s="37"/>
      <c r="G836" s="37"/>
      <c r="H836" s="37"/>
      <c r="I836" s="37"/>
    </row>
    <row r="837">
      <c r="A837" s="32"/>
      <c r="B837" s="33"/>
      <c r="C837" s="34"/>
      <c r="D837" s="35"/>
      <c r="E837" s="36"/>
      <c r="F837" s="37"/>
      <c r="G837" s="37"/>
      <c r="H837" s="37"/>
      <c r="I837" s="37"/>
    </row>
    <row r="838">
      <c r="A838" s="32"/>
      <c r="B838" s="33"/>
      <c r="C838" s="34"/>
      <c r="D838" s="35"/>
      <c r="E838" s="36"/>
      <c r="F838" s="37"/>
      <c r="G838" s="37"/>
      <c r="H838" s="37"/>
      <c r="I838" s="37"/>
    </row>
    <row r="839">
      <c r="A839" s="32"/>
      <c r="B839" s="33"/>
      <c r="C839" s="34"/>
      <c r="D839" s="35"/>
      <c r="E839" s="36"/>
      <c r="F839" s="37"/>
      <c r="G839" s="37"/>
      <c r="H839" s="37"/>
      <c r="I839" s="37"/>
    </row>
    <row r="840">
      <c r="A840" s="32"/>
      <c r="B840" s="33"/>
      <c r="C840" s="34"/>
      <c r="D840" s="35"/>
      <c r="E840" s="36"/>
      <c r="F840" s="37"/>
      <c r="G840" s="37"/>
      <c r="H840" s="37"/>
      <c r="I840" s="37"/>
    </row>
    <row r="841">
      <c r="A841" s="32"/>
      <c r="B841" s="33"/>
      <c r="C841" s="34"/>
      <c r="D841" s="35"/>
      <c r="E841" s="36"/>
      <c r="F841" s="37"/>
      <c r="G841" s="37"/>
      <c r="H841" s="37"/>
      <c r="I841" s="37"/>
    </row>
    <row r="842">
      <c r="A842" s="32"/>
      <c r="B842" s="33"/>
      <c r="C842" s="34"/>
      <c r="D842" s="35"/>
      <c r="E842" s="36"/>
      <c r="F842" s="37"/>
      <c r="G842" s="37"/>
      <c r="H842" s="37"/>
      <c r="I842" s="37"/>
    </row>
    <row r="843">
      <c r="A843" s="32"/>
      <c r="B843" s="33"/>
      <c r="C843" s="34"/>
      <c r="D843" s="35"/>
      <c r="E843" s="36"/>
      <c r="F843" s="37"/>
      <c r="G843" s="37"/>
      <c r="H843" s="37"/>
      <c r="I843" s="37"/>
    </row>
    <row r="844">
      <c r="A844" s="32"/>
      <c r="B844" s="33"/>
      <c r="C844" s="34"/>
      <c r="D844" s="35"/>
      <c r="E844" s="36"/>
      <c r="F844" s="37"/>
      <c r="G844" s="37"/>
      <c r="H844" s="37"/>
      <c r="I844" s="37"/>
    </row>
    <row r="845">
      <c r="A845" s="32"/>
      <c r="B845" s="33"/>
      <c r="C845" s="34"/>
      <c r="D845" s="35"/>
      <c r="E845" s="36"/>
      <c r="F845" s="37"/>
      <c r="G845" s="37"/>
      <c r="H845" s="37"/>
      <c r="I845" s="37"/>
    </row>
    <row r="846">
      <c r="A846" s="32"/>
      <c r="B846" s="33"/>
      <c r="C846" s="34"/>
      <c r="D846" s="35"/>
      <c r="E846" s="36"/>
      <c r="F846" s="37"/>
      <c r="G846" s="37"/>
      <c r="H846" s="37"/>
      <c r="I846" s="37"/>
    </row>
    <row r="847">
      <c r="A847" s="32"/>
      <c r="B847" s="33"/>
      <c r="C847" s="34"/>
      <c r="D847" s="35"/>
      <c r="E847" s="36"/>
      <c r="F847" s="37"/>
      <c r="G847" s="37"/>
      <c r="H847" s="37"/>
      <c r="I847" s="37"/>
    </row>
    <row r="848">
      <c r="A848" s="32"/>
      <c r="B848" s="33"/>
      <c r="C848" s="34"/>
      <c r="D848" s="35"/>
      <c r="E848" s="36"/>
      <c r="F848" s="37"/>
      <c r="G848" s="37"/>
      <c r="H848" s="37"/>
      <c r="I848" s="37"/>
    </row>
    <row r="849">
      <c r="A849" s="32"/>
      <c r="B849" s="33"/>
      <c r="C849" s="34"/>
      <c r="D849" s="35"/>
      <c r="E849" s="36"/>
      <c r="F849" s="37"/>
      <c r="G849" s="37"/>
      <c r="H849" s="37"/>
      <c r="I849" s="37"/>
    </row>
    <row r="850">
      <c r="A850" s="32"/>
      <c r="B850" s="33"/>
      <c r="C850" s="34"/>
      <c r="D850" s="35"/>
      <c r="E850" s="36"/>
      <c r="F850" s="37"/>
      <c r="G850" s="37"/>
      <c r="H850" s="37"/>
      <c r="I850" s="37"/>
    </row>
    <row r="851">
      <c r="A851" s="32"/>
      <c r="B851" s="33"/>
      <c r="C851" s="34"/>
      <c r="D851" s="35"/>
      <c r="E851" s="36"/>
      <c r="F851" s="37"/>
      <c r="G851" s="37"/>
      <c r="H851" s="37"/>
      <c r="I851" s="37"/>
    </row>
    <row r="852">
      <c r="A852" s="32"/>
      <c r="B852" s="33"/>
      <c r="C852" s="34"/>
      <c r="D852" s="35"/>
      <c r="E852" s="36"/>
      <c r="F852" s="37"/>
      <c r="G852" s="37"/>
      <c r="H852" s="37"/>
      <c r="I852" s="37"/>
    </row>
    <row r="853">
      <c r="A853" s="32"/>
      <c r="B853" s="33"/>
      <c r="C853" s="34"/>
      <c r="D853" s="35"/>
      <c r="E853" s="36"/>
      <c r="F853" s="37"/>
      <c r="G853" s="37"/>
      <c r="H853" s="37"/>
      <c r="I853" s="37"/>
    </row>
    <row r="854">
      <c r="A854" s="32"/>
      <c r="B854" s="33"/>
      <c r="C854" s="34"/>
      <c r="D854" s="35"/>
      <c r="E854" s="36"/>
      <c r="F854" s="37"/>
      <c r="G854" s="37"/>
      <c r="H854" s="37"/>
      <c r="I854" s="37"/>
    </row>
    <row r="855">
      <c r="A855" s="32"/>
      <c r="B855" s="33"/>
      <c r="C855" s="34"/>
      <c r="D855" s="35"/>
      <c r="E855" s="36"/>
      <c r="F855" s="37"/>
      <c r="G855" s="37"/>
      <c r="H855" s="37"/>
      <c r="I855" s="37"/>
    </row>
    <row r="856">
      <c r="A856" s="32"/>
      <c r="B856" s="33"/>
      <c r="C856" s="34"/>
      <c r="D856" s="35"/>
      <c r="E856" s="36"/>
      <c r="F856" s="37"/>
      <c r="G856" s="37"/>
      <c r="H856" s="37"/>
      <c r="I856" s="37"/>
    </row>
    <row r="857">
      <c r="A857" s="32"/>
      <c r="B857" s="33"/>
      <c r="C857" s="34"/>
      <c r="D857" s="35"/>
      <c r="E857" s="36"/>
      <c r="F857" s="37"/>
      <c r="G857" s="37"/>
      <c r="H857" s="37"/>
      <c r="I857" s="37"/>
    </row>
    <row r="858">
      <c r="A858" s="32"/>
      <c r="B858" s="33"/>
      <c r="C858" s="34"/>
      <c r="D858" s="35"/>
      <c r="E858" s="36"/>
      <c r="F858" s="37"/>
      <c r="G858" s="37"/>
      <c r="H858" s="37"/>
      <c r="I858" s="37"/>
    </row>
    <row r="859">
      <c r="A859" s="32"/>
      <c r="B859" s="33"/>
      <c r="C859" s="34"/>
      <c r="D859" s="35"/>
      <c r="E859" s="36"/>
      <c r="F859" s="37"/>
      <c r="G859" s="37"/>
      <c r="H859" s="37"/>
      <c r="I859" s="37"/>
    </row>
    <row r="860">
      <c r="A860" s="32"/>
      <c r="B860" s="33"/>
      <c r="C860" s="34"/>
      <c r="D860" s="35"/>
      <c r="E860" s="36"/>
      <c r="F860" s="37"/>
      <c r="G860" s="37"/>
      <c r="H860" s="37"/>
      <c r="I860" s="37"/>
    </row>
    <row r="861">
      <c r="A861" s="32"/>
      <c r="B861" s="33"/>
      <c r="C861" s="34"/>
      <c r="D861" s="35"/>
      <c r="E861" s="36"/>
      <c r="F861" s="37"/>
      <c r="G861" s="37"/>
      <c r="H861" s="37"/>
      <c r="I861" s="37"/>
    </row>
    <row r="862">
      <c r="A862" s="32"/>
      <c r="B862" s="33"/>
      <c r="C862" s="34"/>
      <c r="D862" s="35"/>
      <c r="E862" s="36"/>
      <c r="F862" s="37"/>
      <c r="G862" s="37"/>
      <c r="H862" s="37"/>
      <c r="I862" s="37"/>
    </row>
    <row r="863">
      <c r="A863" s="32"/>
      <c r="B863" s="33"/>
      <c r="C863" s="34"/>
      <c r="D863" s="35"/>
      <c r="E863" s="36"/>
      <c r="F863" s="37"/>
      <c r="G863" s="37"/>
      <c r="H863" s="37"/>
      <c r="I863" s="37"/>
    </row>
    <row r="864">
      <c r="A864" s="32"/>
      <c r="B864" s="33"/>
      <c r="C864" s="34"/>
      <c r="D864" s="35"/>
      <c r="E864" s="36"/>
      <c r="F864" s="37"/>
      <c r="G864" s="37"/>
      <c r="H864" s="37"/>
      <c r="I864" s="37"/>
    </row>
    <row r="865">
      <c r="A865" s="32"/>
      <c r="B865" s="33"/>
      <c r="C865" s="34"/>
      <c r="D865" s="35"/>
      <c r="E865" s="36"/>
      <c r="F865" s="37"/>
      <c r="G865" s="37"/>
      <c r="H865" s="37"/>
      <c r="I865" s="37"/>
    </row>
    <row r="866">
      <c r="A866" s="32"/>
      <c r="B866" s="33"/>
      <c r="C866" s="34"/>
      <c r="D866" s="35"/>
      <c r="E866" s="36"/>
      <c r="F866" s="37"/>
      <c r="G866" s="37"/>
      <c r="H866" s="37"/>
      <c r="I866" s="37"/>
    </row>
    <row r="867">
      <c r="A867" s="32"/>
      <c r="B867" s="33"/>
      <c r="C867" s="34"/>
      <c r="D867" s="35"/>
      <c r="E867" s="36"/>
      <c r="F867" s="37"/>
      <c r="G867" s="37"/>
      <c r="H867" s="37"/>
      <c r="I867" s="37"/>
    </row>
    <row r="868">
      <c r="A868" s="32"/>
      <c r="B868" s="33"/>
      <c r="C868" s="34"/>
      <c r="D868" s="35"/>
      <c r="E868" s="36"/>
      <c r="F868" s="37"/>
      <c r="G868" s="37"/>
      <c r="H868" s="37"/>
      <c r="I868" s="37"/>
    </row>
    <row r="869">
      <c r="A869" s="32"/>
      <c r="B869" s="33"/>
      <c r="C869" s="34"/>
      <c r="D869" s="35"/>
      <c r="E869" s="36"/>
      <c r="F869" s="37"/>
      <c r="G869" s="37"/>
      <c r="H869" s="37"/>
      <c r="I869" s="37"/>
    </row>
    <row r="870">
      <c r="A870" s="32"/>
      <c r="B870" s="33"/>
      <c r="C870" s="34"/>
      <c r="D870" s="35"/>
      <c r="E870" s="36"/>
      <c r="F870" s="37"/>
      <c r="G870" s="37"/>
      <c r="H870" s="37"/>
      <c r="I870" s="37"/>
    </row>
    <row r="871">
      <c r="A871" s="32"/>
      <c r="B871" s="33"/>
      <c r="C871" s="34"/>
      <c r="D871" s="35"/>
      <c r="E871" s="36"/>
      <c r="F871" s="37"/>
      <c r="G871" s="37"/>
      <c r="H871" s="37"/>
      <c r="I871" s="37"/>
    </row>
    <row r="872">
      <c r="A872" s="32"/>
      <c r="B872" s="33"/>
      <c r="C872" s="34"/>
      <c r="D872" s="35"/>
      <c r="E872" s="36"/>
      <c r="F872" s="37"/>
      <c r="G872" s="37"/>
      <c r="H872" s="37"/>
      <c r="I872" s="37"/>
    </row>
    <row r="873">
      <c r="A873" s="32"/>
      <c r="B873" s="33"/>
      <c r="C873" s="34"/>
      <c r="D873" s="35"/>
      <c r="E873" s="36"/>
      <c r="F873" s="37"/>
      <c r="G873" s="37"/>
      <c r="H873" s="37"/>
      <c r="I873" s="37"/>
    </row>
    <row r="874">
      <c r="A874" s="32"/>
      <c r="B874" s="33"/>
      <c r="C874" s="34"/>
      <c r="D874" s="35"/>
      <c r="E874" s="36"/>
      <c r="F874" s="37"/>
      <c r="G874" s="37"/>
      <c r="H874" s="37"/>
      <c r="I874" s="37"/>
    </row>
    <row r="875">
      <c r="A875" s="32"/>
      <c r="B875" s="33"/>
      <c r="C875" s="34"/>
      <c r="D875" s="35"/>
      <c r="E875" s="36"/>
      <c r="F875" s="37"/>
      <c r="G875" s="37"/>
      <c r="H875" s="37"/>
      <c r="I875" s="37"/>
    </row>
    <row r="876">
      <c r="A876" s="32"/>
      <c r="B876" s="33"/>
      <c r="C876" s="34"/>
      <c r="D876" s="35"/>
      <c r="E876" s="36"/>
      <c r="F876" s="37"/>
      <c r="G876" s="37"/>
      <c r="H876" s="37"/>
      <c r="I876" s="37"/>
    </row>
    <row r="877">
      <c r="A877" s="32"/>
      <c r="B877" s="33"/>
      <c r="C877" s="34"/>
      <c r="D877" s="35"/>
      <c r="E877" s="36"/>
      <c r="F877" s="37"/>
      <c r="G877" s="37"/>
      <c r="H877" s="37"/>
      <c r="I877" s="37"/>
    </row>
    <row r="878">
      <c r="A878" s="32"/>
      <c r="B878" s="33"/>
      <c r="C878" s="34"/>
      <c r="D878" s="35"/>
      <c r="E878" s="36"/>
      <c r="F878" s="37"/>
      <c r="G878" s="37"/>
      <c r="H878" s="37"/>
      <c r="I878" s="37"/>
    </row>
    <row r="879">
      <c r="A879" s="32"/>
      <c r="B879" s="33"/>
      <c r="C879" s="34"/>
      <c r="D879" s="35"/>
      <c r="E879" s="36"/>
      <c r="F879" s="37"/>
      <c r="G879" s="37"/>
      <c r="H879" s="37"/>
      <c r="I879" s="37"/>
    </row>
    <row r="880">
      <c r="A880" s="32"/>
      <c r="B880" s="33"/>
      <c r="C880" s="34"/>
      <c r="D880" s="35"/>
      <c r="E880" s="36"/>
      <c r="F880" s="37"/>
      <c r="G880" s="37"/>
      <c r="H880" s="37"/>
      <c r="I880" s="37"/>
    </row>
    <row r="881">
      <c r="A881" s="32"/>
      <c r="B881" s="33"/>
      <c r="C881" s="34"/>
      <c r="D881" s="35"/>
      <c r="E881" s="36"/>
      <c r="F881" s="37"/>
      <c r="G881" s="37"/>
      <c r="H881" s="37"/>
      <c r="I881" s="37"/>
    </row>
    <row r="882">
      <c r="A882" s="32"/>
      <c r="B882" s="33"/>
      <c r="C882" s="34"/>
      <c r="D882" s="35"/>
      <c r="E882" s="36"/>
      <c r="F882" s="37"/>
      <c r="G882" s="37"/>
      <c r="H882" s="37"/>
      <c r="I882" s="37"/>
    </row>
    <row r="883">
      <c r="A883" s="32"/>
      <c r="B883" s="33"/>
      <c r="C883" s="34"/>
      <c r="D883" s="35"/>
      <c r="E883" s="36"/>
      <c r="F883" s="37"/>
      <c r="G883" s="37"/>
      <c r="H883" s="37"/>
      <c r="I883" s="37"/>
    </row>
    <row r="884">
      <c r="A884" s="32"/>
      <c r="B884" s="33"/>
      <c r="C884" s="34"/>
      <c r="D884" s="35"/>
      <c r="E884" s="36"/>
      <c r="F884" s="37"/>
      <c r="G884" s="37"/>
      <c r="H884" s="37"/>
      <c r="I884" s="37"/>
    </row>
    <row r="885">
      <c r="A885" s="32"/>
      <c r="B885" s="33"/>
      <c r="C885" s="34"/>
      <c r="D885" s="35"/>
      <c r="E885" s="36"/>
      <c r="F885" s="37"/>
      <c r="G885" s="37"/>
      <c r="H885" s="37"/>
      <c r="I885" s="37"/>
    </row>
    <row r="886">
      <c r="A886" s="32"/>
      <c r="B886" s="33"/>
      <c r="C886" s="34"/>
      <c r="D886" s="35"/>
      <c r="E886" s="36"/>
      <c r="F886" s="37"/>
      <c r="G886" s="37"/>
      <c r="H886" s="37"/>
      <c r="I886" s="37"/>
    </row>
    <row r="887">
      <c r="A887" s="32"/>
      <c r="B887" s="33"/>
      <c r="C887" s="34"/>
      <c r="D887" s="35"/>
      <c r="E887" s="36"/>
      <c r="F887" s="37"/>
      <c r="G887" s="37"/>
      <c r="H887" s="37"/>
      <c r="I887" s="37"/>
    </row>
    <row r="888">
      <c r="A888" s="32"/>
      <c r="B888" s="33"/>
      <c r="C888" s="34"/>
      <c r="D888" s="35"/>
      <c r="E888" s="36"/>
      <c r="F888" s="37"/>
      <c r="G888" s="37"/>
      <c r="H888" s="37"/>
      <c r="I888" s="37"/>
    </row>
    <row r="889">
      <c r="A889" s="32"/>
      <c r="B889" s="33"/>
      <c r="C889" s="34"/>
      <c r="D889" s="35"/>
      <c r="E889" s="36"/>
      <c r="F889" s="37"/>
      <c r="G889" s="37"/>
      <c r="H889" s="37"/>
      <c r="I889" s="37"/>
    </row>
    <row r="890">
      <c r="A890" s="32"/>
      <c r="B890" s="33"/>
      <c r="C890" s="34"/>
      <c r="D890" s="35"/>
      <c r="E890" s="36"/>
      <c r="F890" s="37"/>
      <c r="G890" s="37"/>
      <c r="H890" s="37"/>
      <c r="I890" s="37"/>
    </row>
    <row r="891">
      <c r="A891" s="32"/>
      <c r="B891" s="33"/>
      <c r="C891" s="34"/>
      <c r="D891" s="35"/>
      <c r="E891" s="36"/>
      <c r="F891" s="37"/>
      <c r="G891" s="37"/>
      <c r="H891" s="37"/>
      <c r="I891" s="37"/>
    </row>
    <row r="892">
      <c r="A892" s="32"/>
      <c r="B892" s="33"/>
      <c r="C892" s="34"/>
      <c r="D892" s="35"/>
      <c r="E892" s="36"/>
      <c r="F892" s="37"/>
      <c r="G892" s="37"/>
      <c r="H892" s="37"/>
      <c r="I892" s="37"/>
    </row>
    <row r="893">
      <c r="A893" s="32"/>
      <c r="B893" s="33"/>
      <c r="C893" s="34"/>
      <c r="D893" s="35"/>
      <c r="E893" s="36"/>
      <c r="F893" s="37"/>
      <c r="G893" s="37"/>
      <c r="H893" s="37"/>
      <c r="I893" s="37"/>
    </row>
    <row r="894">
      <c r="A894" s="32"/>
      <c r="B894" s="33"/>
      <c r="C894" s="34"/>
      <c r="D894" s="35"/>
      <c r="E894" s="36"/>
      <c r="F894" s="37"/>
      <c r="G894" s="37"/>
      <c r="H894" s="37"/>
      <c r="I894" s="37"/>
    </row>
    <row r="895">
      <c r="A895" s="32"/>
      <c r="B895" s="33"/>
      <c r="C895" s="34"/>
      <c r="D895" s="35"/>
      <c r="E895" s="36"/>
      <c r="F895" s="37"/>
      <c r="G895" s="37"/>
      <c r="H895" s="37"/>
      <c r="I895" s="37"/>
    </row>
    <row r="896">
      <c r="A896" s="32"/>
      <c r="B896" s="33"/>
      <c r="C896" s="34"/>
      <c r="D896" s="35"/>
      <c r="E896" s="36"/>
      <c r="F896" s="37"/>
      <c r="G896" s="37"/>
      <c r="H896" s="37"/>
      <c r="I896" s="37"/>
    </row>
    <row r="897">
      <c r="A897" s="32"/>
      <c r="B897" s="33"/>
      <c r="C897" s="34"/>
      <c r="D897" s="35"/>
      <c r="E897" s="36"/>
      <c r="F897" s="37"/>
      <c r="G897" s="37"/>
      <c r="H897" s="37"/>
      <c r="I897" s="37"/>
    </row>
    <row r="898">
      <c r="A898" s="32"/>
      <c r="B898" s="33"/>
      <c r="C898" s="34"/>
      <c r="D898" s="35"/>
      <c r="E898" s="36"/>
      <c r="F898" s="37"/>
      <c r="G898" s="37"/>
      <c r="H898" s="37"/>
      <c r="I898" s="37"/>
    </row>
    <row r="899">
      <c r="A899" s="32"/>
      <c r="B899" s="33"/>
      <c r="C899" s="34"/>
      <c r="D899" s="35"/>
      <c r="E899" s="36"/>
      <c r="F899" s="37"/>
      <c r="G899" s="37"/>
      <c r="H899" s="37"/>
      <c r="I899" s="37"/>
    </row>
    <row r="900">
      <c r="A900" s="32"/>
      <c r="B900" s="33"/>
      <c r="C900" s="34"/>
      <c r="D900" s="35"/>
      <c r="E900" s="36"/>
      <c r="F900" s="37"/>
      <c r="G900" s="37"/>
      <c r="H900" s="37"/>
      <c r="I900" s="37"/>
    </row>
    <row r="901">
      <c r="A901" s="32"/>
      <c r="B901" s="33"/>
      <c r="C901" s="34"/>
      <c r="D901" s="35"/>
      <c r="E901" s="36"/>
      <c r="F901" s="37"/>
      <c r="G901" s="37"/>
      <c r="H901" s="37"/>
      <c r="I901" s="37"/>
    </row>
    <row r="902">
      <c r="A902" s="32"/>
      <c r="B902" s="33"/>
      <c r="C902" s="34"/>
      <c r="D902" s="35"/>
      <c r="E902" s="36"/>
      <c r="F902" s="37"/>
      <c r="G902" s="37"/>
      <c r="H902" s="37"/>
      <c r="I902" s="37"/>
    </row>
    <row r="903">
      <c r="A903" s="32"/>
      <c r="B903" s="33"/>
      <c r="C903" s="34"/>
      <c r="D903" s="35"/>
      <c r="E903" s="36"/>
      <c r="F903" s="37"/>
      <c r="G903" s="37"/>
      <c r="H903" s="37"/>
      <c r="I903" s="37"/>
    </row>
    <row r="904">
      <c r="A904" s="32"/>
      <c r="B904" s="33"/>
      <c r="C904" s="34"/>
      <c r="D904" s="35"/>
      <c r="E904" s="36"/>
      <c r="F904" s="37"/>
      <c r="G904" s="37"/>
      <c r="H904" s="37"/>
      <c r="I904" s="37"/>
    </row>
    <row r="905">
      <c r="A905" s="32"/>
      <c r="B905" s="33"/>
      <c r="C905" s="34"/>
      <c r="D905" s="35"/>
      <c r="E905" s="36"/>
      <c r="F905" s="37"/>
      <c r="G905" s="37"/>
      <c r="H905" s="37"/>
      <c r="I905" s="37"/>
    </row>
    <row r="906">
      <c r="A906" s="32"/>
      <c r="B906" s="33"/>
      <c r="C906" s="34"/>
      <c r="D906" s="35"/>
      <c r="E906" s="36"/>
      <c r="F906" s="37"/>
      <c r="G906" s="37"/>
      <c r="H906" s="37"/>
      <c r="I906" s="37"/>
    </row>
    <row r="907">
      <c r="A907" s="32"/>
      <c r="B907" s="33"/>
      <c r="C907" s="34"/>
      <c r="D907" s="35"/>
      <c r="E907" s="36"/>
      <c r="F907" s="37"/>
      <c r="G907" s="37"/>
      <c r="H907" s="37"/>
      <c r="I907" s="37"/>
    </row>
    <row r="908">
      <c r="A908" s="32"/>
      <c r="B908" s="33"/>
      <c r="C908" s="34"/>
      <c r="D908" s="35"/>
      <c r="E908" s="36"/>
      <c r="F908" s="37"/>
      <c r="G908" s="37"/>
      <c r="H908" s="37"/>
      <c r="I908" s="37"/>
    </row>
    <row r="909">
      <c r="A909" s="32"/>
      <c r="B909" s="33"/>
      <c r="C909" s="34"/>
      <c r="D909" s="35"/>
      <c r="E909" s="36"/>
      <c r="F909" s="37"/>
      <c r="G909" s="37"/>
      <c r="H909" s="37"/>
      <c r="I909" s="37"/>
    </row>
    <row r="910">
      <c r="A910" s="32"/>
      <c r="B910" s="33"/>
      <c r="C910" s="34"/>
      <c r="D910" s="35"/>
      <c r="E910" s="36"/>
      <c r="F910" s="37"/>
      <c r="G910" s="37"/>
      <c r="H910" s="37"/>
      <c r="I910" s="37"/>
    </row>
    <row r="911">
      <c r="A911" s="32"/>
      <c r="B911" s="33"/>
      <c r="C911" s="34"/>
      <c r="D911" s="35"/>
      <c r="E911" s="36"/>
      <c r="F911" s="37"/>
      <c r="G911" s="37"/>
      <c r="H911" s="37"/>
      <c r="I911" s="37"/>
    </row>
    <row r="912">
      <c r="A912" s="32"/>
      <c r="B912" s="33"/>
      <c r="C912" s="34"/>
      <c r="D912" s="35"/>
      <c r="E912" s="36"/>
      <c r="F912" s="37"/>
      <c r="G912" s="37"/>
      <c r="H912" s="37"/>
      <c r="I912" s="37"/>
    </row>
    <row r="913">
      <c r="A913" s="32"/>
      <c r="B913" s="33"/>
      <c r="C913" s="34"/>
      <c r="D913" s="35"/>
      <c r="E913" s="36"/>
      <c r="F913" s="37"/>
      <c r="G913" s="37"/>
      <c r="H913" s="37"/>
      <c r="I913" s="37"/>
    </row>
    <row r="914">
      <c r="A914" s="32"/>
      <c r="B914" s="33"/>
      <c r="C914" s="34"/>
      <c r="D914" s="35"/>
      <c r="E914" s="36"/>
      <c r="F914" s="37"/>
      <c r="G914" s="37"/>
      <c r="H914" s="37"/>
      <c r="I914" s="37"/>
    </row>
    <row r="915">
      <c r="A915" s="32"/>
      <c r="B915" s="33"/>
      <c r="C915" s="34"/>
      <c r="D915" s="35"/>
      <c r="E915" s="36"/>
      <c r="F915" s="37"/>
      <c r="G915" s="37"/>
      <c r="H915" s="37"/>
      <c r="I915" s="37"/>
    </row>
    <row r="916">
      <c r="A916" s="32"/>
      <c r="B916" s="33"/>
      <c r="C916" s="34"/>
      <c r="D916" s="35"/>
      <c r="E916" s="36"/>
      <c r="F916" s="37"/>
      <c r="G916" s="37"/>
      <c r="H916" s="37"/>
      <c r="I916" s="37"/>
    </row>
    <row r="917">
      <c r="A917" s="32"/>
      <c r="B917" s="33"/>
      <c r="C917" s="34"/>
      <c r="D917" s="35"/>
      <c r="E917" s="36"/>
      <c r="F917" s="37"/>
      <c r="G917" s="37"/>
      <c r="H917" s="37"/>
      <c r="I917" s="37"/>
    </row>
    <row r="918">
      <c r="A918" s="32"/>
      <c r="B918" s="33"/>
      <c r="C918" s="34"/>
      <c r="D918" s="35"/>
      <c r="E918" s="36"/>
      <c r="F918" s="37"/>
      <c r="G918" s="37"/>
      <c r="H918" s="37"/>
      <c r="I918" s="37"/>
    </row>
    <row r="919">
      <c r="A919" s="32"/>
      <c r="B919" s="33"/>
      <c r="C919" s="34"/>
      <c r="D919" s="35"/>
      <c r="E919" s="36"/>
      <c r="F919" s="37"/>
      <c r="G919" s="37"/>
      <c r="H919" s="37"/>
      <c r="I919" s="37"/>
    </row>
    <row r="920">
      <c r="A920" s="32"/>
      <c r="B920" s="33"/>
      <c r="C920" s="34"/>
      <c r="D920" s="35"/>
      <c r="E920" s="36"/>
      <c r="F920" s="37"/>
      <c r="G920" s="37"/>
      <c r="H920" s="37"/>
      <c r="I920" s="37"/>
    </row>
    <row r="921">
      <c r="A921" s="32"/>
      <c r="B921" s="33"/>
      <c r="C921" s="34"/>
      <c r="D921" s="35"/>
      <c r="E921" s="36"/>
      <c r="F921" s="37"/>
      <c r="G921" s="37"/>
      <c r="H921" s="37"/>
      <c r="I921" s="37"/>
    </row>
    <row r="922">
      <c r="A922" s="32"/>
      <c r="B922" s="33"/>
      <c r="C922" s="34"/>
      <c r="D922" s="35"/>
      <c r="E922" s="36"/>
      <c r="F922" s="37"/>
      <c r="G922" s="37"/>
      <c r="H922" s="37"/>
      <c r="I922" s="37"/>
    </row>
    <row r="923">
      <c r="A923" s="32"/>
      <c r="B923" s="33"/>
      <c r="C923" s="34"/>
      <c r="D923" s="35"/>
      <c r="E923" s="36"/>
      <c r="F923" s="37"/>
      <c r="G923" s="37"/>
      <c r="H923" s="37"/>
      <c r="I923" s="37"/>
    </row>
    <row r="924">
      <c r="A924" s="32"/>
      <c r="B924" s="33"/>
      <c r="C924" s="34"/>
      <c r="D924" s="35"/>
      <c r="E924" s="36"/>
      <c r="F924" s="37"/>
      <c r="G924" s="37"/>
      <c r="H924" s="37"/>
      <c r="I924" s="37"/>
    </row>
    <row r="925">
      <c r="A925" s="32"/>
      <c r="B925" s="33"/>
      <c r="C925" s="34"/>
      <c r="D925" s="35"/>
      <c r="E925" s="36"/>
      <c r="F925" s="37"/>
      <c r="G925" s="37"/>
      <c r="H925" s="37"/>
      <c r="I925" s="37"/>
    </row>
    <row r="926">
      <c r="A926" s="32"/>
      <c r="B926" s="33"/>
      <c r="C926" s="34"/>
      <c r="D926" s="35"/>
      <c r="E926" s="36"/>
      <c r="F926" s="37"/>
      <c r="G926" s="37"/>
      <c r="H926" s="37"/>
      <c r="I926" s="37"/>
    </row>
    <row r="927">
      <c r="A927" s="32"/>
      <c r="B927" s="33"/>
      <c r="C927" s="34"/>
      <c r="D927" s="35"/>
      <c r="E927" s="36"/>
      <c r="F927" s="37"/>
      <c r="G927" s="37"/>
      <c r="H927" s="37"/>
      <c r="I927" s="37"/>
    </row>
    <row r="928">
      <c r="A928" s="32"/>
      <c r="B928" s="33"/>
      <c r="C928" s="34"/>
      <c r="D928" s="35"/>
      <c r="E928" s="36"/>
      <c r="F928" s="37"/>
      <c r="G928" s="37"/>
      <c r="H928" s="37"/>
      <c r="I928" s="37"/>
    </row>
    <row r="929">
      <c r="A929" s="32"/>
      <c r="B929" s="33"/>
      <c r="C929" s="34"/>
      <c r="D929" s="35"/>
      <c r="E929" s="36"/>
      <c r="F929" s="37"/>
      <c r="G929" s="37"/>
      <c r="H929" s="37"/>
      <c r="I929" s="37"/>
    </row>
    <row r="930">
      <c r="A930" s="32"/>
      <c r="B930" s="33"/>
      <c r="C930" s="34"/>
      <c r="D930" s="35"/>
      <c r="E930" s="36"/>
      <c r="F930" s="37"/>
      <c r="G930" s="37"/>
      <c r="H930" s="37"/>
      <c r="I930" s="37"/>
    </row>
    <row r="931">
      <c r="A931" s="32"/>
      <c r="B931" s="33"/>
      <c r="C931" s="34"/>
      <c r="D931" s="35"/>
      <c r="E931" s="36"/>
      <c r="F931" s="37"/>
      <c r="G931" s="37"/>
      <c r="H931" s="37"/>
      <c r="I931" s="37"/>
    </row>
    <row r="932">
      <c r="A932" s="32"/>
      <c r="B932" s="33"/>
      <c r="C932" s="34"/>
      <c r="D932" s="35"/>
      <c r="E932" s="36"/>
      <c r="F932" s="37"/>
      <c r="G932" s="37"/>
      <c r="H932" s="37"/>
      <c r="I932" s="37"/>
    </row>
    <row r="933">
      <c r="A933" s="32"/>
      <c r="B933" s="33"/>
      <c r="C933" s="34"/>
      <c r="D933" s="35"/>
      <c r="E933" s="36"/>
      <c r="F933" s="37"/>
      <c r="G933" s="37"/>
      <c r="H933" s="37"/>
      <c r="I933" s="37"/>
    </row>
    <row r="934">
      <c r="A934" s="32"/>
      <c r="B934" s="33"/>
      <c r="C934" s="34"/>
      <c r="D934" s="35"/>
      <c r="E934" s="36"/>
      <c r="F934" s="37"/>
      <c r="G934" s="37"/>
      <c r="H934" s="37"/>
      <c r="I934" s="37"/>
    </row>
    <row r="935">
      <c r="A935" s="32"/>
      <c r="B935" s="33"/>
      <c r="C935" s="34"/>
      <c r="D935" s="35"/>
      <c r="E935" s="36"/>
      <c r="F935" s="37"/>
      <c r="G935" s="37"/>
      <c r="H935" s="37"/>
      <c r="I935" s="37"/>
    </row>
    <row r="936">
      <c r="A936" s="32"/>
      <c r="B936" s="33"/>
      <c r="C936" s="34"/>
      <c r="D936" s="35"/>
      <c r="E936" s="36"/>
      <c r="F936" s="37"/>
      <c r="G936" s="37"/>
      <c r="H936" s="37"/>
      <c r="I936" s="37"/>
    </row>
    <row r="937">
      <c r="A937" s="32"/>
      <c r="B937" s="33"/>
      <c r="C937" s="34"/>
      <c r="D937" s="35"/>
      <c r="E937" s="36"/>
      <c r="F937" s="37"/>
      <c r="G937" s="37"/>
      <c r="H937" s="37"/>
      <c r="I937" s="37"/>
    </row>
    <row r="938">
      <c r="A938" s="32"/>
      <c r="B938" s="33"/>
      <c r="C938" s="34"/>
      <c r="D938" s="35"/>
      <c r="E938" s="36"/>
      <c r="F938" s="37"/>
      <c r="G938" s="37"/>
      <c r="H938" s="37"/>
      <c r="I938" s="37"/>
    </row>
    <row r="939">
      <c r="A939" s="32"/>
      <c r="B939" s="33"/>
      <c r="C939" s="34"/>
      <c r="D939" s="35"/>
      <c r="E939" s="36"/>
      <c r="F939" s="37"/>
      <c r="G939" s="37"/>
      <c r="H939" s="37"/>
      <c r="I939" s="37"/>
    </row>
    <row r="940">
      <c r="A940" s="32"/>
      <c r="B940" s="33"/>
      <c r="C940" s="34"/>
      <c r="D940" s="35"/>
      <c r="E940" s="36"/>
      <c r="F940" s="37"/>
      <c r="G940" s="37"/>
      <c r="H940" s="37"/>
      <c r="I940" s="37"/>
    </row>
    <row r="941">
      <c r="A941" s="32"/>
      <c r="B941" s="33"/>
      <c r="C941" s="34"/>
      <c r="D941" s="35"/>
      <c r="E941" s="36"/>
      <c r="F941" s="37"/>
      <c r="G941" s="37"/>
      <c r="H941" s="37"/>
      <c r="I941" s="37"/>
    </row>
    <row r="942">
      <c r="A942" s="32"/>
      <c r="B942" s="33"/>
      <c r="C942" s="34"/>
      <c r="D942" s="35"/>
      <c r="E942" s="36"/>
      <c r="F942" s="37"/>
      <c r="G942" s="37"/>
      <c r="H942" s="37"/>
      <c r="I942" s="37"/>
    </row>
    <row r="943">
      <c r="A943" s="32"/>
      <c r="B943" s="33"/>
      <c r="C943" s="34"/>
      <c r="D943" s="35"/>
      <c r="E943" s="36"/>
      <c r="F943" s="37"/>
      <c r="G943" s="37"/>
      <c r="H943" s="37"/>
      <c r="I943" s="37"/>
    </row>
    <row r="944">
      <c r="A944" s="32"/>
      <c r="B944" s="33"/>
      <c r="C944" s="34"/>
      <c r="D944" s="35"/>
      <c r="E944" s="36"/>
      <c r="F944" s="37"/>
      <c r="G944" s="37"/>
      <c r="H944" s="37"/>
      <c r="I944" s="37"/>
    </row>
    <row r="945">
      <c r="A945" s="32"/>
      <c r="B945" s="33"/>
      <c r="C945" s="34"/>
      <c r="D945" s="35"/>
      <c r="E945" s="36"/>
      <c r="F945" s="37"/>
      <c r="G945" s="37"/>
      <c r="H945" s="37"/>
      <c r="I945" s="37"/>
    </row>
    <row r="946">
      <c r="A946" s="32"/>
      <c r="B946" s="33"/>
      <c r="C946" s="34"/>
      <c r="D946" s="35"/>
      <c r="E946" s="36"/>
      <c r="F946" s="37"/>
      <c r="G946" s="37"/>
      <c r="H946" s="37"/>
      <c r="I946" s="37"/>
    </row>
    <row r="947">
      <c r="A947" s="32"/>
      <c r="B947" s="33"/>
      <c r="C947" s="34"/>
      <c r="D947" s="35"/>
      <c r="E947" s="36"/>
      <c r="F947" s="37"/>
      <c r="G947" s="37"/>
      <c r="H947" s="37"/>
      <c r="I947" s="37"/>
    </row>
    <row r="948">
      <c r="A948" s="32"/>
      <c r="B948" s="33"/>
      <c r="C948" s="34"/>
      <c r="D948" s="35"/>
      <c r="E948" s="36"/>
      <c r="F948" s="37"/>
      <c r="G948" s="37"/>
      <c r="H948" s="37"/>
      <c r="I948" s="37"/>
    </row>
    <row r="949">
      <c r="A949" s="32"/>
      <c r="B949" s="33"/>
      <c r="C949" s="34"/>
      <c r="D949" s="35"/>
      <c r="E949" s="36"/>
      <c r="F949" s="37"/>
      <c r="G949" s="37"/>
      <c r="H949" s="37"/>
      <c r="I949" s="37"/>
    </row>
    <row r="950">
      <c r="A950" s="32"/>
      <c r="B950" s="33"/>
      <c r="C950" s="34"/>
      <c r="D950" s="35"/>
      <c r="E950" s="36"/>
      <c r="F950" s="37"/>
      <c r="G950" s="37"/>
      <c r="H950" s="37"/>
      <c r="I950" s="37"/>
    </row>
    <row r="951">
      <c r="A951" s="32"/>
      <c r="B951" s="33"/>
      <c r="C951" s="34"/>
      <c r="D951" s="35"/>
      <c r="E951" s="36"/>
      <c r="F951" s="37"/>
      <c r="G951" s="37"/>
      <c r="H951" s="37"/>
      <c r="I951" s="37"/>
    </row>
    <row r="952">
      <c r="A952" s="32"/>
      <c r="B952" s="33"/>
      <c r="C952" s="34"/>
      <c r="D952" s="35"/>
      <c r="E952" s="36"/>
      <c r="F952" s="37"/>
      <c r="G952" s="37"/>
      <c r="H952" s="37"/>
      <c r="I952" s="37"/>
    </row>
    <row r="953">
      <c r="A953" s="32"/>
      <c r="B953" s="33"/>
      <c r="C953" s="34"/>
      <c r="D953" s="35"/>
      <c r="E953" s="36"/>
      <c r="F953" s="37"/>
      <c r="G953" s="37"/>
      <c r="H953" s="37"/>
      <c r="I953" s="37"/>
    </row>
    <row r="954">
      <c r="A954" s="32"/>
      <c r="B954" s="33"/>
      <c r="C954" s="34"/>
      <c r="D954" s="35"/>
      <c r="E954" s="36"/>
      <c r="F954" s="37"/>
      <c r="G954" s="37"/>
      <c r="H954" s="37"/>
      <c r="I954" s="37"/>
    </row>
    <row r="955">
      <c r="A955" s="32"/>
      <c r="B955" s="33"/>
      <c r="C955" s="34"/>
      <c r="D955" s="35"/>
      <c r="E955" s="36"/>
      <c r="F955" s="37"/>
      <c r="G955" s="37"/>
      <c r="H955" s="37"/>
      <c r="I955" s="37"/>
    </row>
    <row r="956">
      <c r="A956" s="32"/>
      <c r="B956" s="33"/>
      <c r="C956" s="34"/>
      <c r="D956" s="35"/>
      <c r="E956" s="36"/>
      <c r="F956" s="37"/>
      <c r="G956" s="37"/>
      <c r="H956" s="37"/>
      <c r="I956" s="37"/>
    </row>
    <row r="957">
      <c r="A957" s="32"/>
      <c r="B957" s="33"/>
      <c r="C957" s="34"/>
      <c r="D957" s="35"/>
      <c r="E957" s="36"/>
      <c r="F957" s="37"/>
      <c r="G957" s="37"/>
      <c r="H957" s="37"/>
      <c r="I957" s="37"/>
    </row>
    <row r="958">
      <c r="A958" s="32"/>
      <c r="B958" s="33"/>
      <c r="C958" s="34"/>
      <c r="D958" s="35"/>
      <c r="E958" s="36"/>
      <c r="F958" s="37"/>
      <c r="G958" s="37"/>
      <c r="H958" s="37"/>
      <c r="I958" s="37"/>
    </row>
    <row r="959">
      <c r="A959" s="32"/>
      <c r="B959" s="33"/>
      <c r="C959" s="34"/>
      <c r="D959" s="35"/>
      <c r="E959" s="36"/>
      <c r="F959" s="37"/>
      <c r="G959" s="37"/>
      <c r="H959" s="37"/>
      <c r="I959" s="37"/>
    </row>
    <row r="960">
      <c r="A960" s="32"/>
      <c r="B960" s="33"/>
      <c r="C960" s="34"/>
      <c r="D960" s="35"/>
      <c r="E960" s="36"/>
      <c r="F960" s="37"/>
      <c r="G960" s="37"/>
      <c r="H960" s="37"/>
      <c r="I960" s="37"/>
    </row>
    <row r="961">
      <c r="A961" s="32"/>
      <c r="B961" s="33"/>
      <c r="C961" s="34"/>
      <c r="D961" s="35"/>
      <c r="E961" s="36"/>
      <c r="F961" s="37"/>
      <c r="G961" s="37"/>
      <c r="H961" s="37"/>
      <c r="I961" s="37"/>
    </row>
    <row r="962">
      <c r="A962" s="32"/>
      <c r="B962" s="33"/>
      <c r="C962" s="34"/>
      <c r="D962" s="35"/>
      <c r="E962" s="36"/>
      <c r="F962" s="37"/>
      <c r="G962" s="37"/>
      <c r="H962" s="37"/>
      <c r="I962" s="37"/>
    </row>
    <row r="963">
      <c r="A963" s="32"/>
      <c r="B963" s="33"/>
      <c r="C963" s="34"/>
      <c r="D963" s="35"/>
      <c r="E963" s="36"/>
      <c r="F963" s="37"/>
      <c r="G963" s="37"/>
      <c r="H963" s="37"/>
      <c r="I963" s="37"/>
    </row>
    <row r="964">
      <c r="A964" s="32"/>
      <c r="B964" s="33"/>
      <c r="C964" s="34"/>
      <c r="D964" s="35"/>
      <c r="E964" s="36"/>
      <c r="F964" s="37"/>
      <c r="G964" s="37"/>
      <c r="H964" s="37"/>
      <c r="I964" s="37"/>
    </row>
    <row r="965">
      <c r="A965" s="32"/>
      <c r="B965" s="33"/>
      <c r="C965" s="34"/>
      <c r="D965" s="35"/>
      <c r="E965" s="36"/>
      <c r="F965" s="37"/>
      <c r="G965" s="37"/>
      <c r="H965" s="37"/>
      <c r="I965" s="37"/>
    </row>
    <row r="966">
      <c r="A966" s="32"/>
      <c r="B966" s="33"/>
      <c r="C966" s="34"/>
      <c r="D966" s="35"/>
      <c r="E966" s="36"/>
      <c r="F966" s="37"/>
      <c r="G966" s="37"/>
      <c r="H966" s="37"/>
      <c r="I966" s="37"/>
    </row>
    <row r="967">
      <c r="A967" s="32"/>
      <c r="B967" s="33"/>
      <c r="C967" s="34"/>
      <c r="D967" s="35"/>
      <c r="E967" s="36"/>
      <c r="F967" s="37"/>
      <c r="G967" s="37"/>
      <c r="H967" s="37"/>
      <c r="I967" s="37"/>
    </row>
    <row r="968">
      <c r="A968" s="32"/>
      <c r="B968" s="33"/>
      <c r="C968" s="34"/>
      <c r="D968" s="35"/>
      <c r="E968" s="36"/>
      <c r="F968" s="37"/>
      <c r="G968" s="37"/>
      <c r="H968" s="37"/>
      <c r="I968" s="37"/>
    </row>
    <row r="969">
      <c r="A969" s="32"/>
      <c r="B969" s="33"/>
      <c r="C969" s="34"/>
      <c r="D969" s="35"/>
      <c r="E969" s="36"/>
      <c r="F969" s="37"/>
      <c r="G969" s="37"/>
      <c r="H969" s="37"/>
      <c r="I969" s="37"/>
    </row>
    <row r="970">
      <c r="A970" s="32"/>
      <c r="B970" s="33"/>
      <c r="C970" s="34"/>
      <c r="D970" s="35"/>
      <c r="E970" s="36"/>
      <c r="F970" s="37"/>
      <c r="G970" s="37"/>
      <c r="H970" s="37"/>
      <c r="I970" s="37"/>
    </row>
    <row r="971">
      <c r="A971" s="32"/>
      <c r="B971" s="33"/>
      <c r="C971" s="34"/>
      <c r="D971" s="35"/>
      <c r="E971" s="36"/>
      <c r="F971" s="37"/>
      <c r="G971" s="37"/>
      <c r="H971" s="37"/>
      <c r="I971" s="37"/>
    </row>
    <row r="972">
      <c r="A972" s="32"/>
      <c r="B972" s="33"/>
      <c r="C972" s="34"/>
      <c r="D972" s="35"/>
      <c r="E972" s="36"/>
      <c r="F972" s="37"/>
      <c r="G972" s="37"/>
      <c r="H972" s="37"/>
      <c r="I972" s="37"/>
    </row>
    <row r="973">
      <c r="A973" s="32"/>
      <c r="B973" s="33"/>
      <c r="C973" s="34"/>
      <c r="D973" s="35"/>
      <c r="E973" s="36"/>
      <c r="F973" s="37"/>
      <c r="G973" s="37"/>
      <c r="H973" s="37"/>
      <c r="I973" s="37"/>
    </row>
    <row r="974">
      <c r="A974" s="32"/>
      <c r="B974" s="33"/>
      <c r="C974" s="34"/>
      <c r="D974" s="35"/>
      <c r="E974" s="36"/>
      <c r="F974" s="37"/>
      <c r="G974" s="37"/>
      <c r="H974" s="37"/>
      <c r="I974" s="37"/>
    </row>
    <row r="975">
      <c r="A975" s="32"/>
      <c r="B975" s="33"/>
      <c r="C975" s="34"/>
      <c r="D975" s="35"/>
      <c r="E975" s="36"/>
      <c r="F975" s="37"/>
      <c r="G975" s="37"/>
      <c r="H975" s="37"/>
      <c r="I975" s="37"/>
    </row>
    <row r="976">
      <c r="A976" s="32"/>
      <c r="B976" s="33"/>
      <c r="C976" s="34"/>
      <c r="D976" s="35"/>
      <c r="E976" s="36"/>
      <c r="F976" s="37"/>
      <c r="G976" s="37"/>
      <c r="H976" s="37"/>
      <c r="I976" s="37"/>
    </row>
    <row r="977">
      <c r="A977" s="32"/>
      <c r="B977" s="33"/>
      <c r="C977" s="34"/>
      <c r="D977" s="35"/>
      <c r="E977" s="36"/>
      <c r="F977" s="37"/>
      <c r="G977" s="37"/>
      <c r="H977" s="37"/>
      <c r="I977" s="37"/>
    </row>
    <row r="978">
      <c r="A978" s="32"/>
      <c r="B978" s="33"/>
      <c r="C978" s="34"/>
      <c r="D978" s="35"/>
      <c r="E978" s="36"/>
      <c r="F978" s="37"/>
      <c r="G978" s="37"/>
      <c r="H978" s="37"/>
      <c r="I978" s="37"/>
    </row>
    <row r="979">
      <c r="A979" s="32"/>
      <c r="B979" s="33"/>
      <c r="C979" s="34"/>
      <c r="D979" s="35"/>
      <c r="E979" s="36"/>
      <c r="F979" s="37"/>
      <c r="G979" s="37"/>
      <c r="H979" s="37"/>
      <c r="I979" s="37"/>
    </row>
    <row r="980">
      <c r="A980" s="32"/>
      <c r="B980" s="33"/>
      <c r="C980" s="34"/>
      <c r="D980" s="35"/>
      <c r="E980" s="36"/>
      <c r="F980" s="37"/>
      <c r="G980" s="37"/>
      <c r="H980" s="37"/>
      <c r="I980" s="37"/>
    </row>
    <row r="981">
      <c r="A981" s="32"/>
      <c r="B981" s="33"/>
      <c r="C981" s="34"/>
      <c r="D981" s="35"/>
      <c r="E981" s="36"/>
      <c r="F981" s="37"/>
      <c r="G981" s="37"/>
      <c r="H981" s="37"/>
      <c r="I981" s="37"/>
    </row>
    <row r="982">
      <c r="A982" s="32"/>
      <c r="B982" s="33"/>
      <c r="C982" s="34"/>
      <c r="D982" s="35"/>
      <c r="E982" s="36"/>
      <c r="F982" s="37"/>
      <c r="G982" s="37"/>
      <c r="H982" s="37"/>
      <c r="I982" s="37"/>
    </row>
    <row r="983">
      <c r="A983" s="32"/>
      <c r="B983" s="33"/>
      <c r="C983" s="34"/>
      <c r="D983" s="35"/>
      <c r="E983" s="36"/>
      <c r="F983" s="37"/>
      <c r="G983" s="37"/>
      <c r="H983" s="37"/>
      <c r="I983" s="37"/>
    </row>
    <row r="984">
      <c r="A984" s="32"/>
      <c r="B984" s="33"/>
      <c r="C984" s="34"/>
      <c r="D984" s="35"/>
      <c r="E984" s="36"/>
      <c r="F984" s="37"/>
      <c r="G984" s="37"/>
      <c r="H984" s="37"/>
      <c r="I984" s="37"/>
    </row>
    <row r="985">
      <c r="A985" s="32"/>
      <c r="B985" s="33"/>
      <c r="C985" s="34"/>
      <c r="D985" s="35"/>
      <c r="E985" s="36"/>
      <c r="F985" s="37"/>
      <c r="G985" s="37"/>
      <c r="H985" s="37"/>
      <c r="I985" s="37"/>
    </row>
    <row r="986">
      <c r="A986" s="32"/>
      <c r="B986" s="33"/>
      <c r="C986" s="34"/>
      <c r="D986" s="35"/>
      <c r="E986" s="36"/>
      <c r="F986" s="37"/>
      <c r="G986" s="37"/>
      <c r="H986" s="37"/>
      <c r="I986" s="37"/>
    </row>
    <row r="987">
      <c r="A987" s="32"/>
      <c r="B987" s="33"/>
      <c r="C987" s="34"/>
      <c r="D987" s="35"/>
      <c r="E987" s="36"/>
      <c r="F987" s="37"/>
      <c r="G987" s="37"/>
      <c r="H987" s="37"/>
      <c r="I987" s="37"/>
    </row>
    <row r="988">
      <c r="A988" s="32"/>
      <c r="B988" s="33"/>
      <c r="C988" s="34"/>
      <c r="D988" s="35"/>
      <c r="E988" s="36"/>
      <c r="F988" s="37"/>
      <c r="G988" s="37"/>
      <c r="H988" s="37"/>
      <c r="I988" s="37"/>
    </row>
    <row r="989">
      <c r="A989" s="32"/>
      <c r="B989" s="33"/>
      <c r="C989" s="34"/>
      <c r="D989" s="35"/>
      <c r="E989" s="36"/>
      <c r="F989" s="37"/>
      <c r="G989" s="37"/>
      <c r="H989" s="37"/>
      <c r="I989" s="37"/>
    </row>
    <row r="990">
      <c r="A990" s="32"/>
      <c r="B990" s="33"/>
      <c r="C990" s="34"/>
      <c r="D990" s="35"/>
      <c r="E990" s="36"/>
      <c r="F990" s="37"/>
      <c r="G990" s="37"/>
      <c r="H990" s="37"/>
      <c r="I990" s="37"/>
    </row>
    <row r="991">
      <c r="A991" s="32"/>
      <c r="B991" s="33"/>
      <c r="C991" s="34"/>
      <c r="D991" s="35"/>
      <c r="E991" s="36"/>
      <c r="F991" s="37"/>
      <c r="G991" s="37"/>
      <c r="H991" s="37"/>
      <c r="I991" s="37"/>
    </row>
    <row r="992">
      <c r="A992" s="32"/>
      <c r="B992" s="33"/>
      <c r="C992" s="34"/>
      <c r="D992" s="35"/>
      <c r="E992" s="36"/>
      <c r="F992" s="37"/>
      <c r="G992" s="37"/>
      <c r="H992" s="37"/>
      <c r="I992" s="37"/>
    </row>
    <row r="993">
      <c r="A993" s="32"/>
      <c r="B993" s="33"/>
      <c r="C993" s="34"/>
      <c r="D993" s="35"/>
      <c r="E993" s="36"/>
      <c r="F993" s="37"/>
      <c r="G993" s="37"/>
      <c r="H993" s="37"/>
      <c r="I993" s="37"/>
    </row>
    <row r="994">
      <c r="A994" s="32"/>
      <c r="B994" s="33"/>
      <c r="C994" s="34"/>
      <c r="D994" s="35"/>
      <c r="E994" s="36"/>
      <c r="F994" s="37"/>
      <c r="G994" s="37"/>
      <c r="H994" s="37"/>
      <c r="I994" s="37"/>
    </row>
    <row r="995">
      <c r="A995" s="32"/>
      <c r="B995" s="33"/>
      <c r="C995" s="34"/>
      <c r="D995" s="35"/>
      <c r="E995" s="36"/>
      <c r="F995" s="37"/>
      <c r="G995" s="37"/>
      <c r="H995" s="37"/>
      <c r="I995" s="37"/>
    </row>
    <row r="996">
      <c r="A996" s="32"/>
      <c r="B996" s="33"/>
      <c r="C996" s="34"/>
      <c r="D996" s="35"/>
      <c r="E996" s="36"/>
      <c r="F996" s="37"/>
      <c r="G996" s="37"/>
      <c r="H996" s="37"/>
      <c r="I996" s="37"/>
    </row>
    <row r="997">
      <c r="A997" s="32"/>
      <c r="B997" s="33"/>
      <c r="C997" s="34"/>
      <c r="D997" s="35"/>
      <c r="E997" s="36"/>
      <c r="F997" s="37"/>
      <c r="G997" s="37"/>
      <c r="H997" s="37"/>
      <c r="I997" s="37"/>
    </row>
    <row r="998">
      <c r="A998" s="32"/>
      <c r="B998" s="33"/>
      <c r="C998" s="34"/>
      <c r="D998" s="35"/>
      <c r="E998" s="36"/>
      <c r="F998" s="37"/>
      <c r="G998" s="37"/>
      <c r="H998" s="37"/>
      <c r="I998" s="37"/>
    </row>
    <row r="999">
      <c r="A999" s="32"/>
      <c r="B999" s="33"/>
      <c r="C999" s="34"/>
      <c r="D999" s="35"/>
      <c r="E999" s="36"/>
      <c r="F999" s="37"/>
      <c r="G999" s="37"/>
      <c r="H999" s="37"/>
      <c r="I999" s="37"/>
    </row>
    <row r="1000">
      <c r="A1000" s="32"/>
      <c r="B1000" s="33"/>
      <c r="C1000" s="34"/>
      <c r="D1000" s="35"/>
      <c r="E1000" s="36"/>
      <c r="F1000" s="37"/>
      <c r="G1000" s="37"/>
      <c r="H1000" s="37"/>
      <c r="I1000" s="37"/>
    </row>
    <row r="1001">
      <c r="A1001" s="32"/>
      <c r="B1001" s="33"/>
      <c r="C1001" s="34"/>
      <c r="D1001" s="35"/>
      <c r="E1001" s="36"/>
      <c r="F1001" s="37"/>
      <c r="G1001" s="37"/>
      <c r="H1001" s="37"/>
      <c r="I1001" s="37"/>
    </row>
    <row r="1002">
      <c r="A1002" s="32"/>
      <c r="B1002" s="33"/>
      <c r="C1002" s="34"/>
      <c r="D1002" s="38"/>
      <c r="E1002" s="36"/>
      <c r="F1002" s="37"/>
      <c r="G1002" s="37"/>
      <c r="H1002" s="37"/>
      <c r="I1002" s="37"/>
    </row>
  </sheetData>
  <mergeCells count="41">
    <mergeCell ref="C3:C10"/>
    <mergeCell ref="C11:C18"/>
    <mergeCell ref="C19:C26"/>
    <mergeCell ref="C27:C34"/>
    <mergeCell ref="C35:C42"/>
    <mergeCell ref="C43:C50"/>
    <mergeCell ref="C51:C58"/>
    <mergeCell ref="C59:C66"/>
    <mergeCell ref="C67:C74"/>
    <mergeCell ref="C75:C82"/>
    <mergeCell ref="C83:C90"/>
    <mergeCell ref="C91:C98"/>
    <mergeCell ref="C99:C106"/>
    <mergeCell ref="C107:C114"/>
    <mergeCell ref="C115:C122"/>
    <mergeCell ref="C123:C130"/>
    <mergeCell ref="C131:C138"/>
    <mergeCell ref="C139:C146"/>
    <mergeCell ref="C147:C154"/>
    <mergeCell ref="C155:C162"/>
    <mergeCell ref="C163:C170"/>
    <mergeCell ref="C171:C178"/>
    <mergeCell ref="C179:C186"/>
    <mergeCell ref="C187:C194"/>
    <mergeCell ref="C195:C202"/>
    <mergeCell ref="C203:C210"/>
    <mergeCell ref="C211:C218"/>
    <mergeCell ref="C219:C226"/>
    <mergeCell ref="C283:C290"/>
    <mergeCell ref="C291:C298"/>
    <mergeCell ref="C299:C306"/>
    <mergeCell ref="C307:C314"/>
    <mergeCell ref="C315:C322"/>
    <mergeCell ref="C323:C330"/>
    <mergeCell ref="C227:C234"/>
    <mergeCell ref="C235:C242"/>
    <mergeCell ref="C243:C250"/>
    <mergeCell ref="C251:C258"/>
    <mergeCell ref="C259:C266"/>
    <mergeCell ref="C267:C274"/>
    <mergeCell ref="C275:C282"/>
  </mergeCells>
  <conditionalFormatting sqref="D3:D330">
    <cfRule type="cellIs" dxfId="0" priority="1" operator="equal">
      <formula>"学習と改善"</formula>
    </cfRule>
  </conditionalFormatting>
  <conditionalFormatting sqref="D3:D330">
    <cfRule type="cellIs" dxfId="1" priority="2" operator="equal">
      <formula>"メトリクスの計測"</formula>
    </cfRule>
  </conditionalFormatting>
  <conditionalFormatting sqref="D3:D330">
    <cfRule type="cellIs" dxfId="2" priority="3" operator="equal">
      <formula>"プラクティス"</formula>
    </cfRule>
  </conditionalFormatting>
  <conditionalFormatting sqref="D3:D330">
    <cfRule type="cellIs" dxfId="3" priority="4" operator="equal">
      <formula>"アンチパターン"</formula>
    </cfRule>
  </conditionalFormatting>
  <conditionalFormatting sqref="F3:H330">
    <cfRule type="expression" dxfId="4" priority="5">
      <formula>INDIRECT("counting!H"&amp;row()-1)</formula>
    </cfRule>
  </conditionalFormatting>
  <conditionalFormatting sqref="F3:H330">
    <cfRule type="expression" dxfId="5" priority="6">
      <formula> 1=INDIRECT("counting!L"&amp;row()-1)</formula>
    </cfRule>
  </conditionalFormatting>
  <conditionalFormatting sqref="F3:H330">
    <cfRule type="expression" dxfId="6" priority="7">
      <formula> 0=INDIRECT("counting!L"&amp;row()-1)</formula>
    </cfRule>
  </conditionalFormatting>
  <conditionalFormatting sqref="F3:H330">
    <cfRule type="expression" dxfId="7" priority="8">
      <formula> 0.5=INDIRECT("counting!L"&amp;row()-1)</formula>
    </cfRule>
  </conditionalFormatting>
  <hyperlinks>
    <hyperlink display="未入力の項目または入力エラーの項目があります。" location="アセスメント!F3" ref="F1"/>
  </hyperlink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4.43" defaultRowHeight="15.75"/>
  <cols>
    <col customWidth="1" min="2" max="2" width="4.86"/>
    <col customWidth="1" min="3" max="3" width="24.43"/>
    <col customWidth="1" hidden="1" min="4" max="11" width="14.43"/>
    <col customWidth="1" min="12" max="12" width="15.86"/>
    <col customWidth="1" min="16" max="16" width="43.43"/>
  </cols>
  <sheetData>
    <row r="1" ht="31.5" customHeight="1">
      <c r="A1" s="39"/>
      <c r="B1" s="39"/>
      <c r="C1" s="40" t="s">
        <v>0</v>
      </c>
      <c r="D1" s="39"/>
      <c r="E1" s="39"/>
      <c r="F1" s="39"/>
      <c r="G1" s="39"/>
      <c r="H1" s="39"/>
      <c r="I1" s="39"/>
      <c r="J1" s="39"/>
      <c r="K1" s="39"/>
      <c r="L1" s="41"/>
      <c r="M1" s="39"/>
      <c r="N1" s="42"/>
      <c r="O1" s="43"/>
      <c r="P1" s="43"/>
    </row>
    <row r="2" ht="31.5" customHeight="1">
      <c r="A2" s="44" t="s">
        <v>9</v>
      </c>
      <c r="B2" s="44" t="s">
        <v>10</v>
      </c>
      <c r="C2" s="44" t="s">
        <v>11</v>
      </c>
      <c r="D2" s="45"/>
      <c r="E2" s="46"/>
      <c r="F2" s="47"/>
      <c r="G2" s="48"/>
      <c r="H2" s="49"/>
      <c r="I2" s="50"/>
      <c r="J2" s="48"/>
      <c r="K2" s="49"/>
      <c r="L2" s="51" t="s">
        <v>12</v>
      </c>
      <c r="M2" s="44" t="s">
        <v>13</v>
      </c>
      <c r="N2" s="44" t="s">
        <v>14</v>
      </c>
      <c r="O2" s="44" t="s">
        <v>15</v>
      </c>
      <c r="P2" s="52"/>
    </row>
    <row r="3">
      <c r="A3" s="53" t="s">
        <v>16</v>
      </c>
      <c r="B3" s="54">
        <f>category!B2</f>
        <v>1</v>
      </c>
      <c r="C3" s="55" t="str">
        <f>category!C2</f>
        <v>チーム構成と権限委譲</v>
      </c>
      <c r="D3" s="56" t="str">
        <f t="shared" ref="D3:K3" si="1">indirect("counting!L"&amp; ((row()-3)*8 + COLUMN() -2))</f>
        <v>-</v>
      </c>
      <c r="E3" s="56" t="str">
        <f t="shared" si="1"/>
        <v>-</v>
      </c>
      <c r="F3" s="56" t="str">
        <f t="shared" si="1"/>
        <v>-</v>
      </c>
      <c r="G3" s="56" t="str">
        <f t="shared" si="1"/>
        <v>-</v>
      </c>
      <c r="H3" s="56" t="str">
        <f t="shared" si="1"/>
        <v>-</v>
      </c>
      <c r="I3" s="56" t="str">
        <f t="shared" si="1"/>
        <v>-</v>
      </c>
      <c r="J3" s="56" t="str">
        <f t="shared" si="1"/>
        <v>-</v>
      </c>
      <c r="K3" s="56" t="str">
        <f t="shared" si="1"/>
        <v>-</v>
      </c>
      <c r="L3" s="57">
        <f t="shared" ref="L3:L42" si="3">sum(D3:K3)</f>
        <v>0</v>
      </c>
      <c r="M3" s="58">
        <f>sum(L3:L10)</f>
        <v>0</v>
      </c>
      <c r="N3" s="59">
        <f>((M3-stats!B2)/stats!C2)*10+50</f>
        <v>7.494145199</v>
      </c>
      <c r="O3" s="60" t="str">
        <f>vlookup(N3,rating!$B$2:$D$13,3,TRUE)</f>
        <v>DD</v>
      </c>
    </row>
    <row r="4">
      <c r="A4" s="61"/>
      <c r="B4" s="54">
        <f>category!B3</f>
        <v>2</v>
      </c>
      <c r="C4" s="55" t="str">
        <f>category!C3</f>
        <v>チームビルディング</v>
      </c>
      <c r="D4" s="56" t="str">
        <f t="shared" ref="D4:K4" si="2">indirect("counting!L"&amp; ((row()-3)*8 + COLUMN() -2))</f>
        <v>-</v>
      </c>
      <c r="E4" s="56" t="str">
        <f t="shared" si="2"/>
        <v>-</v>
      </c>
      <c r="F4" s="56" t="str">
        <f t="shared" si="2"/>
        <v>-</v>
      </c>
      <c r="G4" s="56" t="str">
        <f t="shared" si="2"/>
        <v>-</v>
      </c>
      <c r="H4" s="56" t="str">
        <f t="shared" si="2"/>
        <v>-</v>
      </c>
      <c r="I4" s="56" t="str">
        <f t="shared" si="2"/>
        <v>-</v>
      </c>
      <c r="J4" s="56" t="str">
        <f t="shared" si="2"/>
        <v>-</v>
      </c>
      <c r="K4" s="56" t="str">
        <f t="shared" si="2"/>
        <v>-</v>
      </c>
      <c r="L4" s="57">
        <f t="shared" si="3"/>
        <v>0</v>
      </c>
      <c r="M4" s="61"/>
      <c r="N4" s="61"/>
      <c r="O4" s="61"/>
    </row>
    <row r="5">
      <c r="A5" s="61"/>
      <c r="B5" s="54">
        <f>category!B4</f>
        <v>3</v>
      </c>
      <c r="C5" s="55" t="str">
        <f>category!C4</f>
        <v>心理的安全性</v>
      </c>
      <c r="D5" s="56" t="str">
        <f t="shared" ref="D5:K5" si="4">indirect("counting!L"&amp; ((row()-3)*8 + COLUMN() -2))</f>
        <v>-</v>
      </c>
      <c r="E5" s="56" t="str">
        <f t="shared" si="4"/>
        <v>-</v>
      </c>
      <c r="F5" s="56" t="str">
        <f t="shared" si="4"/>
        <v>-</v>
      </c>
      <c r="G5" s="56" t="str">
        <f t="shared" si="4"/>
        <v>-</v>
      </c>
      <c r="H5" s="56" t="str">
        <f t="shared" si="4"/>
        <v>-</v>
      </c>
      <c r="I5" s="56" t="str">
        <f t="shared" si="4"/>
        <v>-</v>
      </c>
      <c r="J5" s="56" t="str">
        <f t="shared" si="4"/>
        <v>-</v>
      </c>
      <c r="K5" s="56" t="str">
        <f t="shared" si="4"/>
        <v>-</v>
      </c>
      <c r="L5" s="57">
        <f t="shared" si="3"/>
        <v>0</v>
      </c>
      <c r="M5" s="61"/>
      <c r="N5" s="61"/>
      <c r="O5" s="61"/>
    </row>
    <row r="6">
      <c r="A6" s="61"/>
      <c r="B6" s="54">
        <f>category!B5</f>
        <v>4</v>
      </c>
      <c r="C6" s="55" t="str">
        <f>category!C5</f>
        <v>タスクマネジメント</v>
      </c>
      <c r="D6" s="56" t="str">
        <f t="shared" ref="D6:K6" si="5">indirect("counting!L"&amp; ((row()-3)*8 + COLUMN() -2))</f>
        <v>-</v>
      </c>
      <c r="E6" s="56" t="str">
        <f t="shared" si="5"/>
        <v>-</v>
      </c>
      <c r="F6" s="56" t="str">
        <f t="shared" si="5"/>
        <v>-</v>
      </c>
      <c r="G6" s="56" t="str">
        <f t="shared" si="5"/>
        <v>-</v>
      </c>
      <c r="H6" s="56" t="str">
        <f t="shared" si="5"/>
        <v>-</v>
      </c>
      <c r="I6" s="56" t="str">
        <f t="shared" si="5"/>
        <v>-</v>
      </c>
      <c r="J6" s="56" t="str">
        <f t="shared" si="5"/>
        <v>-</v>
      </c>
      <c r="K6" s="56" t="str">
        <f t="shared" si="5"/>
        <v>-</v>
      </c>
      <c r="L6" s="57">
        <f t="shared" si="3"/>
        <v>0</v>
      </c>
      <c r="M6" s="61"/>
      <c r="N6" s="61"/>
      <c r="O6" s="61"/>
    </row>
    <row r="7">
      <c r="A7" s="61"/>
      <c r="B7" s="54">
        <f>category!B6</f>
        <v>5</v>
      </c>
      <c r="C7" s="55" t="str">
        <f>category!C6</f>
        <v>透明性ある目標管理</v>
      </c>
      <c r="D7" s="56" t="str">
        <f t="shared" ref="D7:K7" si="6">indirect("counting!L"&amp; ((row()-3)*8 + COLUMN() -2))</f>
        <v>-</v>
      </c>
      <c r="E7" s="56" t="str">
        <f t="shared" si="6"/>
        <v>-</v>
      </c>
      <c r="F7" s="56" t="str">
        <f t="shared" si="6"/>
        <v>-</v>
      </c>
      <c r="G7" s="56" t="str">
        <f t="shared" si="6"/>
        <v>-</v>
      </c>
      <c r="H7" s="56" t="str">
        <f t="shared" si="6"/>
        <v>-</v>
      </c>
      <c r="I7" s="56" t="str">
        <f t="shared" si="6"/>
        <v>-</v>
      </c>
      <c r="J7" s="56" t="str">
        <f t="shared" si="6"/>
        <v>-</v>
      </c>
      <c r="K7" s="56" t="str">
        <f t="shared" si="6"/>
        <v>-</v>
      </c>
      <c r="L7" s="57">
        <f t="shared" si="3"/>
        <v>0</v>
      </c>
      <c r="M7" s="61"/>
      <c r="N7" s="61"/>
      <c r="O7" s="61"/>
    </row>
    <row r="8">
      <c r="A8" s="61"/>
      <c r="B8" s="54">
        <f>category!B7</f>
        <v>6</v>
      </c>
      <c r="C8" s="55" t="str">
        <f>category!C7</f>
        <v>経験主義的な見積りと計画</v>
      </c>
      <c r="D8" s="56" t="str">
        <f t="shared" ref="D8:K8" si="7">indirect("counting!L"&amp; ((row()-3)*8 + COLUMN() -2))</f>
        <v>-</v>
      </c>
      <c r="E8" s="56" t="str">
        <f t="shared" si="7"/>
        <v>-</v>
      </c>
      <c r="F8" s="56" t="str">
        <f t="shared" si="7"/>
        <v>-</v>
      </c>
      <c r="G8" s="56" t="str">
        <f t="shared" si="7"/>
        <v>-</v>
      </c>
      <c r="H8" s="56" t="str">
        <f t="shared" si="7"/>
        <v>-</v>
      </c>
      <c r="I8" s="56" t="str">
        <f t="shared" si="7"/>
        <v>-</v>
      </c>
      <c r="J8" s="56" t="str">
        <f t="shared" si="7"/>
        <v>-</v>
      </c>
      <c r="K8" s="56" t="str">
        <f t="shared" si="7"/>
        <v>-</v>
      </c>
      <c r="L8" s="57">
        <f t="shared" si="3"/>
        <v>0</v>
      </c>
      <c r="M8" s="61"/>
      <c r="N8" s="61"/>
      <c r="O8" s="61"/>
    </row>
    <row r="9">
      <c r="A9" s="61"/>
      <c r="B9" s="54">
        <f>category!B8</f>
        <v>7</v>
      </c>
      <c r="C9" s="55" t="str">
        <f>category!C8</f>
        <v>ふりかえり習慣</v>
      </c>
      <c r="D9" s="56" t="str">
        <f t="shared" ref="D9:K9" si="8">indirect("counting!L"&amp; ((row()-3)*8 + COLUMN() -2))</f>
        <v>-</v>
      </c>
      <c r="E9" s="56" t="str">
        <f t="shared" si="8"/>
        <v>-</v>
      </c>
      <c r="F9" s="56" t="str">
        <f t="shared" si="8"/>
        <v>-</v>
      </c>
      <c r="G9" s="56" t="str">
        <f t="shared" si="8"/>
        <v>-</v>
      </c>
      <c r="H9" s="56" t="str">
        <f t="shared" si="8"/>
        <v>-</v>
      </c>
      <c r="I9" s="56" t="str">
        <f t="shared" si="8"/>
        <v>-</v>
      </c>
      <c r="J9" s="56" t="str">
        <f t="shared" si="8"/>
        <v>-</v>
      </c>
      <c r="K9" s="56" t="str">
        <f t="shared" si="8"/>
        <v>-</v>
      </c>
      <c r="L9" s="57">
        <f t="shared" si="3"/>
        <v>0</v>
      </c>
      <c r="M9" s="61"/>
      <c r="N9" s="61"/>
      <c r="O9" s="61"/>
    </row>
    <row r="10">
      <c r="A10" s="62"/>
      <c r="B10" s="54">
        <f>category!B9</f>
        <v>8</v>
      </c>
      <c r="C10" s="55" t="str">
        <f>category!C9</f>
        <v>バリューストリーム最適化</v>
      </c>
      <c r="D10" s="56" t="str">
        <f t="shared" ref="D10:K10" si="9">indirect("counting!L"&amp; ((row()-3)*8 + COLUMN() -2))</f>
        <v>-</v>
      </c>
      <c r="E10" s="56" t="str">
        <f t="shared" si="9"/>
        <v>-</v>
      </c>
      <c r="F10" s="56" t="str">
        <f t="shared" si="9"/>
        <v>-</v>
      </c>
      <c r="G10" s="56" t="str">
        <f t="shared" si="9"/>
        <v>-</v>
      </c>
      <c r="H10" s="56" t="str">
        <f t="shared" si="9"/>
        <v>-</v>
      </c>
      <c r="I10" s="56" t="str">
        <f t="shared" si="9"/>
        <v>-</v>
      </c>
      <c r="J10" s="56" t="str">
        <f t="shared" si="9"/>
        <v>-</v>
      </c>
      <c r="K10" s="56" t="str">
        <f t="shared" si="9"/>
        <v>-</v>
      </c>
      <c r="L10" s="57">
        <f t="shared" si="3"/>
        <v>0</v>
      </c>
      <c r="M10" s="62"/>
      <c r="N10" s="62"/>
      <c r="O10" s="62"/>
    </row>
    <row r="11">
      <c r="A11" s="53" t="s">
        <v>17</v>
      </c>
      <c r="B11" s="54">
        <f>category!B10</f>
        <v>1</v>
      </c>
      <c r="C11" s="55" t="str">
        <f>category!C10</f>
        <v>バージョン管理</v>
      </c>
      <c r="D11" s="56" t="str">
        <f t="shared" ref="D11:K11" si="10">indirect("counting!L"&amp; ((row()-3)*8 + COLUMN() -2))</f>
        <v>-</v>
      </c>
      <c r="E11" s="56" t="str">
        <f t="shared" si="10"/>
        <v>-</v>
      </c>
      <c r="F11" s="56" t="str">
        <f t="shared" si="10"/>
        <v>-</v>
      </c>
      <c r="G11" s="56" t="str">
        <f t="shared" si="10"/>
        <v>-</v>
      </c>
      <c r="H11" s="56" t="str">
        <f t="shared" si="10"/>
        <v>-</v>
      </c>
      <c r="I11" s="56" t="str">
        <f t="shared" si="10"/>
        <v>-</v>
      </c>
      <c r="J11" s="56" t="str">
        <f t="shared" si="10"/>
        <v>-</v>
      </c>
      <c r="K11" s="56" t="str">
        <f t="shared" si="10"/>
        <v>-</v>
      </c>
      <c r="L11" s="57">
        <f t="shared" si="3"/>
        <v>0</v>
      </c>
      <c r="M11" s="58">
        <f>sum(L11:L18)</f>
        <v>0</v>
      </c>
      <c r="N11" s="59">
        <f>((M11-stats!B3)/stats!C3)*10+50</f>
        <v>16.16314199</v>
      </c>
      <c r="O11" s="60" t="str">
        <f>vlookup(N11,rating!$B$2:$D$13,3,TRUE)</f>
        <v>DD</v>
      </c>
    </row>
    <row r="12">
      <c r="A12" s="61"/>
      <c r="B12" s="54">
        <f>category!B11</f>
        <v>2</v>
      </c>
      <c r="C12" s="55" t="str">
        <f>category!C11</f>
        <v>ソースコードの明確さ</v>
      </c>
      <c r="D12" s="56" t="str">
        <f t="shared" ref="D12:K12" si="11">indirect("counting!L"&amp; ((row()-3)*8 + COLUMN() -2))</f>
        <v>-</v>
      </c>
      <c r="E12" s="56" t="str">
        <f t="shared" si="11"/>
        <v>-</v>
      </c>
      <c r="F12" s="56" t="str">
        <f t="shared" si="11"/>
        <v>-</v>
      </c>
      <c r="G12" s="56" t="str">
        <f t="shared" si="11"/>
        <v>-</v>
      </c>
      <c r="H12" s="56" t="str">
        <f t="shared" si="11"/>
        <v>-</v>
      </c>
      <c r="I12" s="56" t="str">
        <f t="shared" si="11"/>
        <v>-</v>
      </c>
      <c r="J12" s="56" t="str">
        <f t="shared" si="11"/>
        <v>-</v>
      </c>
      <c r="K12" s="56" t="str">
        <f t="shared" si="11"/>
        <v>-</v>
      </c>
      <c r="L12" s="57">
        <f t="shared" si="3"/>
        <v>0</v>
      </c>
      <c r="M12" s="61"/>
      <c r="N12" s="61"/>
      <c r="O12" s="61"/>
    </row>
    <row r="13">
      <c r="A13" s="61"/>
      <c r="B13" s="54">
        <f>category!B12</f>
        <v>3</v>
      </c>
      <c r="C13" s="55" t="str">
        <f>category!C12</f>
        <v>継続的インテグレーション</v>
      </c>
      <c r="D13" s="56" t="str">
        <f t="shared" ref="D13:K13" si="12">indirect("counting!L"&amp; ((row()-3)*8 + COLUMN() -2))</f>
        <v>-</v>
      </c>
      <c r="E13" s="56" t="str">
        <f t="shared" si="12"/>
        <v>-</v>
      </c>
      <c r="F13" s="56" t="str">
        <f t="shared" si="12"/>
        <v>-</v>
      </c>
      <c r="G13" s="56" t="str">
        <f t="shared" si="12"/>
        <v>-</v>
      </c>
      <c r="H13" s="56" t="str">
        <f t="shared" si="12"/>
        <v>-</v>
      </c>
      <c r="I13" s="56" t="str">
        <f t="shared" si="12"/>
        <v>-</v>
      </c>
      <c r="J13" s="56" t="str">
        <f t="shared" si="12"/>
        <v>-</v>
      </c>
      <c r="K13" s="56" t="str">
        <f t="shared" si="12"/>
        <v>-</v>
      </c>
      <c r="L13" s="57">
        <f t="shared" si="3"/>
        <v>0</v>
      </c>
      <c r="M13" s="61"/>
      <c r="N13" s="61"/>
      <c r="O13" s="61"/>
    </row>
    <row r="14">
      <c r="A14" s="61"/>
      <c r="B14" s="54">
        <f>category!B13</f>
        <v>4</v>
      </c>
      <c r="C14" s="55" t="str">
        <f>category!C13</f>
        <v>継続的デプロイ</v>
      </c>
      <c r="D14" s="56" t="str">
        <f t="shared" ref="D14:K14" si="13">indirect("counting!L"&amp; ((row()-3)*8 + COLUMN() -2))</f>
        <v>-</v>
      </c>
      <c r="E14" s="56" t="str">
        <f t="shared" si="13"/>
        <v>-</v>
      </c>
      <c r="F14" s="56" t="str">
        <f t="shared" si="13"/>
        <v>-</v>
      </c>
      <c r="G14" s="56" t="str">
        <f t="shared" si="13"/>
        <v>-</v>
      </c>
      <c r="H14" s="56" t="str">
        <f t="shared" si="13"/>
        <v>-</v>
      </c>
      <c r="I14" s="56" t="str">
        <f t="shared" si="13"/>
        <v>-</v>
      </c>
      <c r="J14" s="56" t="str">
        <f t="shared" si="13"/>
        <v>-</v>
      </c>
      <c r="K14" s="56" t="str">
        <f t="shared" si="13"/>
        <v>-</v>
      </c>
      <c r="L14" s="57">
        <f t="shared" si="3"/>
        <v>0</v>
      </c>
      <c r="M14" s="61"/>
      <c r="N14" s="61"/>
      <c r="O14" s="61"/>
    </row>
    <row r="15">
      <c r="A15" s="61"/>
      <c r="B15" s="54">
        <f>category!B14</f>
        <v>5</v>
      </c>
      <c r="C15" s="55" t="str">
        <f>category!C14</f>
        <v>API駆動開発</v>
      </c>
      <c r="D15" s="56" t="str">
        <f t="shared" ref="D15:K15" si="14">indirect("counting!L"&amp; ((row()-3)*8 + COLUMN() -2))</f>
        <v>-</v>
      </c>
      <c r="E15" s="56" t="str">
        <f t="shared" si="14"/>
        <v>-</v>
      </c>
      <c r="F15" s="56" t="str">
        <f t="shared" si="14"/>
        <v>-</v>
      </c>
      <c r="G15" s="56" t="str">
        <f t="shared" si="14"/>
        <v>-</v>
      </c>
      <c r="H15" s="56" t="str">
        <f t="shared" si="14"/>
        <v>-</v>
      </c>
      <c r="I15" s="56" t="str">
        <f t="shared" si="14"/>
        <v>-</v>
      </c>
      <c r="J15" s="56" t="str">
        <f t="shared" si="14"/>
        <v>-</v>
      </c>
      <c r="K15" s="56" t="str">
        <f t="shared" si="14"/>
        <v>-</v>
      </c>
      <c r="L15" s="57">
        <f t="shared" si="3"/>
        <v>0</v>
      </c>
      <c r="M15" s="61"/>
      <c r="N15" s="61"/>
      <c r="O15" s="61"/>
    </row>
    <row r="16">
      <c r="A16" s="61"/>
      <c r="B16" s="54">
        <f>category!B15</f>
        <v>6</v>
      </c>
      <c r="C16" s="55" t="str">
        <f>category!C15</f>
        <v>疎結合アーキテクチャ</v>
      </c>
      <c r="D16" s="56" t="str">
        <f t="shared" ref="D16:K16" si="15">indirect("counting!L"&amp; ((row()-3)*8 + COLUMN() -2))</f>
        <v>-</v>
      </c>
      <c r="E16" s="56" t="str">
        <f t="shared" si="15"/>
        <v>-</v>
      </c>
      <c r="F16" s="56" t="str">
        <f t="shared" si="15"/>
        <v>-</v>
      </c>
      <c r="G16" s="56" t="str">
        <f t="shared" si="15"/>
        <v>-</v>
      </c>
      <c r="H16" s="56" t="str">
        <f t="shared" si="15"/>
        <v>-</v>
      </c>
      <c r="I16" s="56" t="str">
        <f t="shared" si="15"/>
        <v>-</v>
      </c>
      <c r="J16" s="56" t="str">
        <f t="shared" si="15"/>
        <v>-</v>
      </c>
      <c r="K16" s="56" t="str">
        <f t="shared" si="15"/>
        <v>-</v>
      </c>
      <c r="L16" s="57">
        <f t="shared" si="3"/>
        <v>0</v>
      </c>
      <c r="M16" s="61"/>
      <c r="N16" s="61"/>
      <c r="O16" s="61"/>
    </row>
    <row r="17">
      <c r="A17" s="61"/>
      <c r="B17" s="54">
        <f>category!B16</f>
        <v>7</v>
      </c>
      <c r="C17" s="55" t="str">
        <f>category!C16</f>
        <v>システムモニタリング</v>
      </c>
      <c r="D17" s="56" t="str">
        <f t="shared" ref="D17:K17" si="16">indirect("counting!L"&amp; ((row()-3)*8 + COLUMN() -2))</f>
        <v>-</v>
      </c>
      <c r="E17" s="56" t="str">
        <f t="shared" si="16"/>
        <v>-</v>
      </c>
      <c r="F17" s="56" t="str">
        <f t="shared" si="16"/>
        <v>-</v>
      </c>
      <c r="G17" s="56" t="str">
        <f t="shared" si="16"/>
        <v>-</v>
      </c>
      <c r="H17" s="56" t="str">
        <f t="shared" si="16"/>
        <v>-</v>
      </c>
      <c r="I17" s="56" t="str">
        <f t="shared" si="16"/>
        <v>-</v>
      </c>
      <c r="J17" s="56" t="str">
        <f t="shared" si="16"/>
        <v>-</v>
      </c>
      <c r="K17" s="56" t="str">
        <f t="shared" si="16"/>
        <v>-</v>
      </c>
      <c r="L17" s="57">
        <f t="shared" si="3"/>
        <v>0</v>
      </c>
      <c r="M17" s="61"/>
      <c r="N17" s="61"/>
      <c r="O17" s="61"/>
    </row>
    <row r="18">
      <c r="A18" s="62"/>
      <c r="B18" s="54">
        <f>category!B17</f>
        <v>8</v>
      </c>
      <c r="C18" s="55" t="str">
        <f>category!C17</f>
        <v>セキュリティシフトレフト</v>
      </c>
      <c r="D18" s="56" t="str">
        <f t="shared" ref="D18:K18" si="17">indirect("counting!L"&amp; ((row()-3)*8 + COLUMN() -2))</f>
        <v>-</v>
      </c>
      <c r="E18" s="56" t="str">
        <f t="shared" si="17"/>
        <v>-</v>
      </c>
      <c r="F18" s="56" t="str">
        <f t="shared" si="17"/>
        <v>-</v>
      </c>
      <c r="G18" s="56" t="str">
        <f t="shared" si="17"/>
        <v>-</v>
      </c>
      <c r="H18" s="56" t="str">
        <f t="shared" si="17"/>
        <v>-</v>
      </c>
      <c r="I18" s="56" t="str">
        <f t="shared" si="17"/>
        <v>-</v>
      </c>
      <c r="J18" s="56" t="str">
        <f t="shared" si="17"/>
        <v>-</v>
      </c>
      <c r="K18" s="56" t="str">
        <f t="shared" si="17"/>
        <v>-</v>
      </c>
      <c r="L18" s="57">
        <f t="shared" si="3"/>
        <v>0</v>
      </c>
      <c r="M18" s="62"/>
      <c r="N18" s="62"/>
      <c r="O18" s="62"/>
    </row>
    <row r="19">
      <c r="A19" s="53" t="s">
        <v>18</v>
      </c>
      <c r="B19" s="54">
        <f>category!B18</f>
        <v>1</v>
      </c>
      <c r="C19" s="55" t="str">
        <f>category!C18</f>
        <v>顧客接点のデジタル化</v>
      </c>
      <c r="D19" s="56" t="str">
        <f t="shared" ref="D19:K19" si="18">indirect("counting!L"&amp; ((row()-3)*8 + COLUMN() -2))</f>
        <v>-</v>
      </c>
      <c r="E19" s="56" t="str">
        <f t="shared" si="18"/>
        <v>-</v>
      </c>
      <c r="F19" s="56" t="str">
        <f t="shared" si="18"/>
        <v>-</v>
      </c>
      <c r="G19" s="56" t="str">
        <f t="shared" si="18"/>
        <v>-</v>
      </c>
      <c r="H19" s="56" t="str">
        <f t="shared" si="18"/>
        <v>-</v>
      </c>
      <c r="I19" s="56" t="str">
        <f t="shared" si="18"/>
        <v>-</v>
      </c>
      <c r="J19" s="56" t="str">
        <f t="shared" si="18"/>
        <v>-</v>
      </c>
      <c r="K19" s="56" t="str">
        <f t="shared" si="18"/>
        <v>-</v>
      </c>
      <c r="L19" s="57">
        <f t="shared" si="3"/>
        <v>0</v>
      </c>
      <c r="M19" s="58">
        <f>sum(L19:L26)</f>
        <v>0</v>
      </c>
      <c r="N19" s="59">
        <f>((M19-stats!B4)/stats!C4)*10+50</f>
        <v>24.86535009</v>
      </c>
      <c r="O19" s="60" t="str">
        <f>vlookup(N19,rating!$B$2:$D$13,3,TRUE)</f>
        <v>DD</v>
      </c>
    </row>
    <row r="20">
      <c r="A20" s="61"/>
      <c r="B20" s="54">
        <f>category!B19</f>
        <v>2</v>
      </c>
      <c r="C20" s="55" t="str">
        <f>category!C19</f>
        <v>事業活動データの収集</v>
      </c>
      <c r="D20" s="56" t="str">
        <f t="shared" ref="D20:K20" si="19">indirect("counting!L"&amp; ((row()-3)*8 + COLUMN() -2))</f>
        <v>-</v>
      </c>
      <c r="E20" s="56" t="str">
        <f t="shared" si="19"/>
        <v>-</v>
      </c>
      <c r="F20" s="56" t="str">
        <f t="shared" si="19"/>
        <v>-</v>
      </c>
      <c r="G20" s="56" t="str">
        <f t="shared" si="19"/>
        <v>-</v>
      </c>
      <c r="H20" s="56" t="str">
        <f t="shared" si="19"/>
        <v>-</v>
      </c>
      <c r="I20" s="56" t="str">
        <f t="shared" si="19"/>
        <v>-</v>
      </c>
      <c r="J20" s="56" t="str">
        <f t="shared" si="19"/>
        <v>-</v>
      </c>
      <c r="K20" s="56" t="str">
        <f t="shared" si="19"/>
        <v>-</v>
      </c>
      <c r="L20" s="57">
        <f t="shared" si="3"/>
        <v>0</v>
      </c>
      <c r="M20" s="61"/>
      <c r="N20" s="61"/>
      <c r="O20" s="61"/>
    </row>
    <row r="21">
      <c r="A21" s="61"/>
      <c r="B21" s="54">
        <f>category!B20</f>
        <v>3</v>
      </c>
      <c r="C21" s="55" t="str">
        <f>category!C20</f>
        <v>データ蓄積・分析基盤</v>
      </c>
      <c r="D21" s="56" t="str">
        <f t="shared" ref="D21:K21" si="20">indirect("counting!L"&amp; ((row()-3)*8 + COLUMN() -2))</f>
        <v>-</v>
      </c>
      <c r="E21" s="56" t="str">
        <f t="shared" si="20"/>
        <v>-</v>
      </c>
      <c r="F21" s="56" t="str">
        <f t="shared" si="20"/>
        <v>-</v>
      </c>
      <c r="G21" s="56" t="str">
        <f t="shared" si="20"/>
        <v>-</v>
      </c>
      <c r="H21" s="56" t="str">
        <f t="shared" si="20"/>
        <v>-</v>
      </c>
      <c r="I21" s="56" t="str">
        <f t="shared" si="20"/>
        <v>-</v>
      </c>
      <c r="J21" s="56" t="str">
        <f t="shared" si="20"/>
        <v>-</v>
      </c>
      <c r="K21" s="56" t="str">
        <f t="shared" si="20"/>
        <v>-</v>
      </c>
      <c r="L21" s="57">
        <f t="shared" si="3"/>
        <v>0</v>
      </c>
      <c r="M21" s="61"/>
      <c r="N21" s="61"/>
      <c r="O21" s="61"/>
    </row>
    <row r="22">
      <c r="A22" s="61"/>
      <c r="B22" s="54">
        <f>category!B21</f>
        <v>4</v>
      </c>
      <c r="C22" s="55" t="str">
        <f>category!C21</f>
        <v>データ処理パイプライン</v>
      </c>
      <c r="D22" s="56" t="str">
        <f t="shared" ref="D22:K22" si="21">indirect("counting!L"&amp; ((row()-3)*8 + COLUMN() -2))</f>
        <v>-</v>
      </c>
      <c r="E22" s="56" t="str">
        <f t="shared" si="21"/>
        <v>-</v>
      </c>
      <c r="F22" s="56" t="str">
        <f t="shared" si="21"/>
        <v>-</v>
      </c>
      <c r="G22" s="56" t="str">
        <f t="shared" si="21"/>
        <v>-</v>
      </c>
      <c r="H22" s="56" t="str">
        <f t="shared" si="21"/>
        <v>-</v>
      </c>
      <c r="I22" s="56" t="str">
        <f t="shared" si="21"/>
        <v>-</v>
      </c>
      <c r="J22" s="56" t="str">
        <f t="shared" si="21"/>
        <v>-</v>
      </c>
      <c r="K22" s="56" t="str">
        <f t="shared" si="21"/>
        <v>-</v>
      </c>
      <c r="L22" s="57">
        <f t="shared" si="3"/>
        <v>0</v>
      </c>
      <c r="M22" s="61"/>
      <c r="N22" s="61"/>
      <c r="O22" s="61"/>
    </row>
    <row r="23">
      <c r="A23" s="61"/>
      <c r="B23" s="54">
        <f>category!B22</f>
        <v>5</v>
      </c>
      <c r="C23" s="55" t="str">
        <f>category!C22</f>
        <v>データ可視化とリテラシー</v>
      </c>
      <c r="D23" s="56" t="str">
        <f t="shared" ref="D23:K23" si="22">indirect("counting!L"&amp; ((row()-3)*8 + COLUMN() -2))</f>
        <v>-</v>
      </c>
      <c r="E23" s="56" t="str">
        <f t="shared" si="22"/>
        <v>-</v>
      </c>
      <c r="F23" s="56" t="str">
        <f t="shared" si="22"/>
        <v>-</v>
      </c>
      <c r="G23" s="56" t="str">
        <f t="shared" si="22"/>
        <v>-</v>
      </c>
      <c r="H23" s="56" t="str">
        <f t="shared" si="22"/>
        <v>-</v>
      </c>
      <c r="I23" s="56" t="str">
        <f t="shared" si="22"/>
        <v>-</v>
      </c>
      <c r="J23" s="56" t="str">
        <f t="shared" si="22"/>
        <v>-</v>
      </c>
      <c r="K23" s="56" t="str">
        <f t="shared" si="22"/>
        <v>-</v>
      </c>
      <c r="L23" s="57">
        <f t="shared" si="3"/>
        <v>0</v>
      </c>
      <c r="M23" s="61"/>
      <c r="N23" s="61"/>
      <c r="O23" s="61"/>
    </row>
    <row r="24">
      <c r="A24" s="61"/>
      <c r="B24" s="54">
        <f>category!B23</f>
        <v>6</v>
      </c>
      <c r="C24" s="55" t="str">
        <f>category!C23</f>
        <v>機械学習プロジェクト管理</v>
      </c>
      <c r="D24" s="56" t="str">
        <f t="shared" ref="D24:K24" si="23">indirect("counting!L"&amp; ((row()-3)*8 + COLUMN() -2))</f>
        <v>-</v>
      </c>
      <c r="E24" s="56" t="str">
        <f t="shared" si="23"/>
        <v>-</v>
      </c>
      <c r="F24" s="56" t="str">
        <f t="shared" si="23"/>
        <v>-</v>
      </c>
      <c r="G24" s="56" t="str">
        <f t="shared" si="23"/>
        <v>-</v>
      </c>
      <c r="H24" s="56" t="str">
        <f t="shared" si="23"/>
        <v>-</v>
      </c>
      <c r="I24" s="56" t="str">
        <f t="shared" si="23"/>
        <v>-</v>
      </c>
      <c r="J24" s="56" t="str">
        <f t="shared" si="23"/>
        <v>-</v>
      </c>
      <c r="K24" s="56" t="str">
        <f t="shared" si="23"/>
        <v>-</v>
      </c>
      <c r="L24" s="57">
        <f t="shared" si="3"/>
        <v>0</v>
      </c>
      <c r="M24" s="61"/>
      <c r="N24" s="61"/>
      <c r="O24" s="61"/>
    </row>
    <row r="25">
      <c r="A25" s="61"/>
      <c r="B25" s="54">
        <f>category!B24</f>
        <v>7</v>
      </c>
      <c r="C25" s="55" t="str">
        <f>category!C24</f>
        <v>マーケティング自動化</v>
      </c>
      <c r="D25" s="56" t="str">
        <f t="shared" ref="D25:K25" si="24">indirect("counting!L"&amp; ((row()-3)*8 + COLUMN() -2))</f>
        <v>-</v>
      </c>
      <c r="E25" s="56" t="str">
        <f t="shared" si="24"/>
        <v>-</v>
      </c>
      <c r="F25" s="56" t="str">
        <f t="shared" si="24"/>
        <v>-</v>
      </c>
      <c r="G25" s="56" t="str">
        <f t="shared" si="24"/>
        <v>-</v>
      </c>
      <c r="H25" s="56" t="str">
        <f t="shared" si="24"/>
        <v>-</v>
      </c>
      <c r="I25" s="56" t="str">
        <f t="shared" si="24"/>
        <v>-</v>
      </c>
      <c r="J25" s="56" t="str">
        <f t="shared" si="24"/>
        <v>-</v>
      </c>
      <c r="K25" s="56" t="str">
        <f t="shared" si="24"/>
        <v>-</v>
      </c>
      <c r="L25" s="57">
        <f t="shared" si="3"/>
        <v>0</v>
      </c>
      <c r="M25" s="61"/>
      <c r="N25" s="61"/>
      <c r="O25" s="61"/>
    </row>
    <row r="26">
      <c r="A26" s="62"/>
      <c r="B26" s="54">
        <f>category!B25</f>
        <v>8</v>
      </c>
      <c r="C26" s="55" t="str">
        <f>category!C25</f>
        <v>自動的な意思決定</v>
      </c>
      <c r="D26" s="56" t="str">
        <f t="shared" ref="D26:K26" si="25">indirect("counting!L"&amp; ((row()-3)*8 + COLUMN() -2))</f>
        <v>-</v>
      </c>
      <c r="E26" s="56" t="str">
        <f t="shared" si="25"/>
        <v>-</v>
      </c>
      <c r="F26" s="56" t="str">
        <f t="shared" si="25"/>
        <v>-</v>
      </c>
      <c r="G26" s="56" t="str">
        <f t="shared" si="25"/>
        <v>-</v>
      </c>
      <c r="H26" s="56" t="str">
        <f t="shared" si="25"/>
        <v>-</v>
      </c>
      <c r="I26" s="56" t="str">
        <f t="shared" si="25"/>
        <v>-</v>
      </c>
      <c r="J26" s="56" t="str">
        <f t="shared" si="25"/>
        <v>-</v>
      </c>
      <c r="K26" s="56" t="str">
        <f t="shared" si="25"/>
        <v>-</v>
      </c>
      <c r="L26" s="57">
        <f t="shared" si="3"/>
        <v>0</v>
      </c>
      <c r="M26" s="62"/>
      <c r="N26" s="62"/>
      <c r="O26" s="62"/>
    </row>
    <row r="27">
      <c r="A27" s="53" t="s">
        <v>19</v>
      </c>
      <c r="B27" s="54">
        <f>category!B26</f>
        <v>1</v>
      </c>
      <c r="C27" s="55" t="str">
        <f>category!C26</f>
        <v>ペルソナの設定</v>
      </c>
      <c r="D27" s="56" t="str">
        <f t="shared" ref="D27:K27" si="26">indirect("counting!L"&amp; ((row()-3)*8 + COLUMN() -2))</f>
        <v>-</v>
      </c>
      <c r="E27" s="56" t="str">
        <f t="shared" si="26"/>
        <v>-</v>
      </c>
      <c r="F27" s="56" t="str">
        <f t="shared" si="26"/>
        <v>-</v>
      </c>
      <c r="G27" s="56" t="str">
        <f t="shared" si="26"/>
        <v>-</v>
      </c>
      <c r="H27" s="56" t="str">
        <f t="shared" si="26"/>
        <v>-</v>
      </c>
      <c r="I27" s="56" t="str">
        <f t="shared" si="26"/>
        <v>-</v>
      </c>
      <c r="J27" s="56" t="str">
        <f t="shared" si="26"/>
        <v>-</v>
      </c>
      <c r="K27" s="56" t="str">
        <f t="shared" si="26"/>
        <v>-</v>
      </c>
      <c r="L27" s="57">
        <f t="shared" si="3"/>
        <v>0</v>
      </c>
      <c r="M27" s="58">
        <f>sum(L27:L34)</f>
        <v>0</v>
      </c>
      <c r="N27" s="59">
        <f>((M27-stats!B5)/stats!C5)*10+50</f>
        <v>21.41482194</v>
      </c>
      <c r="O27" s="60" t="str">
        <f>vlookup(N27,rating!$B$2:$D$13,3,TRUE)</f>
        <v>DD</v>
      </c>
    </row>
    <row r="28">
      <c r="A28" s="61"/>
      <c r="B28" s="54">
        <f>category!B27</f>
        <v>2</v>
      </c>
      <c r="C28" s="55" t="str">
        <f>category!C27</f>
        <v>顧客体験</v>
      </c>
      <c r="D28" s="56" t="str">
        <f t="shared" ref="D28:K28" si="27">indirect("counting!L"&amp; ((row()-3)*8 + COLUMN() -2))</f>
        <v>-</v>
      </c>
      <c r="E28" s="56" t="str">
        <f t="shared" si="27"/>
        <v>-</v>
      </c>
      <c r="F28" s="56" t="str">
        <f t="shared" si="27"/>
        <v>-</v>
      </c>
      <c r="G28" s="56" t="str">
        <f t="shared" si="27"/>
        <v>-</v>
      </c>
      <c r="H28" s="56" t="str">
        <f t="shared" si="27"/>
        <v>-</v>
      </c>
      <c r="I28" s="56" t="str">
        <f t="shared" si="27"/>
        <v>-</v>
      </c>
      <c r="J28" s="56" t="str">
        <f t="shared" si="27"/>
        <v>-</v>
      </c>
      <c r="K28" s="56" t="str">
        <f t="shared" si="27"/>
        <v>-</v>
      </c>
      <c r="L28" s="57">
        <f t="shared" si="3"/>
        <v>0</v>
      </c>
      <c r="M28" s="61"/>
      <c r="N28" s="61"/>
      <c r="O28" s="61"/>
    </row>
    <row r="29">
      <c r="A29" s="61"/>
      <c r="B29" s="54">
        <f>category!B28</f>
        <v>3</v>
      </c>
      <c r="C29" s="55" t="str">
        <f>category!C28</f>
        <v>ユーザーインタビュー</v>
      </c>
      <c r="D29" s="56" t="str">
        <f t="shared" ref="D29:K29" si="28">indirect("counting!L"&amp; ((row()-3)*8 + COLUMN() -2))</f>
        <v>-</v>
      </c>
      <c r="E29" s="56" t="str">
        <f t="shared" si="28"/>
        <v>-</v>
      </c>
      <c r="F29" s="56" t="str">
        <f t="shared" si="28"/>
        <v>-</v>
      </c>
      <c r="G29" s="56" t="str">
        <f t="shared" si="28"/>
        <v>-</v>
      </c>
      <c r="H29" s="56" t="str">
        <f t="shared" si="28"/>
        <v>-</v>
      </c>
      <c r="I29" s="56" t="str">
        <f t="shared" si="28"/>
        <v>-</v>
      </c>
      <c r="J29" s="56" t="str">
        <f t="shared" si="28"/>
        <v>-</v>
      </c>
      <c r="K29" s="56" t="str">
        <f t="shared" si="28"/>
        <v>-</v>
      </c>
      <c r="L29" s="57">
        <f t="shared" si="3"/>
        <v>0</v>
      </c>
      <c r="M29" s="61"/>
      <c r="N29" s="61"/>
      <c r="O29" s="61"/>
    </row>
    <row r="30">
      <c r="A30" s="61"/>
      <c r="B30" s="54">
        <f>category!B29</f>
        <v>4</v>
      </c>
      <c r="C30" s="55" t="str">
        <f>category!C29</f>
        <v>デザインシステムの管理</v>
      </c>
      <c r="D30" s="56" t="str">
        <f t="shared" ref="D30:K30" si="29">indirect("counting!L"&amp; ((row()-3)*8 + COLUMN() -2))</f>
        <v>-</v>
      </c>
      <c r="E30" s="56" t="str">
        <f t="shared" si="29"/>
        <v>-</v>
      </c>
      <c r="F30" s="56" t="str">
        <f t="shared" si="29"/>
        <v>-</v>
      </c>
      <c r="G30" s="56" t="str">
        <f t="shared" si="29"/>
        <v>-</v>
      </c>
      <c r="H30" s="56" t="str">
        <f t="shared" si="29"/>
        <v>-</v>
      </c>
      <c r="I30" s="56" t="str">
        <f t="shared" si="29"/>
        <v>-</v>
      </c>
      <c r="J30" s="56" t="str">
        <f t="shared" si="29"/>
        <v>-</v>
      </c>
      <c r="K30" s="56" t="str">
        <f t="shared" si="29"/>
        <v>-</v>
      </c>
      <c r="L30" s="57">
        <f t="shared" si="3"/>
        <v>0</v>
      </c>
      <c r="M30" s="61"/>
      <c r="N30" s="61"/>
      <c r="O30" s="61"/>
    </row>
    <row r="31">
      <c r="A31" s="61"/>
      <c r="B31" s="54">
        <f>category!B30</f>
        <v>5</v>
      </c>
      <c r="C31" s="55" t="str">
        <f>category!C30</f>
        <v>デザイン組織</v>
      </c>
      <c r="D31" s="56" t="str">
        <f t="shared" ref="D31:K31" si="30">indirect("counting!L"&amp; ((row()-3)*8 + COLUMN() -2))</f>
        <v>-</v>
      </c>
      <c r="E31" s="56" t="str">
        <f t="shared" si="30"/>
        <v>-</v>
      </c>
      <c r="F31" s="56" t="str">
        <f t="shared" si="30"/>
        <v>-</v>
      </c>
      <c r="G31" s="56" t="str">
        <f t="shared" si="30"/>
        <v>-</v>
      </c>
      <c r="H31" s="56" t="str">
        <f t="shared" si="30"/>
        <v>-</v>
      </c>
      <c r="I31" s="56" t="str">
        <f t="shared" si="30"/>
        <v>-</v>
      </c>
      <c r="J31" s="56" t="str">
        <f t="shared" si="30"/>
        <v>-</v>
      </c>
      <c r="K31" s="56" t="str">
        <f t="shared" si="30"/>
        <v>-</v>
      </c>
      <c r="L31" s="57">
        <f t="shared" si="3"/>
        <v>0</v>
      </c>
      <c r="M31" s="61"/>
      <c r="N31" s="61"/>
      <c r="O31" s="61"/>
    </row>
    <row r="32">
      <c r="A32" s="61"/>
      <c r="B32" s="54">
        <f>category!B31</f>
        <v>6</v>
      </c>
      <c r="C32" s="55" t="str">
        <f>category!C31</f>
        <v>プロトタイピング</v>
      </c>
      <c r="D32" s="56" t="str">
        <f t="shared" ref="D32:K32" si="31">indirect("counting!L"&amp; ((row()-3)*8 + COLUMN() -2))</f>
        <v>-</v>
      </c>
      <c r="E32" s="56" t="str">
        <f t="shared" si="31"/>
        <v>-</v>
      </c>
      <c r="F32" s="56" t="str">
        <f t="shared" si="31"/>
        <v>-</v>
      </c>
      <c r="G32" s="56" t="str">
        <f t="shared" si="31"/>
        <v>-</v>
      </c>
      <c r="H32" s="56" t="str">
        <f t="shared" si="31"/>
        <v>-</v>
      </c>
      <c r="I32" s="56" t="str">
        <f t="shared" si="31"/>
        <v>-</v>
      </c>
      <c r="J32" s="56" t="str">
        <f t="shared" si="31"/>
        <v>-</v>
      </c>
      <c r="K32" s="56" t="str">
        <f t="shared" si="31"/>
        <v>-</v>
      </c>
      <c r="L32" s="57">
        <f t="shared" si="3"/>
        <v>0</v>
      </c>
      <c r="M32" s="61"/>
      <c r="N32" s="61"/>
      <c r="O32" s="61"/>
    </row>
    <row r="33">
      <c r="A33" s="61"/>
      <c r="B33" s="54">
        <f>category!B32</f>
        <v>7</v>
      </c>
      <c r="C33" s="55" t="str">
        <f>category!C32</f>
        <v>ユーザビリティテスト</v>
      </c>
      <c r="D33" s="56" t="str">
        <f t="shared" ref="D33:K33" si="32">indirect("counting!L"&amp; ((row()-3)*8 + COLUMN() -2))</f>
        <v>-</v>
      </c>
      <c r="E33" s="56" t="str">
        <f t="shared" si="32"/>
        <v>-</v>
      </c>
      <c r="F33" s="56" t="str">
        <f t="shared" si="32"/>
        <v>-</v>
      </c>
      <c r="G33" s="56" t="str">
        <f t="shared" si="32"/>
        <v>-</v>
      </c>
      <c r="H33" s="56" t="str">
        <f t="shared" si="32"/>
        <v>-</v>
      </c>
      <c r="I33" s="56" t="str">
        <f t="shared" si="32"/>
        <v>-</v>
      </c>
      <c r="J33" s="56" t="str">
        <f t="shared" si="32"/>
        <v>-</v>
      </c>
      <c r="K33" s="56" t="str">
        <f t="shared" si="32"/>
        <v>-</v>
      </c>
      <c r="L33" s="57">
        <f t="shared" si="3"/>
        <v>0</v>
      </c>
      <c r="M33" s="61"/>
      <c r="N33" s="61"/>
      <c r="O33" s="61"/>
    </row>
    <row r="34">
      <c r="A34" s="62"/>
      <c r="B34" s="54">
        <f>category!B33</f>
        <v>8</v>
      </c>
      <c r="C34" s="55" t="str">
        <f>category!C33</f>
        <v>プロダクトマネジメント</v>
      </c>
      <c r="D34" s="56" t="str">
        <f t="shared" ref="D34:K34" si="33">indirect("counting!L"&amp; ((row()-3)*8 + COLUMN() -2))</f>
        <v>-</v>
      </c>
      <c r="E34" s="56" t="str">
        <f t="shared" si="33"/>
        <v>-</v>
      </c>
      <c r="F34" s="56" t="str">
        <f t="shared" si="33"/>
        <v>-</v>
      </c>
      <c r="G34" s="56" t="str">
        <f t="shared" si="33"/>
        <v>-</v>
      </c>
      <c r="H34" s="56" t="str">
        <f t="shared" si="33"/>
        <v>-</v>
      </c>
      <c r="I34" s="56" t="str">
        <f t="shared" si="33"/>
        <v>-</v>
      </c>
      <c r="J34" s="56" t="str">
        <f t="shared" si="33"/>
        <v>-</v>
      </c>
      <c r="K34" s="56" t="str">
        <f t="shared" si="33"/>
        <v>-</v>
      </c>
      <c r="L34" s="57">
        <f t="shared" si="3"/>
        <v>0</v>
      </c>
      <c r="M34" s="62"/>
      <c r="N34" s="62"/>
      <c r="O34" s="62"/>
    </row>
    <row r="35">
      <c r="A35" s="53" t="s">
        <v>20</v>
      </c>
      <c r="B35" s="54">
        <f>category!B34</f>
        <v>1</v>
      </c>
      <c r="C35" s="55" t="str">
        <f>category!C34</f>
        <v>スパン・オブ・コントロール</v>
      </c>
      <c r="D35" s="56" t="str">
        <f t="shared" ref="D35:K35" si="34">indirect("counting!L"&amp; ((row()-3)*8 + COLUMN() -2))</f>
        <v>-</v>
      </c>
      <c r="E35" s="56" t="str">
        <f t="shared" si="34"/>
        <v>-</v>
      </c>
      <c r="F35" s="56" t="str">
        <f t="shared" si="34"/>
        <v>-</v>
      </c>
      <c r="G35" s="56" t="str">
        <f t="shared" si="34"/>
        <v>-</v>
      </c>
      <c r="H35" s="56" t="str">
        <f t="shared" si="34"/>
        <v>-</v>
      </c>
      <c r="I35" s="56" t="str">
        <f t="shared" si="34"/>
        <v>-</v>
      </c>
      <c r="J35" s="56" t="str">
        <f t="shared" si="34"/>
        <v>-</v>
      </c>
      <c r="K35" s="56" t="str">
        <f t="shared" si="34"/>
        <v>-</v>
      </c>
      <c r="L35" s="57">
        <f t="shared" si="3"/>
        <v>0</v>
      </c>
      <c r="M35" s="58">
        <f>sum(L35:L42)</f>
        <v>0</v>
      </c>
      <c r="N35" s="59">
        <f>((M35-stats!B6)/stats!C6)*10+50</f>
        <v>5.204678363</v>
      </c>
      <c r="O35" s="60" t="str">
        <f>vlookup(N35,rating!$B$2:$D$13,3,TRUE)</f>
        <v>DD</v>
      </c>
    </row>
    <row r="36">
      <c r="A36" s="61"/>
      <c r="B36" s="54">
        <f>category!B35</f>
        <v>2</v>
      </c>
      <c r="C36" s="55" t="str">
        <f>category!C35</f>
        <v>開発者環境投資</v>
      </c>
      <c r="D36" s="56" t="str">
        <f t="shared" ref="D36:K36" si="35">indirect("counting!L"&amp; ((row()-3)*8 + COLUMN() -2))</f>
        <v>-</v>
      </c>
      <c r="E36" s="56" t="str">
        <f t="shared" si="35"/>
        <v>-</v>
      </c>
      <c r="F36" s="56" t="str">
        <f t="shared" si="35"/>
        <v>-</v>
      </c>
      <c r="G36" s="56" t="str">
        <f t="shared" si="35"/>
        <v>-</v>
      </c>
      <c r="H36" s="56" t="str">
        <f t="shared" si="35"/>
        <v>-</v>
      </c>
      <c r="I36" s="56" t="str">
        <f t="shared" si="35"/>
        <v>-</v>
      </c>
      <c r="J36" s="56" t="str">
        <f t="shared" si="35"/>
        <v>-</v>
      </c>
      <c r="K36" s="56" t="str">
        <f t="shared" si="35"/>
        <v>-</v>
      </c>
      <c r="L36" s="57">
        <f t="shared" si="3"/>
        <v>0</v>
      </c>
      <c r="M36" s="61"/>
      <c r="N36" s="61"/>
      <c r="O36" s="61"/>
    </row>
    <row r="37">
      <c r="A37" s="61"/>
      <c r="B37" s="54">
        <f>category!B36</f>
        <v>3</v>
      </c>
      <c r="C37" s="55" t="str">
        <f>category!C36</f>
        <v>コミュニケーションツール</v>
      </c>
      <c r="D37" s="56" t="str">
        <f t="shared" ref="D37:K37" si="36">indirect("counting!L"&amp; ((row()-3)*8 + COLUMN() -2))</f>
        <v>-</v>
      </c>
      <c r="E37" s="56" t="str">
        <f t="shared" si="36"/>
        <v>-</v>
      </c>
      <c r="F37" s="56" t="str">
        <f t="shared" si="36"/>
        <v>-</v>
      </c>
      <c r="G37" s="56" t="str">
        <f t="shared" si="36"/>
        <v>-</v>
      </c>
      <c r="H37" s="56" t="str">
        <f t="shared" si="36"/>
        <v>-</v>
      </c>
      <c r="I37" s="56" t="str">
        <f t="shared" si="36"/>
        <v>-</v>
      </c>
      <c r="J37" s="56" t="str">
        <f t="shared" si="36"/>
        <v>-</v>
      </c>
      <c r="K37" s="56" t="str">
        <f t="shared" si="36"/>
        <v>-</v>
      </c>
      <c r="L37" s="57">
        <f t="shared" si="3"/>
        <v>0</v>
      </c>
      <c r="M37" s="61"/>
      <c r="N37" s="61"/>
      <c r="O37" s="61"/>
    </row>
    <row r="38">
      <c r="A38" s="61"/>
      <c r="B38" s="54">
        <f>category!B37</f>
        <v>4</v>
      </c>
      <c r="C38" s="55" t="str">
        <f>category!C37</f>
        <v>人事制度・育成戦略</v>
      </c>
      <c r="D38" s="56" t="str">
        <f t="shared" ref="D38:K38" si="37">indirect("counting!L"&amp; ((row()-3)*8 + COLUMN() -2))</f>
        <v>-</v>
      </c>
      <c r="E38" s="56" t="str">
        <f t="shared" si="37"/>
        <v>-</v>
      </c>
      <c r="F38" s="56" t="str">
        <f t="shared" si="37"/>
        <v>-</v>
      </c>
      <c r="G38" s="56" t="str">
        <f t="shared" si="37"/>
        <v>-</v>
      </c>
      <c r="H38" s="56" t="str">
        <f t="shared" si="37"/>
        <v>-</v>
      </c>
      <c r="I38" s="56" t="str">
        <f t="shared" si="37"/>
        <v>-</v>
      </c>
      <c r="J38" s="56" t="str">
        <f t="shared" si="37"/>
        <v>-</v>
      </c>
      <c r="K38" s="56" t="str">
        <f t="shared" si="37"/>
        <v>-</v>
      </c>
      <c r="L38" s="57">
        <f t="shared" si="3"/>
        <v>0</v>
      </c>
      <c r="M38" s="61"/>
      <c r="N38" s="61"/>
      <c r="O38" s="61"/>
    </row>
    <row r="39">
      <c r="A39" s="61"/>
      <c r="B39" s="54">
        <f>category!B38</f>
        <v>5</v>
      </c>
      <c r="C39" s="55" t="str">
        <f>category!C38</f>
        <v>デジタル人材採用戦略</v>
      </c>
      <c r="D39" s="56" t="str">
        <f t="shared" ref="D39:K39" si="38">indirect("counting!L"&amp; ((row()-3)*8 + COLUMN() -2))</f>
        <v>-</v>
      </c>
      <c r="E39" s="56" t="str">
        <f t="shared" si="38"/>
        <v>-</v>
      </c>
      <c r="F39" s="56" t="str">
        <f t="shared" si="38"/>
        <v>-</v>
      </c>
      <c r="G39" s="56" t="str">
        <f t="shared" si="38"/>
        <v>-</v>
      </c>
      <c r="H39" s="56" t="str">
        <f t="shared" si="38"/>
        <v>-</v>
      </c>
      <c r="I39" s="56" t="str">
        <f t="shared" si="38"/>
        <v>-</v>
      </c>
      <c r="J39" s="56" t="str">
        <f t="shared" si="38"/>
        <v>-</v>
      </c>
      <c r="K39" s="56" t="str">
        <f t="shared" si="38"/>
        <v>-</v>
      </c>
      <c r="L39" s="57">
        <f t="shared" si="3"/>
        <v>0</v>
      </c>
      <c r="M39" s="61"/>
      <c r="N39" s="61"/>
      <c r="O39" s="61"/>
    </row>
    <row r="40">
      <c r="A40" s="61"/>
      <c r="B40" s="54">
        <f>category!B39</f>
        <v>6</v>
      </c>
      <c r="C40" s="55" t="str">
        <f>category!C39</f>
        <v>モダンなITサービスの活用</v>
      </c>
      <c r="D40" s="56" t="str">
        <f t="shared" ref="D40:K40" si="39">indirect("counting!L"&amp; ((row()-3)*8 + COLUMN() -2))</f>
        <v>-</v>
      </c>
      <c r="E40" s="56" t="str">
        <f t="shared" si="39"/>
        <v>-</v>
      </c>
      <c r="F40" s="56" t="str">
        <f t="shared" si="39"/>
        <v>-</v>
      </c>
      <c r="G40" s="56" t="str">
        <f t="shared" si="39"/>
        <v>-</v>
      </c>
      <c r="H40" s="56" t="str">
        <f t="shared" si="39"/>
        <v>-</v>
      </c>
      <c r="I40" s="56" t="str">
        <f t="shared" si="39"/>
        <v>-</v>
      </c>
      <c r="J40" s="56" t="str">
        <f t="shared" si="39"/>
        <v>-</v>
      </c>
      <c r="K40" s="56" t="str">
        <f t="shared" si="39"/>
        <v>-</v>
      </c>
      <c r="L40" s="57">
        <f t="shared" si="3"/>
        <v>0</v>
      </c>
      <c r="M40" s="61"/>
      <c r="N40" s="61"/>
      <c r="O40" s="61"/>
    </row>
    <row r="41">
      <c r="A41" s="61"/>
      <c r="B41" s="54">
        <f>category!B40</f>
        <v>7</v>
      </c>
      <c r="C41" s="55" t="str">
        <f>category!C40</f>
        <v>経営のデジタルファースト</v>
      </c>
      <c r="D41" s="56" t="str">
        <f t="shared" ref="D41:K41" si="40">indirect("counting!L"&amp; ((row()-3)*8 + COLUMN() -2))</f>
        <v>-</v>
      </c>
      <c r="E41" s="56" t="str">
        <f t="shared" si="40"/>
        <v>-</v>
      </c>
      <c r="F41" s="56" t="str">
        <f t="shared" si="40"/>
        <v>-</v>
      </c>
      <c r="G41" s="56" t="str">
        <f t="shared" si="40"/>
        <v>-</v>
      </c>
      <c r="H41" s="56" t="str">
        <f t="shared" si="40"/>
        <v>-</v>
      </c>
      <c r="I41" s="56" t="str">
        <f t="shared" si="40"/>
        <v>-</v>
      </c>
      <c r="J41" s="56" t="str">
        <f t="shared" si="40"/>
        <v>-</v>
      </c>
      <c r="K41" s="56" t="str">
        <f t="shared" si="40"/>
        <v>-</v>
      </c>
      <c r="L41" s="57">
        <f t="shared" si="3"/>
        <v>0</v>
      </c>
      <c r="M41" s="61"/>
      <c r="N41" s="61"/>
      <c r="O41" s="61"/>
    </row>
    <row r="42">
      <c r="A42" s="62"/>
      <c r="B42" s="54">
        <f>category!B41</f>
        <v>8</v>
      </c>
      <c r="C42" s="55" t="str">
        <f>category!C41</f>
        <v>攻めのセキュリティ</v>
      </c>
      <c r="D42" s="56" t="str">
        <f t="shared" ref="D42:K42" si="41">indirect("counting!L"&amp; ((row()-3)*8 + COLUMN() -2))</f>
        <v>-</v>
      </c>
      <c r="E42" s="56" t="str">
        <f t="shared" si="41"/>
        <v>-</v>
      </c>
      <c r="F42" s="56" t="str">
        <f t="shared" si="41"/>
        <v>-</v>
      </c>
      <c r="G42" s="56" t="str">
        <f t="shared" si="41"/>
        <v>-</v>
      </c>
      <c r="H42" s="56" t="str">
        <f t="shared" si="41"/>
        <v>-</v>
      </c>
      <c r="I42" s="56" t="str">
        <f t="shared" si="41"/>
        <v>-</v>
      </c>
      <c r="J42" s="56" t="str">
        <f t="shared" si="41"/>
        <v>-</v>
      </c>
      <c r="K42" s="56" t="str">
        <f t="shared" si="41"/>
        <v>-</v>
      </c>
      <c r="L42" s="57">
        <f t="shared" si="3"/>
        <v>0</v>
      </c>
      <c r="M42" s="62"/>
      <c r="N42" s="62"/>
      <c r="O42" s="62"/>
    </row>
    <row r="43">
      <c r="A43" s="63"/>
      <c r="B43" s="63"/>
      <c r="C43" s="64" t="s">
        <v>12</v>
      </c>
      <c r="D43" s="65">
        <f t="shared" ref="D43:E43" si="42">sum(D3:D42)</f>
        <v>0</v>
      </c>
      <c r="E43" s="65">
        <f t="shared" si="42"/>
        <v>0</v>
      </c>
      <c r="F43" s="66">
        <f>sum(F3:H42)</f>
        <v>0</v>
      </c>
      <c r="G43" s="67"/>
      <c r="H43" s="68"/>
      <c r="I43" s="66">
        <f>sum(I3:K42)</f>
        <v>0</v>
      </c>
      <c r="J43" s="67"/>
      <c r="K43" s="68"/>
      <c r="L43" s="65">
        <f>sum(L3:L42)</f>
        <v>0</v>
      </c>
      <c r="M43" s="63"/>
    </row>
  </sheetData>
  <mergeCells count="24">
    <mergeCell ref="A11:A18"/>
    <mergeCell ref="A19:A26"/>
    <mergeCell ref="A27:A34"/>
    <mergeCell ref="A35:A42"/>
    <mergeCell ref="F2:H2"/>
    <mergeCell ref="I2:K2"/>
    <mergeCell ref="A3:A10"/>
    <mergeCell ref="M3:M10"/>
    <mergeCell ref="N3:N10"/>
    <mergeCell ref="O3:O10"/>
    <mergeCell ref="O11:O18"/>
    <mergeCell ref="M27:M34"/>
    <mergeCell ref="M35:M42"/>
    <mergeCell ref="N35:N42"/>
    <mergeCell ref="O35:O42"/>
    <mergeCell ref="F43:H43"/>
    <mergeCell ref="I43:K43"/>
    <mergeCell ref="M11:M18"/>
    <mergeCell ref="N11:N18"/>
    <mergeCell ref="M19:M26"/>
    <mergeCell ref="N19:N26"/>
    <mergeCell ref="O19:O26"/>
    <mergeCell ref="N27:N34"/>
    <mergeCell ref="O27:O34"/>
  </mergeCells>
  <conditionalFormatting sqref="L3:L42">
    <cfRule type="colorScale" priority="1">
      <colorScale>
        <cfvo type="formula" val="0"/>
        <cfvo type="formula" val="4"/>
        <cfvo type="formula" val="8"/>
        <color rgb="FFE67C73"/>
        <color rgb="FFFFFFFF"/>
        <color rgb="FF57BB8A"/>
      </colorScale>
    </cfRule>
  </conditionalFormatting>
  <conditionalFormatting sqref="M3:M42">
    <cfRule type="colorScale" priority="2">
      <colorScale>
        <cfvo type="formula" val="0"/>
        <cfvo type="formula" val="32"/>
        <cfvo type="formula" val="64"/>
        <color rgb="FFE67C73"/>
        <color rgb="FFFFFFFF"/>
        <color rgb="FF57BB8A"/>
      </colorScale>
    </cfRule>
  </conditionalFormatting>
  <conditionalFormatting sqref="A1:P1">
    <cfRule type="expression" dxfId="8" priority="3">
      <formula>320 = indirect("progressbar!C5")</formula>
    </cfRule>
  </conditionalFormatting>
  <conditionalFormatting sqref="A1:P1">
    <cfRule type="expression" dxfId="4" priority="4">
      <formula> 320&lt;&gt; indirect("progressbar!c5")</formula>
    </cfRule>
  </conditionalFormatting>
  <conditionalFormatting sqref="O3:O42">
    <cfRule type="cellIs" dxfId="9" priority="5" operator="equal">
      <formula>"AAA"</formula>
    </cfRule>
  </conditionalFormatting>
  <conditionalFormatting sqref="O3:O42">
    <cfRule type="cellIs" dxfId="10" priority="6" operator="equal">
      <formula>"AA"</formula>
    </cfRule>
  </conditionalFormatting>
  <conditionalFormatting sqref="O3:O42">
    <cfRule type="cellIs" dxfId="10" priority="7" operator="equal">
      <formula>"A"</formula>
    </cfRule>
  </conditionalFormatting>
  <conditionalFormatting sqref="O3:O42">
    <cfRule type="cellIs" dxfId="11" priority="8" operator="equal">
      <formula>"BBB"</formula>
    </cfRule>
  </conditionalFormatting>
  <conditionalFormatting sqref="O3:O42">
    <cfRule type="cellIs" dxfId="11" priority="9" operator="equal">
      <formula>"BB"</formula>
    </cfRule>
  </conditionalFormatting>
  <conditionalFormatting sqref="O3:O42">
    <cfRule type="cellIs" dxfId="12" priority="10" operator="equal">
      <formula>"CCC"</formula>
    </cfRule>
  </conditionalFormatting>
  <conditionalFormatting sqref="O3:O42">
    <cfRule type="cellIs" dxfId="13" priority="11" operator="equal">
      <formula>"CC"</formula>
    </cfRule>
  </conditionalFormatting>
  <conditionalFormatting sqref="O3:O42">
    <cfRule type="cellIs" dxfId="13" priority="12" operator="equal">
      <formula>"C"</formula>
    </cfRule>
  </conditionalFormatting>
  <conditionalFormatting sqref="O3:O42">
    <cfRule type="cellIs" dxfId="14" priority="13" operator="equal">
      <formula>"DDD"</formula>
    </cfRule>
  </conditionalFormatting>
  <conditionalFormatting sqref="O3:O42">
    <cfRule type="cellIs" dxfId="14" priority="14" operator="equal">
      <formula>"DD"</formula>
    </cfRule>
  </conditionalFormatting>
  <conditionalFormatting sqref="O3:O42">
    <cfRule type="cellIs" dxfId="12" priority="15" operator="equal">
      <formula>"B"</formula>
    </cfRule>
  </conditionalFormatting>
  <hyperlinks>
    <hyperlink display="未入力の項目または入力エラーの項目があります。" location="アセスメント!F3" ref="C1"/>
  </hyperlink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75"/>
  <cols>
    <col customWidth="1" min="3" max="3" width="22.86"/>
    <col customWidth="1" min="12" max="12" width="12.0"/>
    <col customWidth="1" hidden="1" min="13" max="15" width="3.0"/>
    <col hidden="1" min="16" max="20" width="14.43"/>
  </cols>
  <sheetData>
    <row r="1" ht="24.75" customHeight="1">
      <c r="A1" s="44" t="s">
        <v>9</v>
      </c>
      <c r="B1" s="44" t="s">
        <v>10</v>
      </c>
      <c r="C1" s="44" t="s">
        <v>11</v>
      </c>
      <c r="D1" s="69" t="s">
        <v>21</v>
      </c>
      <c r="E1" s="70" t="s">
        <v>22</v>
      </c>
      <c r="F1" s="71" t="s">
        <v>23</v>
      </c>
      <c r="G1" s="72"/>
      <c r="H1" s="73"/>
      <c r="I1" s="74" t="s">
        <v>24</v>
      </c>
      <c r="J1" s="72"/>
      <c r="K1" s="73"/>
      <c r="M1" s="75"/>
      <c r="N1" s="75"/>
      <c r="O1" s="75"/>
      <c r="P1" s="76" t="s">
        <v>25</v>
      </c>
      <c r="Q1" s="76"/>
      <c r="R1" s="9" t="s">
        <v>5</v>
      </c>
      <c r="S1" s="9" t="s">
        <v>6</v>
      </c>
      <c r="T1" s="9" t="s">
        <v>7</v>
      </c>
    </row>
    <row r="2">
      <c r="A2" s="53" t="s">
        <v>16</v>
      </c>
      <c r="B2" s="54">
        <f>category!B2</f>
        <v>1</v>
      </c>
      <c r="C2" s="55" t="str">
        <f>category!C2</f>
        <v>チーム構成と権限委譲</v>
      </c>
      <c r="D2" s="77"/>
      <c r="E2" s="78"/>
      <c r="F2" s="78"/>
      <c r="G2" s="78"/>
      <c r="H2" s="78"/>
      <c r="I2" s="78"/>
      <c r="J2" s="78"/>
      <c r="K2" s="78"/>
      <c r="M2" s="79">
        <v>1.0</v>
      </c>
      <c r="N2" s="26">
        <f t="shared" ref="N2:N321" si="1">FLOOR((M2-1)/8,1)+1</f>
        <v>1</v>
      </c>
      <c r="O2" s="26">
        <f t="shared" ref="O2:O321" si="2">mod(M2-1,8)+1</f>
        <v>1</v>
      </c>
      <c r="P2" s="13" t="str">
        <f>'アセスメント'!B3</f>
        <v>TEAM-1-1</v>
      </c>
      <c r="Q2" s="13" t="str">
        <f t="shared" ref="Q2:Q321" si="3">indirect("R"&amp;N2+ 1&amp;"C"&amp;3+O2,FALSE)</f>
        <v/>
      </c>
      <c r="R2" s="18" t="b">
        <f>IFERROR(__xludf.DUMMYFUNCTION("REGEXMATCH($Q2,""Yes"")"),FALSE)</f>
        <v>0</v>
      </c>
      <c r="S2" s="18" t="b">
        <f>IFERROR(__xludf.DUMMYFUNCTION("REGEXMATCH($Q2,""No"")"),FALSE)</f>
        <v>0</v>
      </c>
      <c r="T2" s="18" t="b">
        <f>IFERROR(__xludf.DUMMYFUNCTION("REGEXMATCH($Q2,""but"")"),FALSE)</f>
        <v>0</v>
      </c>
    </row>
    <row r="3">
      <c r="A3" s="61"/>
      <c r="B3" s="54">
        <f>category!B3</f>
        <v>2</v>
      </c>
      <c r="C3" s="55" t="str">
        <f>category!C3</f>
        <v>チームビルディング</v>
      </c>
      <c r="D3" s="78"/>
      <c r="E3" s="78"/>
      <c r="F3" s="78"/>
      <c r="G3" s="78"/>
      <c r="H3" s="78"/>
      <c r="I3" s="78"/>
      <c r="J3" s="78"/>
      <c r="K3" s="78"/>
      <c r="M3" s="79">
        <v>2.0</v>
      </c>
      <c r="N3" s="26">
        <f t="shared" si="1"/>
        <v>1</v>
      </c>
      <c r="O3" s="26">
        <f t="shared" si="2"/>
        <v>2</v>
      </c>
      <c r="P3" s="13" t="str">
        <f>'アセスメント'!B4</f>
        <v>TEAM-1-2</v>
      </c>
      <c r="Q3" s="13" t="str">
        <f t="shared" si="3"/>
        <v/>
      </c>
      <c r="R3" s="18" t="b">
        <f>IFERROR(__xludf.DUMMYFUNCTION("REGEXMATCH($Q3,""Yes"")"),FALSE)</f>
        <v>0</v>
      </c>
      <c r="S3" s="18" t="b">
        <f>IFERROR(__xludf.DUMMYFUNCTION("REGEXMATCH($Q3,""No"")"),FALSE)</f>
        <v>0</v>
      </c>
      <c r="T3" s="18" t="b">
        <f>IFERROR(__xludf.DUMMYFUNCTION("REGEXMATCH($Q3,""but"")"),FALSE)</f>
        <v>0</v>
      </c>
    </row>
    <row r="4">
      <c r="A4" s="61"/>
      <c r="B4" s="54">
        <f>category!B4</f>
        <v>3</v>
      </c>
      <c r="C4" s="55" t="str">
        <f>category!C4</f>
        <v>心理的安全性</v>
      </c>
      <c r="D4" s="78"/>
      <c r="E4" s="78"/>
      <c r="F4" s="78"/>
      <c r="G4" s="78"/>
      <c r="H4" s="78"/>
      <c r="I4" s="78"/>
      <c r="J4" s="78"/>
      <c r="K4" s="78"/>
      <c r="M4" s="79">
        <v>3.0</v>
      </c>
      <c r="N4" s="26">
        <f t="shared" si="1"/>
        <v>1</v>
      </c>
      <c r="O4" s="26">
        <f t="shared" si="2"/>
        <v>3</v>
      </c>
      <c r="P4" s="13" t="str">
        <f>'アセスメント'!B5</f>
        <v>TEAM-1-3</v>
      </c>
      <c r="Q4" s="13" t="str">
        <f t="shared" si="3"/>
        <v/>
      </c>
      <c r="R4" s="18" t="b">
        <f>IFERROR(__xludf.DUMMYFUNCTION("REGEXMATCH($Q4,""Yes"")"),FALSE)</f>
        <v>0</v>
      </c>
      <c r="S4" s="18" t="b">
        <f>IFERROR(__xludf.DUMMYFUNCTION("REGEXMATCH($Q4,""No"")"),FALSE)</f>
        <v>0</v>
      </c>
      <c r="T4" s="18" t="b">
        <f>IFERROR(__xludf.DUMMYFUNCTION("REGEXMATCH($Q4,""but"")"),FALSE)</f>
        <v>0</v>
      </c>
    </row>
    <row r="5">
      <c r="A5" s="61"/>
      <c r="B5" s="54">
        <f>category!B5</f>
        <v>4</v>
      </c>
      <c r="C5" s="55" t="str">
        <f>category!C5</f>
        <v>タスクマネジメント</v>
      </c>
      <c r="D5" s="78"/>
      <c r="E5" s="78"/>
      <c r="F5" s="78"/>
      <c r="G5" s="78"/>
      <c r="H5" s="78"/>
      <c r="I5" s="78"/>
      <c r="J5" s="78"/>
      <c r="K5" s="78"/>
      <c r="M5" s="79">
        <v>4.0</v>
      </c>
      <c r="N5" s="26">
        <f t="shared" si="1"/>
        <v>1</v>
      </c>
      <c r="O5" s="26">
        <f t="shared" si="2"/>
        <v>4</v>
      </c>
      <c r="P5" s="13" t="str">
        <f>'アセスメント'!B6</f>
        <v>TEAM-1-4</v>
      </c>
      <c r="Q5" s="13" t="str">
        <f t="shared" si="3"/>
        <v/>
      </c>
      <c r="R5" s="18" t="b">
        <f>IFERROR(__xludf.DUMMYFUNCTION("REGEXMATCH($Q5,""Yes"")"),FALSE)</f>
        <v>0</v>
      </c>
      <c r="S5" s="18" t="b">
        <f>IFERROR(__xludf.DUMMYFUNCTION("REGEXMATCH($Q5,""No"")"),FALSE)</f>
        <v>0</v>
      </c>
      <c r="T5" s="18" t="b">
        <f>IFERROR(__xludf.DUMMYFUNCTION("REGEXMATCH($Q5,""but"")"),FALSE)</f>
        <v>0</v>
      </c>
    </row>
    <row r="6">
      <c r="A6" s="61"/>
      <c r="B6" s="54">
        <f>category!B6</f>
        <v>5</v>
      </c>
      <c r="C6" s="55" t="str">
        <f>category!C6</f>
        <v>透明性ある目標管理</v>
      </c>
      <c r="D6" s="78"/>
      <c r="E6" s="78"/>
      <c r="F6" s="78"/>
      <c r="G6" s="78"/>
      <c r="H6" s="78"/>
      <c r="I6" s="78"/>
      <c r="J6" s="78"/>
      <c r="K6" s="78"/>
      <c r="M6" s="79">
        <v>5.0</v>
      </c>
      <c r="N6" s="26">
        <f t="shared" si="1"/>
        <v>1</v>
      </c>
      <c r="O6" s="26">
        <f t="shared" si="2"/>
        <v>5</v>
      </c>
      <c r="P6" s="13" t="str">
        <f>'アセスメント'!B7</f>
        <v>TEAM-1-5</v>
      </c>
      <c r="Q6" s="13" t="str">
        <f t="shared" si="3"/>
        <v/>
      </c>
      <c r="R6" s="18" t="b">
        <f>IFERROR(__xludf.DUMMYFUNCTION("REGEXMATCH($Q6,""Yes"")"),FALSE)</f>
        <v>0</v>
      </c>
      <c r="S6" s="18" t="b">
        <f>IFERROR(__xludf.DUMMYFUNCTION("REGEXMATCH($Q6,""No"")"),FALSE)</f>
        <v>0</v>
      </c>
      <c r="T6" s="18" t="b">
        <f>IFERROR(__xludf.DUMMYFUNCTION("REGEXMATCH($Q6,""but"")"),FALSE)</f>
        <v>0</v>
      </c>
    </row>
    <row r="7">
      <c r="A7" s="61"/>
      <c r="B7" s="54">
        <f>category!B7</f>
        <v>6</v>
      </c>
      <c r="C7" s="55" t="str">
        <f>category!C7</f>
        <v>経験主義的な見積りと計画</v>
      </c>
      <c r="D7" s="78"/>
      <c r="E7" s="78"/>
      <c r="F7" s="78"/>
      <c r="G7" s="78"/>
      <c r="H7" s="78"/>
      <c r="I7" s="78"/>
      <c r="J7" s="78"/>
      <c r="K7" s="78"/>
      <c r="M7" s="79">
        <v>6.0</v>
      </c>
      <c r="N7" s="26">
        <f t="shared" si="1"/>
        <v>1</v>
      </c>
      <c r="O7" s="26">
        <f t="shared" si="2"/>
        <v>6</v>
      </c>
      <c r="P7" s="13" t="str">
        <f>'アセスメント'!B8</f>
        <v>TEAM-1-6</v>
      </c>
      <c r="Q7" s="13" t="str">
        <f t="shared" si="3"/>
        <v/>
      </c>
      <c r="R7" s="18" t="b">
        <f>IFERROR(__xludf.DUMMYFUNCTION("REGEXMATCH($Q7,""Yes"")"),FALSE)</f>
        <v>0</v>
      </c>
      <c r="S7" s="18" t="b">
        <f>IFERROR(__xludf.DUMMYFUNCTION("REGEXMATCH($Q7,""No"")"),FALSE)</f>
        <v>0</v>
      </c>
      <c r="T7" s="18" t="b">
        <f>IFERROR(__xludf.DUMMYFUNCTION("REGEXMATCH($Q7,""but"")"),FALSE)</f>
        <v>0</v>
      </c>
    </row>
    <row r="8">
      <c r="A8" s="61"/>
      <c r="B8" s="54">
        <f>category!B8</f>
        <v>7</v>
      </c>
      <c r="C8" s="55" t="str">
        <f>category!C8</f>
        <v>ふりかえり習慣</v>
      </c>
      <c r="D8" s="78"/>
      <c r="E8" s="78"/>
      <c r="F8" s="78"/>
      <c r="G8" s="78"/>
      <c r="H8" s="78"/>
      <c r="I8" s="78"/>
      <c r="J8" s="78"/>
      <c r="K8" s="78"/>
      <c r="M8" s="79">
        <v>7.0</v>
      </c>
      <c r="N8" s="26">
        <f t="shared" si="1"/>
        <v>1</v>
      </c>
      <c r="O8" s="26">
        <f t="shared" si="2"/>
        <v>7</v>
      </c>
      <c r="P8" s="13" t="str">
        <f>'アセスメント'!B9</f>
        <v>TEAM-1-7</v>
      </c>
      <c r="Q8" s="13" t="str">
        <f t="shared" si="3"/>
        <v/>
      </c>
      <c r="R8" s="18" t="b">
        <f>IFERROR(__xludf.DUMMYFUNCTION("REGEXMATCH($Q8,""Yes"")"),FALSE)</f>
        <v>0</v>
      </c>
      <c r="S8" s="18" t="b">
        <f>IFERROR(__xludf.DUMMYFUNCTION("REGEXMATCH($Q8,""No"")"),FALSE)</f>
        <v>0</v>
      </c>
      <c r="T8" s="18" t="b">
        <f>IFERROR(__xludf.DUMMYFUNCTION("REGEXMATCH($Q8,""but"")"),FALSE)</f>
        <v>0</v>
      </c>
    </row>
    <row r="9">
      <c r="A9" s="62"/>
      <c r="B9" s="54">
        <f>category!B9</f>
        <v>8</v>
      </c>
      <c r="C9" s="55" t="str">
        <f>category!C9</f>
        <v>バリューストリーム最適化</v>
      </c>
      <c r="D9" s="78"/>
      <c r="E9" s="78"/>
      <c r="F9" s="78"/>
      <c r="G9" s="78"/>
      <c r="H9" s="78"/>
      <c r="I9" s="78"/>
      <c r="J9" s="78"/>
      <c r="K9" s="78"/>
      <c r="M9" s="79">
        <v>8.0</v>
      </c>
      <c r="N9" s="26">
        <f t="shared" si="1"/>
        <v>1</v>
      </c>
      <c r="O9" s="26">
        <f t="shared" si="2"/>
        <v>8</v>
      </c>
      <c r="P9" s="13" t="str">
        <f>'アセスメント'!B10</f>
        <v>TEAM-1-8</v>
      </c>
      <c r="Q9" s="13" t="str">
        <f t="shared" si="3"/>
        <v/>
      </c>
      <c r="R9" s="18" t="b">
        <f>IFERROR(__xludf.DUMMYFUNCTION("REGEXMATCH($Q9,""Yes"")"),FALSE)</f>
        <v>0</v>
      </c>
      <c r="S9" s="18" t="b">
        <f>IFERROR(__xludf.DUMMYFUNCTION("REGEXMATCH($Q9,""No"")"),FALSE)</f>
        <v>0</v>
      </c>
      <c r="T9" s="18" t="b">
        <f>IFERROR(__xludf.DUMMYFUNCTION("REGEXMATCH($Q9,""but"")"),FALSE)</f>
        <v>0</v>
      </c>
    </row>
    <row r="10">
      <c r="A10" s="53" t="s">
        <v>17</v>
      </c>
      <c r="B10" s="54">
        <f>category!B10</f>
        <v>1</v>
      </c>
      <c r="C10" s="55" t="str">
        <f>category!C10</f>
        <v>バージョン管理</v>
      </c>
      <c r="D10" s="78"/>
      <c r="E10" s="78"/>
      <c r="F10" s="78"/>
      <c r="G10" s="78"/>
      <c r="H10" s="78"/>
      <c r="I10" s="78"/>
      <c r="J10" s="78"/>
      <c r="K10" s="78"/>
      <c r="M10" s="79">
        <v>9.0</v>
      </c>
      <c r="N10" s="26">
        <f t="shared" si="1"/>
        <v>2</v>
      </c>
      <c r="O10" s="26">
        <f t="shared" si="2"/>
        <v>1</v>
      </c>
      <c r="P10" s="13" t="str">
        <f>'アセスメント'!B11</f>
        <v>TEAM-2-1</v>
      </c>
      <c r="Q10" s="13" t="str">
        <f t="shared" si="3"/>
        <v/>
      </c>
      <c r="R10" s="18" t="b">
        <f>IFERROR(__xludf.DUMMYFUNCTION("REGEXMATCH($Q10,""Yes"")"),FALSE)</f>
        <v>0</v>
      </c>
      <c r="S10" s="18" t="b">
        <f>IFERROR(__xludf.DUMMYFUNCTION("REGEXMATCH($Q10,""No"")"),FALSE)</f>
        <v>0</v>
      </c>
      <c r="T10" s="18" t="b">
        <f>IFERROR(__xludf.DUMMYFUNCTION("REGEXMATCH($Q10,""but"")"),FALSE)</f>
        <v>0</v>
      </c>
    </row>
    <row r="11">
      <c r="A11" s="61"/>
      <c r="B11" s="54">
        <f>category!B11</f>
        <v>2</v>
      </c>
      <c r="C11" s="55" t="str">
        <f>category!C11</f>
        <v>ソースコードの明確さ</v>
      </c>
      <c r="D11" s="78"/>
      <c r="E11" s="78"/>
      <c r="F11" s="78"/>
      <c r="G11" s="78"/>
      <c r="H11" s="78"/>
      <c r="I11" s="78"/>
      <c r="J11" s="78"/>
      <c r="K11" s="78"/>
      <c r="M11" s="79">
        <v>10.0</v>
      </c>
      <c r="N11" s="26">
        <f t="shared" si="1"/>
        <v>2</v>
      </c>
      <c r="O11" s="26">
        <f t="shared" si="2"/>
        <v>2</v>
      </c>
      <c r="P11" s="13" t="str">
        <f>'アセスメント'!B12</f>
        <v>TEAM-2-2</v>
      </c>
      <c r="Q11" s="13" t="str">
        <f t="shared" si="3"/>
        <v/>
      </c>
      <c r="R11" s="18" t="b">
        <f>IFERROR(__xludf.DUMMYFUNCTION("REGEXMATCH($Q11,""Yes"")"),FALSE)</f>
        <v>0</v>
      </c>
      <c r="S11" s="18" t="b">
        <f>IFERROR(__xludf.DUMMYFUNCTION("REGEXMATCH($Q11,""No"")"),FALSE)</f>
        <v>0</v>
      </c>
      <c r="T11" s="18" t="b">
        <f>IFERROR(__xludf.DUMMYFUNCTION("REGEXMATCH($Q11,""but"")"),FALSE)</f>
        <v>0</v>
      </c>
    </row>
    <row r="12">
      <c r="A12" s="61"/>
      <c r="B12" s="54">
        <f>category!B12</f>
        <v>3</v>
      </c>
      <c r="C12" s="55" t="str">
        <f>category!C12</f>
        <v>継続的インテグレーション</v>
      </c>
      <c r="D12" s="78"/>
      <c r="E12" s="78"/>
      <c r="F12" s="78"/>
      <c r="G12" s="78"/>
      <c r="H12" s="78"/>
      <c r="I12" s="78"/>
      <c r="J12" s="78"/>
      <c r="K12" s="78"/>
      <c r="M12" s="79">
        <v>11.0</v>
      </c>
      <c r="N12" s="26">
        <f t="shared" si="1"/>
        <v>2</v>
      </c>
      <c r="O12" s="26">
        <f t="shared" si="2"/>
        <v>3</v>
      </c>
      <c r="P12" s="13" t="str">
        <f>'アセスメント'!B13</f>
        <v>TEAM-2-3</v>
      </c>
      <c r="Q12" s="13" t="str">
        <f t="shared" si="3"/>
        <v/>
      </c>
      <c r="R12" s="18" t="b">
        <f>IFERROR(__xludf.DUMMYFUNCTION("REGEXMATCH($Q12,""Yes"")"),FALSE)</f>
        <v>0</v>
      </c>
      <c r="S12" s="18" t="b">
        <f>IFERROR(__xludf.DUMMYFUNCTION("REGEXMATCH($Q12,""No"")"),FALSE)</f>
        <v>0</v>
      </c>
      <c r="T12" s="18" t="b">
        <f>IFERROR(__xludf.DUMMYFUNCTION("REGEXMATCH($Q12,""but"")"),FALSE)</f>
        <v>0</v>
      </c>
    </row>
    <row r="13">
      <c r="A13" s="61"/>
      <c r="B13" s="54">
        <f>category!B13</f>
        <v>4</v>
      </c>
      <c r="C13" s="55" t="str">
        <f>category!C13</f>
        <v>継続的デプロイ</v>
      </c>
      <c r="D13" s="78"/>
      <c r="E13" s="78"/>
      <c r="F13" s="78"/>
      <c r="G13" s="78"/>
      <c r="H13" s="78"/>
      <c r="I13" s="78"/>
      <c r="J13" s="78"/>
      <c r="K13" s="78"/>
      <c r="M13" s="79">
        <v>12.0</v>
      </c>
      <c r="N13" s="26">
        <f t="shared" si="1"/>
        <v>2</v>
      </c>
      <c r="O13" s="26">
        <f t="shared" si="2"/>
        <v>4</v>
      </c>
      <c r="P13" s="13" t="str">
        <f>'アセスメント'!B14</f>
        <v>TEAM-2-4</v>
      </c>
      <c r="Q13" s="13" t="str">
        <f t="shared" si="3"/>
        <v/>
      </c>
      <c r="R13" s="18" t="b">
        <f>IFERROR(__xludf.DUMMYFUNCTION("REGEXMATCH($Q13,""Yes"")"),FALSE)</f>
        <v>0</v>
      </c>
      <c r="S13" s="18" t="b">
        <f>IFERROR(__xludf.DUMMYFUNCTION("REGEXMATCH($Q13,""No"")"),FALSE)</f>
        <v>0</v>
      </c>
      <c r="T13" s="18" t="b">
        <f>IFERROR(__xludf.DUMMYFUNCTION("REGEXMATCH($Q13,""but"")"),FALSE)</f>
        <v>0</v>
      </c>
    </row>
    <row r="14">
      <c r="A14" s="61"/>
      <c r="B14" s="54">
        <f>category!B14</f>
        <v>5</v>
      </c>
      <c r="C14" s="55" t="str">
        <f>category!C14</f>
        <v>API駆動開発</v>
      </c>
      <c r="D14" s="78"/>
      <c r="E14" s="78"/>
      <c r="F14" s="78"/>
      <c r="G14" s="78"/>
      <c r="H14" s="78"/>
      <c r="I14" s="78"/>
      <c r="J14" s="78"/>
      <c r="K14" s="78"/>
      <c r="M14" s="79">
        <v>13.0</v>
      </c>
      <c r="N14" s="26">
        <f t="shared" si="1"/>
        <v>2</v>
      </c>
      <c r="O14" s="26">
        <f t="shared" si="2"/>
        <v>5</v>
      </c>
      <c r="P14" s="13" t="str">
        <f>'アセスメント'!B15</f>
        <v>TEAM-2-5</v>
      </c>
      <c r="Q14" s="13" t="str">
        <f t="shared" si="3"/>
        <v/>
      </c>
      <c r="R14" s="18" t="b">
        <f>IFERROR(__xludf.DUMMYFUNCTION("REGEXMATCH($Q14,""Yes"")"),FALSE)</f>
        <v>0</v>
      </c>
      <c r="S14" s="18" t="b">
        <f>IFERROR(__xludf.DUMMYFUNCTION("REGEXMATCH($Q14,""No"")"),FALSE)</f>
        <v>0</v>
      </c>
      <c r="T14" s="18" t="b">
        <f>IFERROR(__xludf.DUMMYFUNCTION("REGEXMATCH($Q14,""but"")"),FALSE)</f>
        <v>0</v>
      </c>
    </row>
    <row r="15">
      <c r="A15" s="61"/>
      <c r="B15" s="54">
        <f>category!B15</f>
        <v>6</v>
      </c>
      <c r="C15" s="55" t="str">
        <f>category!C15</f>
        <v>疎結合アーキテクチャ</v>
      </c>
      <c r="D15" s="78"/>
      <c r="E15" s="78"/>
      <c r="F15" s="78"/>
      <c r="G15" s="78"/>
      <c r="H15" s="78"/>
      <c r="I15" s="78"/>
      <c r="J15" s="78"/>
      <c r="K15" s="78"/>
      <c r="M15" s="79">
        <v>14.0</v>
      </c>
      <c r="N15" s="26">
        <f t="shared" si="1"/>
        <v>2</v>
      </c>
      <c r="O15" s="26">
        <f t="shared" si="2"/>
        <v>6</v>
      </c>
      <c r="P15" s="13" t="str">
        <f>'アセスメント'!B16</f>
        <v>TEAM-2-6</v>
      </c>
      <c r="Q15" s="13" t="str">
        <f t="shared" si="3"/>
        <v/>
      </c>
      <c r="R15" s="18" t="b">
        <f>IFERROR(__xludf.DUMMYFUNCTION("REGEXMATCH($Q15,""Yes"")"),FALSE)</f>
        <v>0</v>
      </c>
      <c r="S15" s="18" t="b">
        <f>IFERROR(__xludf.DUMMYFUNCTION("REGEXMATCH($Q15,""No"")"),FALSE)</f>
        <v>0</v>
      </c>
      <c r="T15" s="18" t="b">
        <f>IFERROR(__xludf.DUMMYFUNCTION("REGEXMATCH($Q15,""but"")"),FALSE)</f>
        <v>0</v>
      </c>
    </row>
    <row r="16">
      <c r="A16" s="61"/>
      <c r="B16" s="54">
        <f>category!B16</f>
        <v>7</v>
      </c>
      <c r="C16" s="55" t="str">
        <f>category!C16</f>
        <v>システムモニタリング</v>
      </c>
      <c r="D16" s="78"/>
      <c r="E16" s="78"/>
      <c r="F16" s="78"/>
      <c r="G16" s="78"/>
      <c r="H16" s="78"/>
      <c r="I16" s="78"/>
      <c r="J16" s="78"/>
      <c r="K16" s="78"/>
      <c r="M16" s="79">
        <v>15.0</v>
      </c>
      <c r="N16" s="26">
        <f t="shared" si="1"/>
        <v>2</v>
      </c>
      <c r="O16" s="26">
        <f t="shared" si="2"/>
        <v>7</v>
      </c>
      <c r="P16" s="13" t="str">
        <f>'アセスメント'!B17</f>
        <v>TEAM-2-7</v>
      </c>
      <c r="Q16" s="13" t="str">
        <f t="shared" si="3"/>
        <v/>
      </c>
      <c r="R16" s="18" t="b">
        <f>IFERROR(__xludf.DUMMYFUNCTION("REGEXMATCH($Q16,""Yes"")"),FALSE)</f>
        <v>0</v>
      </c>
      <c r="S16" s="18" t="b">
        <f>IFERROR(__xludf.DUMMYFUNCTION("REGEXMATCH($Q16,""No"")"),FALSE)</f>
        <v>0</v>
      </c>
      <c r="T16" s="18" t="b">
        <f>IFERROR(__xludf.DUMMYFUNCTION("REGEXMATCH($Q16,""but"")"),FALSE)</f>
        <v>0</v>
      </c>
    </row>
    <row r="17">
      <c r="A17" s="62"/>
      <c r="B17" s="54">
        <f>category!B17</f>
        <v>8</v>
      </c>
      <c r="C17" s="55" t="str">
        <f>category!C17</f>
        <v>セキュリティシフトレフト</v>
      </c>
      <c r="D17" s="78"/>
      <c r="E17" s="78"/>
      <c r="F17" s="78"/>
      <c r="G17" s="78"/>
      <c r="H17" s="78"/>
      <c r="I17" s="78"/>
      <c r="J17" s="78"/>
      <c r="K17" s="78"/>
      <c r="M17" s="79">
        <v>16.0</v>
      </c>
      <c r="N17" s="26">
        <f t="shared" si="1"/>
        <v>2</v>
      </c>
      <c r="O17" s="26">
        <f t="shared" si="2"/>
        <v>8</v>
      </c>
      <c r="P17" s="13" t="str">
        <f>'アセスメント'!B18</f>
        <v>TEAM-2-8</v>
      </c>
      <c r="Q17" s="13" t="str">
        <f t="shared" si="3"/>
        <v/>
      </c>
      <c r="R17" s="18" t="b">
        <f>IFERROR(__xludf.DUMMYFUNCTION("REGEXMATCH($Q17,""Yes"")"),FALSE)</f>
        <v>0</v>
      </c>
      <c r="S17" s="18" t="b">
        <f>IFERROR(__xludf.DUMMYFUNCTION("REGEXMATCH($Q17,""No"")"),FALSE)</f>
        <v>0</v>
      </c>
      <c r="T17" s="18" t="b">
        <f>IFERROR(__xludf.DUMMYFUNCTION("REGEXMATCH($Q17,""but"")"),FALSE)</f>
        <v>0</v>
      </c>
    </row>
    <row r="18">
      <c r="A18" s="53" t="s">
        <v>18</v>
      </c>
      <c r="B18" s="54">
        <f>category!B18</f>
        <v>1</v>
      </c>
      <c r="C18" s="55" t="str">
        <f>category!C18</f>
        <v>顧客接点のデジタル化</v>
      </c>
      <c r="D18" s="78"/>
      <c r="E18" s="78"/>
      <c r="F18" s="78"/>
      <c r="G18" s="78"/>
      <c r="H18" s="78"/>
      <c r="I18" s="78"/>
      <c r="J18" s="78"/>
      <c r="K18" s="78"/>
      <c r="M18" s="79">
        <v>17.0</v>
      </c>
      <c r="N18" s="26">
        <f t="shared" si="1"/>
        <v>3</v>
      </c>
      <c r="O18" s="26">
        <f t="shared" si="2"/>
        <v>1</v>
      </c>
      <c r="P18" s="13" t="str">
        <f>'アセスメント'!B19</f>
        <v>TEAM-3-1</v>
      </c>
      <c r="Q18" s="13" t="str">
        <f t="shared" si="3"/>
        <v/>
      </c>
      <c r="R18" s="18" t="b">
        <f>IFERROR(__xludf.DUMMYFUNCTION("REGEXMATCH($Q18,""Yes"")"),FALSE)</f>
        <v>0</v>
      </c>
      <c r="S18" s="18" t="b">
        <f>IFERROR(__xludf.DUMMYFUNCTION("REGEXMATCH($Q18,""No"")"),FALSE)</f>
        <v>0</v>
      </c>
      <c r="T18" s="18" t="b">
        <f>IFERROR(__xludf.DUMMYFUNCTION("REGEXMATCH($Q18,""but"")"),FALSE)</f>
        <v>0</v>
      </c>
    </row>
    <row r="19">
      <c r="A19" s="61"/>
      <c r="B19" s="54">
        <f>category!B19</f>
        <v>2</v>
      </c>
      <c r="C19" s="55" t="str">
        <f>category!C19</f>
        <v>事業活動データの収集</v>
      </c>
      <c r="D19" s="78"/>
      <c r="E19" s="78"/>
      <c r="F19" s="78"/>
      <c r="G19" s="78"/>
      <c r="H19" s="78"/>
      <c r="I19" s="78"/>
      <c r="J19" s="78"/>
      <c r="K19" s="78"/>
      <c r="M19" s="79">
        <v>18.0</v>
      </c>
      <c r="N19" s="26">
        <f t="shared" si="1"/>
        <v>3</v>
      </c>
      <c r="O19" s="26">
        <f t="shared" si="2"/>
        <v>2</v>
      </c>
      <c r="P19" s="13" t="str">
        <f>'アセスメント'!B20</f>
        <v>TEAM-3-2</v>
      </c>
      <c r="Q19" s="13" t="str">
        <f t="shared" si="3"/>
        <v/>
      </c>
      <c r="R19" s="18" t="b">
        <f>IFERROR(__xludf.DUMMYFUNCTION("REGEXMATCH($Q19,""Yes"")"),FALSE)</f>
        <v>0</v>
      </c>
      <c r="S19" s="18" t="b">
        <f>IFERROR(__xludf.DUMMYFUNCTION("REGEXMATCH($Q19,""No"")"),FALSE)</f>
        <v>0</v>
      </c>
      <c r="T19" s="18" t="b">
        <f>IFERROR(__xludf.DUMMYFUNCTION("REGEXMATCH($Q19,""but"")"),FALSE)</f>
        <v>0</v>
      </c>
    </row>
    <row r="20">
      <c r="A20" s="61"/>
      <c r="B20" s="54">
        <f>category!B20</f>
        <v>3</v>
      </c>
      <c r="C20" s="55" t="str">
        <f>category!C20</f>
        <v>データ蓄積・分析基盤</v>
      </c>
      <c r="D20" s="78"/>
      <c r="E20" s="78"/>
      <c r="F20" s="78"/>
      <c r="G20" s="78"/>
      <c r="H20" s="78"/>
      <c r="I20" s="78"/>
      <c r="J20" s="78"/>
      <c r="K20" s="78"/>
      <c r="M20" s="79">
        <v>19.0</v>
      </c>
      <c r="N20" s="26">
        <f t="shared" si="1"/>
        <v>3</v>
      </c>
      <c r="O20" s="26">
        <f t="shared" si="2"/>
        <v>3</v>
      </c>
      <c r="P20" s="13" t="str">
        <f>'アセスメント'!B21</f>
        <v>TEAM-3-3</v>
      </c>
      <c r="Q20" s="13" t="str">
        <f t="shared" si="3"/>
        <v/>
      </c>
      <c r="R20" s="18" t="b">
        <f>IFERROR(__xludf.DUMMYFUNCTION("REGEXMATCH($Q20,""Yes"")"),FALSE)</f>
        <v>0</v>
      </c>
      <c r="S20" s="18" t="b">
        <f>IFERROR(__xludf.DUMMYFUNCTION("REGEXMATCH($Q20,""No"")"),FALSE)</f>
        <v>0</v>
      </c>
      <c r="T20" s="18" t="b">
        <f>IFERROR(__xludf.DUMMYFUNCTION("REGEXMATCH($Q20,""but"")"),FALSE)</f>
        <v>0</v>
      </c>
    </row>
    <row r="21">
      <c r="A21" s="61"/>
      <c r="B21" s="54">
        <f>category!B21</f>
        <v>4</v>
      </c>
      <c r="C21" s="55" t="str">
        <f>category!C21</f>
        <v>データ処理パイプライン</v>
      </c>
      <c r="D21" s="78"/>
      <c r="E21" s="78"/>
      <c r="F21" s="78"/>
      <c r="G21" s="78"/>
      <c r="H21" s="78"/>
      <c r="I21" s="78"/>
      <c r="J21" s="78"/>
      <c r="K21" s="78"/>
      <c r="M21" s="79">
        <v>20.0</v>
      </c>
      <c r="N21" s="26">
        <f t="shared" si="1"/>
        <v>3</v>
      </c>
      <c r="O21" s="26">
        <f t="shared" si="2"/>
        <v>4</v>
      </c>
      <c r="P21" s="13" t="str">
        <f>'アセスメント'!B22</f>
        <v>TEAM-3-4</v>
      </c>
      <c r="Q21" s="13" t="str">
        <f t="shared" si="3"/>
        <v/>
      </c>
      <c r="R21" s="18" t="b">
        <f>IFERROR(__xludf.DUMMYFUNCTION("REGEXMATCH($Q21,""Yes"")"),FALSE)</f>
        <v>0</v>
      </c>
      <c r="S21" s="18" t="b">
        <f>IFERROR(__xludf.DUMMYFUNCTION("REGEXMATCH($Q21,""No"")"),FALSE)</f>
        <v>0</v>
      </c>
      <c r="T21" s="18" t="b">
        <f>IFERROR(__xludf.DUMMYFUNCTION("REGEXMATCH($Q21,""but"")"),FALSE)</f>
        <v>0</v>
      </c>
    </row>
    <row r="22">
      <c r="A22" s="61"/>
      <c r="B22" s="54">
        <f>category!B22</f>
        <v>5</v>
      </c>
      <c r="C22" s="55" t="str">
        <f>category!C22</f>
        <v>データ可視化とリテラシー</v>
      </c>
      <c r="D22" s="78"/>
      <c r="E22" s="78"/>
      <c r="F22" s="78"/>
      <c r="G22" s="78"/>
      <c r="H22" s="78"/>
      <c r="I22" s="78"/>
      <c r="J22" s="78"/>
      <c r="K22" s="78"/>
      <c r="M22" s="79">
        <v>21.0</v>
      </c>
      <c r="N22" s="26">
        <f t="shared" si="1"/>
        <v>3</v>
      </c>
      <c r="O22" s="26">
        <f t="shared" si="2"/>
        <v>5</v>
      </c>
      <c r="P22" s="13" t="str">
        <f>'アセスメント'!B23</f>
        <v>TEAM-3-5</v>
      </c>
      <c r="Q22" s="13" t="str">
        <f t="shared" si="3"/>
        <v/>
      </c>
      <c r="R22" s="18" t="b">
        <f>IFERROR(__xludf.DUMMYFUNCTION("REGEXMATCH($Q22,""Yes"")"),FALSE)</f>
        <v>0</v>
      </c>
      <c r="S22" s="18" t="b">
        <f>IFERROR(__xludf.DUMMYFUNCTION("REGEXMATCH($Q22,""No"")"),FALSE)</f>
        <v>0</v>
      </c>
      <c r="T22" s="18" t="b">
        <f>IFERROR(__xludf.DUMMYFUNCTION("REGEXMATCH($Q22,""but"")"),FALSE)</f>
        <v>0</v>
      </c>
    </row>
    <row r="23">
      <c r="A23" s="61"/>
      <c r="B23" s="54">
        <f>category!B23</f>
        <v>6</v>
      </c>
      <c r="C23" s="55" t="str">
        <f>category!C23</f>
        <v>機械学習プロジェクト管理</v>
      </c>
      <c r="D23" s="78"/>
      <c r="E23" s="78"/>
      <c r="F23" s="78"/>
      <c r="G23" s="78"/>
      <c r="H23" s="78"/>
      <c r="I23" s="78"/>
      <c r="J23" s="78"/>
      <c r="K23" s="78"/>
      <c r="M23" s="79">
        <v>22.0</v>
      </c>
      <c r="N23" s="26">
        <f t="shared" si="1"/>
        <v>3</v>
      </c>
      <c r="O23" s="26">
        <f t="shared" si="2"/>
        <v>6</v>
      </c>
      <c r="P23" s="13" t="str">
        <f>'アセスメント'!B24</f>
        <v>TEAM-3-6</v>
      </c>
      <c r="Q23" s="13" t="str">
        <f t="shared" si="3"/>
        <v/>
      </c>
      <c r="R23" s="18" t="b">
        <f>IFERROR(__xludf.DUMMYFUNCTION("REGEXMATCH($Q23,""Yes"")"),FALSE)</f>
        <v>0</v>
      </c>
      <c r="S23" s="18" t="b">
        <f>IFERROR(__xludf.DUMMYFUNCTION("REGEXMATCH($Q23,""No"")"),FALSE)</f>
        <v>0</v>
      </c>
      <c r="T23" s="18" t="b">
        <f>IFERROR(__xludf.DUMMYFUNCTION("REGEXMATCH($Q23,""but"")"),FALSE)</f>
        <v>0</v>
      </c>
    </row>
    <row r="24">
      <c r="A24" s="61"/>
      <c r="B24" s="54">
        <f>category!B24</f>
        <v>7</v>
      </c>
      <c r="C24" s="55" t="str">
        <f>category!C24</f>
        <v>マーケティング自動化</v>
      </c>
      <c r="D24" s="78"/>
      <c r="E24" s="78"/>
      <c r="F24" s="78"/>
      <c r="G24" s="78"/>
      <c r="H24" s="78"/>
      <c r="I24" s="78"/>
      <c r="J24" s="78"/>
      <c r="K24" s="78"/>
      <c r="M24" s="79">
        <v>23.0</v>
      </c>
      <c r="N24" s="26">
        <f t="shared" si="1"/>
        <v>3</v>
      </c>
      <c r="O24" s="26">
        <f t="shared" si="2"/>
        <v>7</v>
      </c>
      <c r="P24" s="13" t="str">
        <f>'アセスメント'!B25</f>
        <v>TEAM-3-7</v>
      </c>
      <c r="Q24" s="13" t="str">
        <f t="shared" si="3"/>
        <v/>
      </c>
      <c r="R24" s="18" t="b">
        <f>IFERROR(__xludf.DUMMYFUNCTION("REGEXMATCH($Q24,""Yes"")"),FALSE)</f>
        <v>0</v>
      </c>
      <c r="S24" s="18" t="b">
        <f>IFERROR(__xludf.DUMMYFUNCTION("REGEXMATCH($Q24,""No"")"),FALSE)</f>
        <v>0</v>
      </c>
      <c r="T24" s="18" t="b">
        <f>IFERROR(__xludf.DUMMYFUNCTION("REGEXMATCH($Q24,""but"")"),FALSE)</f>
        <v>0</v>
      </c>
    </row>
    <row r="25">
      <c r="A25" s="62"/>
      <c r="B25" s="54">
        <f>category!B25</f>
        <v>8</v>
      </c>
      <c r="C25" s="55" t="str">
        <f>category!C25</f>
        <v>自動的な意思決定</v>
      </c>
      <c r="D25" s="78"/>
      <c r="E25" s="78"/>
      <c r="F25" s="78"/>
      <c r="G25" s="78"/>
      <c r="H25" s="78"/>
      <c r="I25" s="78"/>
      <c r="J25" s="78"/>
      <c r="K25" s="78"/>
      <c r="M25" s="79">
        <v>24.0</v>
      </c>
      <c r="N25" s="26">
        <f t="shared" si="1"/>
        <v>3</v>
      </c>
      <c r="O25" s="26">
        <f t="shared" si="2"/>
        <v>8</v>
      </c>
      <c r="P25" s="13" t="str">
        <f>'アセスメント'!B26</f>
        <v>TEAM-3-8</v>
      </c>
      <c r="Q25" s="13" t="str">
        <f t="shared" si="3"/>
        <v/>
      </c>
      <c r="R25" s="18" t="b">
        <f>IFERROR(__xludf.DUMMYFUNCTION("REGEXMATCH($Q25,""Yes"")"),FALSE)</f>
        <v>0</v>
      </c>
      <c r="S25" s="18" t="b">
        <f>IFERROR(__xludf.DUMMYFUNCTION("REGEXMATCH($Q25,""No"")"),FALSE)</f>
        <v>0</v>
      </c>
      <c r="T25" s="18" t="b">
        <f>IFERROR(__xludf.DUMMYFUNCTION("REGEXMATCH($Q25,""but"")"),FALSE)</f>
        <v>0</v>
      </c>
    </row>
    <row r="26">
      <c r="A26" s="53" t="s">
        <v>19</v>
      </c>
      <c r="B26" s="54">
        <f>category!B26</f>
        <v>1</v>
      </c>
      <c r="C26" s="55" t="str">
        <f>category!C26</f>
        <v>ペルソナの設定</v>
      </c>
      <c r="D26" s="78"/>
      <c r="E26" s="78"/>
      <c r="F26" s="78"/>
      <c r="G26" s="78"/>
      <c r="H26" s="78"/>
      <c r="I26" s="78"/>
      <c r="J26" s="78"/>
      <c r="K26" s="78"/>
      <c r="M26" s="79">
        <v>25.0</v>
      </c>
      <c r="N26" s="26">
        <f t="shared" si="1"/>
        <v>4</v>
      </c>
      <c r="O26" s="26">
        <f t="shared" si="2"/>
        <v>1</v>
      </c>
      <c r="P26" s="13" t="str">
        <f>'アセスメント'!B27</f>
        <v>TEAM-4-1</v>
      </c>
      <c r="Q26" s="13" t="str">
        <f t="shared" si="3"/>
        <v/>
      </c>
      <c r="R26" s="18" t="b">
        <f>IFERROR(__xludf.DUMMYFUNCTION("REGEXMATCH($Q26,""Yes"")"),FALSE)</f>
        <v>0</v>
      </c>
      <c r="S26" s="18" t="b">
        <f>IFERROR(__xludf.DUMMYFUNCTION("REGEXMATCH($Q26,""No"")"),FALSE)</f>
        <v>0</v>
      </c>
      <c r="T26" s="18" t="b">
        <f>IFERROR(__xludf.DUMMYFUNCTION("REGEXMATCH($Q26,""but"")"),FALSE)</f>
        <v>0</v>
      </c>
    </row>
    <row r="27">
      <c r="A27" s="61"/>
      <c r="B27" s="54">
        <f>category!B27</f>
        <v>2</v>
      </c>
      <c r="C27" s="55" t="str">
        <f>category!C27</f>
        <v>顧客体験</v>
      </c>
      <c r="D27" s="78"/>
      <c r="E27" s="78"/>
      <c r="F27" s="78"/>
      <c r="G27" s="78"/>
      <c r="H27" s="78"/>
      <c r="I27" s="78"/>
      <c r="J27" s="78"/>
      <c r="K27" s="78"/>
      <c r="M27" s="79">
        <v>26.0</v>
      </c>
      <c r="N27" s="26">
        <f t="shared" si="1"/>
        <v>4</v>
      </c>
      <c r="O27" s="26">
        <f t="shared" si="2"/>
        <v>2</v>
      </c>
      <c r="P27" s="13" t="str">
        <f>'アセスメント'!B28</f>
        <v>TEAM-4-2</v>
      </c>
      <c r="Q27" s="13" t="str">
        <f t="shared" si="3"/>
        <v/>
      </c>
      <c r="R27" s="18" t="b">
        <f>IFERROR(__xludf.DUMMYFUNCTION("REGEXMATCH($Q27,""Yes"")"),FALSE)</f>
        <v>0</v>
      </c>
      <c r="S27" s="18" t="b">
        <f>IFERROR(__xludf.DUMMYFUNCTION("REGEXMATCH($Q27,""No"")"),FALSE)</f>
        <v>0</v>
      </c>
      <c r="T27" s="18" t="b">
        <f>IFERROR(__xludf.DUMMYFUNCTION("REGEXMATCH($Q27,""but"")"),FALSE)</f>
        <v>0</v>
      </c>
    </row>
    <row r="28">
      <c r="A28" s="61"/>
      <c r="B28" s="54">
        <f>category!B28</f>
        <v>3</v>
      </c>
      <c r="C28" s="55" t="str">
        <f>category!C28</f>
        <v>ユーザーインタビュー</v>
      </c>
      <c r="D28" s="78"/>
      <c r="E28" s="78"/>
      <c r="F28" s="78"/>
      <c r="G28" s="78"/>
      <c r="H28" s="78"/>
      <c r="I28" s="78"/>
      <c r="J28" s="78"/>
      <c r="K28" s="78"/>
      <c r="M28" s="79">
        <v>27.0</v>
      </c>
      <c r="N28" s="26">
        <f t="shared" si="1"/>
        <v>4</v>
      </c>
      <c r="O28" s="26">
        <f t="shared" si="2"/>
        <v>3</v>
      </c>
      <c r="P28" s="13" t="str">
        <f>'アセスメント'!B29</f>
        <v>TEAM-4-3</v>
      </c>
      <c r="Q28" s="13" t="str">
        <f t="shared" si="3"/>
        <v/>
      </c>
      <c r="R28" s="18" t="b">
        <f>IFERROR(__xludf.DUMMYFUNCTION("REGEXMATCH($Q28,""Yes"")"),FALSE)</f>
        <v>0</v>
      </c>
      <c r="S28" s="18" t="b">
        <f>IFERROR(__xludf.DUMMYFUNCTION("REGEXMATCH($Q28,""No"")"),FALSE)</f>
        <v>0</v>
      </c>
      <c r="T28" s="18" t="b">
        <f>IFERROR(__xludf.DUMMYFUNCTION("REGEXMATCH($Q28,""but"")"),FALSE)</f>
        <v>0</v>
      </c>
    </row>
    <row r="29">
      <c r="A29" s="61"/>
      <c r="B29" s="54">
        <f>category!B29</f>
        <v>4</v>
      </c>
      <c r="C29" s="55" t="str">
        <f>category!C29</f>
        <v>デザインシステムの管理</v>
      </c>
      <c r="D29" s="78"/>
      <c r="E29" s="78"/>
      <c r="F29" s="78"/>
      <c r="G29" s="78"/>
      <c r="H29" s="78"/>
      <c r="I29" s="78"/>
      <c r="J29" s="78"/>
      <c r="K29" s="78"/>
      <c r="M29" s="79">
        <v>28.0</v>
      </c>
      <c r="N29" s="26">
        <f t="shared" si="1"/>
        <v>4</v>
      </c>
      <c r="O29" s="26">
        <f t="shared" si="2"/>
        <v>4</v>
      </c>
      <c r="P29" s="13" t="str">
        <f>'アセスメント'!B30</f>
        <v>TEAM-4-4</v>
      </c>
      <c r="Q29" s="13" t="str">
        <f t="shared" si="3"/>
        <v/>
      </c>
      <c r="R29" s="18" t="b">
        <f>IFERROR(__xludf.DUMMYFUNCTION("REGEXMATCH($Q29,""Yes"")"),FALSE)</f>
        <v>0</v>
      </c>
      <c r="S29" s="18" t="b">
        <f>IFERROR(__xludf.DUMMYFUNCTION("REGEXMATCH($Q29,""No"")"),FALSE)</f>
        <v>0</v>
      </c>
      <c r="T29" s="18" t="b">
        <f>IFERROR(__xludf.DUMMYFUNCTION("REGEXMATCH($Q29,""but"")"),FALSE)</f>
        <v>0</v>
      </c>
    </row>
    <row r="30">
      <c r="A30" s="61"/>
      <c r="B30" s="54">
        <f>category!B30</f>
        <v>5</v>
      </c>
      <c r="C30" s="55" t="str">
        <f>category!C30</f>
        <v>デザイン組織</v>
      </c>
      <c r="D30" s="78"/>
      <c r="E30" s="78"/>
      <c r="F30" s="78"/>
      <c r="G30" s="78"/>
      <c r="H30" s="78"/>
      <c r="I30" s="78"/>
      <c r="J30" s="78"/>
      <c r="K30" s="78"/>
      <c r="M30" s="79">
        <v>29.0</v>
      </c>
      <c r="N30" s="26">
        <f t="shared" si="1"/>
        <v>4</v>
      </c>
      <c r="O30" s="26">
        <f t="shared" si="2"/>
        <v>5</v>
      </c>
      <c r="P30" s="13" t="str">
        <f>'アセスメント'!B31</f>
        <v>TEAM-4-5</v>
      </c>
      <c r="Q30" s="13" t="str">
        <f t="shared" si="3"/>
        <v/>
      </c>
      <c r="R30" s="18" t="b">
        <f>IFERROR(__xludf.DUMMYFUNCTION("REGEXMATCH($Q30,""Yes"")"),FALSE)</f>
        <v>0</v>
      </c>
      <c r="S30" s="18" t="b">
        <f>IFERROR(__xludf.DUMMYFUNCTION("REGEXMATCH($Q30,""No"")"),FALSE)</f>
        <v>0</v>
      </c>
      <c r="T30" s="18" t="b">
        <f>IFERROR(__xludf.DUMMYFUNCTION("REGEXMATCH($Q30,""but"")"),FALSE)</f>
        <v>0</v>
      </c>
    </row>
    <row r="31">
      <c r="A31" s="61"/>
      <c r="B31" s="54">
        <f>category!B31</f>
        <v>6</v>
      </c>
      <c r="C31" s="55" t="str">
        <f>category!C31</f>
        <v>プロトタイピング</v>
      </c>
      <c r="D31" s="78"/>
      <c r="E31" s="78"/>
      <c r="F31" s="78"/>
      <c r="G31" s="78"/>
      <c r="H31" s="78"/>
      <c r="I31" s="78"/>
      <c r="J31" s="78"/>
      <c r="K31" s="78"/>
      <c r="M31" s="79">
        <v>30.0</v>
      </c>
      <c r="N31" s="26">
        <f t="shared" si="1"/>
        <v>4</v>
      </c>
      <c r="O31" s="26">
        <f t="shared" si="2"/>
        <v>6</v>
      </c>
      <c r="P31" s="13" t="str">
        <f>'アセスメント'!B32</f>
        <v>TEAM-4-6</v>
      </c>
      <c r="Q31" s="13" t="str">
        <f t="shared" si="3"/>
        <v/>
      </c>
      <c r="R31" s="18" t="b">
        <f>IFERROR(__xludf.DUMMYFUNCTION("REGEXMATCH($Q31,""Yes"")"),FALSE)</f>
        <v>0</v>
      </c>
      <c r="S31" s="18" t="b">
        <f>IFERROR(__xludf.DUMMYFUNCTION("REGEXMATCH($Q31,""No"")"),FALSE)</f>
        <v>0</v>
      </c>
      <c r="T31" s="18" t="b">
        <f>IFERROR(__xludf.DUMMYFUNCTION("REGEXMATCH($Q31,""but"")"),FALSE)</f>
        <v>0</v>
      </c>
    </row>
    <row r="32">
      <c r="A32" s="61"/>
      <c r="B32" s="54">
        <f>category!B32</f>
        <v>7</v>
      </c>
      <c r="C32" s="55" t="str">
        <f>category!C32</f>
        <v>ユーザビリティテスト</v>
      </c>
      <c r="D32" s="78"/>
      <c r="E32" s="78"/>
      <c r="F32" s="78"/>
      <c r="G32" s="78"/>
      <c r="H32" s="78"/>
      <c r="I32" s="78"/>
      <c r="J32" s="78"/>
      <c r="K32" s="78"/>
      <c r="M32" s="79">
        <v>31.0</v>
      </c>
      <c r="N32" s="26">
        <f t="shared" si="1"/>
        <v>4</v>
      </c>
      <c r="O32" s="26">
        <f t="shared" si="2"/>
        <v>7</v>
      </c>
      <c r="P32" s="13" t="str">
        <f>'アセスメント'!B33</f>
        <v>TEAM-4-7</v>
      </c>
      <c r="Q32" s="13" t="str">
        <f t="shared" si="3"/>
        <v/>
      </c>
      <c r="R32" s="18" t="b">
        <f>IFERROR(__xludf.DUMMYFUNCTION("REGEXMATCH($Q32,""Yes"")"),FALSE)</f>
        <v>0</v>
      </c>
      <c r="S32" s="18" t="b">
        <f>IFERROR(__xludf.DUMMYFUNCTION("REGEXMATCH($Q32,""No"")"),FALSE)</f>
        <v>0</v>
      </c>
      <c r="T32" s="18" t="b">
        <f>IFERROR(__xludf.DUMMYFUNCTION("REGEXMATCH($Q32,""but"")"),FALSE)</f>
        <v>0</v>
      </c>
    </row>
    <row r="33">
      <c r="A33" s="62"/>
      <c r="B33" s="54">
        <f>category!B33</f>
        <v>8</v>
      </c>
      <c r="C33" s="55" t="str">
        <f>category!C33</f>
        <v>プロダクトマネジメント</v>
      </c>
      <c r="D33" s="78"/>
      <c r="E33" s="78"/>
      <c r="F33" s="78"/>
      <c r="G33" s="78"/>
      <c r="H33" s="78"/>
      <c r="I33" s="78"/>
      <c r="J33" s="78"/>
      <c r="K33" s="78"/>
      <c r="M33" s="79">
        <v>32.0</v>
      </c>
      <c r="N33" s="26">
        <f t="shared" si="1"/>
        <v>4</v>
      </c>
      <c r="O33" s="26">
        <f t="shared" si="2"/>
        <v>8</v>
      </c>
      <c r="P33" s="13" t="str">
        <f>'アセスメント'!B34</f>
        <v>TEAM-4-8</v>
      </c>
      <c r="Q33" s="13" t="str">
        <f t="shared" si="3"/>
        <v/>
      </c>
      <c r="R33" s="18" t="b">
        <f>IFERROR(__xludf.DUMMYFUNCTION("REGEXMATCH($Q33,""Yes"")"),FALSE)</f>
        <v>0</v>
      </c>
      <c r="S33" s="18" t="b">
        <f>IFERROR(__xludf.DUMMYFUNCTION("REGEXMATCH($Q33,""No"")"),FALSE)</f>
        <v>0</v>
      </c>
      <c r="T33" s="18" t="b">
        <f>IFERROR(__xludf.DUMMYFUNCTION("REGEXMATCH($Q33,""but"")"),FALSE)</f>
        <v>0</v>
      </c>
    </row>
    <row r="34">
      <c r="A34" s="53" t="s">
        <v>20</v>
      </c>
      <c r="B34" s="54">
        <f>category!B34</f>
        <v>1</v>
      </c>
      <c r="C34" s="55" t="str">
        <f>category!C34</f>
        <v>スパン・オブ・コントロール</v>
      </c>
      <c r="D34" s="78"/>
      <c r="E34" s="78"/>
      <c r="F34" s="78"/>
      <c r="G34" s="78"/>
      <c r="H34" s="78"/>
      <c r="I34" s="78"/>
      <c r="J34" s="78"/>
      <c r="K34" s="78"/>
      <c r="M34" s="79">
        <v>33.0</v>
      </c>
      <c r="N34" s="26">
        <f t="shared" si="1"/>
        <v>5</v>
      </c>
      <c r="O34" s="26">
        <f t="shared" si="2"/>
        <v>1</v>
      </c>
      <c r="P34" s="13" t="str">
        <f>'アセスメント'!B35</f>
        <v>TEAM-5-1</v>
      </c>
      <c r="Q34" s="13" t="str">
        <f t="shared" si="3"/>
        <v/>
      </c>
      <c r="R34" s="18" t="b">
        <f>IFERROR(__xludf.DUMMYFUNCTION("REGEXMATCH($Q34,""Yes"")"),FALSE)</f>
        <v>0</v>
      </c>
      <c r="S34" s="18" t="b">
        <f>IFERROR(__xludf.DUMMYFUNCTION("REGEXMATCH($Q34,""No"")"),FALSE)</f>
        <v>0</v>
      </c>
      <c r="T34" s="18" t="b">
        <f>IFERROR(__xludf.DUMMYFUNCTION("REGEXMATCH($Q34,""but"")"),FALSE)</f>
        <v>0</v>
      </c>
    </row>
    <row r="35">
      <c r="A35" s="61"/>
      <c r="B35" s="54">
        <f>category!B35</f>
        <v>2</v>
      </c>
      <c r="C35" s="55" t="str">
        <f>category!C35</f>
        <v>開発者環境投資</v>
      </c>
      <c r="D35" s="78"/>
      <c r="E35" s="78"/>
      <c r="F35" s="78"/>
      <c r="G35" s="78"/>
      <c r="H35" s="78"/>
      <c r="I35" s="78"/>
      <c r="J35" s="78"/>
      <c r="K35" s="78"/>
      <c r="M35" s="79">
        <v>34.0</v>
      </c>
      <c r="N35" s="26">
        <f t="shared" si="1"/>
        <v>5</v>
      </c>
      <c r="O35" s="26">
        <f t="shared" si="2"/>
        <v>2</v>
      </c>
      <c r="P35" s="13" t="str">
        <f>'アセスメント'!B36</f>
        <v>TEAM-5-2</v>
      </c>
      <c r="Q35" s="13" t="str">
        <f t="shared" si="3"/>
        <v/>
      </c>
      <c r="R35" s="18" t="b">
        <f>IFERROR(__xludf.DUMMYFUNCTION("REGEXMATCH($Q35,""Yes"")"),FALSE)</f>
        <v>0</v>
      </c>
      <c r="S35" s="18" t="b">
        <f>IFERROR(__xludf.DUMMYFUNCTION("REGEXMATCH($Q35,""No"")"),FALSE)</f>
        <v>0</v>
      </c>
      <c r="T35" s="18" t="b">
        <f>IFERROR(__xludf.DUMMYFUNCTION("REGEXMATCH($Q35,""but"")"),FALSE)</f>
        <v>0</v>
      </c>
    </row>
    <row r="36">
      <c r="A36" s="61"/>
      <c r="B36" s="54">
        <f>category!B36</f>
        <v>3</v>
      </c>
      <c r="C36" s="55" t="str">
        <f>category!C36</f>
        <v>コミュニケーションツール</v>
      </c>
      <c r="D36" s="78"/>
      <c r="E36" s="78"/>
      <c r="F36" s="78"/>
      <c r="G36" s="78"/>
      <c r="H36" s="78"/>
      <c r="I36" s="78"/>
      <c r="J36" s="78"/>
      <c r="K36" s="78"/>
      <c r="M36" s="79">
        <v>35.0</v>
      </c>
      <c r="N36" s="26">
        <f t="shared" si="1"/>
        <v>5</v>
      </c>
      <c r="O36" s="26">
        <f t="shared" si="2"/>
        <v>3</v>
      </c>
      <c r="P36" s="13" t="str">
        <f>'アセスメント'!B37</f>
        <v>TEAM-5-3</v>
      </c>
      <c r="Q36" s="13" t="str">
        <f t="shared" si="3"/>
        <v/>
      </c>
      <c r="R36" s="18" t="b">
        <f>IFERROR(__xludf.DUMMYFUNCTION("REGEXMATCH($Q36,""Yes"")"),FALSE)</f>
        <v>0</v>
      </c>
      <c r="S36" s="18" t="b">
        <f>IFERROR(__xludf.DUMMYFUNCTION("REGEXMATCH($Q36,""No"")"),FALSE)</f>
        <v>0</v>
      </c>
      <c r="T36" s="18" t="b">
        <f>IFERROR(__xludf.DUMMYFUNCTION("REGEXMATCH($Q36,""but"")"),FALSE)</f>
        <v>0</v>
      </c>
    </row>
    <row r="37">
      <c r="A37" s="61"/>
      <c r="B37" s="54">
        <f>category!B37</f>
        <v>4</v>
      </c>
      <c r="C37" s="55" t="str">
        <f>category!C37</f>
        <v>人事制度・育成戦略</v>
      </c>
      <c r="D37" s="78"/>
      <c r="E37" s="78"/>
      <c r="F37" s="78"/>
      <c r="G37" s="78"/>
      <c r="H37" s="78"/>
      <c r="I37" s="78"/>
      <c r="J37" s="78"/>
      <c r="K37" s="78"/>
      <c r="M37" s="79">
        <v>36.0</v>
      </c>
      <c r="N37" s="26">
        <f t="shared" si="1"/>
        <v>5</v>
      </c>
      <c r="O37" s="26">
        <f t="shared" si="2"/>
        <v>4</v>
      </c>
      <c r="P37" s="13" t="str">
        <f>'アセスメント'!B38</f>
        <v>TEAM-5-4</v>
      </c>
      <c r="Q37" s="13" t="str">
        <f t="shared" si="3"/>
        <v/>
      </c>
      <c r="R37" s="18" t="b">
        <f>IFERROR(__xludf.DUMMYFUNCTION("REGEXMATCH($Q37,""Yes"")"),FALSE)</f>
        <v>0</v>
      </c>
      <c r="S37" s="18" t="b">
        <f>IFERROR(__xludf.DUMMYFUNCTION("REGEXMATCH($Q37,""No"")"),FALSE)</f>
        <v>0</v>
      </c>
      <c r="T37" s="18" t="b">
        <f>IFERROR(__xludf.DUMMYFUNCTION("REGEXMATCH($Q37,""but"")"),FALSE)</f>
        <v>0</v>
      </c>
    </row>
    <row r="38">
      <c r="A38" s="61"/>
      <c r="B38" s="54">
        <f>category!B38</f>
        <v>5</v>
      </c>
      <c r="C38" s="55" t="str">
        <f>category!C38</f>
        <v>デジタル人材採用戦略</v>
      </c>
      <c r="D38" s="78"/>
      <c r="E38" s="78"/>
      <c r="F38" s="78"/>
      <c r="G38" s="78"/>
      <c r="H38" s="78"/>
      <c r="I38" s="78"/>
      <c r="J38" s="78"/>
      <c r="K38" s="78"/>
      <c r="M38" s="79">
        <v>37.0</v>
      </c>
      <c r="N38" s="26">
        <f t="shared" si="1"/>
        <v>5</v>
      </c>
      <c r="O38" s="26">
        <f t="shared" si="2"/>
        <v>5</v>
      </c>
      <c r="P38" s="13" t="str">
        <f>'アセスメント'!B39</f>
        <v>TEAM-5-5</v>
      </c>
      <c r="Q38" s="13" t="str">
        <f t="shared" si="3"/>
        <v/>
      </c>
      <c r="R38" s="18" t="b">
        <f>IFERROR(__xludf.DUMMYFUNCTION("REGEXMATCH($Q38,""Yes"")"),FALSE)</f>
        <v>0</v>
      </c>
      <c r="S38" s="18" t="b">
        <f>IFERROR(__xludf.DUMMYFUNCTION("REGEXMATCH($Q38,""No"")"),FALSE)</f>
        <v>0</v>
      </c>
      <c r="T38" s="18" t="b">
        <f>IFERROR(__xludf.DUMMYFUNCTION("REGEXMATCH($Q38,""but"")"),FALSE)</f>
        <v>0</v>
      </c>
    </row>
    <row r="39">
      <c r="A39" s="61"/>
      <c r="B39" s="54">
        <f>category!B39</f>
        <v>6</v>
      </c>
      <c r="C39" s="55" t="str">
        <f>category!C39</f>
        <v>モダンなITサービスの活用</v>
      </c>
      <c r="D39" s="78"/>
      <c r="E39" s="78"/>
      <c r="F39" s="78"/>
      <c r="G39" s="78"/>
      <c r="H39" s="78"/>
      <c r="I39" s="78"/>
      <c r="J39" s="78"/>
      <c r="K39" s="78"/>
      <c r="M39" s="79">
        <v>38.0</v>
      </c>
      <c r="N39" s="26">
        <f t="shared" si="1"/>
        <v>5</v>
      </c>
      <c r="O39" s="26">
        <f t="shared" si="2"/>
        <v>6</v>
      </c>
      <c r="P39" s="13" t="str">
        <f>'アセスメント'!B40</f>
        <v>TEAM-5-6</v>
      </c>
      <c r="Q39" s="13" t="str">
        <f t="shared" si="3"/>
        <v/>
      </c>
      <c r="R39" s="18" t="b">
        <f>IFERROR(__xludf.DUMMYFUNCTION("REGEXMATCH($Q39,""Yes"")"),FALSE)</f>
        <v>0</v>
      </c>
      <c r="S39" s="18" t="b">
        <f>IFERROR(__xludf.DUMMYFUNCTION("REGEXMATCH($Q39,""No"")"),FALSE)</f>
        <v>0</v>
      </c>
      <c r="T39" s="18" t="b">
        <f>IFERROR(__xludf.DUMMYFUNCTION("REGEXMATCH($Q39,""but"")"),FALSE)</f>
        <v>0</v>
      </c>
    </row>
    <row r="40">
      <c r="A40" s="61"/>
      <c r="B40" s="54">
        <f>category!B40</f>
        <v>7</v>
      </c>
      <c r="C40" s="55" t="str">
        <f>category!C40</f>
        <v>経営のデジタルファースト</v>
      </c>
      <c r="D40" s="78"/>
      <c r="E40" s="78"/>
      <c r="F40" s="78"/>
      <c r="G40" s="78"/>
      <c r="H40" s="78"/>
      <c r="I40" s="78"/>
      <c r="J40" s="78"/>
      <c r="K40" s="78"/>
      <c r="M40" s="79">
        <v>39.0</v>
      </c>
      <c r="N40" s="26">
        <f t="shared" si="1"/>
        <v>5</v>
      </c>
      <c r="O40" s="26">
        <f t="shared" si="2"/>
        <v>7</v>
      </c>
      <c r="P40" s="13" t="str">
        <f>'アセスメント'!B41</f>
        <v>TEAM-5-7</v>
      </c>
      <c r="Q40" s="13" t="str">
        <f t="shared" si="3"/>
        <v/>
      </c>
      <c r="R40" s="18" t="b">
        <f>IFERROR(__xludf.DUMMYFUNCTION("REGEXMATCH($Q40,""Yes"")"),FALSE)</f>
        <v>0</v>
      </c>
      <c r="S40" s="18" t="b">
        <f>IFERROR(__xludf.DUMMYFUNCTION("REGEXMATCH($Q40,""No"")"),FALSE)</f>
        <v>0</v>
      </c>
      <c r="T40" s="18" t="b">
        <f>IFERROR(__xludf.DUMMYFUNCTION("REGEXMATCH($Q40,""but"")"),FALSE)</f>
        <v>0</v>
      </c>
    </row>
    <row r="41">
      <c r="A41" s="62"/>
      <c r="B41" s="54">
        <f>category!B41</f>
        <v>8</v>
      </c>
      <c r="C41" s="55" t="str">
        <f>category!C41</f>
        <v>攻めのセキュリティ</v>
      </c>
      <c r="D41" s="78"/>
      <c r="E41" s="78"/>
      <c r="F41" s="78"/>
      <c r="G41" s="78"/>
      <c r="H41" s="78"/>
      <c r="I41" s="78"/>
      <c r="J41" s="78"/>
      <c r="K41" s="78"/>
      <c r="M41" s="79">
        <v>40.0</v>
      </c>
      <c r="N41" s="26">
        <f t="shared" si="1"/>
        <v>5</v>
      </c>
      <c r="O41" s="26">
        <f t="shared" si="2"/>
        <v>8</v>
      </c>
      <c r="P41" s="13" t="str">
        <f>'アセスメント'!B42</f>
        <v>TEAM-5-8</v>
      </c>
      <c r="Q41" s="13" t="str">
        <f t="shared" si="3"/>
        <v/>
      </c>
      <c r="R41" s="18" t="b">
        <f>IFERROR(__xludf.DUMMYFUNCTION("REGEXMATCH($Q41,""Yes"")"),FALSE)</f>
        <v>0</v>
      </c>
      <c r="S41" s="18" t="b">
        <f>IFERROR(__xludf.DUMMYFUNCTION("REGEXMATCH($Q41,""No"")"),FALSE)</f>
        <v>0</v>
      </c>
      <c r="T41" s="18" t="b">
        <f>IFERROR(__xludf.DUMMYFUNCTION("REGEXMATCH($Q41,""but"")"),FALSE)</f>
        <v>0</v>
      </c>
    </row>
    <row r="42">
      <c r="M42" s="79">
        <v>41.0</v>
      </c>
      <c r="N42" s="26">
        <f t="shared" si="1"/>
        <v>6</v>
      </c>
      <c r="O42" s="26">
        <f t="shared" si="2"/>
        <v>1</v>
      </c>
      <c r="P42" s="13" t="str">
        <f>'アセスメント'!B43</f>
        <v>TEAM-6-1</v>
      </c>
      <c r="Q42" s="13" t="str">
        <f t="shared" si="3"/>
        <v/>
      </c>
      <c r="R42" s="18" t="b">
        <f>IFERROR(__xludf.DUMMYFUNCTION("REGEXMATCH($Q42,""Yes"")"),FALSE)</f>
        <v>0</v>
      </c>
      <c r="S42" s="18" t="b">
        <f>IFERROR(__xludf.DUMMYFUNCTION("REGEXMATCH($Q42,""No"")"),FALSE)</f>
        <v>0</v>
      </c>
      <c r="T42" s="18" t="b">
        <f>IFERROR(__xludf.DUMMYFUNCTION("REGEXMATCH($Q42,""but"")"),FALSE)</f>
        <v>0</v>
      </c>
    </row>
    <row r="43">
      <c r="M43" s="79">
        <v>42.0</v>
      </c>
      <c r="N43" s="26">
        <f t="shared" si="1"/>
        <v>6</v>
      </c>
      <c r="O43" s="26">
        <f t="shared" si="2"/>
        <v>2</v>
      </c>
      <c r="P43" s="13" t="str">
        <f>'アセスメント'!B44</f>
        <v>TEAM-6-2</v>
      </c>
      <c r="Q43" s="13" t="str">
        <f t="shared" si="3"/>
        <v/>
      </c>
      <c r="R43" s="18" t="b">
        <f>IFERROR(__xludf.DUMMYFUNCTION("REGEXMATCH($Q43,""Yes"")"),FALSE)</f>
        <v>0</v>
      </c>
      <c r="S43" s="18" t="b">
        <f>IFERROR(__xludf.DUMMYFUNCTION("REGEXMATCH($Q43,""No"")"),FALSE)</f>
        <v>0</v>
      </c>
      <c r="T43" s="18" t="b">
        <f>IFERROR(__xludf.DUMMYFUNCTION("REGEXMATCH($Q43,""but"")"),FALSE)</f>
        <v>0</v>
      </c>
    </row>
    <row r="44">
      <c r="M44" s="79">
        <v>43.0</v>
      </c>
      <c r="N44" s="26">
        <f t="shared" si="1"/>
        <v>6</v>
      </c>
      <c r="O44" s="26">
        <f t="shared" si="2"/>
        <v>3</v>
      </c>
      <c r="P44" s="13" t="str">
        <f>'アセスメント'!B45</f>
        <v>TEAM-6-3</v>
      </c>
      <c r="Q44" s="13" t="str">
        <f t="shared" si="3"/>
        <v/>
      </c>
      <c r="R44" s="18" t="b">
        <f>IFERROR(__xludf.DUMMYFUNCTION("REGEXMATCH($Q44,""Yes"")"),FALSE)</f>
        <v>0</v>
      </c>
      <c r="S44" s="18" t="b">
        <f>IFERROR(__xludf.DUMMYFUNCTION("REGEXMATCH($Q44,""No"")"),FALSE)</f>
        <v>0</v>
      </c>
      <c r="T44" s="18" t="b">
        <f>IFERROR(__xludf.DUMMYFUNCTION("REGEXMATCH($Q44,""but"")"),FALSE)</f>
        <v>0</v>
      </c>
    </row>
    <row r="45">
      <c r="M45" s="79">
        <v>44.0</v>
      </c>
      <c r="N45" s="26">
        <f t="shared" si="1"/>
        <v>6</v>
      </c>
      <c r="O45" s="26">
        <f t="shared" si="2"/>
        <v>4</v>
      </c>
      <c r="P45" s="13" t="str">
        <f>'アセスメント'!B46</f>
        <v>TEAM-6-4</v>
      </c>
      <c r="Q45" s="13" t="str">
        <f t="shared" si="3"/>
        <v/>
      </c>
      <c r="R45" s="18" t="b">
        <f>IFERROR(__xludf.DUMMYFUNCTION("REGEXMATCH($Q45,""Yes"")"),FALSE)</f>
        <v>0</v>
      </c>
      <c r="S45" s="18" t="b">
        <f>IFERROR(__xludf.DUMMYFUNCTION("REGEXMATCH($Q45,""No"")"),FALSE)</f>
        <v>0</v>
      </c>
      <c r="T45" s="18" t="b">
        <f>IFERROR(__xludf.DUMMYFUNCTION("REGEXMATCH($Q45,""but"")"),FALSE)</f>
        <v>0</v>
      </c>
    </row>
    <row r="46">
      <c r="M46" s="79">
        <v>45.0</v>
      </c>
      <c r="N46" s="26">
        <f t="shared" si="1"/>
        <v>6</v>
      </c>
      <c r="O46" s="26">
        <f t="shared" si="2"/>
        <v>5</v>
      </c>
      <c r="P46" s="13" t="str">
        <f>'アセスメント'!B47</f>
        <v>TEAM-6-5</v>
      </c>
      <c r="Q46" s="13" t="str">
        <f t="shared" si="3"/>
        <v/>
      </c>
      <c r="R46" s="18" t="b">
        <f>IFERROR(__xludf.DUMMYFUNCTION("REGEXMATCH($Q46,""Yes"")"),FALSE)</f>
        <v>0</v>
      </c>
      <c r="S46" s="18" t="b">
        <f>IFERROR(__xludf.DUMMYFUNCTION("REGEXMATCH($Q46,""No"")"),FALSE)</f>
        <v>0</v>
      </c>
      <c r="T46" s="18" t="b">
        <f>IFERROR(__xludf.DUMMYFUNCTION("REGEXMATCH($Q46,""but"")"),FALSE)</f>
        <v>0</v>
      </c>
    </row>
    <row r="47">
      <c r="M47" s="79">
        <v>46.0</v>
      </c>
      <c r="N47" s="26">
        <f t="shared" si="1"/>
        <v>6</v>
      </c>
      <c r="O47" s="26">
        <f t="shared" si="2"/>
        <v>6</v>
      </c>
      <c r="P47" s="13" t="str">
        <f>'アセスメント'!B48</f>
        <v>TEAM-6-6</v>
      </c>
      <c r="Q47" s="13" t="str">
        <f t="shared" si="3"/>
        <v/>
      </c>
      <c r="R47" s="18" t="b">
        <f>IFERROR(__xludf.DUMMYFUNCTION("REGEXMATCH($Q47,""Yes"")"),FALSE)</f>
        <v>0</v>
      </c>
      <c r="S47" s="18" t="b">
        <f>IFERROR(__xludf.DUMMYFUNCTION("REGEXMATCH($Q47,""No"")"),FALSE)</f>
        <v>0</v>
      </c>
      <c r="T47" s="18" t="b">
        <f>IFERROR(__xludf.DUMMYFUNCTION("REGEXMATCH($Q47,""but"")"),FALSE)</f>
        <v>0</v>
      </c>
    </row>
    <row r="48">
      <c r="M48" s="79">
        <v>47.0</v>
      </c>
      <c r="N48" s="26">
        <f t="shared" si="1"/>
        <v>6</v>
      </c>
      <c r="O48" s="26">
        <f t="shared" si="2"/>
        <v>7</v>
      </c>
      <c r="P48" s="13" t="str">
        <f>'アセスメント'!B49</f>
        <v>TEAM-6-7</v>
      </c>
      <c r="Q48" s="13" t="str">
        <f t="shared" si="3"/>
        <v/>
      </c>
      <c r="R48" s="18" t="b">
        <f>IFERROR(__xludf.DUMMYFUNCTION("REGEXMATCH($Q48,""Yes"")"),FALSE)</f>
        <v>0</v>
      </c>
      <c r="S48" s="18" t="b">
        <f>IFERROR(__xludf.DUMMYFUNCTION("REGEXMATCH($Q48,""No"")"),FALSE)</f>
        <v>0</v>
      </c>
      <c r="T48" s="18" t="b">
        <f>IFERROR(__xludf.DUMMYFUNCTION("REGEXMATCH($Q48,""but"")"),FALSE)</f>
        <v>0</v>
      </c>
    </row>
    <row r="49">
      <c r="M49" s="79">
        <v>48.0</v>
      </c>
      <c r="N49" s="26">
        <f t="shared" si="1"/>
        <v>6</v>
      </c>
      <c r="O49" s="26">
        <f t="shared" si="2"/>
        <v>8</v>
      </c>
      <c r="P49" s="13" t="str">
        <f>'アセスメント'!B50</f>
        <v>TEAM-6-8</v>
      </c>
      <c r="Q49" s="13" t="str">
        <f t="shared" si="3"/>
        <v/>
      </c>
      <c r="R49" s="18" t="b">
        <f>IFERROR(__xludf.DUMMYFUNCTION("REGEXMATCH($Q49,""Yes"")"),FALSE)</f>
        <v>0</v>
      </c>
      <c r="S49" s="18" t="b">
        <f>IFERROR(__xludf.DUMMYFUNCTION("REGEXMATCH($Q49,""No"")"),FALSE)</f>
        <v>0</v>
      </c>
      <c r="T49" s="18" t="b">
        <f>IFERROR(__xludf.DUMMYFUNCTION("REGEXMATCH($Q49,""but"")"),FALSE)</f>
        <v>0</v>
      </c>
    </row>
    <row r="50">
      <c r="M50" s="79">
        <v>49.0</v>
      </c>
      <c r="N50" s="26">
        <f t="shared" si="1"/>
        <v>7</v>
      </c>
      <c r="O50" s="26">
        <f t="shared" si="2"/>
        <v>1</v>
      </c>
      <c r="P50" s="13" t="str">
        <f>'アセスメント'!B51</f>
        <v>TEAM-7-1</v>
      </c>
      <c r="Q50" s="13" t="str">
        <f t="shared" si="3"/>
        <v/>
      </c>
      <c r="R50" s="18" t="b">
        <f>IFERROR(__xludf.DUMMYFUNCTION("REGEXMATCH($Q50,""Yes"")"),FALSE)</f>
        <v>0</v>
      </c>
      <c r="S50" s="18" t="b">
        <f>IFERROR(__xludf.DUMMYFUNCTION("REGEXMATCH($Q50,""No"")"),FALSE)</f>
        <v>0</v>
      </c>
      <c r="T50" s="18" t="b">
        <f>IFERROR(__xludf.DUMMYFUNCTION("REGEXMATCH($Q50,""but"")"),FALSE)</f>
        <v>0</v>
      </c>
    </row>
    <row r="51">
      <c r="M51" s="79">
        <v>50.0</v>
      </c>
      <c r="N51" s="26">
        <f t="shared" si="1"/>
        <v>7</v>
      </c>
      <c r="O51" s="26">
        <f t="shared" si="2"/>
        <v>2</v>
      </c>
      <c r="P51" s="13" t="str">
        <f>'アセスメント'!B52</f>
        <v>TEAM-7-2</v>
      </c>
      <c r="Q51" s="13" t="str">
        <f t="shared" si="3"/>
        <v/>
      </c>
      <c r="R51" s="18" t="b">
        <f>IFERROR(__xludf.DUMMYFUNCTION("REGEXMATCH($Q51,""Yes"")"),FALSE)</f>
        <v>0</v>
      </c>
      <c r="S51" s="18" t="b">
        <f>IFERROR(__xludf.DUMMYFUNCTION("REGEXMATCH($Q51,""No"")"),FALSE)</f>
        <v>0</v>
      </c>
      <c r="T51" s="18" t="b">
        <f>IFERROR(__xludf.DUMMYFUNCTION("REGEXMATCH($Q51,""but"")"),FALSE)</f>
        <v>0</v>
      </c>
    </row>
    <row r="52">
      <c r="M52" s="79">
        <v>51.0</v>
      </c>
      <c r="N52" s="26">
        <f t="shared" si="1"/>
        <v>7</v>
      </c>
      <c r="O52" s="26">
        <f t="shared" si="2"/>
        <v>3</v>
      </c>
      <c r="P52" s="13" t="str">
        <f>'アセスメント'!B53</f>
        <v>TEAM-7-3</v>
      </c>
      <c r="Q52" s="13" t="str">
        <f t="shared" si="3"/>
        <v/>
      </c>
      <c r="R52" s="18" t="b">
        <f>IFERROR(__xludf.DUMMYFUNCTION("REGEXMATCH($Q52,""Yes"")"),FALSE)</f>
        <v>0</v>
      </c>
      <c r="S52" s="18" t="b">
        <f>IFERROR(__xludf.DUMMYFUNCTION("REGEXMATCH($Q52,""No"")"),FALSE)</f>
        <v>0</v>
      </c>
      <c r="T52" s="18" t="b">
        <f>IFERROR(__xludf.DUMMYFUNCTION("REGEXMATCH($Q52,""but"")"),FALSE)</f>
        <v>0</v>
      </c>
    </row>
    <row r="53">
      <c r="M53" s="79">
        <v>52.0</v>
      </c>
      <c r="N53" s="26">
        <f t="shared" si="1"/>
        <v>7</v>
      </c>
      <c r="O53" s="26">
        <f t="shared" si="2"/>
        <v>4</v>
      </c>
      <c r="P53" s="13" t="str">
        <f>'アセスメント'!B54</f>
        <v>TEAM-7-4</v>
      </c>
      <c r="Q53" s="13" t="str">
        <f t="shared" si="3"/>
        <v/>
      </c>
      <c r="R53" s="18" t="b">
        <f>IFERROR(__xludf.DUMMYFUNCTION("REGEXMATCH($Q53,""Yes"")"),FALSE)</f>
        <v>0</v>
      </c>
      <c r="S53" s="18" t="b">
        <f>IFERROR(__xludf.DUMMYFUNCTION("REGEXMATCH($Q53,""No"")"),FALSE)</f>
        <v>0</v>
      </c>
      <c r="T53" s="18" t="b">
        <f>IFERROR(__xludf.DUMMYFUNCTION("REGEXMATCH($Q53,""but"")"),FALSE)</f>
        <v>0</v>
      </c>
    </row>
    <row r="54">
      <c r="M54" s="79">
        <v>53.0</v>
      </c>
      <c r="N54" s="26">
        <f t="shared" si="1"/>
        <v>7</v>
      </c>
      <c r="O54" s="26">
        <f t="shared" si="2"/>
        <v>5</v>
      </c>
      <c r="P54" s="13" t="str">
        <f>'アセスメント'!B55</f>
        <v>TEAM-7-5</v>
      </c>
      <c r="Q54" s="13" t="str">
        <f t="shared" si="3"/>
        <v/>
      </c>
      <c r="R54" s="18" t="b">
        <f>IFERROR(__xludf.DUMMYFUNCTION("REGEXMATCH($Q54,""Yes"")"),FALSE)</f>
        <v>0</v>
      </c>
      <c r="S54" s="18" t="b">
        <f>IFERROR(__xludf.DUMMYFUNCTION("REGEXMATCH($Q54,""No"")"),FALSE)</f>
        <v>0</v>
      </c>
      <c r="T54" s="18" t="b">
        <f>IFERROR(__xludf.DUMMYFUNCTION("REGEXMATCH($Q54,""but"")"),FALSE)</f>
        <v>0</v>
      </c>
    </row>
    <row r="55">
      <c r="M55" s="79">
        <v>54.0</v>
      </c>
      <c r="N55" s="26">
        <f t="shared" si="1"/>
        <v>7</v>
      </c>
      <c r="O55" s="26">
        <f t="shared" si="2"/>
        <v>6</v>
      </c>
      <c r="P55" s="13" t="str">
        <f>'アセスメント'!B56</f>
        <v>TEAM-7-6</v>
      </c>
      <c r="Q55" s="13" t="str">
        <f t="shared" si="3"/>
        <v/>
      </c>
      <c r="R55" s="18" t="b">
        <f>IFERROR(__xludf.DUMMYFUNCTION("REGEXMATCH($Q55,""Yes"")"),FALSE)</f>
        <v>0</v>
      </c>
      <c r="S55" s="18" t="b">
        <f>IFERROR(__xludf.DUMMYFUNCTION("REGEXMATCH($Q55,""No"")"),FALSE)</f>
        <v>0</v>
      </c>
      <c r="T55" s="18" t="b">
        <f>IFERROR(__xludf.DUMMYFUNCTION("REGEXMATCH($Q55,""but"")"),FALSE)</f>
        <v>0</v>
      </c>
    </row>
    <row r="56">
      <c r="M56" s="79">
        <v>55.0</v>
      </c>
      <c r="N56" s="26">
        <f t="shared" si="1"/>
        <v>7</v>
      </c>
      <c r="O56" s="26">
        <f t="shared" si="2"/>
        <v>7</v>
      </c>
      <c r="P56" s="13" t="str">
        <f>'アセスメント'!B57</f>
        <v>TEAM-7-7</v>
      </c>
      <c r="Q56" s="13" t="str">
        <f t="shared" si="3"/>
        <v/>
      </c>
      <c r="R56" s="18" t="b">
        <f>IFERROR(__xludf.DUMMYFUNCTION("REGEXMATCH($Q56,""Yes"")"),FALSE)</f>
        <v>0</v>
      </c>
      <c r="S56" s="18" t="b">
        <f>IFERROR(__xludf.DUMMYFUNCTION("REGEXMATCH($Q56,""No"")"),FALSE)</f>
        <v>0</v>
      </c>
      <c r="T56" s="18" t="b">
        <f>IFERROR(__xludf.DUMMYFUNCTION("REGEXMATCH($Q56,""but"")"),FALSE)</f>
        <v>0</v>
      </c>
    </row>
    <row r="57">
      <c r="M57" s="79">
        <v>56.0</v>
      </c>
      <c r="N57" s="26">
        <f t="shared" si="1"/>
        <v>7</v>
      </c>
      <c r="O57" s="26">
        <f t="shared" si="2"/>
        <v>8</v>
      </c>
      <c r="P57" s="13" t="str">
        <f>'アセスメント'!B58</f>
        <v>TEAM-7-8</v>
      </c>
      <c r="Q57" s="13" t="str">
        <f t="shared" si="3"/>
        <v/>
      </c>
      <c r="R57" s="18" t="b">
        <f>IFERROR(__xludf.DUMMYFUNCTION("REGEXMATCH($Q57,""Yes"")"),FALSE)</f>
        <v>0</v>
      </c>
      <c r="S57" s="18" t="b">
        <f>IFERROR(__xludf.DUMMYFUNCTION("REGEXMATCH($Q57,""No"")"),FALSE)</f>
        <v>0</v>
      </c>
      <c r="T57" s="18" t="b">
        <f>IFERROR(__xludf.DUMMYFUNCTION("REGEXMATCH($Q57,""but"")"),FALSE)</f>
        <v>0</v>
      </c>
    </row>
    <row r="58">
      <c r="M58" s="79">
        <v>57.0</v>
      </c>
      <c r="N58" s="26">
        <f t="shared" si="1"/>
        <v>8</v>
      </c>
      <c r="O58" s="26">
        <f t="shared" si="2"/>
        <v>1</v>
      </c>
      <c r="P58" s="13" t="str">
        <f>'アセスメント'!B59</f>
        <v>TEAM-8-1</v>
      </c>
      <c r="Q58" s="13" t="str">
        <f t="shared" si="3"/>
        <v/>
      </c>
      <c r="R58" s="18" t="b">
        <f>IFERROR(__xludf.DUMMYFUNCTION("REGEXMATCH($Q58,""Yes"")"),FALSE)</f>
        <v>0</v>
      </c>
      <c r="S58" s="18" t="b">
        <f>IFERROR(__xludf.DUMMYFUNCTION("REGEXMATCH($Q58,""No"")"),FALSE)</f>
        <v>0</v>
      </c>
      <c r="T58" s="18" t="b">
        <f>IFERROR(__xludf.DUMMYFUNCTION("REGEXMATCH($Q58,""but"")"),FALSE)</f>
        <v>0</v>
      </c>
    </row>
    <row r="59">
      <c r="M59" s="79">
        <v>58.0</v>
      </c>
      <c r="N59" s="26">
        <f t="shared" si="1"/>
        <v>8</v>
      </c>
      <c r="O59" s="26">
        <f t="shared" si="2"/>
        <v>2</v>
      </c>
      <c r="P59" s="13" t="str">
        <f>'アセスメント'!B60</f>
        <v>TEAM-8-2</v>
      </c>
      <c r="Q59" s="13" t="str">
        <f t="shared" si="3"/>
        <v/>
      </c>
      <c r="R59" s="18" t="b">
        <f>IFERROR(__xludf.DUMMYFUNCTION("REGEXMATCH($Q59,""Yes"")"),FALSE)</f>
        <v>0</v>
      </c>
      <c r="S59" s="18" t="b">
        <f>IFERROR(__xludf.DUMMYFUNCTION("REGEXMATCH($Q59,""No"")"),FALSE)</f>
        <v>0</v>
      </c>
      <c r="T59" s="18" t="b">
        <f>IFERROR(__xludf.DUMMYFUNCTION("REGEXMATCH($Q59,""but"")"),FALSE)</f>
        <v>0</v>
      </c>
    </row>
    <row r="60">
      <c r="M60" s="79">
        <v>59.0</v>
      </c>
      <c r="N60" s="26">
        <f t="shared" si="1"/>
        <v>8</v>
      </c>
      <c r="O60" s="26">
        <f t="shared" si="2"/>
        <v>3</v>
      </c>
      <c r="P60" s="13" t="str">
        <f>'アセスメント'!B61</f>
        <v>TEAM-8-3</v>
      </c>
      <c r="Q60" s="13" t="str">
        <f t="shared" si="3"/>
        <v/>
      </c>
      <c r="R60" s="18" t="b">
        <f>IFERROR(__xludf.DUMMYFUNCTION("REGEXMATCH($Q60,""Yes"")"),FALSE)</f>
        <v>0</v>
      </c>
      <c r="S60" s="18" t="b">
        <f>IFERROR(__xludf.DUMMYFUNCTION("REGEXMATCH($Q60,""No"")"),FALSE)</f>
        <v>0</v>
      </c>
      <c r="T60" s="18" t="b">
        <f>IFERROR(__xludf.DUMMYFUNCTION("REGEXMATCH($Q60,""but"")"),FALSE)</f>
        <v>0</v>
      </c>
    </row>
    <row r="61">
      <c r="M61" s="79">
        <v>60.0</v>
      </c>
      <c r="N61" s="26">
        <f t="shared" si="1"/>
        <v>8</v>
      </c>
      <c r="O61" s="26">
        <f t="shared" si="2"/>
        <v>4</v>
      </c>
      <c r="P61" s="13" t="str">
        <f>'アセスメント'!B62</f>
        <v>TEAM-8-4</v>
      </c>
      <c r="Q61" s="13" t="str">
        <f t="shared" si="3"/>
        <v/>
      </c>
      <c r="R61" s="18" t="b">
        <f>IFERROR(__xludf.DUMMYFUNCTION("REGEXMATCH($Q61,""Yes"")"),FALSE)</f>
        <v>0</v>
      </c>
      <c r="S61" s="18" t="b">
        <f>IFERROR(__xludf.DUMMYFUNCTION("REGEXMATCH($Q61,""No"")"),FALSE)</f>
        <v>0</v>
      </c>
      <c r="T61" s="18" t="b">
        <f>IFERROR(__xludf.DUMMYFUNCTION("REGEXMATCH($Q61,""but"")"),FALSE)</f>
        <v>0</v>
      </c>
    </row>
    <row r="62">
      <c r="M62" s="79">
        <v>61.0</v>
      </c>
      <c r="N62" s="26">
        <f t="shared" si="1"/>
        <v>8</v>
      </c>
      <c r="O62" s="26">
        <f t="shared" si="2"/>
        <v>5</v>
      </c>
      <c r="P62" s="13" t="str">
        <f>'アセスメント'!B63</f>
        <v>TEAM-8-5</v>
      </c>
      <c r="Q62" s="13" t="str">
        <f t="shared" si="3"/>
        <v/>
      </c>
      <c r="R62" s="18" t="b">
        <f>IFERROR(__xludf.DUMMYFUNCTION("REGEXMATCH($Q62,""Yes"")"),FALSE)</f>
        <v>0</v>
      </c>
      <c r="S62" s="18" t="b">
        <f>IFERROR(__xludf.DUMMYFUNCTION("REGEXMATCH($Q62,""No"")"),FALSE)</f>
        <v>0</v>
      </c>
      <c r="T62" s="18" t="b">
        <f>IFERROR(__xludf.DUMMYFUNCTION("REGEXMATCH($Q62,""but"")"),FALSE)</f>
        <v>0</v>
      </c>
    </row>
    <row r="63">
      <c r="M63" s="79">
        <v>62.0</v>
      </c>
      <c r="N63" s="26">
        <f t="shared" si="1"/>
        <v>8</v>
      </c>
      <c r="O63" s="26">
        <f t="shared" si="2"/>
        <v>6</v>
      </c>
      <c r="P63" s="13" t="str">
        <f>'アセスメント'!B64</f>
        <v>TEAM-8-6</v>
      </c>
      <c r="Q63" s="13" t="str">
        <f t="shared" si="3"/>
        <v/>
      </c>
      <c r="R63" s="18" t="b">
        <f>IFERROR(__xludf.DUMMYFUNCTION("REGEXMATCH($Q63,""Yes"")"),FALSE)</f>
        <v>0</v>
      </c>
      <c r="S63" s="18" t="b">
        <f>IFERROR(__xludf.DUMMYFUNCTION("REGEXMATCH($Q63,""No"")"),FALSE)</f>
        <v>0</v>
      </c>
      <c r="T63" s="18" t="b">
        <f>IFERROR(__xludf.DUMMYFUNCTION("REGEXMATCH($Q63,""but"")"),FALSE)</f>
        <v>0</v>
      </c>
    </row>
    <row r="64">
      <c r="M64" s="79">
        <v>63.0</v>
      </c>
      <c r="N64" s="26">
        <f t="shared" si="1"/>
        <v>8</v>
      </c>
      <c r="O64" s="26">
        <f t="shared" si="2"/>
        <v>7</v>
      </c>
      <c r="P64" s="13" t="str">
        <f>'アセスメント'!B65</f>
        <v>TEAM-8-7</v>
      </c>
      <c r="Q64" s="13" t="str">
        <f t="shared" si="3"/>
        <v/>
      </c>
      <c r="R64" s="18" t="b">
        <f>IFERROR(__xludf.DUMMYFUNCTION("REGEXMATCH($Q64,""Yes"")"),FALSE)</f>
        <v>0</v>
      </c>
      <c r="S64" s="18" t="b">
        <f>IFERROR(__xludf.DUMMYFUNCTION("REGEXMATCH($Q64,""No"")"),FALSE)</f>
        <v>0</v>
      </c>
      <c r="T64" s="18" t="b">
        <f>IFERROR(__xludf.DUMMYFUNCTION("REGEXMATCH($Q64,""but"")"),FALSE)</f>
        <v>0</v>
      </c>
    </row>
    <row r="65">
      <c r="M65" s="79">
        <v>64.0</v>
      </c>
      <c r="N65" s="26">
        <f t="shared" si="1"/>
        <v>8</v>
      </c>
      <c r="O65" s="26">
        <f t="shared" si="2"/>
        <v>8</v>
      </c>
      <c r="P65" s="13" t="str">
        <f>'アセスメント'!B66</f>
        <v>TEAM-8-8</v>
      </c>
      <c r="Q65" s="13" t="str">
        <f t="shared" si="3"/>
        <v/>
      </c>
      <c r="R65" s="18" t="b">
        <f>IFERROR(__xludf.DUMMYFUNCTION("REGEXMATCH($Q65,""Yes"")"),FALSE)</f>
        <v>0</v>
      </c>
      <c r="S65" s="18" t="b">
        <f>IFERROR(__xludf.DUMMYFUNCTION("REGEXMATCH($Q65,""No"")"),FALSE)</f>
        <v>0</v>
      </c>
      <c r="T65" s="18" t="b">
        <f>IFERROR(__xludf.DUMMYFUNCTION("REGEXMATCH($Q65,""but"")"),FALSE)</f>
        <v>0</v>
      </c>
    </row>
    <row r="66">
      <c r="M66" s="79">
        <v>65.0</v>
      </c>
      <c r="N66" s="26">
        <f t="shared" si="1"/>
        <v>9</v>
      </c>
      <c r="O66" s="26">
        <f t="shared" si="2"/>
        <v>1</v>
      </c>
      <c r="P66" s="13" t="str">
        <f>'アセスメント'!B67</f>
        <v>SYSTEM-1-1</v>
      </c>
      <c r="Q66" s="13" t="str">
        <f t="shared" si="3"/>
        <v/>
      </c>
      <c r="R66" s="18" t="b">
        <f>IFERROR(__xludf.DUMMYFUNCTION("REGEXMATCH($Q66,""Yes"")"),FALSE)</f>
        <v>0</v>
      </c>
      <c r="S66" s="18" t="b">
        <f>IFERROR(__xludf.DUMMYFUNCTION("REGEXMATCH($Q66,""No"")"),FALSE)</f>
        <v>0</v>
      </c>
      <c r="T66" s="18" t="b">
        <f>IFERROR(__xludf.DUMMYFUNCTION("REGEXMATCH($Q66,""but"")"),FALSE)</f>
        <v>0</v>
      </c>
    </row>
    <row r="67">
      <c r="M67" s="79">
        <v>66.0</v>
      </c>
      <c r="N67" s="26">
        <f t="shared" si="1"/>
        <v>9</v>
      </c>
      <c r="O67" s="26">
        <f t="shared" si="2"/>
        <v>2</v>
      </c>
      <c r="P67" s="13" t="str">
        <f>'アセスメント'!B68</f>
        <v>SYSTEM-1-2</v>
      </c>
      <c r="Q67" s="13" t="str">
        <f t="shared" si="3"/>
        <v/>
      </c>
      <c r="R67" s="18" t="b">
        <f>IFERROR(__xludf.DUMMYFUNCTION("REGEXMATCH($Q67,""Yes"")"),FALSE)</f>
        <v>0</v>
      </c>
      <c r="S67" s="18" t="b">
        <f>IFERROR(__xludf.DUMMYFUNCTION("REGEXMATCH($Q67,""No"")"),FALSE)</f>
        <v>0</v>
      </c>
      <c r="T67" s="18" t="b">
        <f>IFERROR(__xludf.DUMMYFUNCTION("REGEXMATCH($Q67,""but"")"),FALSE)</f>
        <v>0</v>
      </c>
    </row>
    <row r="68">
      <c r="M68" s="79">
        <v>67.0</v>
      </c>
      <c r="N68" s="26">
        <f t="shared" si="1"/>
        <v>9</v>
      </c>
      <c r="O68" s="26">
        <f t="shared" si="2"/>
        <v>3</v>
      </c>
      <c r="P68" s="13" t="str">
        <f>'アセスメント'!B69</f>
        <v>SYSTEM-1-3</v>
      </c>
      <c r="Q68" s="13" t="str">
        <f t="shared" si="3"/>
        <v/>
      </c>
      <c r="R68" s="18" t="b">
        <f>IFERROR(__xludf.DUMMYFUNCTION("REGEXMATCH($Q68,""Yes"")"),FALSE)</f>
        <v>0</v>
      </c>
      <c r="S68" s="18" t="b">
        <f>IFERROR(__xludf.DUMMYFUNCTION("REGEXMATCH($Q68,""No"")"),FALSE)</f>
        <v>0</v>
      </c>
      <c r="T68" s="18" t="b">
        <f>IFERROR(__xludf.DUMMYFUNCTION("REGEXMATCH($Q68,""but"")"),FALSE)</f>
        <v>0</v>
      </c>
    </row>
    <row r="69">
      <c r="M69" s="79">
        <v>68.0</v>
      </c>
      <c r="N69" s="26">
        <f t="shared" si="1"/>
        <v>9</v>
      </c>
      <c r="O69" s="26">
        <f t="shared" si="2"/>
        <v>4</v>
      </c>
      <c r="P69" s="13" t="str">
        <f>'アセスメント'!B70</f>
        <v>SYSTEM-1-4</v>
      </c>
      <c r="Q69" s="13" t="str">
        <f t="shared" si="3"/>
        <v/>
      </c>
      <c r="R69" s="18" t="b">
        <f>IFERROR(__xludf.DUMMYFUNCTION("REGEXMATCH($Q69,""Yes"")"),FALSE)</f>
        <v>0</v>
      </c>
      <c r="S69" s="18" t="b">
        <f>IFERROR(__xludf.DUMMYFUNCTION("REGEXMATCH($Q69,""No"")"),FALSE)</f>
        <v>0</v>
      </c>
      <c r="T69" s="18" t="b">
        <f>IFERROR(__xludf.DUMMYFUNCTION("REGEXMATCH($Q69,""but"")"),FALSE)</f>
        <v>0</v>
      </c>
    </row>
    <row r="70">
      <c r="M70" s="79">
        <v>69.0</v>
      </c>
      <c r="N70" s="26">
        <f t="shared" si="1"/>
        <v>9</v>
      </c>
      <c r="O70" s="26">
        <f t="shared" si="2"/>
        <v>5</v>
      </c>
      <c r="P70" s="13" t="str">
        <f>'アセスメント'!B71</f>
        <v>SYSTEM-1-5</v>
      </c>
      <c r="Q70" s="13" t="str">
        <f t="shared" si="3"/>
        <v/>
      </c>
      <c r="R70" s="18" t="b">
        <f>IFERROR(__xludf.DUMMYFUNCTION("REGEXMATCH($Q70,""Yes"")"),FALSE)</f>
        <v>0</v>
      </c>
      <c r="S70" s="18" t="b">
        <f>IFERROR(__xludf.DUMMYFUNCTION("REGEXMATCH($Q70,""No"")"),FALSE)</f>
        <v>0</v>
      </c>
      <c r="T70" s="18" t="b">
        <f>IFERROR(__xludf.DUMMYFUNCTION("REGEXMATCH($Q70,""but"")"),FALSE)</f>
        <v>0</v>
      </c>
    </row>
    <row r="71">
      <c r="M71" s="79">
        <v>70.0</v>
      </c>
      <c r="N71" s="26">
        <f t="shared" si="1"/>
        <v>9</v>
      </c>
      <c r="O71" s="26">
        <f t="shared" si="2"/>
        <v>6</v>
      </c>
      <c r="P71" s="13" t="str">
        <f>'アセスメント'!B72</f>
        <v>SYSTEM-1-6</v>
      </c>
      <c r="Q71" s="13" t="str">
        <f t="shared" si="3"/>
        <v/>
      </c>
      <c r="R71" s="18" t="b">
        <f>IFERROR(__xludf.DUMMYFUNCTION("REGEXMATCH($Q71,""Yes"")"),FALSE)</f>
        <v>0</v>
      </c>
      <c r="S71" s="18" t="b">
        <f>IFERROR(__xludf.DUMMYFUNCTION("REGEXMATCH($Q71,""No"")"),FALSE)</f>
        <v>0</v>
      </c>
      <c r="T71" s="18" t="b">
        <f>IFERROR(__xludf.DUMMYFUNCTION("REGEXMATCH($Q71,""but"")"),FALSE)</f>
        <v>0</v>
      </c>
    </row>
    <row r="72">
      <c r="M72" s="79">
        <v>71.0</v>
      </c>
      <c r="N72" s="26">
        <f t="shared" si="1"/>
        <v>9</v>
      </c>
      <c r="O72" s="26">
        <f t="shared" si="2"/>
        <v>7</v>
      </c>
      <c r="P72" s="13" t="str">
        <f>'アセスメント'!B73</f>
        <v>SYSTEM-1-7</v>
      </c>
      <c r="Q72" s="13" t="str">
        <f t="shared" si="3"/>
        <v/>
      </c>
      <c r="R72" s="18" t="b">
        <f>IFERROR(__xludf.DUMMYFUNCTION("REGEXMATCH($Q72,""Yes"")"),FALSE)</f>
        <v>0</v>
      </c>
      <c r="S72" s="18" t="b">
        <f>IFERROR(__xludf.DUMMYFUNCTION("REGEXMATCH($Q72,""No"")"),FALSE)</f>
        <v>0</v>
      </c>
      <c r="T72" s="18" t="b">
        <f>IFERROR(__xludf.DUMMYFUNCTION("REGEXMATCH($Q72,""but"")"),FALSE)</f>
        <v>0</v>
      </c>
    </row>
    <row r="73">
      <c r="M73" s="79">
        <v>72.0</v>
      </c>
      <c r="N73" s="26">
        <f t="shared" si="1"/>
        <v>9</v>
      </c>
      <c r="O73" s="26">
        <f t="shared" si="2"/>
        <v>8</v>
      </c>
      <c r="P73" s="13" t="str">
        <f>'アセスメント'!B74</f>
        <v>SYSTEM-1-8</v>
      </c>
      <c r="Q73" s="13" t="str">
        <f t="shared" si="3"/>
        <v/>
      </c>
      <c r="R73" s="18" t="b">
        <f>IFERROR(__xludf.DUMMYFUNCTION("REGEXMATCH($Q73,""Yes"")"),FALSE)</f>
        <v>0</v>
      </c>
      <c r="S73" s="18" t="b">
        <f>IFERROR(__xludf.DUMMYFUNCTION("REGEXMATCH($Q73,""No"")"),FALSE)</f>
        <v>0</v>
      </c>
      <c r="T73" s="18" t="b">
        <f>IFERROR(__xludf.DUMMYFUNCTION("REGEXMATCH($Q73,""but"")"),FALSE)</f>
        <v>0</v>
      </c>
    </row>
    <row r="74">
      <c r="M74" s="79">
        <v>73.0</v>
      </c>
      <c r="N74" s="26">
        <f t="shared" si="1"/>
        <v>10</v>
      </c>
      <c r="O74" s="26">
        <f t="shared" si="2"/>
        <v>1</v>
      </c>
      <c r="P74" s="13" t="str">
        <f>'アセスメント'!B75</f>
        <v>SYSTEM-2-1</v>
      </c>
      <c r="Q74" s="13" t="str">
        <f t="shared" si="3"/>
        <v/>
      </c>
      <c r="R74" s="18" t="b">
        <f>IFERROR(__xludf.DUMMYFUNCTION("REGEXMATCH($Q74,""Yes"")"),FALSE)</f>
        <v>0</v>
      </c>
      <c r="S74" s="18" t="b">
        <f>IFERROR(__xludf.DUMMYFUNCTION("REGEXMATCH($Q74,""No"")"),FALSE)</f>
        <v>0</v>
      </c>
      <c r="T74" s="18" t="b">
        <f>IFERROR(__xludf.DUMMYFUNCTION("REGEXMATCH($Q74,""but"")"),FALSE)</f>
        <v>0</v>
      </c>
    </row>
    <row r="75">
      <c r="M75" s="79">
        <v>74.0</v>
      </c>
      <c r="N75" s="26">
        <f t="shared" si="1"/>
        <v>10</v>
      </c>
      <c r="O75" s="26">
        <f t="shared" si="2"/>
        <v>2</v>
      </c>
      <c r="P75" s="13" t="str">
        <f>'アセスメント'!B76</f>
        <v>SYSTEM-2-2</v>
      </c>
      <c r="Q75" s="13" t="str">
        <f t="shared" si="3"/>
        <v/>
      </c>
      <c r="R75" s="18" t="b">
        <f>IFERROR(__xludf.DUMMYFUNCTION("REGEXMATCH($Q75,""Yes"")"),FALSE)</f>
        <v>0</v>
      </c>
      <c r="S75" s="18" t="b">
        <f>IFERROR(__xludf.DUMMYFUNCTION("REGEXMATCH($Q75,""No"")"),FALSE)</f>
        <v>0</v>
      </c>
      <c r="T75" s="18" t="b">
        <f>IFERROR(__xludf.DUMMYFUNCTION("REGEXMATCH($Q75,""but"")"),FALSE)</f>
        <v>0</v>
      </c>
    </row>
    <row r="76">
      <c r="M76" s="79">
        <v>75.0</v>
      </c>
      <c r="N76" s="26">
        <f t="shared" si="1"/>
        <v>10</v>
      </c>
      <c r="O76" s="26">
        <f t="shared" si="2"/>
        <v>3</v>
      </c>
      <c r="P76" s="13" t="str">
        <f>'アセスメント'!B77</f>
        <v>SYSTEM-2-3</v>
      </c>
      <c r="Q76" s="13" t="str">
        <f t="shared" si="3"/>
        <v/>
      </c>
      <c r="R76" s="18" t="b">
        <f>IFERROR(__xludf.DUMMYFUNCTION("REGEXMATCH($Q76,""Yes"")"),FALSE)</f>
        <v>0</v>
      </c>
      <c r="S76" s="18" t="b">
        <f>IFERROR(__xludf.DUMMYFUNCTION("REGEXMATCH($Q76,""No"")"),FALSE)</f>
        <v>0</v>
      </c>
      <c r="T76" s="18" t="b">
        <f>IFERROR(__xludf.DUMMYFUNCTION("REGEXMATCH($Q76,""but"")"),FALSE)</f>
        <v>0</v>
      </c>
    </row>
    <row r="77">
      <c r="M77" s="79">
        <v>76.0</v>
      </c>
      <c r="N77" s="26">
        <f t="shared" si="1"/>
        <v>10</v>
      </c>
      <c r="O77" s="26">
        <f t="shared" si="2"/>
        <v>4</v>
      </c>
      <c r="P77" s="13" t="str">
        <f>'アセスメント'!B78</f>
        <v>SYSTEM-2-4</v>
      </c>
      <c r="Q77" s="13" t="str">
        <f t="shared" si="3"/>
        <v/>
      </c>
      <c r="R77" s="18" t="b">
        <f>IFERROR(__xludf.DUMMYFUNCTION("REGEXMATCH($Q77,""Yes"")"),FALSE)</f>
        <v>0</v>
      </c>
      <c r="S77" s="18" t="b">
        <f>IFERROR(__xludf.DUMMYFUNCTION("REGEXMATCH($Q77,""No"")"),FALSE)</f>
        <v>0</v>
      </c>
      <c r="T77" s="18" t="b">
        <f>IFERROR(__xludf.DUMMYFUNCTION("REGEXMATCH($Q77,""but"")"),FALSE)</f>
        <v>0</v>
      </c>
    </row>
    <row r="78">
      <c r="M78" s="79">
        <v>77.0</v>
      </c>
      <c r="N78" s="26">
        <f t="shared" si="1"/>
        <v>10</v>
      </c>
      <c r="O78" s="26">
        <f t="shared" si="2"/>
        <v>5</v>
      </c>
      <c r="P78" s="13" t="str">
        <f>'アセスメント'!B79</f>
        <v>SYSTEM-2-5</v>
      </c>
      <c r="Q78" s="13" t="str">
        <f t="shared" si="3"/>
        <v/>
      </c>
      <c r="R78" s="18" t="b">
        <f>IFERROR(__xludf.DUMMYFUNCTION("REGEXMATCH($Q78,""Yes"")"),FALSE)</f>
        <v>0</v>
      </c>
      <c r="S78" s="18" t="b">
        <f>IFERROR(__xludf.DUMMYFUNCTION("REGEXMATCH($Q78,""No"")"),FALSE)</f>
        <v>0</v>
      </c>
      <c r="T78" s="18" t="b">
        <f>IFERROR(__xludf.DUMMYFUNCTION("REGEXMATCH($Q78,""but"")"),FALSE)</f>
        <v>0</v>
      </c>
    </row>
    <row r="79">
      <c r="M79" s="79">
        <v>78.0</v>
      </c>
      <c r="N79" s="26">
        <f t="shared" si="1"/>
        <v>10</v>
      </c>
      <c r="O79" s="26">
        <f t="shared" si="2"/>
        <v>6</v>
      </c>
      <c r="P79" s="13" t="str">
        <f>'アセスメント'!B80</f>
        <v>SYSTEM-2-6</v>
      </c>
      <c r="Q79" s="13" t="str">
        <f t="shared" si="3"/>
        <v/>
      </c>
      <c r="R79" s="18" t="b">
        <f>IFERROR(__xludf.DUMMYFUNCTION("REGEXMATCH($Q79,""Yes"")"),FALSE)</f>
        <v>0</v>
      </c>
      <c r="S79" s="18" t="b">
        <f>IFERROR(__xludf.DUMMYFUNCTION("REGEXMATCH($Q79,""No"")"),FALSE)</f>
        <v>0</v>
      </c>
      <c r="T79" s="18" t="b">
        <f>IFERROR(__xludf.DUMMYFUNCTION("REGEXMATCH($Q79,""but"")"),FALSE)</f>
        <v>0</v>
      </c>
    </row>
    <row r="80">
      <c r="M80" s="79">
        <v>79.0</v>
      </c>
      <c r="N80" s="26">
        <f t="shared" si="1"/>
        <v>10</v>
      </c>
      <c r="O80" s="26">
        <f t="shared" si="2"/>
        <v>7</v>
      </c>
      <c r="P80" s="13" t="str">
        <f>'アセスメント'!B81</f>
        <v>SYSTEM-2-7</v>
      </c>
      <c r="Q80" s="13" t="str">
        <f t="shared" si="3"/>
        <v/>
      </c>
      <c r="R80" s="18" t="b">
        <f>IFERROR(__xludf.DUMMYFUNCTION("REGEXMATCH($Q80,""Yes"")"),FALSE)</f>
        <v>0</v>
      </c>
      <c r="S80" s="18" t="b">
        <f>IFERROR(__xludf.DUMMYFUNCTION("REGEXMATCH($Q80,""No"")"),FALSE)</f>
        <v>0</v>
      </c>
      <c r="T80" s="18" t="b">
        <f>IFERROR(__xludf.DUMMYFUNCTION("REGEXMATCH($Q80,""but"")"),FALSE)</f>
        <v>0</v>
      </c>
    </row>
    <row r="81">
      <c r="M81" s="79">
        <v>80.0</v>
      </c>
      <c r="N81" s="26">
        <f t="shared" si="1"/>
        <v>10</v>
      </c>
      <c r="O81" s="26">
        <f t="shared" si="2"/>
        <v>8</v>
      </c>
      <c r="P81" s="13" t="str">
        <f>'アセスメント'!B82</f>
        <v>SYSTEM-2-8</v>
      </c>
      <c r="Q81" s="13" t="str">
        <f t="shared" si="3"/>
        <v/>
      </c>
      <c r="R81" s="18" t="b">
        <f>IFERROR(__xludf.DUMMYFUNCTION("REGEXMATCH($Q81,""Yes"")"),FALSE)</f>
        <v>0</v>
      </c>
      <c r="S81" s="18" t="b">
        <f>IFERROR(__xludf.DUMMYFUNCTION("REGEXMATCH($Q81,""No"")"),FALSE)</f>
        <v>0</v>
      </c>
      <c r="T81" s="18" t="b">
        <f>IFERROR(__xludf.DUMMYFUNCTION("REGEXMATCH($Q81,""but"")"),FALSE)</f>
        <v>0</v>
      </c>
    </row>
    <row r="82">
      <c r="M82" s="79">
        <v>81.0</v>
      </c>
      <c r="N82" s="26">
        <f t="shared" si="1"/>
        <v>11</v>
      </c>
      <c r="O82" s="26">
        <f t="shared" si="2"/>
        <v>1</v>
      </c>
      <c r="P82" s="13" t="str">
        <f>'アセスメント'!B83</f>
        <v>SYSTEM-3-1</v>
      </c>
      <c r="Q82" s="13" t="str">
        <f t="shared" si="3"/>
        <v/>
      </c>
      <c r="R82" s="18" t="b">
        <f>IFERROR(__xludf.DUMMYFUNCTION("REGEXMATCH($Q82,""Yes"")"),FALSE)</f>
        <v>0</v>
      </c>
      <c r="S82" s="18" t="b">
        <f>IFERROR(__xludf.DUMMYFUNCTION("REGEXMATCH($Q82,""No"")"),FALSE)</f>
        <v>0</v>
      </c>
      <c r="T82" s="18" t="b">
        <f>IFERROR(__xludf.DUMMYFUNCTION("REGEXMATCH($Q82,""but"")"),FALSE)</f>
        <v>0</v>
      </c>
    </row>
    <row r="83">
      <c r="M83" s="79">
        <v>82.0</v>
      </c>
      <c r="N83" s="26">
        <f t="shared" si="1"/>
        <v>11</v>
      </c>
      <c r="O83" s="26">
        <f t="shared" si="2"/>
        <v>2</v>
      </c>
      <c r="P83" s="13" t="str">
        <f>'アセスメント'!B84</f>
        <v>SYSTEM-3-2</v>
      </c>
      <c r="Q83" s="13" t="str">
        <f t="shared" si="3"/>
        <v/>
      </c>
      <c r="R83" s="18" t="b">
        <f>IFERROR(__xludf.DUMMYFUNCTION("REGEXMATCH($Q83,""Yes"")"),FALSE)</f>
        <v>0</v>
      </c>
      <c r="S83" s="18" t="b">
        <f>IFERROR(__xludf.DUMMYFUNCTION("REGEXMATCH($Q83,""No"")"),FALSE)</f>
        <v>0</v>
      </c>
      <c r="T83" s="18" t="b">
        <f>IFERROR(__xludf.DUMMYFUNCTION("REGEXMATCH($Q83,""but"")"),FALSE)</f>
        <v>0</v>
      </c>
    </row>
    <row r="84">
      <c r="M84" s="79">
        <v>83.0</v>
      </c>
      <c r="N84" s="26">
        <f t="shared" si="1"/>
        <v>11</v>
      </c>
      <c r="O84" s="26">
        <f t="shared" si="2"/>
        <v>3</v>
      </c>
      <c r="P84" s="13" t="str">
        <f>'アセスメント'!B85</f>
        <v>SYSTEM-3-3</v>
      </c>
      <c r="Q84" s="13" t="str">
        <f t="shared" si="3"/>
        <v/>
      </c>
      <c r="R84" s="18" t="b">
        <f>IFERROR(__xludf.DUMMYFUNCTION("REGEXMATCH($Q84,""Yes"")"),FALSE)</f>
        <v>0</v>
      </c>
      <c r="S84" s="18" t="b">
        <f>IFERROR(__xludf.DUMMYFUNCTION("REGEXMATCH($Q84,""No"")"),FALSE)</f>
        <v>0</v>
      </c>
      <c r="T84" s="18" t="b">
        <f>IFERROR(__xludf.DUMMYFUNCTION("REGEXMATCH($Q84,""but"")"),FALSE)</f>
        <v>0</v>
      </c>
    </row>
    <row r="85">
      <c r="M85" s="79">
        <v>84.0</v>
      </c>
      <c r="N85" s="26">
        <f t="shared" si="1"/>
        <v>11</v>
      </c>
      <c r="O85" s="26">
        <f t="shared" si="2"/>
        <v>4</v>
      </c>
      <c r="P85" s="13" t="str">
        <f>'アセスメント'!B86</f>
        <v>SYSTEM-3-4</v>
      </c>
      <c r="Q85" s="13" t="str">
        <f t="shared" si="3"/>
        <v/>
      </c>
      <c r="R85" s="18" t="b">
        <f>IFERROR(__xludf.DUMMYFUNCTION("REGEXMATCH($Q85,""Yes"")"),FALSE)</f>
        <v>0</v>
      </c>
      <c r="S85" s="18" t="b">
        <f>IFERROR(__xludf.DUMMYFUNCTION("REGEXMATCH($Q85,""No"")"),FALSE)</f>
        <v>0</v>
      </c>
      <c r="T85" s="18" t="b">
        <f>IFERROR(__xludf.DUMMYFUNCTION("REGEXMATCH($Q85,""but"")"),FALSE)</f>
        <v>0</v>
      </c>
    </row>
    <row r="86">
      <c r="M86" s="79">
        <v>85.0</v>
      </c>
      <c r="N86" s="26">
        <f t="shared" si="1"/>
        <v>11</v>
      </c>
      <c r="O86" s="26">
        <f t="shared" si="2"/>
        <v>5</v>
      </c>
      <c r="P86" s="13" t="str">
        <f>'アセスメント'!B87</f>
        <v>SYSTEM-3-5</v>
      </c>
      <c r="Q86" s="13" t="str">
        <f t="shared" si="3"/>
        <v/>
      </c>
      <c r="R86" s="18" t="b">
        <f>IFERROR(__xludf.DUMMYFUNCTION("REGEXMATCH($Q86,""Yes"")"),FALSE)</f>
        <v>0</v>
      </c>
      <c r="S86" s="18" t="b">
        <f>IFERROR(__xludf.DUMMYFUNCTION("REGEXMATCH($Q86,""No"")"),FALSE)</f>
        <v>0</v>
      </c>
      <c r="T86" s="18" t="b">
        <f>IFERROR(__xludf.DUMMYFUNCTION("REGEXMATCH($Q86,""but"")"),FALSE)</f>
        <v>0</v>
      </c>
    </row>
    <row r="87">
      <c r="M87" s="79">
        <v>86.0</v>
      </c>
      <c r="N87" s="26">
        <f t="shared" si="1"/>
        <v>11</v>
      </c>
      <c r="O87" s="26">
        <f t="shared" si="2"/>
        <v>6</v>
      </c>
      <c r="P87" s="13" t="str">
        <f>'アセスメント'!B88</f>
        <v>SYSTEM-3-6</v>
      </c>
      <c r="Q87" s="13" t="str">
        <f t="shared" si="3"/>
        <v/>
      </c>
      <c r="R87" s="18" t="b">
        <f>IFERROR(__xludf.DUMMYFUNCTION("REGEXMATCH($Q87,""Yes"")"),FALSE)</f>
        <v>0</v>
      </c>
      <c r="S87" s="18" t="b">
        <f>IFERROR(__xludf.DUMMYFUNCTION("REGEXMATCH($Q87,""No"")"),FALSE)</f>
        <v>0</v>
      </c>
      <c r="T87" s="18" t="b">
        <f>IFERROR(__xludf.DUMMYFUNCTION("REGEXMATCH($Q87,""but"")"),FALSE)</f>
        <v>0</v>
      </c>
    </row>
    <row r="88">
      <c r="M88" s="79">
        <v>87.0</v>
      </c>
      <c r="N88" s="26">
        <f t="shared" si="1"/>
        <v>11</v>
      </c>
      <c r="O88" s="26">
        <f t="shared" si="2"/>
        <v>7</v>
      </c>
      <c r="P88" s="13" t="str">
        <f>'アセスメント'!B89</f>
        <v>SYSTEM-3-7</v>
      </c>
      <c r="Q88" s="13" t="str">
        <f t="shared" si="3"/>
        <v/>
      </c>
      <c r="R88" s="18" t="b">
        <f>IFERROR(__xludf.DUMMYFUNCTION("REGEXMATCH($Q88,""Yes"")"),FALSE)</f>
        <v>0</v>
      </c>
      <c r="S88" s="18" t="b">
        <f>IFERROR(__xludf.DUMMYFUNCTION("REGEXMATCH($Q88,""No"")"),FALSE)</f>
        <v>0</v>
      </c>
      <c r="T88" s="18" t="b">
        <f>IFERROR(__xludf.DUMMYFUNCTION("REGEXMATCH($Q88,""but"")"),FALSE)</f>
        <v>0</v>
      </c>
    </row>
    <row r="89">
      <c r="M89" s="79">
        <v>88.0</v>
      </c>
      <c r="N89" s="26">
        <f t="shared" si="1"/>
        <v>11</v>
      </c>
      <c r="O89" s="26">
        <f t="shared" si="2"/>
        <v>8</v>
      </c>
      <c r="P89" s="13" t="str">
        <f>'アセスメント'!B90</f>
        <v>SYSTEM-3-8</v>
      </c>
      <c r="Q89" s="13" t="str">
        <f t="shared" si="3"/>
        <v/>
      </c>
      <c r="R89" s="18" t="b">
        <f>IFERROR(__xludf.DUMMYFUNCTION("REGEXMATCH($Q89,""Yes"")"),FALSE)</f>
        <v>0</v>
      </c>
      <c r="S89" s="18" t="b">
        <f>IFERROR(__xludf.DUMMYFUNCTION("REGEXMATCH($Q89,""No"")"),FALSE)</f>
        <v>0</v>
      </c>
      <c r="T89" s="18" t="b">
        <f>IFERROR(__xludf.DUMMYFUNCTION("REGEXMATCH($Q89,""but"")"),FALSE)</f>
        <v>0</v>
      </c>
    </row>
    <row r="90">
      <c r="M90" s="79">
        <v>89.0</v>
      </c>
      <c r="N90" s="26">
        <f t="shared" si="1"/>
        <v>12</v>
      </c>
      <c r="O90" s="26">
        <f t="shared" si="2"/>
        <v>1</v>
      </c>
      <c r="P90" s="13" t="str">
        <f>'アセスメント'!B91</f>
        <v>SYSTEM-4-1</v>
      </c>
      <c r="Q90" s="13" t="str">
        <f t="shared" si="3"/>
        <v/>
      </c>
      <c r="R90" s="18" t="b">
        <f>IFERROR(__xludf.DUMMYFUNCTION("REGEXMATCH($Q90,""Yes"")"),FALSE)</f>
        <v>0</v>
      </c>
      <c r="S90" s="18" t="b">
        <f>IFERROR(__xludf.DUMMYFUNCTION("REGEXMATCH($Q90,""No"")"),FALSE)</f>
        <v>0</v>
      </c>
      <c r="T90" s="18" t="b">
        <f>IFERROR(__xludf.DUMMYFUNCTION("REGEXMATCH($Q90,""but"")"),FALSE)</f>
        <v>0</v>
      </c>
    </row>
    <row r="91">
      <c r="M91" s="79">
        <v>90.0</v>
      </c>
      <c r="N91" s="26">
        <f t="shared" si="1"/>
        <v>12</v>
      </c>
      <c r="O91" s="26">
        <f t="shared" si="2"/>
        <v>2</v>
      </c>
      <c r="P91" s="13" t="str">
        <f>'アセスメント'!B92</f>
        <v>SYSTEM-4-2</v>
      </c>
      <c r="Q91" s="13" t="str">
        <f t="shared" si="3"/>
        <v/>
      </c>
      <c r="R91" s="18" t="b">
        <f>IFERROR(__xludf.DUMMYFUNCTION("REGEXMATCH($Q91,""Yes"")"),FALSE)</f>
        <v>0</v>
      </c>
      <c r="S91" s="18" t="b">
        <f>IFERROR(__xludf.DUMMYFUNCTION("REGEXMATCH($Q91,""No"")"),FALSE)</f>
        <v>0</v>
      </c>
      <c r="T91" s="18" t="b">
        <f>IFERROR(__xludf.DUMMYFUNCTION("REGEXMATCH($Q91,""but"")"),FALSE)</f>
        <v>0</v>
      </c>
    </row>
    <row r="92">
      <c r="M92" s="79">
        <v>91.0</v>
      </c>
      <c r="N92" s="26">
        <f t="shared" si="1"/>
        <v>12</v>
      </c>
      <c r="O92" s="26">
        <f t="shared" si="2"/>
        <v>3</v>
      </c>
      <c r="P92" s="13" t="str">
        <f>'アセスメント'!B93</f>
        <v>SYSTEM-4-3</v>
      </c>
      <c r="Q92" s="13" t="str">
        <f t="shared" si="3"/>
        <v/>
      </c>
      <c r="R92" s="18" t="b">
        <f>IFERROR(__xludf.DUMMYFUNCTION("REGEXMATCH($Q92,""Yes"")"),FALSE)</f>
        <v>0</v>
      </c>
      <c r="S92" s="18" t="b">
        <f>IFERROR(__xludf.DUMMYFUNCTION("REGEXMATCH($Q92,""No"")"),FALSE)</f>
        <v>0</v>
      </c>
      <c r="T92" s="18" t="b">
        <f>IFERROR(__xludf.DUMMYFUNCTION("REGEXMATCH($Q92,""but"")"),FALSE)</f>
        <v>0</v>
      </c>
    </row>
    <row r="93">
      <c r="M93" s="79">
        <v>92.0</v>
      </c>
      <c r="N93" s="26">
        <f t="shared" si="1"/>
        <v>12</v>
      </c>
      <c r="O93" s="26">
        <f t="shared" si="2"/>
        <v>4</v>
      </c>
      <c r="P93" s="13" t="str">
        <f>'アセスメント'!B94</f>
        <v>SYSTEM-4-4</v>
      </c>
      <c r="Q93" s="13" t="str">
        <f t="shared" si="3"/>
        <v/>
      </c>
      <c r="R93" s="18" t="b">
        <f>IFERROR(__xludf.DUMMYFUNCTION("REGEXMATCH($Q93,""Yes"")"),FALSE)</f>
        <v>0</v>
      </c>
      <c r="S93" s="18" t="b">
        <f>IFERROR(__xludf.DUMMYFUNCTION("REGEXMATCH($Q93,""No"")"),FALSE)</f>
        <v>0</v>
      </c>
      <c r="T93" s="18" t="b">
        <f>IFERROR(__xludf.DUMMYFUNCTION("REGEXMATCH($Q93,""but"")"),FALSE)</f>
        <v>0</v>
      </c>
    </row>
    <row r="94">
      <c r="M94" s="79">
        <v>93.0</v>
      </c>
      <c r="N94" s="26">
        <f t="shared" si="1"/>
        <v>12</v>
      </c>
      <c r="O94" s="26">
        <f t="shared" si="2"/>
        <v>5</v>
      </c>
      <c r="P94" s="13" t="str">
        <f>'アセスメント'!B95</f>
        <v>SYSTEM-4-5</v>
      </c>
      <c r="Q94" s="13" t="str">
        <f t="shared" si="3"/>
        <v/>
      </c>
      <c r="R94" s="18" t="b">
        <f>IFERROR(__xludf.DUMMYFUNCTION("REGEXMATCH($Q94,""Yes"")"),FALSE)</f>
        <v>0</v>
      </c>
      <c r="S94" s="18" t="b">
        <f>IFERROR(__xludf.DUMMYFUNCTION("REGEXMATCH($Q94,""No"")"),FALSE)</f>
        <v>0</v>
      </c>
      <c r="T94" s="18" t="b">
        <f>IFERROR(__xludf.DUMMYFUNCTION("REGEXMATCH($Q94,""but"")"),FALSE)</f>
        <v>0</v>
      </c>
    </row>
    <row r="95">
      <c r="M95" s="79">
        <v>94.0</v>
      </c>
      <c r="N95" s="26">
        <f t="shared" si="1"/>
        <v>12</v>
      </c>
      <c r="O95" s="26">
        <f t="shared" si="2"/>
        <v>6</v>
      </c>
      <c r="P95" s="13" t="str">
        <f>'アセスメント'!B96</f>
        <v>SYSTEM-4-6</v>
      </c>
      <c r="Q95" s="13" t="str">
        <f t="shared" si="3"/>
        <v/>
      </c>
      <c r="R95" s="18" t="b">
        <f>IFERROR(__xludf.DUMMYFUNCTION("REGEXMATCH($Q95,""Yes"")"),FALSE)</f>
        <v>0</v>
      </c>
      <c r="S95" s="18" t="b">
        <f>IFERROR(__xludf.DUMMYFUNCTION("REGEXMATCH($Q95,""No"")"),FALSE)</f>
        <v>0</v>
      </c>
      <c r="T95" s="18" t="b">
        <f>IFERROR(__xludf.DUMMYFUNCTION("REGEXMATCH($Q95,""but"")"),FALSE)</f>
        <v>0</v>
      </c>
    </row>
    <row r="96">
      <c r="M96" s="79">
        <v>95.0</v>
      </c>
      <c r="N96" s="26">
        <f t="shared" si="1"/>
        <v>12</v>
      </c>
      <c r="O96" s="26">
        <f t="shared" si="2"/>
        <v>7</v>
      </c>
      <c r="P96" s="13" t="str">
        <f>'アセスメント'!B97</f>
        <v>SYSTEM-4-7</v>
      </c>
      <c r="Q96" s="13" t="str">
        <f t="shared" si="3"/>
        <v/>
      </c>
      <c r="R96" s="18" t="b">
        <f>IFERROR(__xludf.DUMMYFUNCTION("REGEXMATCH($Q96,""Yes"")"),FALSE)</f>
        <v>0</v>
      </c>
      <c r="S96" s="18" t="b">
        <f>IFERROR(__xludf.DUMMYFUNCTION("REGEXMATCH($Q96,""No"")"),FALSE)</f>
        <v>0</v>
      </c>
      <c r="T96" s="18" t="b">
        <f>IFERROR(__xludf.DUMMYFUNCTION("REGEXMATCH($Q96,""but"")"),FALSE)</f>
        <v>0</v>
      </c>
    </row>
    <row r="97">
      <c r="M97" s="79">
        <v>96.0</v>
      </c>
      <c r="N97" s="26">
        <f t="shared" si="1"/>
        <v>12</v>
      </c>
      <c r="O97" s="26">
        <f t="shared" si="2"/>
        <v>8</v>
      </c>
      <c r="P97" s="13" t="str">
        <f>'アセスメント'!B98</f>
        <v>SYSTEM-4-8</v>
      </c>
      <c r="Q97" s="13" t="str">
        <f t="shared" si="3"/>
        <v/>
      </c>
      <c r="R97" s="18" t="b">
        <f>IFERROR(__xludf.DUMMYFUNCTION("REGEXMATCH($Q97,""Yes"")"),FALSE)</f>
        <v>0</v>
      </c>
      <c r="S97" s="18" t="b">
        <f>IFERROR(__xludf.DUMMYFUNCTION("REGEXMATCH($Q97,""No"")"),FALSE)</f>
        <v>0</v>
      </c>
      <c r="T97" s="18" t="b">
        <f>IFERROR(__xludf.DUMMYFUNCTION("REGEXMATCH($Q97,""but"")"),FALSE)</f>
        <v>0</v>
      </c>
    </row>
    <row r="98">
      <c r="M98" s="79">
        <v>97.0</v>
      </c>
      <c r="N98" s="26">
        <f t="shared" si="1"/>
        <v>13</v>
      </c>
      <c r="O98" s="26">
        <f t="shared" si="2"/>
        <v>1</v>
      </c>
      <c r="P98" s="13" t="str">
        <f>'アセスメント'!B99</f>
        <v>SYSTEM-5-1</v>
      </c>
      <c r="Q98" s="13" t="str">
        <f t="shared" si="3"/>
        <v/>
      </c>
      <c r="R98" s="18" t="b">
        <f>IFERROR(__xludf.DUMMYFUNCTION("REGEXMATCH($Q98,""Yes"")"),FALSE)</f>
        <v>0</v>
      </c>
      <c r="S98" s="18" t="b">
        <f>IFERROR(__xludf.DUMMYFUNCTION("REGEXMATCH($Q98,""No"")"),FALSE)</f>
        <v>0</v>
      </c>
      <c r="T98" s="18" t="b">
        <f>IFERROR(__xludf.DUMMYFUNCTION("REGEXMATCH($Q98,""but"")"),FALSE)</f>
        <v>0</v>
      </c>
    </row>
    <row r="99">
      <c r="M99" s="79">
        <v>98.0</v>
      </c>
      <c r="N99" s="26">
        <f t="shared" si="1"/>
        <v>13</v>
      </c>
      <c r="O99" s="26">
        <f t="shared" si="2"/>
        <v>2</v>
      </c>
      <c r="P99" s="13" t="str">
        <f>'アセスメント'!B100</f>
        <v>SYSTEM-5-2</v>
      </c>
      <c r="Q99" s="13" t="str">
        <f t="shared" si="3"/>
        <v/>
      </c>
      <c r="R99" s="18" t="b">
        <f>IFERROR(__xludf.DUMMYFUNCTION("REGEXMATCH($Q99,""Yes"")"),FALSE)</f>
        <v>0</v>
      </c>
      <c r="S99" s="18" t="b">
        <f>IFERROR(__xludf.DUMMYFUNCTION("REGEXMATCH($Q99,""No"")"),FALSE)</f>
        <v>0</v>
      </c>
      <c r="T99" s="18" t="b">
        <f>IFERROR(__xludf.DUMMYFUNCTION("REGEXMATCH($Q99,""but"")"),FALSE)</f>
        <v>0</v>
      </c>
    </row>
    <row r="100">
      <c r="M100" s="79">
        <v>99.0</v>
      </c>
      <c r="N100" s="26">
        <f t="shared" si="1"/>
        <v>13</v>
      </c>
      <c r="O100" s="26">
        <f t="shared" si="2"/>
        <v>3</v>
      </c>
      <c r="P100" s="13" t="str">
        <f>'アセスメント'!B101</f>
        <v>SYSTEM-5-3</v>
      </c>
      <c r="Q100" s="13" t="str">
        <f t="shared" si="3"/>
        <v/>
      </c>
      <c r="R100" s="18" t="b">
        <f>IFERROR(__xludf.DUMMYFUNCTION("REGEXMATCH($Q100,""Yes"")"),FALSE)</f>
        <v>0</v>
      </c>
      <c r="S100" s="18" t="b">
        <f>IFERROR(__xludf.DUMMYFUNCTION("REGEXMATCH($Q100,""No"")"),FALSE)</f>
        <v>0</v>
      </c>
      <c r="T100" s="18" t="b">
        <f>IFERROR(__xludf.DUMMYFUNCTION("REGEXMATCH($Q100,""but"")"),FALSE)</f>
        <v>0</v>
      </c>
    </row>
    <row r="101">
      <c r="M101" s="79">
        <v>100.0</v>
      </c>
      <c r="N101" s="26">
        <f t="shared" si="1"/>
        <v>13</v>
      </c>
      <c r="O101" s="26">
        <f t="shared" si="2"/>
        <v>4</v>
      </c>
      <c r="P101" s="13" t="str">
        <f>'アセスメント'!B102</f>
        <v>SYSTEM-5-4</v>
      </c>
      <c r="Q101" s="13" t="str">
        <f t="shared" si="3"/>
        <v/>
      </c>
      <c r="R101" s="18" t="b">
        <f>IFERROR(__xludf.DUMMYFUNCTION("REGEXMATCH($Q101,""Yes"")"),FALSE)</f>
        <v>0</v>
      </c>
      <c r="S101" s="18" t="b">
        <f>IFERROR(__xludf.DUMMYFUNCTION("REGEXMATCH($Q101,""No"")"),FALSE)</f>
        <v>0</v>
      </c>
      <c r="T101" s="18" t="b">
        <f>IFERROR(__xludf.DUMMYFUNCTION("REGEXMATCH($Q101,""but"")"),FALSE)</f>
        <v>0</v>
      </c>
    </row>
    <row r="102">
      <c r="M102" s="79">
        <v>101.0</v>
      </c>
      <c r="N102" s="26">
        <f t="shared" si="1"/>
        <v>13</v>
      </c>
      <c r="O102" s="26">
        <f t="shared" si="2"/>
        <v>5</v>
      </c>
      <c r="P102" s="13" t="str">
        <f>'アセスメント'!B103</f>
        <v>SYSTEM-5-5</v>
      </c>
      <c r="Q102" s="13" t="str">
        <f t="shared" si="3"/>
        <v/>
      </c>
      <c r="R102" s="18" t="b">
        <f>IFERROR(__xludf.DUMMYFUNCTION("REGEXMATCH($Q102,""Yes"")"),FALSE)</f>
        <v>0</v>
      </c>
      <c r="S102" s="18" t="b">
        <f>IFERROR(__xludf.DUMMYFUNCTION("REGEXMATCH($Q102,""No"")"),FALSE)</f>
        <v>0</v>
      </c>
      <c r="T102" s="18" t="b">
        <f>IFERROR(__xludf.DUMMYFUNCTION("REGEXMATCH($Q102,""but"")"),FALSE)</f>
        <v>0</v>
      </c>
    </row>
    <row r="103">
      <c r="M103" s="79">
        <v>102.0</v>
      </c>
      <c r="N103" s="26">
        <f t="shared" si="1"/>
        <v>13</v>
      </c>
      <c r="O103" s="26">
        <f t="shared" si="2"/>
        <v>6</v>
      </c>
      <c r="P103" s="13" t="str">
        <f>'アセスメント'!B104</f>
        <v>SYSTEM-5-6</v>
      </c>
      <c r="Q103" s="13" t="str">
        <f t="shared" si="3"/>
        <v/>
      </c>
      <c r="R103" s="18" t="b">
        <f>IFERROR(__xludf.DUMMYFUNCTION("REGEXMATCH($Q103,""Yes"")"),FALSE)</f>
        <v>0</v>
      </c>
      <c r="S103" s="18" t="b">
        <f>IFERROR(__xludf.DUMMYFUNCTION("REGEXMATCH($Q103,""No"")"),FALSE)</f>
        <v>0</v>
      </c>
      <c r="T103" s="18" t="b">
        <f>IFERROR(__xludf.DUMMYFUNCTION("REGEXMATCH($Q103,""but"")"),FALSE)</f>
        <v>0</v>
      </c>
    </row>
    <row r="104">
      <c r="M104" s="79">
        <v>103.0</v>
      </c>
      <c r="N104" s="26">
        <f t="shared" si="1"/>
        <v>13</v>
      </c>
      <c r="O104" s="26">
        <f t="shared" si="2"/>
        <v>7</v>
      </c>
      <c r="P104" s="13" t="str">
        <f>'アセスメント'!B105</f>
        <v>SYSTEM-5-7</v>
      </c>
      <c r="Q104" s="13" t="str">
        <f t="shared" si="3"/>
        <v/>
      </c>
      <c r="R104" s="18" t="b">
        <f>IFERROR(__xludf.DUMMYFUNCTION("REGEXMATCH($Q104,""Yes"")"),FALSE)</f>
        <v>0</v>
      </c>
      <c r="S104" s="18" t="b">
        <f>IFERROR(__xludf.DUMMYFUNCTION("REGEXMATCH($Q104,""No"")"),FALSE)</f>
        <v>0</v>
      </c>
      <c r="T104" s="18" t="b">
        <f>IFERROR(__xludf.DUMMYFUNCTION("REGEXMATCH($Q104,""but"")"),FALSE)</f>
        <v>0</v>
      </c>
    </row>
    <row r="105">
      <c r="M105" s="79">
        <v>104.0</v>
      </c>
      <c r="N105" s="26">
        <f t="shared" si="1"/>
        <v>13</v>
      </c>
      <c r="O105" s="26">
        <f t="shared" si="2"/>
        <v>8</v>
      </c>
      <c r="P105" s="13" t="str">
        <f>'アセスメント'!B106</f>
        <v>SYSTEM-5-8</v>
      </c>
      <c r="Q105" s="13" t="str">
        <f t="shared" si="3"/>
        <v/>
      </c>
      <c r="R105" s="18" t="b">
        <f>IFERROR(__xludf.DUMMYFUNCTION("REGEXMATCH($Q105,""Yes"")"),FALSE)</f>
        <v>0</v>
      </c>
      <c r="S105" s="18" t="b">
        <f>IFERROR(__xludf.DUMMYFUNCTION("REGEXMATCH($Q105,""No"")"),FALSE)</f>
        <v>0</v>
      </c>
      <c r="T105" s="18" t="b">
        <f>IFERROR(__xludf.DUMMYFUNCTION("REGEXMATCH($Q105,""but"")"),FALSE)</f>
        <v>0</v>
      </c>
    </row>
    <row r="106">
      <c r="M106" s="79">
        <v>105.0</v>
      </c>
      <c r="N106" s="26">
        <f t="shared" si="1"/>
        <v>14</v>
      </c>
      <c r="O106" s="26">
        <f t="shared" si="2"/>
        <v>1</v>
      </c>
      <c r="P106" s="13" t="str">
        <f>'アセスメント'!B107</f>
        <v>SYSTEM-6-1</v>
      </c>
      <c r="Q106" s="13" t="str">
        <f t="shared" si="3"/>
        <v/>
      </c>
      <c r="R106" s="18" t="b">
        <f>IFERROR(__xludf.DUMMYFUNCTION("REGEXMATCH($Q106,""Yes"")"),FALSE)</f>
        <v>0</v>
      </c>
      <c r="S106" s="18" t="b">
        <f>IFERROR(__xludf.DUMMYFUNCTION("REGEXMATCH($Q106,""No"")"),FALSE)</f>
        <v>0</v>
      </c>
      <c r="T106" s="18" t="b">
        <f>IFERROR(__xludf.DUMMYFUNCTION("REGEXMATCH($Q106,""but"")"),FALSE)</f>
        <v>0</v>
      </c>
    </row>
    <row r="107">
      <c r="M107" s="79">
        <v>106.0</v>
      </c>
      <c r="N107" s="26">
        <f t="shared" si="1"/>
        <v>14</v>
      </c>
      <c r="O107" s="26">
        <f t="shared" si="2"/>
        <v>2</v>
      </c>
      <c r="P107" s="13" t="str">
        <f>'アセスメント'!B108</f>
        <v>SYSTEM-6-2</v>
      </c>
      <c r="Q107" s="13" t="str">
        <f t="shared" si="3"/>
        <v/>
      </c>
      <c r="R107" s="18" t="b">
        <f>IFERROR(__xludf.DUMMYFUNCTION("REGEXMATCH($Q107,""Yes"")"),FALSE)</f>
        <v>0</v>
      </c>
      <c r="S107" s="18" t="b">
        <f>IFERROR(__xludf.DUMMYFUNCTION("REGEXMATCH($Q107,""No"")"),FALSE)</f>
        <v>0</v>
      </c>
      <c r="T107" s="18" t="b">
        <f>IFERROR(__xludf.DUMMYFUNCTION("REGEXMATCH($Q107,""but"")"),FALSE)</f>
        <v>0</v>
      </c>
    </row>
    <row r="108">
      <c r="M108" s="79">
        <v>107.0</v>
      </c>
      <c r="N108" s="26">
        <f t="shared" si="1"/>
        <v>14</v>
      </c>
      <c r="O108" s="26">
        <f t="shared" si="2"/>
        <v>3</v>
      </c>
      <c r="P108" s="13" t="str">
        <f>'アセスメント'!B109</f>
        <v>SYSTEM-6-3</v>
      </c>
      <c r="Q108" s="13" t="str">
        <f t="shared" si="3"/>
        <v/>
      </c>
      <c r="R108" s="18" t="b">
        <f>IFERROR(__xludf.DUMMYFUNCTION("REGEXMATCH($Q108,""Yes"")"),FALSE)</f>
        <v>0</v>
      </c>
      <c r="S108" s="18" t="b">
        <f>IFERROR(__xludf.DUMMYFUNCTION("REGEXMATCH($Q108,""No"")"),FALSE)</f>
        <v>0</v>
      </c>
      <c r="T108" s="18" t="b">
        <f>IFERROR(__xludf.DUMMYFUNCTION("REGEXMATCH($Q108,""but"")"),FALSE)</f>
        <v>0</v>
      </c>
    </row>
    <row r="109">
      <c r="M109" s="79">
        <v>108.0</v>
      </c>
      <c r="N109" s="26">
        <f t="shared" si="1"/>
        <v>14</v>
      </c>
      <c r="O109" s="26">
        <f t="shared" si="2"/>
        <v>4</v>
      </c>
      <c r="P109" s="13" t="str">
        <f>'アセスメント'!B110</f>
        <v>SYSTEM-6-4</v>
      </c>
      <c r="Q109" s="13" t="str">
        <f t="shared" si="3"/>
        <v/>
      </c>
      <c r="R109" s="18" t="b">
        <f>IFERROR(__xludf.DUMMYFUNCTION("REGEXMATCH($Q109,""Yes"")"),FALSE)</f>
        <v>0</v>
      </c>
      <c r="S109" s="18" t="b">
        <f>IFERROR(__xludf.DUMMYFUNCTION("REGEXMATCH($Q109,""No"")"),FALSE)</f>
        <v>0</v>
      </c>
      <c r="T109" s="18" t="b">
        <f>IFERROR(__xludf.DUMMYFUNCTION("REGEXMATCH($Q109,""but"")"),FALSE)</f>
        <v>0</v>
      </c>
    </row>
    <row r="110">
      <c r="M110" s="79">
        <v>109.0</v>
      </c>
      <c r="N110" s="26">
        <f t="shared" si="1"/>
        <v>14</v>
      </c>
      <c r="O110" s="26">
        <f t="shared" si="2"/>
        <v>5</v>
      </c>
      <c r="P110" s="13" t="str">
        <f>'アセスメント'!B111</f>
        <v>SYSTEM-6-5</v>
      </c>
      <c r="Q110" s="13" t="str">
        <f t="shared" si="3"/>
        <v/>
      </c>
      <c r="R110" s="18" t="b">
        <f>IFERROR(__xludf.DUMMYFUNCTION("REGEXMATCH($Q110,""Yes"")"),FALSE)</f>
        <v>0</v>
      </c>
      <c r="S110" s="18" t="b">
        <f>IFERROR(__xludf.DUMMYFUNCTION("REGEXMATCH($Q110,""No"")"),FALSE)</f>
        <v>0</v>
      </c>
      <c r="T110" s="18" t="b">
        <f>IFERROR(__xludf.DUMMYFUNCTION("REGEXMATCH($Q110,""but"")"),FALSE)</f>
        <v>0</v>
      </c>
    </row>
    <row r="111">
      <c r="M111" s="79">
        <v>110.0</v>
      </c>
      <c r="N111" s="26">
        <f t="shared" si="1"/>
        <v>14</v>
      </c>
      <c r="O111" s="26">
        <f t="shared" si="2"/>
        <v>6</v>
      </c>
      <c r="P111" s="13" t="str">
        <f>'アセスメント'!B112</f>
        <v>SYSTEM-6-6</v>
      </c>
      <c r="Q111" s="13" t="str">
        <f t="shared" si="3"/>
        <v/>
      </c>
      <c r="R111" s="18" t="b">
        <f>IFERROR(__xludf.DUMMYFUNCTION("REGEXMATCH($Q111,""Yes"")"),FALSE)</f>
        <v>0</v>
      </c>
      <c r="S111" s="18" t="b">
        <f>IFERROR(__xludf.DUMMYFUNCTION("REGEXMATCH($Q111,""No"")"),FALSE)</f>
        <v>0</v>
      </c>
      <c r="T111" s="18" t="b">
        <f>IFERROR(__xludf.DUMMYFUNCTION("REGEXMATCH($Q111,""but"")"),FALSE)</f>
        <v>0</v>
      </c>
    </row>
    <row r="112">
      <c r="M112" s="79">
        <v>111.0</v>
      </c>
      <c r="N112" s="26">
        <f t="shared" si="1"/>
        <v>14</v>
      </c>
      <c r="O112" s="26">
        <f t="shared" si="2"/>
        <v>7</v>
      </c>
      <c r="P112" s="13" t="str">
        <f>'アセスメント'!B113</f>
        <v>SYSTEM-6-7</v>
      </c>
      <c r="Q112" s="13" t="str">
        <f t="shared" si="3"/>
        <v/>
      </c>
      <c r="R112" s="18" t="b">
        <f>IFERROR(__xludf.DUMMYFUNCTION("REGEXMATCH($Q112,""Yes"")"),FALSE)</f>
        <v>0</v>
      </c>
      <c r="S112" s="18" t="b">
        <f>IFERROR(__xludf.DUMMYFUNCTION("REGEXMATCH($Q112,""No"")"),FALSE)</f>
        <v>0</v>
      </c>
      <c r="T112" s="18" t="b">
        <f>IFERROR(__xludf.DUMMYFUNCTION("REGEXMATCH($Q112,""but"")"),FALSE)</f>
        <v>0</v>
      </c>
    </row>
    <row r="113">
      <c r="M113" s="79">
        <v>112.0</v>
      </c>
      <c r="N113" s="26">
        <f t="shared" si="1"/>
        <v>14</v>
      </c>
      <c r="O113" s="26">
        <f t="shared" si="2"/>
        <v>8</v>
      </c>
      <c r="P113" s="13" t="str">
        <f>'アセスメント'!B114</f>
        <v>SYSTEM-6-8</v>
      </c>
      <c r="Q113" s="13" t="str">
        <f t="shared" si="3"/>
        <v/>
      </c>
      <c r="R113" s="18" t="b">
        <f>IFERROR(__xludf.DUMMYFUNCTION("REGEXMATCH($Q113,""Yes"")"),FALSE)</f>
        <v>0</v>
      </c>
      <c r="S113" s="18" t="b">
        <f>IFERROR(__xludf.DUMMYFUNCTION("REGEXMATCH($Q113,""No"")"),FALSE)</f>
        <v>0</v>
      </c>
      <c r="T113" s="18" t="b">
        <f>IFERROR(__xludf.DUMMYFUNCTION("REGEXMATCH($Q113,""but"")"),FALSE)</f>
        <v>0</v>
      </c>
    </row>
    <row r="114">
      <c r="M114" s="79">
        <v>113.0</v>
      </c>
      <c r="N114" s="26">
        <f t="shared" si="1"/>
        <v>15</v>
      </c>
      <c r="O114" s="26">
        <f t="shared" si="2"/>
        <v>1</v>
      </c>
      <c r="P114" s="13" t="str">
        <f>'アセスメント'!B115</f>
        <v>SYSTEM-7-1</v>
      </c>
      <c r="Q114" s="13" t="str">
        <f t="shared" si="3"/>
        <v/>
      </c>
      <c r="R114" s="18" t="b">
        <f>IFERROR(__xludf.DUMMYFUNCTION("REGEXMATCH($Q114,""Yes"")"),FALSE)</f>
        <v>0</v>
      </c>
      <c r="S114" s="18" t="b">
        <f>IFERROR(__xludf.DUMMYFUNCTION("REGEXMATCH($Q114,""No"")"),FALSE)</f>
        <v>0</v>
      </c>
      <c r="T114" s="18" t="b">
        <f>IFERROR(__xludf.DUMMYFUNCTION("REGEXMATCH($Q114,""but"")"),FALSE)</f>
        <v>0</v>
      </c>
    </row>
    <row r="115">
      <c r="M115" s="79">
        <v>114.0</v>
      </c>
      <c r="N115" s="26">
        <f t="shared" si="1"/>
        <v>15</v>
      </c>
      <c r="O115" s="26">
        <f t="shared" si="2"/>
        <v>2</v>
      </c>
      <c r="P115" s="13" t="str">
        <f>'アセスメント'!B116</f>
        <v>SYSTEM-7-2</v>
      </c>
      <c r="Q115" s="13" t="str">
        <f t="shared" si="3"/>
        <v/>
      </c>
      <c r="R115" s="18" t="b">
        <f>IFERROR(__xludf.DUMMYFUNCTION("REGEXMATCH($Q115,""Yes"")"),FALSE)</f>
        <v>0</v>
      </c>
      <c r="S115" s="18" t="b">
        <f>IFERROR(__xludf.DUMMYFUNCTION("REGEXMATCH($Q115,""No"")"),FALSE)</f>
        <v>0</v>
      </c>
      <c r="T115" s="18" t="b">
        <f>IFERROR(__xludf.DUMMYFUNCTION("REGEXMATCH($Q115,""but"")"),FALSE)</f>
        <v>0</v>
      </c>
    </row>
    <row r="116">
      <c r="M116" s="79">
        <v>115.0</v>
      </c>
      <c r="N116" s="26">
        <f t="shared" si="1"/>
        <v>15</v>
      </c>
      <c r="O116" s="26">
        <f t="shared" si="2"/>
        <v>3</v>
      </c>
      <c r="P116" s="13" t="str">
        <f>'アセスメント'!B117</f>
        <v>SYSTEM-7-3</v>
      </c>
      <c r="Q116" s="13" t="str">
        <f t="shared" si="3"/>
        <v/>
      </c>
      <c r="R116" s="18" t="b">
        <f>IFERROR(__xludf.DUMMYFUNCTION("REGEXMATCH($Q116,""Yes"")"),FALSE)</f>
        <v>0</v>
      </c>
      <c r="S116" s="18" t="b">
        <f>IFERROR(__xludf.DUMMYFUNCTION("REGEXMATCH($Q116,""No"")"),FALSE)</f>
        <v>0</v>
      </c>
      <c r="T116" s="18" t="b">
        <f>IFERROR(__xludf.DUMMYFUNCTION("REGEXMATCH($Q116,""but"")"),FALSE)</f>
        <v>0</v>
      </c>
    </row>
    <row r="117">
      <c r="M117" s="79">
        <v>116.0</v>
      </c>
      <c r="N117" s="26">
        <f t="shared" si="1"/>
        <v>15</v>
      </c>
      <c r="O117" s="26">
        <f t="shared" si="2"/>
        <v>4</v>
      </c>
      <c r="P117" s="13" t="str">
        <f>'アセスメント'!B118</f>
        <v>SYSTEM-7-4</v>
      </c>
      <c r="Q117" s="13" t="str">
        <f t="shared" si="3"/>
        <v/>
      </c>
      <c r="R117" s="18" t="b">
        <f>IFERROR(__xludf.DUMMYFUNCTION("REGEXMATCH($Q117,""Yes"")"),FALSE)</f>
        <v>0</v>
      </c>
      <c r="S117" s="18" t="b">
        <f>IFERROR(__xludf.DUMMYFUNCTION("REGEXMATCH($Q117,""No"")"),FALSE)</f>
        <v>0</v>
      </c>
      <c r="T117" s="18" t="b">
        <f>IFERROR(__xludf.DUMMYFUNCTION("REGEXMATCH($Q117,""but"")"),FALSE)</f>
        <v>0</v>
      </c>
    </row>
    <row r="118">
      <c r="M118" s="79">
        <v>117.0</v>
      </c>
      <c r="N118" s="26">
        <f t="shared" si="1"/>
        <v>15</v>
      </c>
      <c r="O118" s="26">
        <f t="shared" si="2"/>
        <v>5</v>
      </c>
      <c r="P118" s="13" t="str">
        <f>'アセスメント'!B119</f>
        <v>SYSTEM-7-5</v>
      </c>
      <c r="Q118" s="13" t="str">
        <f t="shared" si="3"/>
        <v/>
      </c>
      <c r="R118" s="18" t="b">
        <f>IFERROR(__xludf.DUMMYFUNCTION("REGEXMATCH($Q118,""Yes"")"),FALSE)</f>
        <v>0</v>
      </c>
      <c r="S118" s="18" t="b">
        <f>IFERROR(__xludf.DUMMYFUNCTION("REGEXMATCH($Q118,""No"")"),FALSE)</f>
        <v>0</v>
      </c>
      <c r="T118" s="18" t="b">
        <f>IFERROR(__xludf.DUMMYFUNCTION("REGEXMATCH($Q118,""but"")"),FALSE)</f>
        <v>0</v>
      </c>
    </row>
    <row r="119">
      <c r="M119" s="79">
        <v>118.0</v>
      </c>
      <c r="N119" s="26">
        <f t="shared" si="1"/>
        <v>15</v>
      </c>
      <c r="O119" s="26">
        <f t="shared" si="2"/>
        <v>6</v>
      </c>
      <c r="P119" s="13" t="str">
        <f>'アセスメント'!B120</f>
        <v>SYSTEM-7-6</v>
      </c>
      <c r="Q119" s="13" t="str">
        <f t="shared" si="3"/>
        <v/>
      </c>
      <c r="R119" s="18" t="b">
        <f>IFERROR(__xludf.DUMMYFUNCTION("REGEXMATCH($Q119,""Yes"")"),FALSE)</f>
        <v>0</v>
      </c>
      <c r="S119" s="18" t="b">
        <f>IFERROR(__xludf.DUMMYFUNCTION("REGEXMATCH($Q119,""No"")"),FALSE)</f>
        <v>0</v>
      </c>
      <c r="T119" s="18" t="b">
        <f>IFERROR(__xludf.DUMMYFUNCTION("REGEXMATCH($Q119,""but"")"),FALSE)</f>
        <v>0</v>
      </c>
    </row>
    <row r="120">
      <c r="M120" s="79">
        <v>119.0</v>
      </c>
      <c r="N120" s="26">
        <f t="shared" si="1"/>
        <v>15</v>
      </c>
      <c r="O120" s="26">
        <f t="shared" si="2"/>
        <v>7</v>
      </c>
      <c r="P120" s="13" t="str">
        <f>'アセスメント'!B121</f>
        <v>SYSTEM-7-7</v>
      </c>
      <c r="Q120" s="13" t="str">
        <f t="shared" si="3"/>
        <v/>
      </c>
      <c r="R120" s="18" t="b">
        <f>IFERROR(__xludf.DUMMYFUNCTION("REGEXMATCH($Q120,""Yes"")"),FALSE)</f>
        <v>0</v>
      </c>
      <c r="S120" s="18" t="b">
        <f>IFERROR(__xludf.DUMMYFUNCTION("REGEXMATCH($Q120,""No"")"),FALSE)</f>
        <v>0</v>
      </c>
      <c r="T120" s="18" t="b">
        <f>IFERROR(__xludf.DUMMYFUNCTION("REGEXMATCH($Q120,""but"")"),FALSE)</f>
        <v>0</v>
      </c>
    </row>
    <row r="121">
      <c r="M121" s="79">
        <v>120.0</v>
      </c>
      <c r="N121" s="26">
        <f t="shared" si="1"/>
        <v>15</v>
      </c>
      <c r="O121" s="26">
        <f t="shared" si="2"/>
        <v>8</v>
      </c>
      <c r="P121" s="13" t="str">
        <f>'アセスメント'!B122</f>
        <v>SYSTEM-7-8</v>
      </c>
      <c r="Q121" s="13" t="str">
        <f t="shared" si="3"/>
        <v/>
      </c>
      <c r="R121" s="18" t="b">
        <f>IFERROR(__xludf.DUMMYFUNCTION("REGEXMATCH($Q121,""Yes"")"),FALSE)</f>
        <v>0</v>
      </c>
      <c r="S121" s="18" t="b">
        <f>IFERROR(__xludf.DUMMYFUNCTION("REGEXMATCH($Q121,""No"")"),FALSE)</f>
        <v>0</v>
      </c>
      <c r="T121" s="18" t="b">
        <f>IFERROR(__xludf.DUMMYFUNCTION("REGEXMATCH($Q121,""but"")"),FALSE)</f>
        <v>0</v>
      </c>
    </row>
    <row r="122">
      <c r="M122" s="79">
        <v>121.0</v>
      </c>
      <c r="N122" s="26">
        <f t="shared" si="1"/>
        <v>16</v>
      </c>
      <c r="O122" s="26">
        <f t="shared" si="2"/>
        <v>1</v>
      </c>
      <c r="P122" s="13" t="str">
        <f>'アセスメント'!B123</f>
        <v>SYSTEM-8-1</v>
      </c>
      <c r="Q122" s="13" t="str">
        <f t="shared" si="3"/>
        <v/>
      </c>
      <c r="R122" s="18" t="b">
        <f>IFERROR(__xludf.DUMMYFUNCTION("REGEXMATCH($Q122,""Yes"")"),FALSE)</f>
        <v>0</v>
      </c>
      <c r="S122" s="18" t="b">
        <f>IFERROR(__xludf.DUMMYFUNCTION("REGEXMATCH($Q122,""No"")"),FALSE)</f>
        <v>0</v>
      </c>
      <c r="T122" s="18" t="b">
        <f>IFERROR(__xludf.DUMMYFUNCTION("REGEXMATCH($Q122,""but"")"),FALSE)</f>
        <v>0</v>
      </c>
    </row>
    <row r="123">
      <c r="M123" s="79">
        <v>122.0</v>
      </c>
      <c r="N123" s="26">
        <f t="shared" si="1"/>
        <v>16</v>
      </c>
      <c r="O123" s="26">
        <f t="shared" si="2"/>
        <v>2</v>
      </c>
      <c r="P123" s="13" t="str">
        <f>'アセスメント'!B124</f>
        <v>SYSTEM-8-2</v>
      </c>
      <c r="Q123" s="13" t="str">
        <f t="shared" si="3"/>
        <v/>
      </c>
      <c r="R123" s="18" t="b">
        <f>IFERROR(__xludf.DUMMYFUNCTION("REGEXMATCH($Q123,""Yes"")"),FALSE)</f>
        <v>0</v>
      </c>
      <c r="S123" s="18" t="b">
        <f>IFERROR(__xludf.DUMMYFUNCTION("REGEXMATCH($Q123,""No"")"),FALSE)</f>
        <v>0</v>
      </c>
      <c r="T123" s="18" t="b">
        <f>IFERROR(__xludf.DUMMYFUNCTION("REGEXMATCH($Q123,""but"")"),FALSE)</f>
        <v>0</v>
      </c>
    </row>
    <row r="124">
      <c r="M124" s="79">
        <v>123.0</v>
      </c>
      <c r="N124" s="26">
        <f t="shared" si="1"/>
        <v>16</v>
      </c>
      <c r="O124" s="26">
        <f t="shared" si="2"/>
        <v>3</v>
      </c>
      <c r="P124" s="13" t="str">
        <f>'アセスメント'!B125</f>
        <v>SYSTEM-8-3</v>
      </c>
      <c r="Q124" s="13" t="str">
        <f t="shared" si="3"/>
        <v/>
      </c>
      <c r="R124" s="18" t="b">
        <f>IFERROR(__xludf.DUMMYFUNCTION("REGEXMATCH($Q124,""Yes"")"),FALSE)</f>
        <v>0</v>
      </c>
      <c r="S124" s="18" t="b">
        <f>IFERROR(__xludf.DUMMYFUNCTION("REGEXMATCH($Q124,""No"")"),FALSE)</f>
        <v>0</v>
      </c>
      <c r="T124" s="18" t="b">
        <f>IFERROR(__xludf.DUMMYFUNCTION("REGEXMATCH($Q124,""but"")"),FALSE)</f>
        <v>0</v>
      </c>
    </row>
    <row r="125">
      <c r="M125" s="79">
        <v>124.0</v>
      </c>
      <c r="N125" s="26">
        <f t="shared" si="1"/>
        <v>16</v>
      </c>
      <c r="O125" s="26">
        <f t="shared" si="2"/>
        <v>4</v>
      </c>
      <c r="P125" s="13" t="str">
        <f>'アセスメント'!B126</f>
        <v>SYSTEM-8-4</v>
      </c>
      <c r="Q125" s="13" t="str">
        <f t="shared" si="3"/>
        <v/>
      </c>
      <c r="R125" s="18" t="b">
        <f>IFERROR(__xludf.DUMMYFUNCTION("REGEXMATCH($Q125,""Yes"")"),FALSE)</f>
        <v>0</v>
      </c>
      <c r="S125" s="18" t="b">
        <f>IFERROR(__xludf.DUMMYFUNCTION("REGEXMATCH($Q125,""No"")"),FALSE)</f>
        <v>0</v>
      </c>
      <c r="T125" s="18" t="b">
        <f>IFERROR(__xludf.DUMMYFUNCTION("REGEXMATCH($Q125,""but"")"),FALSE)</f>
        <v>0</v>
      </c>
    </row>
    <row r="126">
      <c r="M126" s="79">
        <v>125.0</v>
      </c>
      <c r="N126" s="26">
        <f t="shared" si="1"/>
        <v>16</v>
      </c>
      <c r="O126" s="26">
        <f t="shared" si="2"/>
        <v>5</v>
      </c>
      <c r="P126" s="13" t="str">
        <f>'アセスメント'!B127</f>
        <v>SYSTEM-8-5</v>
      </c>
      <c r="Q126" s="13" t="str">
        <f t="shared" si="3"/>
        <v/>
      </c>
      <c r="R126" s="18" t="b">
        <f>IFERROR(__xludf.DUMMYFUNCTION("REGEXMATCH($Q126,""Yes"")"),FALSE)</f>
        <v>0</v>
      </c>
      <c r="S126" s="18" t="b">
        <f>IFERROR(__xludf.DUMMYFUNCTION("REGEXMATCH($Q126,""No"")"),FALSE)</f>
        <v>0</v>
      </c>
      <c r="T126" s="18" t="b">
        <f>IFERROR(__xludf.DUMMYFUNCTION("REGEXMATCH($Q126,""but"")"),FALSE)</f>
        <v>0</v>
      </c>
    </row>
    <row r="127">
      <c r="M127" s="79">
        <v>126.0</v>
      </c>
      <c r="N127" s="26">
        <f t="shared" si="1"/>
        <v>16</v>
      </c>
      <c r="O127" s="26">
        <f t="shared" si="2"/>
        <v>6</v>
      </c>
      <c r="P127" s="13" t="str">
        <f>'アセスメント'!B128</f>
        <v>SYSTEM-8-6</v>
      </c>
      <c r="Q127" s="13" t="str">
        <f t="shared" si="3"/>
        <v/>
      </c>
      <c r="R127" s="18" t="b">
        <f>IFERROR(__xludf.DUMMYFUNCTION("REGEXMATCH($Q127,""Yes"")"),FALSE)</f>
        <v>0</v>
      </c>
      <c r="S127" s="18" t="b">
        <f>IFERROR(__xludf.DUMMYFUNCTION("REGEXMATCH($Q127,""No"")"),FALSE)</f>
        <v>0</v>
      </c>
      <c r="T127" s="18" t="b">
        <f>IFERROR(__xludf.DUMMYFUNCTION("REGEXMATCH($Q127,""but"")"),FALSE)</f>
        <v>0</v>
      </c>
    </row>
    <row r="128">
      <c r="M128" s="79">
        <v>127.0</v>
      </c>
      <c r="N128" s="26">
        <f t="shared" si="1"/>
        <v>16</v>
      </c>
      <c r="O128" s="26">
        <f t="shared" si="2"/>
        <v>7</v>
      </c>
      <c r="P128" s="13" t="str">
        <f>'アセスメント'!B129</f>
        <v>SYSTEM-8-7</v>
      </c>
      <c r="Q128" s="13" t="str">
        <f t="shared" si="3"/>
        <v/>
      </c>
      <c r="R128" s="18" t="b">
        <f>IFERROR(__xludf.DUMMYFUNCTION("REGEXMATCH($Q128,""Yes"")"),FALSE)</f>
        <v>0</v>
      </c>
      <c r="S128" s="18" t="b">
        <f>IFERROR(__xludf.DUMMYFUNCTION("REGEXMATCH($Q128,""No"")"),FALSE)</f>
        <v>0</v>
      </c>
      <c r="T128" s="18" t="b">
        <f>IFERROR(__xludf.DUMMYFUNCTION("REGEXMATCH($Q128,""but"")"),FALSE)</f>
        <v>0</v>
      </c>
    </row>
    <row r="129">
      <c r="M129" s="79">
        <v>128.0</v>
      </c>
      <c r="N129" s="26">
        <f t="shared" si="1"/>
        <v>16</v>
      </c>
      <c r="O129" s="26">
        <f t="shared" si="2"/>
        <v>8</v>
      </c>
      <c r="P129" s="13" t="str">
        <f>'アセスメント'!B130</f>
        <v>SYSTEM-8-8</v>
      </c>
      <c r="Q129" s="13" t="str">
        <f t="shared" si="3"/>
        <v/>
      </c>
      <c r="R129" s="18" t="b">
        <f>IFERROR(__xludf.DUMMYFUNCTION("REGEXMATCH($Q129,""Yes"")"),FALSE)</f>
        <v>0</v>
      </c>
      <c r="S129" s="18" t="b">
        <f>IFERROR(__xludf.DUMMYFUNCTION("REGEXMATCH($Q129,""No"")"),FALSE)</f>
        <v>0</v>
      </c>
      <c r="T129" s="18" t="b">
        <f>IFERROR(__xludf.DUMMYFUNCTION("REGEXMATCH($Q129,""but"")"),FALSE)</f>
        <v>0</v>
      </c>
    </row>
    <row r="130">
      <c r="M130" s="79">
        <v>129.0</v>
      </c>
      <c r="N130" s="26">
        <f t="shared" si="1"/>
        <v>17</v>
      </c>
      <c r="O130" s="26">
        <f t="shared" si="2"/>
        <v>1</v>
      </c>
      <c r="P130" s="13" t="str">
        <f>'アセスメント'!B131</f>
        <v>DATA-1-1</v>
      </c>
      <c r="Q130" s="13" t="str">
        <f t="shared" si="3"/>
        <v/>
      </c>
      <c r="R130" s="18" t="b">
        <f>IFERROR(__xludf.DUMMYFUNCTION("REGEXMATCH($Q130,""Yes"")"),FALSE)</f>
        <v>0</v>
      </c>
      <c r="S130" s="18" t="b">
        <f>IFERROR(__xludf.DUMMYFUNCTION("REGEXMATCH($Q130,""No"")"),FALSE)</f>
        <v>0</v>
      </c>
      <c r="T130" s="18" t="b">
        <f>IFERROR(__xludf.DUMMYFUNCTION("REGEXMATCH($Q130,""but"")"),FALSE)</f>
        <v>0</v>
      </c>
    </row>
    <row r="131">
      <c r="M131" s="79">
        <v>130.0</v>
      </c>
      <c r="N131" s="26">
        <f t="shared" si="1"/>
        <v>17</v>
      </c>
      <c r="O131" s="26">
        <f t="shared" si="2"/>
        <v>2</v>
      </c>
      <c r="P131" s="13" t="str">
        <f>'アセスメント'!B132</f>
        <v>DATA-1-2</v>
      </c>
      <c r="Q131" s="13" t="str">
        <f t="shared" si="3"/>
        <v/>
      </c>
      <c r="R131" s="18" t="b">
        <f>IFERROR(__xludf.DUMMYFUNCTION("REGEXMATCH($Q131,""Yes"")"),FALSE)</f>
        <v>0</v>
      </c>
      <c r="S131" s="18" t="b">
        <f>IFERROR(__xludf.DUMMYFUNCTION("REGEXMATCH($Q131,""No"")"),FALSE)</f>
        <v>0</v>
      </c>
      <c r="T131" s="18" t="b">
        <f>IFERROR(__xludf.DUMMYFUNCTION("REGEXMATCH($Q131,""but"")"),FALSE)</f>
        <v>0</v>
      </c>
    </row>
    <row r="132">
      <c r="M132" s="79">
        <v>131.0</v>
      </c>
      <c r="N132" s="26">
        <f t="shared" si="1"/>
        <v>17</v>
      </c>
      <c r="O132" s="26">
        <f t="shared" si="2"/>
        <v>3</v>
      </c>
      <c r="P132" s="13" t="str">
        <f>'アセスメント'!B133</f>
        <v>DATA-1-3</v>
      </c>
      <c r="Q132" s="13" t="str">
        <f t="shared" si="3"/>
        <v/>
      </c>
      <c r="R132" s="18" t="b">
        <f>IFERROR(__xludf.DUMMYFUNCTION("REGEXMATCH($Q132,""Yes"")"),FALSE)</f>
        <v>0</v>
      </c>
      <c r="S132" s="18" t="b">
        <f>IFERROR(__xludf.DUMMYFUNCTION("REGEXMATCH($Q132,""No"")"),FALSE)</f>
        <v>0</v>
      </c>
      <c r="T132" s="18" t="b">
        <f>IFERROR(__xludf.DUMMYFUNCTION("REGEXMATCH($Q132,""but"")"),FALSE)</f>
        <v>0</v>
      </c>
    </row>
    <row r="133">
      <c r="M133" s="79">
        <v>132.0</v>
      </c>
      <c r="N133" s="26">
        <f t="shared" si="1"/>
        <v>17</v>
      </c>
      <c r="O133" s="26">
        <f t="shared" si="2"/>
        <v>4</v>
      </c>
      <c r="P133" s="13" t="str">
        <f>'アセスメント'!B134</f>
        <v>DATA-1-4</v>
      </c>
      <c r="Q133" s="13" t="str">
        <f t="shared" si="3"/>
        <v/>
      </c>
      <c r="R133" s="18" t="b">
        <f>IFERROR(__xludf.DUMMYFUNCTION("REGEXMATCH($Q133,""Yes"")"),FALSE)</f>
        <v>0</v>
      </c>
      <c r="S133" s="18" t="b">
        <f>IFERROR(__xludf.DUMMYFUNCTION("REGEXMATCH($Q133,""No"")"),FALSE)</f>
        <v>0</v>
      </c>
      <c r="T133" s="18" t="b">
        <f>IFERROR(__xludf.DUMMYFUNCTION("REGEXMATCH($Q133,""but"")"),FALSE)</f>
        <v>0</v>
      </c>
    </row>
    <row r="134">
      <c r="M134" s="79">
        <v>133.0</v>
      </c>
      <c r="N134" s="26">
        <f t="shared" si="1"/>
        <v>17</v>
      </c>
      <c r="O134" s="26">
        <f t="shared" si="2"/>
        <v>5</v>
      </c>
      <c r="P134" s="13" t="str">
        <f>'アセスメント'!B135</f>
        <v>DATA-1-5</v>
      </c>
      <c r="Q134" s="13" t="str">
        <f t="shared" si="3"/>
        <v/>
      </c>
      <c r="R134" s="18" t="b">
        <f>IFERROR(__xludf.DUMMYFUNCTION("REGEXMATCH($Q134,""Yes"")"),FALSE)</f>
        <v>0</v>
      </c>
      <c r="S134" s="18" t="b">
        <f>IFERROR(__xludf.DUMMYFUNCTION("REGEXMATCH($Q134,""No"")"),FALSE)</f>
        <v>0</v>
      </c>
      <c r="T134" s="18" t="b">
        <f>IFERROR(__xludf.DUMMYFUNCTION("REGEXMATCH($Q134,""but"")"),FALSE)</f>
        <v>0</v>
      </c>
    </row>
    <row r="135">
      <c r="M135" s="79">
        <v>134.0</v>
      </c>
      <c r="N135" s="26">
        <f t="shared" si="1"/>
        <v>17</v>
      </c>
      <c r="O135" s="26">
        <f t="shared" si="2"/>
        <v>6</v>
      </c>
      <c r="P135" s="13" t="str">
        <f>'アセスメント'!B136</f>
        <v>DATA-1-6</v>
      </c>
      <c r="Q135" s="13" t="str">
        <f t="shared" si="3"/>
        <v/>
      </c>
      <c r="R135" s="18" t="b">
        <f>IFERROR(__xludf.DUMMYFUNCTION("REGEXMATCH($Q135,""Yes"")"),FALSE)</f>
        <v>0</v>
      </c>
      <c r="S135" s="18" t="b">
        <f>IFERROR(__xludf.DUMMYFUNCTION("REGEXMATCH($Q135,""No"")"),FALSE)</f>
        <v>0</v>
      </c>
      <c r="T135" s="18" t="b">
        <f>IFERROR(__xludf.DUMMYFUNCTION("REGEXMATCH($Q135,""but"")"),FALSE)</f>
        <v>0</v>
      </c>
    </row>
    <row r="136">
      <c r="M136" s="79">
        <v>135.0</v>
      </c>
      <c r="N136" s="26">
        <f t="shared" si="1"/>
        <v>17</v>
      </c>
      <c r="O136" s="26">
        <f t="shared" si="2"/>
        <v>7</v>
      </c>
      <c r="P136" s="13" t="str">
        <f>'アセスメント'!B137</f>
        <v>DATA-1-7</v>
      </c>
      <c r="Q136" s="13" t="str">
        <f t="shared" si="3"/>
        <v/>
      </c>
      <c r="R136" s="18" t="b">
        <f>IFERROR(__xludf.DUMMYFUNCTION("REGEXMATCH($Q136,""Yes"")"),FALSE)</f>
        <v>0</v>
      </c>
      <c r="S136" s="18" t="b">
        <f>IFERROR(__xludf.DUMMYFUNCTION("REGEXMATCH($Q136,""No"")"),FALSE)</f>
        <v>0</v>
      </c>
      <c r="T136" s="18" t="b">
        <f>IFERROR(__xludf.DUMMYFUNCTION("REGEXMATCH($Q136,""but"")"),FALSE)</f>
        <v>0</v>
      </c>
    </row>
    <row r="137">
      <c r="M137" s="79">
        <v>136.0</v>
      </c>
      <c r="N137" s="26">
        <f t="shared" si="1"/>
        <v>17</v>
      </c>
      <c r="O137" s="26">
        <f t="shared" si="2"/>
        <v>8</v>
      </c>
      <c r="P137" s="13" t="str">
        <f>'アセスメント'!B138</f>
        <v>DATA-1-8</v>
      </c>
      <c r="Q137" s="13" t="str">
        <f t="shared" si="3"/>
        <v/>
      </c>
      <c r="R137" s="18" t="b">
        <f>IFERROR(__xludf.DUMMYFUNCTION("REGEXMATCH($Q137,""Yes"")"),FALSE)</f>
        <v>0</v>
      </c>
      <c r="S137" s="18" t="b">
        <f>IFERROR(__xludf.DUMMYFUNCTION("REGEXMATCH($Q137,""No"")"),FALSE)</f>
        <v>0</v>
      </c>
      <c r="T137" s="18" t="b">
        <f>IFERROR(__xludf.DUMMYFUNCTION("REGEXMATCH($Q137,""but"")"),FALSE)</f>
        <v>0</v>
      </c>
    </row>
    <row r="138">
      <c r="M138" s="79">
        <v>137.0</v>
      </c>
      <c r="N138" s="26">
        <f t="shared" si="1"/>
        <v>18</v>
      </c>
      <c r="O138" s="26">
        <f t="shared" si="2"/>
        <v>1</v>
      </c>
      <c r="P138" s="13" t="str">
        <f>'アセスメント'!B139</f>
        <v>DATA-2-1</v>
      </c>
      <c r="Q138" s="13" t="str">
        <f t="shared" si="3"/>
        <v/>
      </c>
      <c r="R138" s="18" t="b">
        <f>IFERROR(__xludf.DUMMYFUNCTION("REGEXMATCH($Q138,""Yes"")"),FALSE)</f>
        <v>0</v>
      </c>
      <c r="S138" s="18" t="b">
        <f>IFERROR(__xludf.DUMMYFUNCTION("REGEXMATCH($Q138,""No"")"),FALSE)</f>
        <v>0</v>
      </c>
      <c r="T138" s="18" t="b">
        <f>IFERROR(__xludf.DUMMYFUNCTION("REGEXMATCH($Q138,""but"")"),FALSE)</f>
        <v>0</v>
      </c>
    </row>
    <row r="139">
      <c r="M139" s="79">
        <v>138.0</v>
      </c>
      <c r="N139" s="26">
        <f t="shared" si="1"/>
        <v>18</v>
      </c>
      <c r="O139" s="26">
        <f t="shared" si="2"/>
        <v>2</v>
      </c>
      <c r="P139" s="13" t="str">
        <f>'アセスメント'!B140</f>
        <v>DATA-2-2</v>
      </c>
      <c r="Q139" s="13" t="str">
        <f t="shared" si="3"/>
        <v/>
      </c>
      <c r="R139" s="18" t="b">
        <f>IFERROR(__xludf.DUMMYFUNCTION("REGEXMATCH($Q139,""Yes"")"),FALSE)</f>
        <v>0</v>
      </c>
      <c r="S139" s="18" t="b">
        <f>IFERROR(__xludf.DUMMYFUNCTION("REGEXMATCH($Q139,""No"")"),FALSE)</f>
        <v>0</v>
      </c>
      <c r="T139" s="18" t="b">
        <f>IFERROR(__xludf.DUMMYFUNCTION("REGEXMATCH($Q139,""but"")"),FALSE)</f>
        <v>0</v>
      </c>
    </row>
    <row r="140">
      <c r="M140" s="79">
        <v>139.0</v>
      </c>
      <c r="N140" s="26">
        <f t="shared" si="1"/>
        <v>18</v>
      </c>
      <c r="O140" s="26">
        <f t="shared" si="2"/>
        <v>3</v>
      </c>
      <c r="P140" s="13" t="str">
        <f>'アセスメント'!B141</f>
        <v>DATA-2-3</v>
      </c>
      <c r="Q140" s="13" t="str">
        <f t="shared" si="3"/>
        <v/>
      </c>
      <c r="R140" s="18" t="b">
        <f>IFERROR(__xludf.DUMMYFUNCTION("REGEXMATCH($Q140,""Yes"")"),FALSE)</f>
        <v>0</v>
      </c>
      <c r="S140" s="18" t="b">
        <f>IFERROR(__xludf.DUMMYFUNCTION("REGEXMATCH($Q140,""No"")"),FALSE)</f>
        <v>0</v>
      </c>
      <c r="T140" s="18" t="b">
        <f>IFERROR(__xludf.DUMMYFUNCTION("REGEXMATCH($Q140,""but"")"),FALSE)</f>
        <v>0</v>
      </c>
    </row>
    <row r="141">
      <c r="M141" s="79">
        <v>140.0</v>
      </c>
      <c r="N141" s="26">
        <f t="shared" si="1"/>
        <v>18</v>
      </c>
      <c r="O141" s="26">
        <f t="shared" si="2"/>
        <v>4</v>
      </c>
      <c r="P141" s="13" t="str">
        <f>'アセスメント'!B142</f>
        <v>DATA-2-4</v>
      </c>
      <c r="Q141" s="13" t="str">
        <f t="shared" si="3"/>
        <v/>
      </c>
      <c r="R141" s="18" t="b">
        <f>IFERROR(__xludf.DUMMYFUNCTION("REGEXMATCH($Q141,""Yes"")"),FALSE)</f>
        <v>0</v>
      </c>
      <c r="S141" s="18" t="b">
        <f>IFERROR(__xludf.DUMMYFUNCTION("REGEXMATCH($Q141,""No"")"),FALSE)</f>
        <v>0</v>
      </c>
      <c r="T141" s="18" t="b">
        <f>IFERROR(__xludf.DUMMYFUNCTION("REGEXMATCH($Q141,""but"")"),FALSE)</f>
        <v>0</v>
      </c>
    </row>
    <row r="142">
      <c r="M142" s="79">
        <v>141.0</v>
      </c>
      <c r="N142" s="26">
        <f t="shared" si="1"/>
        <v>18</v>
      </c>
      <c r="O142" s="26">
        <f t="shared" si="2"/>
        <v>5</v>
      </c>
      <c r="P142" s="13" t="str">
        <f>'アセスメント'!B143</f>
        <v>DATA-2-5</v>
      </c>
      <c r="Q142" s="13" t="str">
        <f t="shared" si="3"/>
        <v/>
      </c>
      <c r="R142" s="18" t="b">
        <f>IFERROR(__xludf.DUMMYFUNCTION("REGEXMATCH($Q142,""Yes"")"),FALSE)</f>
        <v>0</v>
      </c>
      <c r="S142" s="18" t="b">
        <f>IFERROR(__xludf.DUMMYFUNCTION("REGEXMATCH($Q142,""No"")"),FALSE)</f>
        <v>0</v>
      </c>
      <c r="T142" s="18" t="b">
        <f>IFERROR(__xludf.DUMMYFUNCTION("REGEXMATCH($Q142,""but"")"),FALSE)</f>
        <v>0</v>
      </c>
    </row>
    <row r="143">
      <c r="M143" s="79">
        <v>142.0</v>
      </c>
      <c r="N143" s="26">
        <f t="shared" si="1"/>
        <v>18</v>
      </c>
      <c r="O143" s="26">
        <f t="shared" si="2"/>
        <v>6</v>
      </c>
      <c r="P143" s="13" t="str">
        <f>'アセスメント'!B144</f>
        <v>DATA-2-6</v>
      </c>
      <c r="Q143" s="13" t="str">
        <f t="shared" si="3"/>
        <v/>
      </c>
      <c r="R143" s="18" t="b">
        <f>IFERROR(__xludf.DUMMYFUNCTION("REGEXMATCH($Q143,""Yes"")"),FALSE)</f>
        <v>0</v>
      </c>
      <c r="S143" s="18" t="b">
        <f>IFERROR(__xludf.DUMMYFUNCTION("REGEXMATCH($Q143,""No"")"),FALSE)</f>
        <v>0</v>
      </c>
      <c r="T143" s="18" t="b">
        <f>IFERROR(__xludf.DUMMYFUNCTION("REGEXMATCH($Q143,""but"")"),FALSE)</f>
        <v>0</v>
      </c>
    </row>
    <row r="144">
      <c r="M144" s="79">
        <v>143.0</v>
      </c>
      <c r="N144" s="26">
        <f t="shared" si="1"/>
        <v>18</v>
      </c>
      <c r="O144" s="26">
        <f t="shared" si="2"/>
        <v>7</v>
      </c>
      <c r="P144" s="13" t="str">
        <f>'アセスメント'!B145</f>
        <v>DATA-2-7</v>
      </c>
      <c r="Q144" s="13" t="str">
        <f t="shared" si="3"/>
        <v/>
      </c>
      <c r="R144" s="18" t="b">
        <f>IFERROR(__xludf.DUMMYFUNCTION("REGEXMATCH($Q144,""Yes"")"),FALSE)</f>
        <v>0</v>
      </c>
      <c r="S144" s="18" t="b">
        <f>IFERROR(__xludf.DUMMYFUNCTION("REGEXMATCH($Q144,""No"")"),FALSE)</f>
        <v>0</v>
      </c>
      <c r="T144" s="18" t="b">
        <f>IFERROR(__xludf.DUMMYFUNCTION("REGEXMATCH($Q144,""but"")"),FALSE)</f>
        <v>0</v>
      </c>
    </row>
    <row r="145">
      <c r="M145" s="79">
        <v>144.0</v>
      </c>
      <c r="N145" s="26">
        <f t="shared" si="1"/>
        <v>18</v>
      </c>
      <c r="O145" s="26">
        <f t="shared" si="2"/>
        <v>8</v>
      </c>
      <c r="P145" s="13" t="str">
        <f>'アセスメント'!B146</f>
        <v>DATA-2-8</v>
      </c>
      <c r="Q145" s="13" t="str">
        <f t="shared" si="3"/>
        <v/>
      </c>
      <c r="R145" s="18" t="b">
        <f>IFERROR(__xludf.DUMMYFUNCTION("REGEXMATCH($Q145,""Yes"")"),FALSE)</f>
        <v>0</v>
      </c>
      <c r="S145" s="18" t="b">
        <f>IFERROR(__xludf.DUMMYFUNCTION("REGEXMATCH($Q145,""No"")"),FALSE)</f>
        <v>0</v>
      </c>
      <c r="T145" s="18" t="b">
        <f>IFERROR(__xludf.DUMMYFUNCTION("REGEXMATCH($Q145,""but"")"),FALSE)</f>
        <v>0</v>
      </c>
    </row>
    <row r="146">
      <c r="M146" s="79">
        <v>145.0</v>
      </c>
      <c r="N146" s="26">
        <f t="shared" si="1"/>
        <v>19</v>
      </c>
      <c r="O146" s="26">
        <f t="shared" si="2"/>
        <v>1</v>
      </c>
      <c r="P146" s="13" t="str">
        <f>'アセスメント'!B147</f>
        <v>DATA-3-1</v>
      </c>
      <c r="Q146" s="13" t="str">
        <f t="shared" si="3"/>
        <v/>
      </c>
      <c r="R146" s="18" t="b">
        <f>IFERROR(__xludf.DUMMYFUNCTION("REGEXMATCH($Q146,""Yes"")"),FALSE)</f>
        <v>0</v>
      </c>
      <c r="S146" s="18" t="b">
        <f>IFERROR(__xludf.DUMMYFUNCTION("REGEXMATCH($Q146,""No"")"),FALSE)</f>
        <v>0</v>
      </c>
      <c r="T146" s="18" t="b">
        <f>IFERROR(__xludf.DUMMYFUNCTION("REGEXMATCH($Q146,""but"")"),FALSE)</f>
        <v>0</v>
      </c>
    </row>
    <row r="147">
      <c r="M147" s="79">
        <v>146.0</v>
      </c>
      <c r="N147" s="26">
        <f t="shared" si="1"/>
        <v>19</v>
      </c>
      <c r="O147" s="26">
        <f t="shared" si="2"/>
        <v>2</v>
      </c>
      <c r="P147" s="13" t="str">
        <f>'アセスメント'!B148</f>
        <v>DATA-3-2</v>
      </c>
      <c r="Q147" s="13" t="str">
        <f t="shared" si="3"/>
        <v/>
      </c>
      <c r="R147" s="18" t="b">
        <f>IFERROR(__xludf.DUMMYFUNCTION("REGEXMATCH($Q147,""Yes"")"),FALSE)</f>
        <v>0</v>
      </c>
      <c r="S147" s="18" t="b">
        <f>IFERROR(__xludf.DUMMYFUNCTION("REGEXMATCH($Q147,""No"")"),FALSE)</f>
        <v>0</v>
      </c>
      <c r="T147" s="18" t="b">
        <f>IFERROR(__xludf.DUMMYFUNCTION("REGEXMATCH($Q147,""but"")"),FALSE)</f>
        <v>0</v>
      </c>
    </row>
    <row r="148">
      <c r="M148" s="79">
        <v>147.0</v>
      </c>
      <c r="N148" s="26">
        <f t="shared" si="1"/>
        <v>19</v>
      </c>
      <c r="O148" s="26">
        <f t="shared" si="2"/>
        <v>3</v>
      </c>
      <c r="P148" s="13" t="str">
        <f>'アセスメント'!B149</f>
        <v>DATA-3-3</v>
      </c>
      <c r="Q148" s="13" t="str">
        <f t="shared" si="3"/>
        <v/>
      </c>
      <c r="R148" s="18" t="b">
        <f>IFERROR(__xludf.DUMMYFUNCTION("REGEXMATCH($Q148,""Yes"")"),FALSE)</f>
        <v>0</v>
      </c>
      <c r="S148" s="18" t="b">
        <f>IFERROR(__xludf.DUMMYFUNCTION("REGEXMATCH($Q148,""No"")"),FALSE)</f>
        <v>0</v>
      </c>
      <c r="T148" s="18" t="b">
        <f>IFERROR(__xludf.DUMMYFUNCTION("REGEXMATCH($Q148,""but"")"),FALSE)</f>
        <v>0</v>
      </c>
    </row>
    <row r="149">
      <c r="M149" s="79">
        <v>148.0</v>
      </c>
      <c r="N149" s="26">
        <f t="shared" si="1"/>
        <v>19</v>
      </c>
      <c r="O149" s="26">
        <f t="shared" si="2"/>
        <v>4</v>
      </c>
      <c r="P149" s="13" t="str">
        <f>'アセスメント'!B150</f>
        <v>DATA-3-4</v>
      </c>
      <c r="Q149" s="13" t="str">
        <f t="shared" si="3"/>
        <v/>
      </c>
      <c r="R149" s="18" t="b">
        <f>IFERROR(__xludf.DUMMYFUNCTION("REGEXMATCH($Q149,""Yes"")"),FALSE)</f>
        <v>0</v>
      </c>
      <c r="S149" s="18" t="b">
        <f>IFERROR(__xludf.DUMMYFUNCTION("REGEXMATCH($Q149,""No"")"),FALSE)</f>
        <v>0</v>
      </c>
      <c r="T149" s="18" t="b">
        <f>IFERROR(__xludf.DUMMYFUNCTION("REGEXMATCH($Q149,""but"")"),FALSE)</f>
        <v>0</v>
      </c>
    </row>
    <row r="150">
      <c r="M150" s="79">
        <v>149.0</v>
      </c>
      <c r="N150" s="26">
        <f t="shared" si="1"/>
        <v>19</v>
      </c>
      <c r="O150" s="26">
        <f t="shared" si="2"/>
        <v>5</v>
      </c>
      <c r="P150" s="13" t="str">
        <f>'アセスメント'!B151</f>
        <v>DATA-3-5</v>
      </c>
      <c r="Q150" s="13" t="str">
        <f t="shared" si="3"/>
        <v/>
      </c>
      <c r="R150" s="18" t="b">
        <f>IFERROR(__xludf.DUMMYFUNCTION("REGEXMATCH($Q150,""Yes"")"),FALSE)</f>
        <v>0</v>
      </c>
      <c r="S150" s="18" t="b">
        <f>IFERROR(__xludf.DUMMYFUNCTION("REGEXMATCH($Q150,""No"")"),FALSE)</f>
        <v>0</v>
      </c>
      <c r="T150" s="18" t="b">
        <f>IFERROR(__xludf.DUMMYFUNCTION("REGEXMATCH($Q150,""but"")"),FALSE)</f>
        <v>0</v>
      </c>
    </row>
    <row r="151">
      <c r="M151" s="79">
        <v>150.0</v>
      </c>
      <c r="N151" s="26">
        <f t="shared" si="1"/>
        <v>19</v>
      </c>
      <c r="O151" s="26">
        <f t="shared" si="2"/>
        <v>6</v>
      </c>
      <c r="P151" s="13" t="str">
        <f>'アセスメント'!B152</f>
        <v>DATA-3-6</v>
      </c>
      <c r="Q151" s="13" t="str">
        <f t="shared" si="3"/>
        <v/>
      </c>
      <c r="R151" s="18" t="b">
        <f>IFERROR(__xludf.DUMMYFUNCTION("REGEXMATCH($Q151,""Yes"")"),FALSE)</f>
        <v>0</v>
      </c>
      <c r="S151" s="18" t="b">
        <f>IFERROR(__xludf.DUMMYFUNCTION("REGEXMATCH($Q151,""No"")"),FALSE)</f>
        <v>0</v>
      </c>
      <c r="T151" s="18" t="b">
        <f>IFERROR(__xludf.DUMMYFUNCTION("REGEXMATCH($Q151,""but"")"),FALSE)</f>
        <v>0</v>
      </c>
    </row>
    <row r="152">
      <c r="M152" s="79">
        <v>151.0</v>
      </c>
      <c r="N152" s="26">
        <f t="shared" si="1"/>
        <v>19</v>
      </c>
      <c r="O152" s="26">
        <f t="shared" si="2"/>
        <v>7</v>
      </c>
      <c r="P152" s="13" t="str">
        <f>'アセスメント'!B153</f>
        <v>DATA-3-7</v>
      </c>
      <c r="Q152" s="13" t="str">
        <f t="shared" si="3"/>
        <v/>
      </c>
      <c r="R152" s="18" t="b">
        <f>IFERROR(__xludf.DUMMYFUNCTION("REGEXMATCH($Q152,""Yes"")"),FALSE)</f>
        <v>0</v>
      </c>
      <c r="S152" s="18" t="b">
        <f>IFERROR(__xludf.DUMMYFUNCTION("REGEXMATCH($Q152,""No"")"),FALSE)</f>
        <v>0</v>
      </c>
      <c r="T152" s="18" t="b">
        <f>IFERROR(__xludf.DUMMYFUNCTION("REGEXMATCH($Q152,""but"")"),FALSE)</f>
        <v>0</v>
      </c>
    </row>
    <row r="153">
      <c r="M153" s="79">
        <v>152.0</v>
      </c>
      <c r="N153" s="26">
        <f t="shared" si="1"/>
        <v>19</v>
      </c>
      <c r="O153" s="26">
        <f t="shared" si="2"/>
        <v>8</v>
      </c>
      <c r="P153" s="13" t="str">
        <f>'アセスメント'!B154</f>
        <v>DATA-3-8</v>
      </c>
      <c r="Q153" s="13" t="str">
        <f t="shared" si="3"/>
        <v/>
      </c>
      <c r="R153" s="18" t="b">
        <f>IFERROR(__xludf.DUMMYFUNCTION("REGEXMATCH($Q153,""Yes"")"),FALSE)</f>
        <v>0</v>
      </c>
      <c r="S153" s="18" t="b">
        <f>IFERROR(__xludf.DUMMYFUNCTION("REGEXMATCH($Q153,""No"")"),FALSE)</f>
        <v>0</v>
      </c>
      <c r="T153" s="18" t="b">
        <f>IFERROR(__xludf.DUMMYFUNCTION("REGEXMATCH($Q153,""but"")"),FALSE)</f>
        <v>0</v>
      </c>
    </row>
    <row r="154">
      <c r="M154" s="79">
        <v>153.0</v>
      </c>
      <c r="N154" s="26">
        <f t="shared" si="1"/>
        <v>20</v>
      </c>
      <c r="O154" s="26">
        <f t="shared" si="2"/>
        <v>1</v>
      </c>
      <c r="P154" s="13" t="str">
        <f>'アセスメント'!B155</f>
        <v>DATA-4-1</v>
      </c>
      <c r="Q154" s="13" t="str">
        <f t="shared" si="3"/>
        <v/>
      </c>
      <c r="R154" s="18" t="b">
        <f>IFERROR(__xludf.DUMMYFUNCTION("REGEXMATCH($Q154,""Yes"")"),FALSE)</f>
        <v>0</v>
      </c>
      <c r="S154" s="18" t="b">
        <f>IFERROR(__xludf.DUMMYFUNCTION("REGEXMATCH($Q154,""No"")"),FALSE)</f>
        <v>0</v>
      </c>
      <c r="T154" s="18" t="b">
        <f>IFERROR(__xludf.DUMMYFUNCTION("REGEXMATCH($Q154,""but"")"),FALSE)</f>
        <v>0</v>
      </c>
    </row>
    <row r="155">
      <c r="M155" s="79">
        <v>154.0</v>
      </c>
      <c r="N155" s="26">
        <f t="shared" si="1"/>
        <v>20</v>
      </c>
      <c r="O155" s="26">
        <f t="shared" si="2"/>
        <v>2</v>
      </c>
      <c r="P155" s="13" t="str">
        <f>'アセスメント'!B156</f>
        <v>DATA-4-2</v>
      </c>
      <c r="Q155" s="13" t="str">
        <f t="shared" si="3"/>
        <v/>
      </c>
      <c r="R155" s="18" t="b">
        <f>IFERROR(__xludf.DUMMYFUNCTION("REGEXMATCH($Q155,""Yes"")"),FALSE)</f>
        <v>0</v>
      </c>
      <c r="S155" s="18" t="b">
        <f>IFERROR(__xludf.DUMMYFUNCTION("REGEXMATCH($Q155,""No"")"),FALSE)</f>
        <v>0</v>
      </c>
      <c r="T155" s="18" t="b">
        <f>IFERROR(__xludf.DUMMYFUNCTION("REGEXMATCH($Q155,""but"")"),FALSE)</f>
        <v>0</v>
      </c>
    </row>
    <row r="156">
      <c r="M156" s="79">
        <v>155.0</v>
      </c>
      <c r="N156" s="26">
        <f t="shared" si="1"/>
        <v>20</v>
      </c>
      <c r="O156" s="26">
        <f t="shared" si="2"/>
        <v>3</v>
      </c>
      <c r="P156" s="13" t="str">
        <f>'アセスメント'!B157</f>
        <v>DATA-4-3</v>
      </c>
      <c r="Q156" s="13" t="str">
        <f t="shared" si="3"/>
        <v/>
      </c>
      <c r="R156" s="18" t="b">
        <f>IFERROR(__xludf.DUMMYFUNCTION("REGEXMATCH($Q156,""Yes"")"),FALSE)</f>
        <v>0</v>
      </c>
      <c r="S156" s="18" t="b">
        <f>IFERROR(__xludf.DUMMYFUNCTION("REGEXMATCH($Q156,""No"")"),FALSE)</f>
        <v>0</v>
      </c>
      <c r="T156" s="18" t="b">
        <f>IFERROR(__xludf.DUMMYFUNCTION("REGEXMATCH($Q156,""but"")"),FALSE)</f>
        <v>0</v>
      </c>
    </row>
    <row r="157">
      <c r="M157" s="79">
        <v>156.0</v>
      </c>
      <c r="N157" s="26">
        <f t="shared" si="1"/>
        <v>20</v>
      </c>
      <c r="O157" s="26">
        <f t="shared" si="2"/>
        <v>4</v>
      </c>
      <c r="P157" s="13" t="str">
        <f>'アセスメント'!B158</f>
        <v>DATA-4-4</v>
      </c>
      <c r="Q157" s="13" t="str">
        <f t="shared" si="3"/>
        <v/>
      </c>
      <c r="R157" s="18" t="b">
        <f>IFERROR(__xludf.DUMMYFUNCTION("REGEXMATCH($Q157,""Yes"")"),FALSE)</f>
        <v>0</v>
      </c>
      <c r="S157" s="18" t="b">
        <f>IFERROR(__xludf.DUMMYFUNCTION("REGEXMATCH($Q157,""No"")"),FALSE)</f>
        <v>0</v>
      </c>
      <c r="T157" s="18" t="b">
        <f>IFERROR(__xludf.DUMMYFUNCTION("REGEXMATCH($Q157,""but"")"),FALSE)</f>
        <v>0</v>
      </c>
    </row>
    <row r="158">
      <c r="M158" s="79">
        <v>157.0</v>
      </c>
      <c r="N158" s="26">
        <f t="shared" si="1"/>
        <v>20</v>
      </c>
      <c r="O158" s="26">
        <f t="shared" si="2"/>
        <v>5</v>
      </c>
      <c r="P158" s="13" t="str">
        <f>'アセスメント'!B159</f>
        <v>DATA-4-5</v>
      </c>
      <c r="Q158" s="13" t="str">
        <f t="shared" si="3"/>
        <v/>
      </c>
      <c r="R158" s="18" t="b">
        <f>IFERROR(__xludf.DUMMYFUNCTION("REGEXMATCH($Q158,""Yes"")"),FALSE)</f>
        <v>0</v>
      </c>
      <c r="S158" s="18" t="b">
        <f>IFERROR(__xludf.DUMMYFUNCTION("REGEXMATCH($Q158,""No"")"),FALSE)</f>
        <v>0</v>
      </c>
      <c r="T158" s="18" t="b">
        <f>IFERROR(__xludf.DUMMYFUNCTION("REGEXMATCH($Q158,""but"")"),FALSE)</f>
        <v>0</v>
      </c>
    </row>
    <row r="159">
      <c r="M159" s="79">
        <v>158.0</v>
      </c>
      <c r="N159" s="26">
        <f t="shared" si="1"/>
        <v>20</v>
      </c>
      <c r="O159" s="26">
        <f t="shared" si="2"/>
        <v>6</v>
      </c>
      <c r="P159" s="13" t="str">
        <f>'アセスメント'!B160</f>
        <v>DATA-4-6</v>
      </c>
      <c r="Q159" s="13" t="str">
        <f t="shared" si="3"/>
        <v/>
      </c>
      <c r="R159" s="18" t="b">
        <f>IFERROR(__xludf.DUMMYFUNCTION("REGEXMATCH($Q159,""Yes"")"),FALSE)</f>
        <v>0</v>
      </c>
      <c r="S159" s="18" t="b">
        <f>IFERROR(__xludf.DUMMYFUNCTION("REGEXMATCH($Q159,""No"")"),FALSE)</f>
        <v>0</v>
      </c>
      <c r="T159" s="18" t="b">
        <f>IFERROR(__xludf.DUMMYFUNCTION("REGEXMATCH($Q159,""but"")"),FALSE)</f>
        <v>0</v>
      </c>
    </row>
    <row r="160">
      <c r="M160" s="79">
        <v>159.0</v>
      </c>
      <c r="N160" s="26">
        <f t="shared" si="1"/>
        <v>20</v>
      </c>
      <c r="O160" s="26">
        <f t="shared" si="2"/>
        <v>7</v>
      </c>
      <c r="P160" s="13" t="str">
        <f>'アセスメント'!B161</f>
        <v>DATA-4-7</v>
      </c>
      <c r="Q160" s="13" t="str">
        <f t="shared" si="3"/>
        <v/>
      </c>
      <c r="R160" s="18" t="b">
        <f>IFERROR(__xludf.DUMMYFUNCTION("REGEXMATCH($Q160,""Yes"")"),FALSE)</f>
        <v>0</v>
      </c>
      <c r="S160" s="18" t="b">
        <f>IFERROR(__xludf.DUMMYFUNCTION("REGEXMATCH($Q160,""No"")"),FALSE)</f>
        <v>0</v>
      </c>
      <c r="T160" s="18" t="b">
        <f>IFERROR(__xludf.DUMMYFUNCTION("REGEXMATCH($Q160,""but"")"),FALSE)</f>
        <v>0</v>
      </c>
    </row>
    <row r="161">
      <c r="M161" s="79">
        <v>160.0</v>
      </c>
      <c r="N161" s="26">
        <f t="shared" si="1"/>
        <v>20</v>
      </c>
      <c r="O161" s="26">
        <f t="shared" si="2"/>
        <v>8</v>
      </c>
      <c r="P161" s="13" t="str">
        <f>'アセスメント'!B162</f>
        <v>DATA-4-8</v>
      </c>
      <c r="Q161" s="13" t="str">
        <f t="shared" si="3"/>
        <v/>
      </c>
      <c r="R161" s="18" t="b">
        <f>IFERROR(__xludf.DUMMYFUNCTION("REGEXMATCH($Q161,""Yes"")"),FALSE)</f>
        <v>0</v>
      </c>
      <c r="S161" s="18" t="b">
        <f>IFERROR(__xludf.DUMMYFUNCTION("REGEXMATCH($Q161,""No"")"),FALSE)</f>
        <v>0</v>
      </c>
      <c r="T161" s="18" t="b">
        <f>IFERROR(__xludf.DUMMYFUNCTION("REGEXMATCH($Q161,""but"")"),FALSE)</f>
        <v>0</v>
      </c>
    </row>
    <row r="162">
      <c r="M162" s="79">
        <v>161.0</v>
      </c>
      <c r="N162" s="26">
        <f t="shared" si="1"/>
        <v>21</v>
      </c>
      <c r="O162" s="26">
        <f t="shared" si="2"/>
        <v>1</v>
      </c>
      <c r="P162" s="13" t="str">
        <f>'アセスメント'!B163</f>
        <v>DATA-5-1</v>
      </c>
      <c r="Q162" s="13" t="str">
        <f t="shared" si="3"/>
        <v/>
      </c>
      <c r="R162" s="18" t="b">
        <f>IFERROR(__xludf.DUMMYFUNCTION("REGEXMATCH($Q162,""Yes"")"),FALSE)</f>
        <v>0</v>
      </c>
      <c r="S162" s="18" t="b">
        <f>IFERROR(__xludf.DUMMYFUNCTION("REGEXMATCH($Q162,""No"")"),FALSE)</f>
        <v>0</v>
      </c>
      <c r="T162" s="18" t="b">
        <f>IFERROR(__xludf.DUMMYFUNCTION("REGEXMATCH($Q162,""but"")"),FALSE)</f>
        <v>0</v>
      </c>
    </row>
    <row r="163">
      <c r="M163" s="79">
        <v>162.0</v>
      </c>
      <c r="N163" s="26">
        <f t="shared" si="1"/>
        <v>21</v>
      </c>
      <c r="O163" s="26">
        <f t="shared" si="2"/>
        <v>2</v>
      </c>
      <c r="P163" s="13" t="str">
        <f>'アセスメント'!B164</f>
        <v>DATA-5-2</v>
      </c>
      <c r="Q163" s="13" t="str">
        <f t="shared" si="3"/>
        <v/>
      </c>
      <c r="R163" s="18" t="b">
        <f>IFERROR(__xludf.DUMMYFUNCTION("REGEXMATCH($Q163,""Yes"")"),FALSE)</f>
        <v>0</v>
      </c>
      <c r="S163" s="18" t="b">
        <f>IFERROR(__xludf.DUMMYFUNCTION("REGEXMATCH($Q163,""No"")"),FALSE)</f>
        <v>0</v>
      </c>
      <c r="T163" s="18" t="b">
        <f>IFERROR(__xludf.DUMMYFUNCTION("REGEXMATCH($Q163,""but"")"),FALSE)</f>
        <v>0</v>
      </c>
    </row>
    <row r="164">
      <c r="M164" s="79">
        <v>163.0</v>
      </c>
      <c r="N164" s="26">
        <f t="shared" si="1"/>
        <v>21</v>
      </c>
      <c r="O164" s="26">
        <f t="shared" si="2"/>
        <v>3</v>
      </c>
      <c r="P164" s="13" t="str">
        <f>'アセスメント'!B165</f>
        <v>DATA-5-3</v>
      </c>
      <c r="Q164" s="13" t="str">
        <f t="shared" si="3"/>
        <v/>
      </c>
      <c r="R164" s="18" t="b">
        <f>IFERROR(__xludf.DUMMYFUNCTION("REGEXMATCH($Q164,""Yes"")"),FALSE)</f>
        <v>0</v>
      </c>
      <c r="S164" s="18" t="b">
        <f>IFERROR(__xludf.DUMMYFUNCTION("REGEXMATCH($Q164,""No"")"),FALSE)</f>
        <v>0</v>
      </c>
      <c r="T164" s="18" t="b">
        <f>IFERROR(__xludf.DUMMYFUNCTION("REGEXMATCH($Q164,""but"")"),FALSE)</f>
        <v>0</v>
      </c>
    </row>
    <row r="165">
      <c r="M165" s="79">
        <v>164.0</v>
      </c>
      <c r="N165" s="26">
        <f t="shared" si="1"/>
        <v>21</v>
      </c>
      <c r="O165" s="26">
        <f t="shared" si="2"/>
        <v>4</v>
      </c>
      <c r="P165" s="13" t="str">
        <f>'アセスメント'!B166</f>
        <v>DATA-5-4</v>
      </c>
      <c r="Q165" s="13" t="str">
        <f t="shared" si="3"/>
        <v/>
      </c>
      <c r="R165" s="18" t="b">
        <f>IFERROR(__xludf.DUMMYFUNCTION("REGEXMATCH($Q165,""Yes"")"),FALSE)</f>
        <v>0</v>
      </c>
      <c r="S165" s="18" t="b">
        <f>IFERROR(__xludf.DUMMYFUNCTION("REGEXMATCH($Q165,""No"")"),FALSE)</f>
        <v>0</v>
      </c>
      <c r="T165" s="18" t="b">
        <f>IFERROR(__xludf.DUMMYFUNCTION("REGEXMATCH($Q165,""but"")"),FALSE)</f>
        <v>0</v>
      </c>
    </row>
    <row r="166">
      <c r="M166" s="79">
        <v>165.0</v>
      </c>
      <c r="N166" s="26">
        <f t="shared" si="1"/>
        <v>21</v>
      </c>
      <c r="O166" s="26">
        <f t="shared" si="2"/>
        <v>5</v>
      </c>
      <c r="P166" s="13" t="str">
        <f>'アセスメント'!B167</f>
        <v>DATA-5-5</v>
      </c>
      <c r="Q166" s="13" t="str">
        <f t="shared" si="3"/>
        <v/>
      </c>
      <c r="R166" s="18" t="b">
        <f>IFERROR(__xludf.DUMMYFUNCTION("REGEXMATCH($Q166,""Yes"")"),FALSE)</f>
        <v>0</v>
      </c>
      <c r="S166" s="18" t="b">
        <f>IFERROR(__xludf.DUMMYFUNCTION("REGEXMATCH($Q166,""No"")"),FALSE)</f>
        <v>0</v>
      </c>
      <c r="T166" s="18" t="b">
        <f>IFERROR(__xludf.DUMMYFUNCTION("REGEXMATCH($Q166,""but"")"),FALSE)</f>
        <v>0</v>
      </c>
    </row>
    <row r="167">
      <c r="M167" s="79">
        <v>166.0</v>
      </c>
      <c r="N167" s="26">
        <f t="shared" si="1"/>
        <v>21</v>
      </c>
      <c r="O167" s="26">
        <f t="shared" si="2"/>
        <v>6</v>
      </c>
      <c r="P167" s="13" t="str">
        <f>'アセスメント'!B168</f>
        <v>DATA-5-6</v>
      </c>
      <c r="Q167" s="13" t="str">
        <f t="shared" si="3"/>
        <v/>
      </c>
      <c r="R167" s="18" t="b">
        <f>IFERROR(__xludf.DUMMYFUNCTION("REGEXMATCH($Q167,""Yes"")"),FALSE)</f>
        <v>0</v>
      </c>
      <c r="S167" s="18" t="b">
        <f>IFERROR(__xludf.DUMMYFUNCTION("REGEXMATCH($Q167,""No"")"),FALSE)</f>
        <v>0</v>
      </c>
      <c r="T167" s="18" t="b">
        <f>IFERROR(__xludf.DUMMYFUNCTION("REGEXMATCH($Q167,""but"")"),FALSE)</f>
        <v>0</v>
      </c>
    </row>
    <row r="168">
      <c r="M168" s="79">
        <v>167.0</v>
      </c>
      <c r="N168" s="26">
        <f t="shared" si="1"/>
        <v>21</v>
      </c>
      <c r="O168" s="26">
        <f t="shared" si="2"/>
        <v>7</v>
      </c>
      <c r="P168" s="13" t="str">
        <f>'アセスメント'!B169</f>
        <v>DATA-5-7</v>
      </c>
      <c r="Q168" s="13" t="str">
        <f t="shared" si="3"/>
        <v/>
      </c>
      <c r="R168" s="18" t="b">
        <f>IFERROR(__xludf.DUMMYFUNCTION("REGEXMATCH($Q168,""Yes"")"),FALSE)</f>
        <v>0</v>
      </c>
      <c r="S168" s="18" t="b">
        <f>IFERROR(__xludf.DUMMYFUNCTION("REGEXMATCH($Q168,""No"")"),FALSE)</f>
        <v>0</v>
      </c>
      <c r="T168" s="18" t="b">
        <f>IFERROR(__xludf.DUMMYFUNCTION("REGEXMATCH($Q168,""but"")"),FALSE)</f>
        <v>0</v>
      </c>
    </row>
    <row r="169">
      <c r="M169" s="79">
        <v>168.0</v>
      </c>
      <c r="N169" s="26">
        <f t="shared" si="1"/>
        <v>21</v>
      </c>
      <c r="O169" s="26">
        <f t="shared" si="2"/>
        <v>8</v>
      </c>
      <c r="P169" s="13" t="str">
        <f>'アセスメント'!B170</f>
        <v>DATA-5-8</v>
      </c>
      <c r="Q169" s="13" t="str">
        <f t="shared" si="3"/>
        <v/>
      </c>
      <c r="R169" s="18" t="b">
        <f>IFERROR(__xludf.DUMMYFUNCTION("REGEXMATCH($Q169,""Yes"")"),FALSE)</f>
        <v>0</v>
      </c>
      <c r="S169" s="18" t="b">
        <f>IFERROR(__xludf.DUMMYFUNCTION("REGEXMATCH($Q169,""No"")"),FALSE)</f>
        <v>0</v>
      </c>
      <c r="T169" s="18" t="b">
        <f>IFERROR(__xludf.DUMMYFUNCTION("REGEXMATCH($Q169,""but"")"),FALSE)</f>
        <v>0</v>
      </c>
    </row>
    <row r="170">
      <c r="M170" s="79">
        <v>169.0</v>
      </c>
      <c r="N170" s="26">
        <f t="shared" si="1"/>
        <v>22</v>
      </c>
      <c r="O170" s="26">
        <f t="shared" si="2"/>
        <v>1</v>
      </c>
      <c r="P170" s="13" t="str">
        <f>'アセスメント'!B171</f>
        <v>DATA-6-1</v>
      </c>
      <c r="Q170" s="13" t="str">
        <f t="shared" si="3"/>
        <v/>
      </c>
      <c r="R170" s="18" t="b">
        <f>IFERROR(__xludf.DUMMYFUNCTION("REGEXMATCH($Q170,""Yes"")"),FALSE)</f>
        <v>0</v>
      </c>
      <c r="S170" s="18" t="b">
        <f>IFERROR(__xludf.DUMMYFUNCTION("REGEXMATCH($Q170,""No"")"),FALSE)</f>
        <v>0</v>
      </c>
      <c r="T170" s="18" t="b">
        <f>IFERROR(__xludf.DUMMYFUNCTION("REGEXMATCH($Q170,""but"")"),FALSE)</f>
        <v>0</v>
      </c>
    </row>
    <row r="171">
      <c r="M171" s="79">
        <v>170.0</v>
      </c>
      <c r="N171" s="26">
        <f t="shared" si="1"/>
        <v>22</v>
      </c>
      <c r="O171" s="26">
        <f t="shared" si="2"/>
        <v>2</v>
      </c>
      <c r="P171" s="13" t="str">
        <f>'アセスメント'!B172</f>
        <v>DATA-6-2</v>
      </c>
      <c r="Q171" s="13" t="str">
        <f t="shared" si="3"/>
        <v/>
      </c>
      <c r="R171" s="18" t="b">
        <f>IFERROR(__xludf.DUMMYFUNCTION("REGEXMATCH($Q171,""Yes"")"),FALSE)</f>
        <v>0</v>
      </c>
      <c r="S171" s="18" t="b">
        <f>IFERROR(__xludf.DUMMYFUNCTION("REGEXMATCH($Q171,""No"")"),FALSE)</f>
        <v>0</v>
      </c>
      <c r="T171" s="18" t="b">
        <f>IFERROR(__xludf.DUMMYFUNCTION("REGEXMATCH($Q171,""but"")"),FALSE)</f>
        <v>0</v>
      </c>
    </row>
    <row r="172">
      <c r="M172" s="79">
        <v>171.0</v>
      </c>
      <c r="N172" s="26">
        <f t="shared" si="1"/>
        <v>22</v>
      </c>
      <c r="O172" s="26">
        <f t="shared" si="2"/>
        <v>3</v>
      </c>
      <c r="P172" s="13" t="str">
        <f>'アセスメント'!B173</f>
        <v>DATA-6-3</v>
      </c>
      <c r="Q172" s="13" t="str">
        <f t="shared" si="3"/>
        <v/>
      </c>
      <c r="R172" s="18" t="b">
        <f>IFERROR(__xludf.DUMMYFUNCTION("REGEXMATCH($Q172,""Yes"")"),FALSE)</f>
        <v>0</v>
      </c>
      <c r="S172" s="18" t="b">
        <f>IFERROR(__xludf.DUMMYFUNCTION("REGEXMATCH($Q172,""No"")"),FALSE)</f>
        <v>0</v>
      </c>
      <c r="T172" s="18" t="b">
        <f>IFERROR(__xludf.DUMMYFUNCTION("REGEXMATCH($Q172,""but"")"),FALSE)</f>
        <v>0</v>
      </c>
    </row>
    <row r="173">
      <c r="M173" s="79">
        <v>172.0</v>
      </c>
      <c r="N173" s="26">
        <f t="shared" si="1"/>
        <v>22</v>
      </c>
      <c r="O173" s="26">
        <f t="shared" si="2"/>
        <v>4</v>
      </c>
      <c r="P173" s="13" t="str">
        <f>'アセスメント'!B174</f>
        <v>DATA-6-4</v>
      </c>
      <c r="Q173" s="13" t="str">
        <f t="shared" si="3"/>
        <v/>
      </c>
      <c r="R173" s="18" t="b">
        <f>IFERROR(__xludf.DUMMYFUNCTION("REGEXMATCH($Q173,""Yes"")"),FALSE)</f>
        <v>0</v>
      </c>
      <c r="S173" s="18" t="b">
        <f>IFERROR(__xludf.DUMMYFUNCTION("REGEXMATCH($Q173,""No"")"),FALSE)</f>
        <v>0</v>
      </c>
      <c r="T173" s="18" t="b">
        <f>IFERROR(__xludf.DUMMYFUNCTION("REGEXMATCH($Q173,""but"")"),FALSE)</f>
        <v>0</v>
      </c>
    </row>
    <row r="174">
      <c r="M174" s="79">
        <v>173.0</v>
      </c>
      <c r="N174" s="26">
        <f t="shared" si="1"/>
        <v>22</v>
      </c>
      <c r="O174" s="26">
        <f t="shared" si="2"/>
        <v>5</v>
      </c>
      <c r="P174" s="13" t="str">
        <f>'アセスメント'!B175</f>
        <v>DATA-6-5</v>
      </c>
      <c r="Q174" s="13" t="str">
        <f t="shared" si="3"/>
        <v/>
      </c>
      <c r="R174" s="18" t="b">
        <f>IFERROR(__xludf.DUMMYFUNCTION("REGEXMATCH($Q174,""Yes"")"),FALSE)</f>
        <v>0</v>
      </c>
      <c r="S174" s="18" t="b">
        <f>IFERROR(__xludf.DUMMYFUNCTION("REGEXMATCH($Q174,""No"")"),FALSE)</f>
        <v>0</v>
      </c>
      <c r="T174" s="18" t="b">
        <f>IFERROR(__xludf.DUMMYFUNCTION("REGEXMATCH($Q174,""but"")"),FALSE)</f>
        <v>0</v>
      </c>
    </row>
    <row r="175">
      <c r="M175" s="79">
        <v>174.0</v>
      </c>
      <c r="N175" s="26">
        <f t="shared" si="1"/>
        <v>22</v>
      </c>
      <c r="O175" s="26">
        <f t="shared" si="2"/>
        <v>6</v>
      </c>
      <c r="P175" s="13" t="str">
        <f>'アセスメント'!B176</f>
        <v>DATA-6-6</v>
      </c>
      <c r="Q175" s="13" t="str">
        <f t="shared" si="3"/>
        <v/>
      </c>
      <c r="R175" s="18" t="b">
        <f>IFERROR(__xludf.DUMMYFUNCTION("REGEXMATCH($Q175,""Yes"")"),FALSE)</f>
        <v>0</v>
      </c>
      <c r="S175" s="18" t="b">
        <f>IFERROR(__xludf.DUMMYFUNCTION("REGEXMATCH($Q175,""No"")"),FALSE)</f>
        <v>0</v>
      </c>
      <c r="T175" s="18" t="b">
        <f>IFERROR(__xludf.DUMMYFUNCTION("REGEXMATCH($Q175,""but"")"),FALSE)</f>
        <v>0</v>
      </c>
    </row>
    <row r="176">
      <c r="M176" s="79">
        <v>175.0</v>
      </c>
      <c r="N176" s="26">
        <f t="shared" si="1"/>
        <v>22</v>
      </c>
      <c r="O176" s="26">
        <f t="shared" si="2"/>
        <v>7</v>
      </c>
      <c r="P176" s="13" t="str">
        <f>'アセスメント'!B177</f>
        <v>DATA-6-7</v>
      </c>
      <c r="Q176" s="13" t="str">
        <f t="shared" si="3"/>
        <v/>
      </c>
      <c r="R176" s="18" t="b">
        <f>IFERROR(__xludf.DUMMYFUNCTION("REGEXMATCH($Q176,""Yes"")"),FALSE)</f>
        <v>0</v>
      </c>
      <c r="S176" s="18" t="b">
        <f>IFERROR(__xludf.DUMMYFUNCTION("REGEXMATCH($Q176,""No"")"),FALSE)</f>
        <v>0</v>
      </c>
      <c r="T176" s="18" t="b">
        <f>IFERROR(__xludf.DUMMYFUNCTION("REGEXMATCH($Q176,""but"")"),FALSE)</f>
        <v>0</v>
      </c>
    </row>
    <row r="177">
      <c r="M177" s="79">
        <v>176.0</v>
      </c>
      <c r="N177" s="26">
        <f t="shared" si="1"/>
        <v>22</v>
      </c>
      <c r="O177" s="26">
        <f t="shared" si="2"/>
        <v>8</v>
      </c>
      <c r="P177" s="13" t="str">
        <f>'アセスメント'!B178</f>
        <v>DATA-6-8</v>
      </c>
      <c r="Q177" s="13" t="str">
        <f t="shared" si="3"/>
        <v/>
      </c>
      <c r="R177" s="18" t="b">
        <f>IFERROR(__xludf.DUMMYFUNCTION("REGEXMATCH($Q177,""Yes"")"),FALSE)</f>
        <v>0</v>
      </c>
      <c r="S177" s="18" t="b">
        <f>IFERROR(__xludf.DUMMYFUNCTION("REGEXMATCH($Q177,""No"")"),FALSE)</f>
        <v>0</v>
      </c>
      <c r="T177" s="18" t="b">
        <f>IFERROR(__xludf.DUMMYFUNCTION("REGEXMATCH($Q177,""but"")"),FALSE)</f>
        <v>0</v>
      </c>
    </row>
    <row r="178">
      <c r="M178" s="79">
        <v>177.0</v>
      </c>
      <c r="N178" s="26">
        <f t="shared" si="1"/>
        <v>23</v>
      </c>
      <c r="O178" s="26">
        <f t="shared" si="2"/>
        <v>1</v>
      </c>
      <c r="P178" s="13" t="str">
        <f>'アセスメント'!B179</f>
        <v>DATA-7-1</v>
      </c>
      <c r="Q178" s="13" t="str">
        <f t="shared" si="3"/>
        <v/>
      </c>
      <c r="R178" s="18" t="b">
        <f>IFERROR(__xludf.DUMMYFUNCTION("REGEXMATCH($Q178,""Yes"")"),FALSE)</f>
        <v>0</v>
      </c>
      <c r="S178" s="18" t="b">
        <f>IFERROR(__xludf.DUMMYFUNCTION("REGEXMATCH($Q178,""No"")"),FALSE)</f>
        <v>0</v>
      </c>
      <c r="T178" s="18" t="b">
        <f>IFERROR(__xludf.DUMMYFUNCTION("REGEXMATCH($Q178,""but"")"),FALSE)</f>
        <v>0</v>
      </c>
    </row>
    <row r="179">
      <c r="M179" s="79">
        <v>178.0</v>
      </c>
      <c r="N179" s="26">
        <f t="shared" si="1"/>
        <v>23</v>
      </c>
      <c r="O179" s="26">
        <f t="shared" si="2"/>
        <v>2</v>
      </c>
      <c r="P179" s="13" t="str">
        <f>'アセスメント'!B180</f>
        <v>DATA-7-2</v>
      </c>
      <c r="Q179" s="13" t="str">
        <f t="shared" si="3"/>
        <v/>
      </c>
      <c r="R179" s="18" t="b">
        <f>IFERROR(__xludf.DUMMYFUNCTION("REGEXMATCH($Q179,""Yes"")"),FALSE)</f>
        <v>0</v>
      </c>
      <c r="S179" s="18" t="b">
        <f>IFERROR(__xludf.DUMMYFUNCTION("REGEXMATCH($Q179,""No"")"),FALSE)</f>
        <v>0</v>
      </c>
      <c r="T179" s="18" t="b">
        <f>IFERROR(__xludf.DUMMYFUNCTION("REGEXMATCH($Q179,""but"")"),FALSE)</f>
        <v>0</v>
      </c>
    </row>
    <row r="180">
      <c r="M180" s="79">
        <v>179.0</v>
      </c>
      <c r="N180" s="26">
        <f t="shared" si="1"/>
        <v>23</v>
      </c>
      <c r="O180" s="26">
        <f t="shared" si="2"/>
        <v>3</v>
      </c>
      <c r="P180" s="13" t="str">
        <f>'アセスメント'!B181</f>
        <v>DATA-7-3</v>
      </c>
      <c r="Q180" s="13" t="str">
        <f t="shared" si="3"/>
        <v/>
      </c>
      <c r="R180" s="18" t="b">
        <f>IFERROR(__xludf.DUMMYFUNCTION("REGEXMATCH($Q180,""Yes"")"),FALSE)</f>
        <v>0</v>
      </c>
      <c r="S180" s="18" t="b">
        <f>IFERROR(__xludf.DUMMYFUNCTION("REGEXMATCH($Q180,""No"")"),FALSE)</f>
        <v>0</v>
      </c>
      <c r="T180" s="18" t="b">
        <f>IFERROR(__xludf.DUMMYFUNCTION("REGEXMATCH($Q180,""but"")"),FALSE)</f>
        <v>0</v>
      </c>
    </row>
    <row r="181">
      <c r="M181" s="79">
        <v>180.0</v>
      </c>
      <c r="N181" s="26">
        <f t="shared" si="1"/>
        <v>23</v>
      </c>
      <c r="O181" s="26">
        <f t="shared" si="2"/>
        <v>4</v>
      </c>
      <c r="P181" s="13" t="str">
        <f>'アセスメント'!B182</f>
        <v>DATA-7-4</v>
      </c>
      <c r="Q181" s="13" t="str">
        <f t="shared" si="3"/>
        <v/>
      </c>
      <c r="R181" s="18" t="b">
        <f>IFERROR(__xludf.DUMMYFUNCTION("REGEXMATCH($Q181,""Yes"")"),FALSE)</f>
        <v>0</v>
      </c>
      <c r="S181" s="18" t="b">
        <f>IFERROR(__xludf.DUMMYFUNCTION("REGEXMATCH($Q181,""No"")"),FALSE)</f>
        <v>0</v>
      </c>
      <c r="T181" s="18" t="b">
        <f>IFERROR(__xludf.DUMMYFUNCTION("REGEXMATCH($Q181,""but"")"),FALSE)</f>
        <v>0</v>
      </c>
    </row>
    <row r="182">
      <c r="M182" s="79">
        <v>181.0</v>
      </c>
      <c r="N182" s="26">
        <f t="shared" si="1"/>
        <v>23</v>
      </c>
      <c r="O182" s="26">
        <f t="shared" si="2"/>
        <v>5</v>
      </c>
      <c r="P182" s="13" t="str">
        <f>'アセスメント'!B183</f>
        <v>DATA-7-5</v>
      </c>
      <c r="Q182" s="13" t="str">
        <f t="shared" si="3"/>
        <v/>
      </c>
      <c r="R182" s="18" t="b">
        <f>IFERROR(__xludf.DUMMYFUNCTION("REGEXMATCH($Q182,""Yes"")"),FALSE)</f>
        <v>0</v>
      </c>
      <c r="S182" s="18" t="b">
        <f>IFERROR(__xludf.DUMMYFUNCTION("REGEXMATCH($Q182,""No"")"),FALSE)</f>
        <v>0</v>
      </c>
      <c r="T182" s="18" t="b">
        <f>IFERROR(__xludf.DUMMYFUNCTION("REGEXMATCH($Q182,""but"")"),FALSE)</f>
        <v>0</v>
      </c>
    </row>
    <row r="183">
      <c r="M183" s="79">
        <v>182.0</v>
      </c>
      <c r="N183" s="26">
        <f t="shared" si="1"/>
        <v>23</v>
      </c>
      <c r="O183" s="26">
        <f t="shared" si="2"/>
        <v>6</v>
      </c>
      <c r="P183" s="13" t="str">
        <f>'アセスメント'!B184</f>
        <v>DATA-7-6</v>
      </c>
      <c r="Q183" s="13" t="str">
        <f t="shared" si="3"/>
        <v/>
      </c>
      <c r="R183" s="18" t="b">
        <f>IFERROR(__xludf.DUMMYFUNCTION("REGEXMATCH($Q183,""Yes"")"),FALSE)</f>
        <v>0</v>
      </c>
      <c r="S183" s="18" t="b">
        <f>IFERROR(__xludf.DUMMYFUNCTION("REGEXMATCH($Q183,""No"")"),FALSE)</f>
        <v>0</v>
      </c>
      <c r="T183" s="18" t="b">
        <f>IFERROR(__xludf.DUMMYFUNCTION("REGEXMATCH($Q183,""but"")"),FALSE)</f>
        <v>0</v>
      </c>
    </row>
    <row r="184">
      <c r="M184" s="79">
        <v>183.0</v>
      </c>
      <c r="N184" s="26">
        <f t="shared" si="1"/>
        <v>23</v>
      </c>
      <c r="O184" s="26">
        <f t="shared" si="2"/>
        <v>7</v>
      </c>
      <c r="P184" s="13" t="str">
        <f>'アセスメント'!B185</f>
        <v>DATA-7-7</v>
      </c>
      <c r="Q184" s="13" t="str">
        <f t="shared" si="3"/>
        <v/>
      </c>
      <c r="R184" s="18" t="b">
        <f>IFERROR(__xludf.DUMMYFUNCTION("REGEXMATCH($Q184,""Yes"")"),FALSE)</f>
        <v>0</v>
      </c>
      <c r="S184" s="18" t="b">
        <f>IFERROR(__xludf.DUMMYFUNCTION("REGEXMATCH($Q184,""No"")"),FALSE)</f>
        <v>0</v>
      </c>
      <c r="T184" s="18" t="b">
        <f>IFERROR(__xludf.DUMMYFUNCTION("REGEXMATCH($Q184,""but"")"),FALSE)</f>
        <v>0</v>
      </c>
    </row>
    <row r="185">
      <c r="M185" s="79">
        <v>184.0</v>
      </c>
      <c r="N185" s="26">
        <f t="shared" si="1"/>
        <v>23</v>
      </c>
      <c r="O185" s="26">
        <f t="shared" si="2"/>
        <v>8</v>
      </c>
      <c r="P185" s="13" t="str">
        <f>'アセスメント'!B186</f>
        <v>DATA-7-8</v>
      </c>
      <c r="Q185" s="13" t="str">
        <f t="shared" si="3"/>
        <v/>
      </c>
      <c r="R185" s="18" t="b">
        <f>IFERROR(__xludf.DUMMYFUNCTION("REGEXMATCH($Q185,""Yes"")"),FALSE)</f>
        <v>0</v>
      </c>
      <c r="S185" s="18" t="b">
        <f>IFERROR(__xludf.DUMMYFUNCTION("REGEXMATCH($Q185,""No"")"),FALSE)</f>
        <v>0</v>
      </c>
      <c r="T185" s="18" t="b">
        <f>IFERROR(__xludf.DUMMYFUNCTION("REGEXMATCH($Q185,""but"")"),FALSE)</f>
        <v>0</v>
      </c>
    </row>
    <row r="186">
      <c r="M186" s="79">
        <v>185.0</v>
      </c>
      <c r="N186" s="26">
        <f t="shared" si="1"/>
        <v>24</v>
      </c>
      <c r="O186" s="26">
        <f t="shared" si="2"/>
        <v>1</v>
      </c>
      <c r="P186" s="13" t="str">
        <f>'アセスメント'!B187</f>
        <v>DATA-8-1</v>
      </c>
      <c r="Q186" s="13" t="str">
        <f t="shared" si="3"/>
        <v/>
      </c>
      <c r="R186" s="18" t="b">
        <f>IFERROR(__xludf.DUMMYFUNCTION("REGEXMATCH($Q186,""Yes"")"),FALSE)</f>
        <v>0</v>
      </c>
      <c r="S186" s="18" t="b">
        <f>IFERROR(__xludf.DUMMYFUNCTION("REGEXMATCH($Q186,""No"")"),FALSE)</f>
        <v>0</v>
      </c>
      <c r="T186" s="18" t="b">
        <f>IFERROR(__xludf.DUMMYFUNCTION("REGEXMATCH($Q186,""but"")"),FALSE)</f>
        <v>0</v>
      </c>
    </row>
    <row r="187">
      <c r="M187" s="79">
        <v>186.0</v>
      </c>
      <c r="N187" s="26">
        <f t="shared" si="1"/>
        <v>24</v>
      </c>
      <c r="O187" s="26">
        <f t="shared" si="2"/>
        <v>2</v>
      </c>
      <c r="P187" s="13" t="str">
        <f>'アセスメント'!B188</f>
        <v>DATA-8-2</v>
      </c>
      <c r="Q187" s="13" t="str">
        <f t="shared" si="3"/>
        <v/>
      </c>
      <c r="R187" s="18" t="b">
        <f>IFERROR(__xludf.DUMMYFUNCTION("REGEXMATCH($Q187,""Yes"")"),FALSE)</f>
        <v>0</v>
      </c>
      <c r="S187" s="18" t="b">
        <f>IFERROR(__xludf.DUMMYFUNCTION("REGEXMATCH($Q187,""No"")"),FALSE)</f>
        <v>0</v>
      </c>
      <c r="T187" s="18" t="b">
        <f>IFERROR(__xludf.DUMMYFUNCTION("REGEXMATCH($Q187,""but"")"),FALSE)</f>
        <v>0</v>
      </c>
    </row>
    <row r="188">
      <c r="M188" s="79">
        <v>187.0</v>
      </c>
      <c r="N188" s="26">
        <f t="shared" si="1"/>
        <v>24</v>
      </c>
      <c r="O188" s="26">
        <f t="shared" si="2"/>
        <v>3</v>
      </c>
      <c r="P188" s="13" t="str">
        <f>'アセスメント'!B189</f>
        <v>DATA-8-3</v>
      </c>
      <c r="Q188" s="13" t="str">
        <f t="shared" si="3"/>
        <v/>
      </c>
      <c r="R188" s="18" t="b">
        <f>IFERROR(__xludf.DUMMYFUNCTION("REGEXMATCH($Q188,""Yes"")"),FALSE)</f>
        <v>0</v>
      </c>
      <c r="S188" s="18" t="b">
        <f>IFERROR(__xludf.DUMMYFUNCTION("REGEXMATCH($Q188,""No"")"),FALSE)</f>
        <v>0</v>
      </c>
      <c r="T188" s="18" t="b">
        <f>IFERROR(__xludf.DUMMYFUNCTION("REGEXMATCH($Q188,""but"")"),FALSE)</f>
        <v>0</v>
      </c>
    </row>
    <row r="189">
      <c r="M189" s="79">
        <v>188.0</v>
      </c>
      <c r="N189" s="26">
        <f t="shared" si="1"/>
        <v>24</v>
      </c>
      <c r="O189" s="26">
        <f t="shared" si="2"/>
        <v>4</v>
      </c>
      <c r="P189" s="13" t="str">
        <f>'アセスメント'!B190</f>
        <v>DATA-8-4</v>
      </c>
      <c r="Q189" s="13" t="str">
        <f t="shared" si="3"/>
        <v/>
      </c>
      <c r="R189" s="18" t="b">
        <f>IFERROR(__xludf.DUMMYFUNCTION("REGEXMATCH($Q189,""Yes"")"),FALSE)</f>
        <v>0</v>
      </c>
      <c r="S189" s="18" t="b">
        <f>IFERROR(__xludf.DUMMYFUNCTION("REGEXMATCH($Q189,""No"")"),FALSE)</f>
        <v>0</v>
      </c>
      <c r="T189" s="18" t="b">
        <f>IFERROR(__xludf.DUMMYFUNCTION("REGEXMATCH($Q189,""but"")"),FALSE)</f>
        <v>0</v>
      </c>
    </row>
    <row r="190">
      <c r="M190" s="79">
        <v>189.0</v>
      </c>
      <c r="N190" s="26">
        <f t="shared" si="1"/>
        <v>24</v>
      </c>
      <c r="O190" s="26">
        <f t="shared" si="2"/>
        <v>5</v>
      </c>
      <c r="P190" s="13" t="str">
        <f>'アセスメント'!B191</f>
        <v>DATA-8-5</v>
      </c>
      <c r="Q190" s="13" t="str">
        <f t="shared" si="3"/>
        <v/>
      </c>
      <c r="R190" s="18" t="b">
        <f>IFERROR(__xludf.DUMMYFUNCTION("REGEXMATCH($Q190,""Yes"")"),FALSE)</f>
        <v>0</v>
      </c>
      <c r="S190" s="18" t="b">
        <f>IFERROR(__xludf.DUMMYFUNCTION("REGEXMATCH($Q190,""No"")"),FALSE)</f>
        <v>0</v>
      </c>
      <c r="T190" s="18" t="b">
        <f>IFERROR(__xludf.DUMMYFUNCTION("REGEXMATCH($Q190,""but"")"),FALSE)</f>
        <v>0</v>
      </c>
    </row>
    <row r="191">
      <c r="M191" s="79">
        <v>190.0</v>
      </c>
      <c r="N191" s="26">
        <f t="shared" si="1"/>
        <v>24</v>
      </c>
      <c r="O191" s="26">
        <f t="shared" si="2"/>
        <v>6</v>
      </c>
      <c r="P191" s="13" t="str">
        <f>'アセスメント'!B192</f>
        <v>DATA-8-6</v>
      </c>
      <c r="Q191" s="13" t="str">
        <f t="shared" si="3"/>
        <v/>
      </c>
      <c r="R191" s="18" t="b">
        <f>IFERROR(__xludf.DUMMYFUNCTION("REGEXMATCH($Q191,""Yes"")"),FALSE)</f>
        <v>0</v>
      </c>
      <c r="S191" s="18" t="b">
        <f>IFERROR(__xludf.DUMMYFUNCTION("REGEXMATCH($Q191,""No"")"),FALSE)</f>
        <v>0</v>
      </c>
      <c r="T191" s="18" t="b">
        <f>IFERROR(__xludf.DUMMYFUNCTION("REGEXMATCH($Q191,""but"")"),FALSE)</f>
        <v>0</v>
      </c>
    </row>
    <row r="192">
      <c r="M192" s="79">
        <v>191.0</v>
      </c>
      <c r="N192" s="26">
        <f t="shared" si="1"/>
        <v>24</v>
      </c>
      <c r="O192" s="26">
        <f t="shared" si="2"/>
        <v>7</v>
      </c>
      <c r="P192" s="13" t="str">
        <f>'アセスメント'!B193</f>
        <v>DATA-8-7</v>
      </c>
      <c r="Q192" s="13" t="str">
        <f t="shared" si="3"/>
        <v/>
      </c>
      <c r="R192" s="18" t="b">
        <f>IFERROR(__xludf.DUMMYFUNCTION("REGEXMATCH($Q192,""Yes"")"),FALSE)</f>
        <v>0</v>
      </c>
      <c r="S192" s="18" t="b">
        <f>IFERROR(__xludf.DUMMYFUNCTION("REGEXMATCH($Q192,""No"")"),FALSE)</f>
        <v>0</v>
      </c>
      <c r="T192" s="18" t="b">
        <f>IFERROR(__xludf.DUMMYFUNCTION("REGEXMATCH($Q192,""but"")"),FALSE)</f>
        <v>0</v>
      </c>
    </row>
    <row r="193">
      <c r="M193" s="79">
        <v>192.0</v>
      </c>
      <c r="N193" s="26">
        <f t="shared" si="1"/>
        <v>24</v>
      </c>
      <c r="O193" s="26">
        <f t="shared" si="2"/>
        <v>8</v>
      </c>
      <c r="P193" s="13" t="str">
        <f>'アセスメント'!B194</f>
        <v>DATA-8-8</v>
      </c>
      <c r="Q193" s="13" t="str">
        <f t="shared" si="3"/>
        <v/>
      </c>
      <c r="R193" s="18" t="b">
        <f>IFERROR(__xludf.DUMMYFUNCTION("REGEXMATCH($Q193,""Yes"")"),FALSE)</f>
        <v>0</v>
      </c>
      <c r="S193" s="18" t="b">
        <f>IFERROR(__xludf.DUMMYFUNCTION("REGEXMATCH($Q193,""No"")"),FALSE)</f>
        <v>0</v>
      </c>
      <c r="T193" s="18" t="b">
        <f>IFERROR(__xludf.DUMMYFUNCTION("REGEXMATCH($Q193,""but"")"),FALSE)</f>
        <v>0</v>
      </c>
    </row>
    <row r="194">
      <c r="M194" s="79">
        <v>193.0</v>
      </c>
      <c r="N194" s="26">
        <f t="shared" si="1"/>
        <v>25</v>
      </c>
      <c r="O194" s="26">
        <f t="shared" si="2"/>
        <v>1</v>
      </c>
      <c r="P194" s="13" t="str">
        <f>'アセスメント'!B195</f>
        <v>DESIGN-1-1</v>
      </c>
      <c r="Q194" s="13" t="str">
        <f t="shared" si="3"/>
        <v/>
      </c>
      <c r="R194" s="18" t="b">
        <f>IFERROR(__xludf.DUMMYFUNCTION("REGEXMATCH($Q194,""Yes"")"),FALSE)</f>
        <v>0</v>
      </c>
      <c r="S194" s="18" t="b">
        <f>IFERROR(__xludf.DUMMYFUNCTION("REGEXMATCH($Q194,""No"")"),FALSE)</f>
        <v>0</v>
      </c>
      <c r="T194" s="18" t="b">
        <f>IFERROR(__xludf.DUMMYFUNCTION("REGEXMATCH($Q194,""but"")"),FALSE)</f>
        <v>0</v>
      </c>
    </row>
    <row r="195">
      <c r="M195" s="79">
        <v>194.0</v>
      </c>
      <c r="N195" s="26">
        <f t="shared" si="1"/>
        <v>25</v>
      </c>
      <c r="O195" s="26">
        <f t="shared" si="2"/>
        <v>2</v>
      </c>
      <c r="P195" s="13" t="str">
        <f>'アセスメント'!B196</f>
        <v>DESIGN-1-2</v>
      </c>
      <c r="Q195" s="13" t="str">
        <f t="shared" si="3"/>
        <v/>
      </c>
      <c r="R195" s="18" t="b">
        <f>IFERROR(__xludf.DUMMYFUNCTION("REGEXMATCH($Q195,""Yes"")"),FALSE)</f>
        <v>0</v>
      </c>
      <c r="S195" s="18" t="b">
        <f>IFERROR(__xludf.DUMMYFUNCTION("REGEXMATCH($Q195,""No"")"),FALSE)</f>
        <v>0</v>
      </c>
      <c r="T195" s="18" t="b">
        <f>IFERROR(__xludf.DUMMYFUNCTION("REGEXMATCH($Q195,""but"")"),FALSE)</f>
        <v>0</v>
      </c>
    </row>
    <row r="196">
      <c r="M196" s="79">
        <v>195.0</v>
      </c>
      <c r="N196" s="26">
        <f t="shared" si="1"/>
        <v>25</v>
      </c>
      <c r="O196" s="26">
        <f t="shared" si="2"/>
        <v>3</v>
      </c>
      <c r="P196" s="13" t="str">
        <f>'アセスメント'!B197</f>
        <v>DESIGN-1-3</v>
      </c>
      <c r="Q196" s="13" t="str">
        <f t="shared" si="3"/>
        <v/>
      </c>
      <c r="R196" s="18" t="b">
        <f>IFERROR(__xludf.DUMMYFUNCTION("REGEXMATCH($Q196,""Yes"")"),FALSE)</f>
        <v>0</v>
      </c>
      <c r="S196" s="18" t="b">
        <f>IFERROR(__xludf.DUMMYFUNCTION("REGEXMATCH($Q196,""No"")"),FALSE)</f>
        <v>0</v>
      </c>
      <c r="T196" s="18" t="b">
        <f>IFERROR(__xludf.DUMMYFUNCTION("REGEXMATCH($Q196,""but"")"),FALSE)</f>
        <v>0</v>
      </c>
    </row>
    <row r="197">
      <c r="M197" s="79">
        <v>196.0</v>
      </c>
      <c r="N197" s="26">
        <f t="shared" si="1"/>
        <v>25</v>
      </c>
      <c r="O197" s="26">
        <f t="shared" si="2"/>
        <v>4</v>
      </c>
      <c r="P197" s="13" t="str">
        <f>'アセスメント'!B198</f>
        <v>DESIGN-1-4</v>
      </c>
      <c r="Q197" s="13" t="str">
        <f t="shared" si="3"/>
        <v/>
      </c>
      <c r="R197" s="18" t="b">
        <f>IFERROR(__xludf.DUMMYFUNCTION("REGEXMATCH($Q197,""Yes"")"),FALSE)</f>
        <v>0</v>
      </c>
      <c r="S197" s="18" t="b">
        <f>IFERROR(__xludf.DUMMYFUNCTION("REGEXMATCH($Q197,""No"")"),FALSE)</f>
        <v>0</v>
      </c>
      <c r="T197" s="18" t="b">
        <f>IFERROR(__xludf.DUMMYFUNCTION("REGEXMATCH($Q197,""but"")"),FALSE)</f>
        <v>0</v>
      </c>
    </row>
    <row r="198">
      <c r="M198" s="79">
        <v>197.0</v>
      </c>
      <c r="N198" s="26">
        <f t="shared" si="1"/>
        <v>25</v>
      </c>
      <c r="O198" s="26">
        <f t="shared" si="2"/>
        <v>5</v>
      </c>
      <c r="P198" s="13" t="str">
        <f>'アセスメント'!B199</f>
        <v>DESIGN-1-5</v>
      </c>
      <c r="Q198" s="13" t="str">
        <f t="shared" si="3"/>
        <v/>
      </c>
      <c r="R198" s="18" t="b">
        <f>IFERROR(__xludf.DUMMYFUNCTION("REGEXMATCH($Q198,""Yes"")"),FALSE)</f>
        <v>0</v>
      </c>
      <c r="S198" s="18" t="b">
        <f>IFERROR(__xludf.DUMMYFUNCTION("REGEXMATCH($Q198,""No"")"),FALSE)</f>
        <v>0</v>
      </c>
      <c r="T198" s="18" t="b">
        <f>IFERROR(__xludf.DUMMYFUNCTION("REGEXMATCH($Q198,""but"")"),FALSE)</f>
        <v>0</v>
      </c>
    </row>
    <row r="199">
      <c r="M199" s="79">
        <v>198.0</v>
      </c>
      <c r="N199" s="26">
        <f t="shared" si="1"/>
        <v>25</v>
      </c>
      <c r="O199" s="26">
        <f t="shared" si="2"/>
        <v>6</v>
      </c>
      <c r="P199" s="13" t="str">
        <f>'アセスメント'!B200</f>
        <v>DESIGN-1-6</v>
      </c>
      <c r="Q199" s="13" t="str">
        <f t="shared" si="3"/>
        <v/>
      </c>
      <c r="R199" s="18" t="b">
        <f>IFERROR(__xludf.DUMMYFUNCTION("REGEXMATCH($Q199,""Yes"")"),FALSE)</f>
        <v>0</v>
      </c>
      <c r="S199" s="18" t="b">
        <f>IFERROR(__xludf.DUMMYFUNCTION("REGEXMATCH($Q199,""No"")"),FALSE)</f>
        <v>0</v>
      </c>
      <c r="T199" s="18" t="b">
        <f>IFERROR(__xludf.DUMMYFUNCTION("REGEXMATCH($Q199,""but"")"),FALSE)</f>
        <v>0</v>
      </c>
    </row>
    <row r="200">
      <c r="M200" s="79">
        <v>199.0</v>
      </c>
      <c r="N200" s="26">
        <f t="shared" si="1"/>
        <v>25</v>
      </c>
      <c r="O200" s="26">
        <f t="shared" si="2"/>
        <v>7</v>
      </c>
      <c r="P200" s="13" t="str">
        <f>'アセスメント'!B201</f>
        <v>DESIGN-1-7</v>
      </c>
      <c r="Q200" s="13" t="str">
        <f t="shared" si="3"/>
        <v/>
      </c>
      <c r="R200" s="18" t="b">
        <f>IFERROR(__xludf.DUMMYFUNCTION("REGEXMATCH($Q200,""Yes"")"),FALSE)</f>
        <v>0</v>
      </c>
      <c r="S200" s="18" t="b">
        <f>IFERROR(__xludf.DUMMYFUNCTION("REGEXMATCH($Q200,""No"")"),FALSE)</f>
        <v>0</v>
      </c>
      <c r="T200" s="18" t="b">
        <f>IFERROR(__xludf.DUMMYFUNCTION("REGEXMATCH($Q200,""but"")"),FALSE)</f>
        <v>0</v>
      </c>
    </row>
    <row r="201">
      <c r="M201" s="79">
        <v>200.0</v>
      </c>
      <c r="N201" s="26">
        <f t="shared" si="1"/>
        <v>25</v>
      </c>
      <c r="O201" s="26">
        <f t="shared" si="2"/>
        <v>8</v>
      </c>
      <c r="P201" s="13" t="str">
        <f>'アセスメント'!B202</f>
        <v>DESIGN-1-8</v>
      </c>
      <c r="Q201" s="13" t="str">
        <f t="shared" si="3"/>
        <v/>
      </c>
      <c r="R201" s="18" t="b">
        <f>IFERROR(__xludf.DUMMYFUNCTION("REGEXMATCH($Q201,""Yes"")"),FALSE)</f>
        <v>0</v>
      </c>
      <c r="S201" s="18" t="b">
        <f>IFERROR(__xludf.DUMMYFUNCTION("REGEXMATCH($Q201,""No"")"),FALSE)</f>
        <v>0</v>
      </c>
      <c r="T201" s="18" t="b">
        <f>IFERROR(__xludf.DUMMYFUNCTION("REGEXMATCH($Q201,""but"")"),FALSE)</f>
        <v>0</v>
      </c>
    </row>
    <row r="202">
      <c r="M202" s="79">
        <v>201.0</v>
      </c>
      <c r="N202" s="26">
        <f t="shared" si="1"/>
        <v>26</v>
      </c>
      <c r="O202" s="26">
        <f t="shared" si="2"/>
        <v>1</v>
      </c>
      <c r="P202" s="13" t="str">
        <f>'アセスメント'!B203</f>
        <v>DESIGN-2-1</v>
      </c>
      <c r="Q202" s="13" t="str">
        <f t="shared" si="3"/>
        <v/>
      </c>
      <c r="R202" s="18" t="b">
        <f>IFERROR(__xludf.DUMMYFUNCTION("REGEXMATCH($Q202,""Yes"")"),FALSE)</f>
        <v>0</v>
      </c>
      <c r="S202" s="18" t="b">
        <f>IFERROR(__xludf.DUMMYFUNCTION("REGEXMATCH($Q202,""No"")"),FALSE)</f>
        <v>0</v>
      </c>
      <c r="T202" s="18" t="b">
        <f>IFERROR(__xludf.DUMMYFUNCTION("REGEXMATCH($Q202,""but"")"),FALSE)</f>
        <v>0</v>
      </c>
    </row>
    <row r="203">
      <c r="M203" s="79">
        <v>202.0</v>
      </c>
      <c r="N203" s="26">
        <f t="shared" si="1"/>
        <v>26</v>
      </c>
      <c r="O203" s="26">
        <f t="shared" si="2"/>
        <v>2</v>
      </c>
      <c r="P203" s="13" t="str">
        <f>'アセスメント'!B204</f>
        <v>DESIGN-2-2</v>
      </c>
      <c r="Q203" s="13" t="str">
        <f t="shared" si="3"/>
        <v/>
      </c>
      <c r="R203" s="18" t="b">
        <f>IFERROR(__xludf.DUMMYFUNCTION("REGEXMATCH($Q203,""Yes"")"),FALSE)</f>
        <v>0</v>
      </c>
      <c r="S203" s="18" t="b">
        <f>IFERROR(__xludf.DUMMYFUNCTION("REGEXMATCH($Q203,""No"")"),FALSE)</f>
        <v>0</v>
      </c>
      <c r="T203" s="18" t="b">
        <f>IFERROR(__xludf.DUMMYFUNCTION("REGEXMATCH($Q203,""but"")"),FALSE)</f>
        <v>0</v>
      </c>
    </row>
    <row r="204">
      <c r="M204" s="79">
        <v>203.0</v>
      </c>
      <c r="N204" s="26">
        <f t="shared" si="1"/>
        <v>26</v>
      </c>
      <c r="O204" s="26">
        <f t="shared" si="2"/>
        <v>3</v>
      </c>
      <c r="P204" s="13" t="str">
        <f>'アセスメント'!B205</f>
        <v>DESIGN-2-3</v>
      </c>
      <c r="Q204" s="13" t="str">
        <f t="shared" si="3"/>
        <v/>
      </c>
      <c r="R204" s="18" t="b">
        <f>IFERROR(__xludf.DUMMYFUNCTION("REGEXMATCH($Q204,""Yes"")"),FALSE)</f>
        <v>0</v>
      </c>
      <c r="S204" s="18" t="b">
        <f>IFERROR(__xludf.DUMMYFUNCTION("REGEXMATCH($Q204,""No"")"),FALSE)</f>
        <v>0</v>
      </c>
      <c r="T204" s="18" t="b">
        <f>IFERROR(__xludf.DUMMYFUNCTION("REGEXMATCH($Q204,""but"")"),FALSE)</f>
        <v>0</v>
      </c>
    </row>
    <row r="205">
      <c r="M205" s="79">
        <v>204.0</v>
      </c>
      <c r="N205" s="26">
        <f t="shared" si="1"/>
        <v>26</v>
      </c>
      <c r="O205" s="26">
        <f t="shared" si="2"/>
        <v>4</v>
      </c>
      <c r="P205" s="13" t="str">
        <f>'アセスメント'!B206</f>
        <v>DESIGN-2-4</v>
      </c>
      <c r="Q205" s="13" t="str">
        <f t="shared" si="3"/>
        <v/>
      </c>
      <c r="R205" s="18" t="b">
        <f>IFERROR(__xludf.DUMMYFUNCTION("REGEXMATCH($Q205,""Yes"")"),FALSE)</f>
        <v>0</v>
      </c>
      <c r="S205" s="18" t="b">
        <f>IFERROR(__xludf.DUMMYFUNCTION("REGEXMATCH($Q205,""No"")"),FALSE)</f>
        <v>0</v>
      </c>
      <c r="T205" s="18" t="b">
        <f>IFERROR(__xludf.DUMMYFUNCTION("REGEXMATCH($Q205,""but"")"),FALSE)</f>
        <v>0</v>
      </c>
    </row>
    <row r="206">
      <c r="M206" s="79">
        <v>205.0</v>
      </c>
      <c r="N206" s="26">
        <f t="shared" si="1"/>
        <v>26</v>
      </c>
      <c r="O206" s="26">
        <f t="shared" si="2"/>
        <v>5</v>
      </c>
      <c r="P206" s="13" t="str">
        <f>'アセスメント'!B207</f>
        <v>DESIGN-2-5</v>
      </c>
      <c r="Q206" s="13" t="str">
        <f t="shared" si="3"/>
        <v/>
      </c>
      <c r="R206" s="18" t="b">
        <f>IFERROR(__xludf.DUMMYFUNCTION("REGEXMATCH($Q206,""Yes"")"),FALSE)</f>
        <v>0</v>
      </c>
      <c r="S206" s="18" t="b">
        <f>IFERROR(__xludf.DUMMYFUNCTION("REGEXMATCH($Q206,""No"")"),FALSE)</f>
        <v>0</v>
      </c>
      <c r="T206" s="18" t="b">
        <f>IFERROR(__xludf.DUMMYFUNCTION("REGEXMATCH($Q206,""but"")"),FALSE)</f>
        <v>0</v>
      </c>
    </row>
    <row r="207">
      <c r="M207" s="79">
        <v>206.0</v>
      </c>
      <c r="N207" s="26">
        <f t="shared" si="1"/>
        <v>26</v>
      </c>
      <c r="O207" s="26">
        <f t="shared" si="2"/>
        <v>6</v>
      </c>
      <c r="P207" s="13" t="str">
        <f>'アセスメント'!B208</f>
        <v>DESIGN-2-6</v>
      </c>
      <c r="Q207" s="13" t="str">
        <f t="shared" si="3"/>
        <v/>
      </c>
      <c r="R207" s="18" t="b">
        <f>IFERROR(__xludf.DUMMYFUNCTION("REGEXMATCH($Q207,""Yes"")"),FALSE)</f>
        <v>0</v>
      </c>
      <c r="S207" s="18" t="b">
        <f>IFERROR(__xludf.DUMMYFUNCTION("REGEXMATCH($Q207,""No"")"),FALSE)</f>
        <v>0</v>
      </c>
      <c r="T207" s="18" t="b">
        <f>IFERROR(__xludf.DUMMYFUNCTION("REGEXMATCH($Q207,""but"")"),FALSE)</f>
        <v>0</v>
      </c>
    </row>
    <row r="208">
      <c r="M208" s="79">
        <v>207.0</v>
      </c>
      <c r="N208" s="26">
        <f t="shared" si="1"/>
        <v>26</v>
      </c>
      <c r="O208" s="26">
        <f t="shared" si="2"/>
        <v>7</v>
      </c>
      <c r="P208" s="13" t="str">
        <f>'アセスメント'!B209</f>
        <v>DESIGN-2-7</v>
      </c>
      <c r="Q208" s="13" t="str">
        <f t="shared" si="3"/>
        <v/>
      </c>
      <c r="R208" s="18" t="b">
        <f>IFERROR(__xludf.DUMMYFUNCTION("REGEXMATCH($Q208,""Yes"")"),FALSE)</f>
        <v>0</v>
      </c>
      <c r="S208" s="18" t="b">
        <f>IFERROR(__xludf.DUMMYFUNCTION("REGEXMATCH($Q208,""No"")"),FALSE)</f>
        <v>0</v>
      </c>
      <c r="T208" s="18" t="b">
        <f>IFERROR(__xludf.DUMMYFUNCTION("REGEXMATCH($Q208,""but"")"),FALSE)</f>
        <v>0</v>
      </c>
    </row>
    <row r="209">
      <c r="M209" s="79">
        <v>208.0</v>
      </c>
      <c r="N209" s="26">
        <f t="shared" si="1"/>
        <v>26</v>
      </c>
      <c r="O209" s="26">
        <f t="shared" si="2"/>
        <v>8</v>
      </c>
      <c r="P209" s="13" t="str">
        <f>'アセスメント'!B210</f>
        <v>DESIGN-2-8</v>
      </c>
      <c r="Q209" s="13" t="str">
        <f t="shared" si="3"/>
        <v/>
      </c>
      <c r="R209" s="18" t="b">
        <f>IFERROR(__xludf.DUMMYFUNCTION("REGEXMATCH($Q209,""Yes"")"),FALSE)</f>
        <v>0</v>
      </c>
      <c r="S209" s="18" t="b">
        <f>IFERROR(__xludf.DUMMYFUNCTION("REGEXMATCH($Q209,""No"")"),FALSE)</f>
        <v>0</v>
      </c>
      <c r="T209" s="18" t="b">
        <f>IFERROR(__xludf.DUMMYFUNCTION("REGEXMATCH($Q209,""but"")"),FALSE)</f>
        <v>0</v>
      </c>
    </row>
    <row r="210">
      <c r="M210" s="79">
        <v>209.0</v>
      </c>
      <c r="N210" s="26">
        <f t="shared" si="1"/>
        <v>27</v>
      </c>
      <c r="O210" s="26">
        <f t="shared" si="2"/>
        <v>1</v>
      </c>
      <c r="P210" s="13" t="str">
        <f>'アセスメント'!B211</f>
        <v>DESIGN-3-1</v>
      </c>
      <c r="Q210" s="13" t="str">
        <f t="shared" si="3"/>
        <v/>
      </c>
      <c r="R210" s="18" t="b">
        <f>IFERROR(__xludf.DUMMYFUNCTION("REGEXMATCH($Q210,""Yes"")"),FALSE)</f>
        <v>0</v>
      </c>
      <c r="S210" s="18" t="b">
        <f>IFERROR(__xludf.DUMMYFUNCTION("REGEXMATCH($Q210,""No"")"),FALSE)</f>
        <v>0</v>
      </c>
      <c r="T210" s="18" t="b">
        <f>IFERROR(__xludf.DUMMYFUNCTION("REGEXMATCH($Q210,""but"")"),FALSE)</f>
        <v>0</v>
      </c>
    </row>
    <row r="211">
      <c r="M211" s="79">
        <v>210.0</v>
      </c>
      <c r="N211" s="26">
        <f t="shared" si="1"/>
        <v>27</v>
      </c>
      <c r="O211" s="26">
        <f t="shared" si="2"/>
        <v>2</v>
      </c>
      <c r="P211" s="13" t="str">
        <f>'アセスメント'!B212</f>
        <v>DESIGN-3-2</v>
      </c>
      <c r="Q211" s="13" t="str">
        <f t="shared" si="3"/>
        <v/>
      </c>
      <c r="R211" s="18" t="b">
        <f>IFERROR(__xludf.DUMMYFUNCTION("REGEXMATCH($Q211,""Yes"")"),FALSE)</f>
        <v>0</v>
      </c>
      <c r="S211" s="18" t="b">
        <f>IFERROR(__xludf.DUMMYFUNCTION("REGEXMATCH($Q211,""No"")"),FALSE)</f>
        <v>0</v>
      </c>
      <c r="T211" s="18" t="b">
        <f>IFERROR(__xludf.DUMMYFUNCTION("REGEXMATCH($Q211,""but"")"),FALSE)</f>
        <v>0</v>
      </c>
    </row>
    <row r="212">
      <c r="M212" s="79">
        <v>211.0</v>
      </c>
      <c r="N212" s="26">
        <f t="shared" si="1"/>
        <v>27</v>
      </c>
      <c r="O212" s="26">
        <f t="shared" si="2"/>
        <v>3</v>
      </c>
      <c r="P212" s="13" t="str">
        <f>'アセスメント'!B213</f>
        <v>DESIGN-3-3</v>
      </c>
      <c r="Q212" s="13" t="str">
        <f t="shared" si="3"/>
        <v/>
      </c>
      <c r="R212" s="18" t="b">
        <f>IFERROR(__xludf.DUMMYFUNCTION("REGEXMATCH($Q212,""Yes"")"),FALSE)</f>
        <v>0</v>
      </c>
      <c r="S212" s="18" t="b">
        <f>IFERROR(__xludf.DUMMYFUNCTION("REGEXMATCH($Q212,""No"")"),FALSE)</f>
        <v>0</v>
      </c>
      <c r="T212" s="18" t="b">
        <f>IFERROR(__xludf.DUMMYFUNCTION("REGEXMATCH($Q212,""but"")"),FALSE)</f>
        <v>0</v>
      </c>
    </row>
    <row r="213">
      <c r="M213" s="79">
        <v>212.0</v>
      </c>
      <c r="N213" s="26">
        <f t="shared" si="1"/>
        <v>27</v>
      </c>
      <c r="O213" s="26">
        <f t="shared" si="2"/>
        <v>4</v>
      </c>
      <c r="P213" s="13" t="str">
        <f>'アセスメント'!B214</f>
        <v>DESIGN-3-4</v>
      </c>
      <c r="Q213" s="13" t="str">
        <f t="shared" si="3"/>
        <v/>
      </c>
      <c r="R213" s="18" t="b">
        <f>IFERROR(__xludf.DUMMYFUNCTION("REGEXMATCH($Q213,""Yes"")"),FALSE)</f>
        <v>0</v>
      </c>
      <c r="S213" s="18" t="b">
        <f>IFERROR(__xludf.DUMMYFUNCTION("REGEXMATCH($Q213,""No"")"),FALSE)</f>
        <v>0</v>
      </c>
      <c r="T213" s="18" t="b">
        <f>IFERROR(__xludf.DUMMYFUNCTION("REGEXMATCH($Q213,""but"")"),FALSE)</f>
        <v>0</v>
      </c>
    </row>
    <row r="214">
      <c r="M214" s="79">
        <v>213.0</v>
      </c>
      <c r="N214" s="26">
        <f t="shared" si="1"/>
        <v>27</v>
      </c>
      <c r="O214" s="26">
        <f t="shared" si="2"/>
        <v>5</v>
      </c>
      <c r="P214" s="13" t="str">
        <f>'アセスメント'!B215</f>
        <v>DESIGN-3-5</v>
      </c>
      <c r="Q214" s="13" t="str">
        <f t="shared" si="3"/>
        <v/>
      </c>
      <c r="R214" s="18" t="b">
        <f>IFERROR(__xludf.DUMMYFUNCTION("REGEXMATCH($Q214,""Yes"")"),FALSE)</f>
        <v>0</v>
      </c>
      <c r="S214" s="18" t="b">
        <f>IFERROR(__xludf.DUMMYFUNCTION("REGEXMATCH($Q214,""No"")"),FALSE)</f>
        <v>0</v>
      </c>
      <c r="T214" s="18" t="b">
        <f>IFERROR(__xludf.DUMMYFUNCTION("REGEXMATCH($Q214,""but"")"),FALSE)</f>
        <v>0</v>
      </c>
    </row>
    <row r="215">
      <c r="M215" s="79">
        <v>214.0</v>
      </c>
      <c r="N215" s="26">
        <f t="shared" si="1"/>
        <v>27</v>
      </c>
      <c r="O215" s="26">
        <f t="shared" si="2"/>
        <v>6</v>
      </c>
      <c r="P215" s="13" t="str">
        <f>'アセスメント'!B216</f>
        <v>DESIGN-3-6</v>
      </c>
      <c r="Q215" s="13" t="str">
        <f t="shared" si="3"/>
        <v/>
      </c>
      <c r="R215" s="18" t="b">
        <f>IFERROR(__xludf.DUMMYFUNCTION("REGEXMATCH($Q215,""Yes"")"),FALSE)</f>
        <v>0</v>
      </c>
      <c r="S215" s="18" t="b">
        <f>IFERROR(__xludf.DUMMYFUNCTION("REGEXMATCH($Q215,""No"")"),FALSE)</f>
        <v>0</v>
      </c>
      <c r="T215" s="18" t="b">
        <f>IFERROR(__xludf.DUMMYFUNCTION("REGEXMATCH($Q215,""but"")"),FALSE)</f>
        <v>0</v>
      </c>
    </row>
    <row r="216">
      <c r="M216" s="79">
        <v>215.0</v>
      </c>
      <c r="N216" s="26">
        <f t="shared" si="1"/>
        <v>27</v>
      </c>
      <c r="O216" s="26">
        <f t="shared" si="2"/>
        <v>7</v>
      </c>
      <c r="P216" s="13" t="str">
        <f>'アセスメント'!B217</f>
        <v>DESIGN-3-7</v>
      </c>
      <c r="Q216" s="13" t="str">
        <f t="shared" si="3"/>
        <v/>
      </c>
      <c r="R216" s="18" t="b">
        <f>IFERROR(__xludf.DUMMYFUNCTION("REGEXMATCH($Q216,""Yes"")"),FALSE)</f>
        <v>0</v>
      </c>
      <c r="S216" s="18" t="b">
        <f>IFERROR(__xludf.DUMMYFUNCTION("REGEXMATCH($Q216,""No"")"),FALSE)</f>
        <v>0</v>
      </c>
      <c r="T216" s="18" t="b">
        <f>IFERROR(__xludf.DUMMYFUNCTION("REGEXMATCH($Q216,""but"")"),FALSE)</f>
        <v>0</v>
      </c>
    </row>
    <row r="217">
      <c r="M217" s="79">
        <v>216.0</v>
      </c>
      <c r="N217" s="26">
        <f t="shared" si="1"/>
        <v>27</v>
      </c>
      <c r="O217" s="26">
        <f t="shared" si="2"/>
        <v>8</v>
      </c>
      <c r="P217" s="13" t="str">
        <f>'アセスメント'!B218</f>
        <v>DESIGN-3-8</v>
      </c>
      <c r="Q217" s="13" t="str">
        <f t="shared" si="3"/>
        <v/>
      </c>
      <c r="R217" s="18" t="b">
        <f>IFERROR(__xludf.DUMMYFUNCTION("REGEXMATCH($Q217,""Yes"")"),FALSE)</f>
        <v>0</v>
      </c>
      <c r="S217" s="18" t="b">
        <f>IFERROR(__xludf.DUMMYFUNCTION("REGEXMATCH($Q217,""No"")"),FALSE)</f>
        <v>0</v>
      </c>
      <c r="T217" s="18" t="b">
        <f>IFERROR(__xludf.DUMMYFUNCTION("REGEXMATCH($Q217,""but"")"),FALSE)</f>
        <v>0</v>
      </c>
    </row>
    <row r="218">
      <c r="M218" s="79">
        <v>217.0</v>
      </c>
      <c r="N218" s="26">
        <f t="shared" si="1"/>
        <v>28</v>
      </c>
      <c r="O218" s="26">
        <f t="shared" si="2"/>
        <v>1</v>
      </c>
      <c r="P218" s="13" t="str">
        <f>'アセスメント'!B219</f>
        <v>DESIGN-4-1</v>
      </c>
      <c r="Q218" s="13" t="str">
        <f t="shared" si="3"/>
        <v/>
      </c>
      <c r="R218" s="18" t="b">
        <f>IFERROR(__xludf.DUMMYFUNCTION("REGEXMATCH($Q218,""Yes"")"),FALSE)</f>
        <v>0</v>
      </c>
      <c r="S218" s="18" t="b">
        <f>IFERROR(__xludf.DUMMYFUNCTION("REGEXMATCH($Q218,""No"")"),FALSE)</f>
        <v>0</v>
      </c>
      <c r="T218" s="18" t="b">
        <f>IFERROR(__xludf.DUMMYFUNCTION("REGEXMATCH($Q218,""but"")"),FALSE)</f>
        <v>0</v>
      </c>
    </row>
    <row r="219">
      <c r="M219" s="79">
        <v>218.0</v>
      </c>
      <c r="N219" s="26">
        <f t="shared" si="1"/>
        <v>28</v>
      </c>
      <c r="O219" s="26">
        <f t="shared" si="2"/>
        <v>2</v>
      </c>
      <c r="P219" s="13" t="str">
        <f>'アセスメント'!B220</f>
        <v>DESIGN-4-2</v>
      </c>
      <c r="Q219" s="13" t="str">
        <f t="shared" si="3"/>
        <v/>
      </c>
      <c r="R219" s="18" t="b">
        <f>IFERROR(__xludf.DUMMYFUNCTION("REGEXMATCH($Q219,""Yes"")"),FALSE)</f>
        <v>0</v>
      </c>
      <c r="S219" s="18" t="b">
        <f>IFERROR(__xludf.DUMMYFUNCTION("REGEXMATCH($Q219,""No"")"),FALSE)</f>
        <v>0</v>
      </c>
      <c r="T219" s="18" t="b">
        <f>IFERROR(__xludf.DUMMYFUNCTION("REGEXMATCH($Q219,""but"")"),FALSE)</f>
        <v>0</v>
      </c>
    </row>
    <row r="220">
      <c r="M220" s="79">
        <v>219.0</v>
      </c>
      <c r="N220" s="26">
        <f t="shared" si="1"/>
        <v>28</v>
      </c>
      <c r="O220" s="26">
        <f t="shared" si="2"/>
        <v>3</v>
      </c>
      <c r="P220" s="13" t="str">
        <f>'アセスメント'!B221</f>
        <v>DESIGN-4-3</v>
      </c>
      <c r="Q220" s="13" t="str">
        <f t="shared" si="3"/>
        <v/>
      </c>
      <c r="R220" s="18" t="b">
        <f>IFERROR(__xludf.DUMMYFUNCTION("REGEXMATCH($Q220,""Yes"")"),FALSE)</f>
        <v>0</v>
      </c>
      <c r="S220" s="18" t="b">
        <f>IFERROR(__xludf.DUMMYFUNCTION("REGEXMATCH($Q220,""No"")"),FALSE)</f>
        <v>0</v>
      </c>
      <c r="T220" s="18" t="b">
        <f>IFERROR(__xludf.DUMMYFUNCTION("REGEXMATCH($Q220,""but"")"),FALSE)</f>
        <v>0</v>
      </c>
    </row>
    <row r="221">
      <c r="M221" s="79">
        <v>220.0</v>
      </c>
      <c r="N221" s="26">
        <f t="shared" si="1"/>
        <v>28</v>
      </c>
      <c r="O221" s="26">
        <f t="shared" si="2"/>
        <v>4</v>
      </c>
      <c r="P221" s="13" t="str">
        <f>'アセスメント'!B222</f>
        <v>DESIGN-4-4</v>
      </c>
      <c r="Q221" s="13" t="str">
        <f t="shared" si="3"/>
        <v/>
      </c>
      <c r="R221" s="18" t="b">
        <f>IFERROR(__xludf.DUMMYFUNCTION("REGEXMATCH($Q221,""Yes"")"),FALSE)</f>
        <v>0</v>
      </c>
      <c r="S221" s="18" t="b">
        <f>IFERROR(__xludf.DUMMYFUNCTION("REGEXMATCH($Q221,""No"")"),FALSE)</f>
        <v>0</v>
      </c>
      <c r="T221" s="18" t="b">
        <f>IFERROR(__xludf.DUMMYFUNCTION("REGEXMATCH($Q221,""but"")"),FALSE)</f>
        <v>0</v>
      </c>
    </row>
    <row r="222">
      <c r="M222" s="79">
        <v>221.0</v>
      </c>
      <c r="N222" s="26">
        <f t="shared" si="1"/>
        <v>28</v>
      </c>
      <c r="O222" s="26">
        <f t="shared" si="2"/>
        <v>5</v>
      </c>
      <c r="P222" s="13" t="str">
        <f>'アセスメント'!B223</f>
        <v>DESIGN-4-5</v>
      </c>
      <c r="Q222" s="13" t="str">
        <f t="shared" si="3"/>
        <v/>
      </c>
      <c r="R222" s="18" t="b">
        <f>IFERROR(__xludf.DUMMYFUNCTION("REGEXMATCH($Q222,""Yes"")"),FALSE)</f>
        <v>0</v>
      </c>
      <c r="S222" s="18" t="b">
        <f>IFERROR(__xludf.DUMMYFUNCTION("REGEXMATCH($Q222,""No"")"),FALSE)</f>
        <v>0</v>
      </c>
      <c r="T222" s="18" t="b">
        <f>IFERROR(__xludf.DUMMYFUNCTION("REGEXMATCH($Q222,""but"")"),FALSE)</f>
        <v>0</v>
      </c>
    </row>
    <row r="223">
      <c r="M223" s="79">
        <v>222.0</v>
      </c>
      <c r="N223" s="26">
        <f t="shared" si="1"/>
        <v>28</v>
      </c>
      <c r="O223" s="26">
        <f t="shared" si="2"/>
        <v>6</v>
      </c>
      <c r="P223" s="13" t="str">
        <f>'アセスメント'!B224</f>
        <v>DESIGN-4-6</v>
      </c>
      <c r="Q223" s="13" t="str">
        <f t="shared" si="3"/>
        <v/>
      </c>
      <c r="R223" s="18" t="b">
        <f>IFERROR(__xludf.DUMMYFUNCTION("REGEXMATCH($Q223,""Yes"")"),FALSE)</f>
        <v>0</v>
      </c>
      <c r="S223" s="18" t="b">
        <f>IFERROR(__xludf.DUMMYFUNCTION("REGEXMATCH($Q223,""No"")"),FALSE)</f>
        <v>0</v>
      </c>
      <c r="T223" s="18" t="b">
        <f>IFERROR(__xludf.DUMMYFUNCTION("REGEXMATCH($Q223,""but"")"),FALSE)</f>
        <v>0</v>
      </c>
    </row>
    <row r="224">
      <c r="M224" s="79">
        <v>223.0</v>
      </c>
      <c r="N224" s="26">
        <f t="shared" si="1"/>
        <v>28</v>
      </c>
      <c r="O224" s="26">
        <f t="shared" si="2"/>
        <v>7</v>
      </c>
      <c r="P224" s="13" t="str">
        <f>'アセスメント'!B225</f>
        <v>DESIGN-4-7</v>
      </c>
      <c r="Q224" s="13" t="str">
        <f t="shared" si="3"/>
        <v/>
      </c>
      <c r="R224" s="18" t="b">
        <f>IFERROR(__xludf.DUMMYFUNCTION("REGEXMATCH($Q224,""Yes"")"),FALSE)</f>
        <v>0</v>
      </c>
      <c r="S224" s="18" t="b">
        <f>IFERROR(__xludf.DUMMYFUNCTION("REGEXMATCH($Q224,""No"")"),FALSE)</f>
        <v>0</v>
      </c>
      <c r="T224" s="18" t="b">
        <f>IFERROR(__xludf.DUMMYFUNCTION("REGEXMATCH($Q224,""but"")"),FALSE)</f>
        <v>0</v>
      </c>
    </row>
    <row r="225">
      <c r="M225" s="79">
        <v>224.0</v>
      </c>
      <c r="N225" s="26">
        <f t="shared" si="1"/>
        <v>28</v>
      </c>
      <c r="O225" s="26">
        <f t="shared" si="2"/>
        <v>8</v>
      </c>
      <c r="P225" s="13" t="str">
        <f>'アセスメント'!B226</f>
        <v>DESIGN-4-8</v>
      </c>
      <c r="Q225" s="13" t="str">
        <f t="shared" si="3"/>
        <v/>
      </c>
      <c r="R225" s="18" t="b">
        <f>IFERROR(__xludf.DUMMYFUNCTION("REGEXMATCH($Q225,""Yes"")"),FALSE)</f>
        <v>0</v>
      </c>
      <c r="S225" s="18" t="b">
        <f>IFERROR(__xludf.DUMMYFUNCTION("REGEXMATCH($Q225,""No"")"),FALSE)</f>
        <v>0</v>
      </c>
      <c r="T225" s="18" t="b">
        <f>IFERROR(__xludf.DUMMYFUNCTION("REGEXMATCH($Q225,""but"")"),FALSE)</f>
        <v>0</v>
      </c>
    </row>
    <row r="226">
      <c r="M226" s="79">
        <v>225.0</v>
      </c>
      <c r="N226" s="26">
        <f t="shared" si="1"/>
        <v>29</v>
      </c>
      <c r="O226" s="26">
        <f t="shared" si="2"/>
        <v>1</v>
      </c>
      <c r="P226" s="13" t="str">
        <f>'アセスメント'!B227</f>
        <v>DESIGN-5-1</v>
      </c>
      <c r="Q226" s="13" t="str">
        <f t="shared" si="3"/>
        <v/>
      </c>
      <c r="R226" s="18" t="b">
        <f>IFERROR(__xludf.DUMMYFUNCTION("REGEXMATCH($Q226,""Yes"")"),FALSE)</f>
        <v>0</v>
      </c>
      <c r="S226" s="18" t="b">
        <f>IFERROR(__xludf.DUMMYFUNCTION("REGEXMATCH($Q226,""No"")"),FALSE)</f>
        <v>0</v>
      </c>
      <c r="T226" s="18" t="b">
        <f>IFERROR(__xludf.DUMMYFUNCTION("REGEXMATCH($Q226,""but"")"),FALSE)</f>
        <v>0</v>
      </c>
    </row>
    <row r="227">
      <c r="M227" s="79">
        <v>226.0</v>
      </c>
      <c r="N227" s="26">
        <f t="shared" si="1"/>
        <v>29</v>
      </c>
      <c r="O227" s="26">
        <f t="shared" si="2"/>
        <v>2</v>
      </c>
      <c r="P227" s="13" t="str">
        <f>'アセスメント'!B228</f>
        <v>DESIGN-5-2</v>
      </c>
      <c r="Q227" s="13" t="str">
        <f t="shared" si="3"/>
        <v/>
      </c>
      <c r="R227" s="18" t="b">
        <f>IFERROR(__xludf.DUMMYFUNCTION("REGEXMATCH($Q227,""Yes"")"),FALSE)</f>
        <v>0</v>
      </c>
      <c r="S227" s="18" t="b">
        <f>IFERROR(__xludf.DUMMYFUNCTION("REGEXMATCH($Q227,""No"")"),FALSE)</f>
        <v>0</v>
      </c>
      <c r="T227" s="18" t="b">
        <f>IFERROR(__xludf.DUMMYFUNCTION("REGEXMATCH($Q227,""but"")"),FALSE)</f>
        <v>0</v>
      </c>
    </row>
    <row r="228">
      <c r="M228" s="79">
        <v>227.0</v>
      </c>
      <c r="N228" s="26">
        <f t="shared" si="1"/>
        <v>29</v>
      </c>
      <c r="O228" s="26">
        <f t="shared" si="2"/>
        <v>3</v>
      </c>
      <c r="P228" s="13" t="str">
        <f>'アセスメント'!B229</f>
        <v>DESIGN-5-3</v>
      </c>
      <c r="Q228" s="13" t="str">
        <f t="shared" si="3"/>
        <v/>
      </c>
      <c r="R228" s="18" t="b">
        <f>IFERROR(__xludf.DUMMYFUNCTION("REGEXMATCH($Q228,""Yes"")"),FALSE)</f>
        <v>0</v>
      </c>
      <c r="S228" s="18" t="b">
        <f>IFERROR(__xludf.DUMMYFUNCTION("REGEXMATCH($Q228,""No"")"),FALSE)</f>
        <v>0</v>
      </c>
      <c r="T228" s="18" t="b">
        <f>IFERROR(__xludf.DUMMYFUNCTION("REGEXMATCH($Q228,""but"")"),FALSE)</f>
        <v>0</v>
      </c>
    </row>
    <row r="229">
      <c r="M229" s="79">
        <v>228.0</v>
      </c>
      <c r="N229" s="26">
        <f t="shared" si="1"/>
        <v>29</v>
      </c>
      <c r="O229" s="26">
        <f t="shared" si="2"/>
        <v>4</v>
      </c>
      <c r="P229" s="13" t="str">
        <f>'アセスメント'!B230</f>
        <v>DESIGN-5-4</v>
      </c>
      <c r="Q229" s="13" t="str">
        <f t="shared" si="3"/>
        <v/>
      </c>
      <c r="R229" s="18" t="b">
        <f>IFERROR(__xludf.DUMMYFUNCTION("REGEXMATCH($Q229,""Yes"")"),FALSE)</f>
        <v>0</v>
      </c>
      <c r="S229" s="18" t="b">
        <f>IFERROR(__xludf.DUMMYFUNCTION("REGEXMATCH($Q229,""No"")"),FALSE)</f>
        <v>0</v>
      </c>
      <c r="T229" s="18" t="b">
        <f>IFERROR(__xludf.DUMMYFUNCTION("REGEXMATCH($Q229,""but"")"),FALSE)</f>
        <v>0</v>
      </c>
    </row>
    <row r="230">
      <c r="M230" s="79">
        <v>229.0</v>
      </c>
      <c r="N230" s="26">
        <f t="shared" si="1"/>
        <v>29</v>
      </c>
      <c r="O230" s="26">
        <f t="shared" si="2"/>
        <v>5</v>
      </c>
      <c r="P230" s="13" t="str">
        <f>'アセスメント'!B231</f>
        <v>DESIGN-5-5</v>
      </c>
      <c r="Q230" s="13" t="str">
        <f t="shared" si="3"/>
        <v/>
      </c>
      <c r="R230" s="18" t="b">
        <f>IFERROR(__xludf.DUMMYFUNCTION("REGEXMATCH($Q230,""Yes"")"),FALSE)</f>
        <v>0</v>
      </c>
      <c r="S230" s="18" t="b">
        <f>IFERROR(__xludf.DUMMYFUNCTION("REGEXMATCH($Q230,""No"")"),FALSE)</f>
        <v>0</v>
      </c>
      <c r="T230" s="18" t="b">
        <f>IFERROR(__xludf.DUMMYFUNCTION("REGEXMATCH($Q230,""but"")"),FALSE)</f>
        <v>0</v>
      </c>
    </row>
    <row r="231">
      <c r="M231" s="79">
        <v>230.0</v>
      </c>
      <c r="N231" s="26">
        <f t="shared" si="1"/>
        <v>29</v>
      </c>
      <c r="O231" s="26">
        <f t="shared" si="2"/>
        <v>6</v>
      </c>
      <c r="P231" s="13" t="str">
        <f>'アセスメント'!B232</f>
        <v>DESIGN-5-6</v>
      </c>
      <c r="Q231" s="13" t="str">
        <f t="shared" si="3"/>
        <v/>
      </c>
      <c r="R231" s="18" t="b">
        <f>IFERROR(__xludf.DUMMYFUNCTION("REGEXMATCH($Q231,""Yes"")"),FALSE)</f>
        <v>0</v>
      </c>
      <c r="S231" s="18" t="b">
        <f>IFERROR(__xludf.DUMMYFUNCTION("REGEXMATCH($Q231,""No"")"),FALSE)</f>
        <v>0</v>
      </c>
      <c r="T231" s="18" t="b">
        <f>IFERROR(__xludf.DUMMYFUNCTION("REGEXMATCH($Q231,""but"")"),FALSE)</f>
        <v>0</v>
      </c>
    </row>
    <row r="232">
      <c r="M232" s="79">
        <v>231.0</v>
      </c>
      <c r="N232" s="26">
        <f t="shared" si="1"/>
        <v>29</v>
      </c>
      <c r="O232" s="26">
        <f t="shared" si="2"/>
        <v>7</v>
      </c>
      <c r="P232" s="13" t="str">
        <f>'アセスメント'!B233</f>
        <v>DESIGN-5-7</v>
      </c>
      <c r="Q232" s="13" t="str">
        <f t="shared" si="3"/>
        <v/>
      </c>
      <c r="R232" s="18" t="b">
        <f>IFERROR(__xludf.DUMMYFUNCTION("REGEXMATCH($Q232,""Yes"")"),FALSE)</f>
        <v>0</v>
      </c>
      <c r="S232" s="18" t="b">
        <f>IFERROR(__xludf.DUMMYFUNCTION("REGEXMATCH($Q232,""No"")"),FALSE)</f>
        <v>0</v>
      </c>
      <c r="T232" s="18" t="b">
        <f>IFERROR(__xludf.DUMMYFUNCTION("REGEXMATCH($Q232,""but"")"),FALSE)</f>
        <v>0</v>
      </c>
    </row>
    <row r="233">
      <c r="M233" s="79">
        <v>232.0</v>
      </c>
      <c r="N233" s="26">
        <f t="shared" si="1"/>
        <v>29</v>
      </c>
      <c r="O233" s="26">
        <f t="shared" si="2"/>
        <v>8</v>
      </c>
      <c r="P233" s="13" t="str">
        <f>'アセスメント'!B234</f>
        <v>DESIGN-5-8</v>
      </c>
      <c r="Q233" s="13" t="str">
        <f t="shared" si="3"/>
        <v/>
      </c>
      <c r="R233" s="18" t="b">
        <f>IFERROR(__xludf.DUMMYFUNCTION("REGEXMATCH($Q233,""Yes"")"),FALSE)</f>
        <v>0</v>
      </c>
      <c r="S233" s="18" t="b">
        <f>IFERROR(__xludf.DUMMYFUNCTION("REGEXMATCH($Q233,""No"")"),FALSE)</f>
        <v>0</v>
      </c>
      <c r="T233" s="18" t="b">
        <f>IFERROR(__xludf.DUMMYFUNCTION("REGEXMATCH($Q233,""but"")"),FALSE)</f>
        <v>0</v>
      </c>
    </row>
    <row r="234">
      <c r="M234" s="79">
        <v>233.0</v>
      </c>
      <c r="N234" s="26">
        <f t="shared" si="1"/>
        <v>30</v>
      </c>
      <c r="O234" s="26">
        <f t="shared" si="2"/>
        <v>1</v>
      </c>
      <c r="P234" s="13" t="str">
        <f>'アセスメント'!B235</f>
        <v>DESIGN-6-1</v>
      </c>
      <c r="Q234" s="13" t="str">
        <f t="shared" si="3"/>
        <v/>
      </c>
      <c r="R234" s="18" t="b">
        <f>IFERROR(__xludf.DUMMYFUNCTION("REGEXMATCH($Q234,""Yes"")"),FALSE)</f>
        <v>0</v>
      </c>
      <c r="S234" s="18" t="b">
        <f>IFERROR(__xludf.DUMMYFUNCTION("REGEXMATCH($Q234,""No"")"),FALSE)</f>
        <v>0</v>
      </c>
      <c r="T234" s="18" t="b">
        <f>IFERROR(__xludf.DUMMYFUNCTION("REGEXMATCH($Q234,""but"")"),FALSE)</f>
        <v>0</v>
      </c>
    </row>
    <row r="235">
      <c r="M235" s="79">
        <v>234.0</v>
      </c>
      <c r="N235" s="26">
        <f t="shared" si="1"/>
        <v>30</v>
      </c>
      <c r="O235" s="26">
        <f t="shared" si="2"/>
        <v>2</v>
      </c>
      <c r="P235" s="13" t="str">
        <f>'アセスメント'!B236</f>
        <v>DESIGN-6-2</v>
      </c>
      <c r="Q235" s="13" t="str">
        <f t="shared" si="3"/>
        <v/>
      </c>
      <c r="R235" s="18" t="b">
        <f>IFERROR(__xludf.DUMMYFUNCTION("REGEXMATCH($Q235,""Yes"")"),FALSE)</f>
        <v>0</v>
      </c>
      <c r="S235" s="18" t="b">
        <f>IFERROR(__xludf.DUMMYFUNCTION("REGEXMATCH($Q235,""No"")"),FALSE)</f>
        <v>0</v>
      </c>
      <c r="T235" s="18" t="b">
        <f>IFERROR(__xludf.DUMMYFUNCTION("REGEXMATCH($Q235,""but"")"),FALSE)</f>
        <v>0</v>
      </c>
    </row>
    <row r="236">
      <c r="M236" s="79">
        <v>235.0</v>
      </c>
      <c r="N236" s="26">
        <f t="shared" si="1"/>
        <v>30</v>
      </c>
      <c r="O236" s="26">
        <f t="shared" si="2"/>
        <v>3</v>
      </c>
      <c r="P236" s="13" t="str">
        <f>'アセスメント'!B237</f>
        <v>DESIGN-6-3</v>
      </c>
      <c r="Q236" s="13" t="str">
        <f t="shared" si="3"/>
        <v/>
      </c>
      <c r="R236" s="18" t="b">
        <f>IFERROR(__xludf.DUMMYFUNCTION("REGEXMATCH($Q236,""Yes"")"),FALSE)</f>
        <v>0</v>
      </c>
      <c r="S236" s="18" t="b">
        <f>IFERROR(__xludf.DUMMYFUNCTION("REGEXMATCH($Q236,""No"")"),FALSE)</f>
        <v>0</v>
      </c>
      <c r="T236" s="18" t="b">
        <f>IFERROR(__xludf.DUMMYFUNCTION("REGEXMATCH($Q236,""but"")"),FALSE)</f>
        <v>0</v>
      </c>
    </row>
    <row r="237">
      <c r="M237" s="79">
        <v>236.0</v>
      </c>
      <c r="N237" s="26">
        <f t="shared" si="1"/>
        <v>30</v>
      </c>
      <c r="O237" s="26">
        <f t="shared" si="2"/>
        <v>4</v>
      </c>
      <c r="P237" s="13" t="str">
        <f>'アセスメント'!B238</f>
        <v>DESIGN-6-4</v>
      </c>
      <c r="Q237" s="13" t="str">
        <f t="shared" si="3"/>
        <v/>
      </c>
      <c r="R237" s="18" t="b">
        <f>IFERROR(__xludf.DUMMYFUNCTION("REGEXMATCH($Q237,""Yes"")"),FALSE)</f>
        <v>0</v>
      </c>
      <c r="S237" s="18" t="b">
        <f>IFERROR(__xludf.DUMMYFUNCTION("REGEXMATCH($Q237,""No"")"),FALSE)</f>
        <v>0</v>
      </c>
      <c r="T237" s="18" t="b">
        <f>IFERROR(__xludf.DUMMYFUNCTION("REGEXMATCH($Q237,""but"")"),FALSE)</f>
        <v>0</v>
      </c>
    </row>
    <row r="238">
      <c r="M238" s="79">
        <v>237.0</v>
      </c>
      <c r="N238" s="26">
        <f t="shared" si="1"/>
        <v>30</v>
      </c>
      <c r="O238" s="26">
        <f t="shared" si="2"/>
        <v>5</v>
      </c>
      <c r="P238" s="13" t="str">
        <f>'アセスメント'!B239</f>
        <v>DESIGN-6-5</v>
      </c>
      <c r="Q238" s="13" t="str">
        <f t="shared" si="3"/>
        <v/>
      </c>
      <c r="R238" s="18" t="b">
        <f>IFERROR(__xludf.DUMMYFUNCTION("REGEXMATCH($Q238,""Yes"")"),FALSE)</f>
        <v>0</v>
      </c>
      <c r="S238" s="18" t="b">
        <f>IFERROR(__xludf.DUMMYFUNCTION("REGEXMATCH($Q238,""No"")"),FALSE)</f>
        <v>0</v>
      </c>
      <c r="T238" s="18" t="b">
        <f>IFERROR(__xludf.DUMMYFUNCTION("REGEXMATCH($Q238,""but"")"),FALSE)</f>
        <v>0</v>
      </c>
    </row>
    <row r="239">
      <c r="M239" s="79">
        <v>238.0</v>
      </c>
      <c r="N239" s="26">
        <f t="shared" si="1"/>
        <v>30</v>
      </c>
      <c r="O239" s="26">
        <f t="shared" si="2"/>
        <v>6</v>
      </c>
      <c r="P239" s="13" t="str">
        <f>'アセスメント'!B240</f>
        <v>DESIGN-6-6</v>
      </c>
      <c r="Q239" s="13" t="str">
        <f t="shared" si="3"/>
        <v/>
      </c>
      <c r="R239" s="18" t="b">
        <f>IFERROR(__xludf.DUMMYFUNCTION("REGEXMATCH($Q239,""Yes"")"),FALSE)</f>
        <v>0</v>
      </c>
      <c r="S239" s="18" t="b">
        <f>IFERROR(__xludf.DUMMYFUNCTION("REGEXMATCH($Q239,""No"")"),FALSE)</f>
        <v>0</v>
      </c>
      <c r="T239" s="18" t="b">
        <f>IFERROR(__xludf.DUMMYFUNCTION("REGEXMATCH($Q239,""but"")"),FALSE)</f>
        <v>0</v>
      </c>
    </row>
    <row r="240">
      <c r="M240" s="79">
        <v>239.0</v>
      </c>
      <c r="N240" s="26">
        <f t="shared" si="1"/>
        <v>30</v>
      </c>
      <c r="O240" s="26">
        <f t="shared" si="2"/>
        <v>7</v>
      </c>
      <c r="P240" s="13" t="str">
        <f>'アセスメント'!B241</f>
        <v>DESIGN-6-7</v>
      </c>
      <c r="Q240" s="13" t="str">
        <f t="shared" si="3"/>
        <v/>
      </c>
      <c r="R240" s="18" t="b">
        <f>IFERROR(__xludf.DUMMYFUNCTION("REGEXMATCH($Q240,""Yes"")"),FALSE)</f>
        <v>0</v>
      </c>
      <c r="S240" s="18" t="b">
        <f>IFERROR(__xludf.DUMMYFUNCTION("REGEXMATCH($Q240,""No"")"),FALSE)</f>
        <v>0</v>
      </c>
      <c r="T240" s="18" t="b">
        <f>IFERROR(__xludf.DUMMYFUNCTION("REGEXMATCH($Q240,""but"")"),FALSE)</f>
        <v>0</v>
      </c>
    </row>
    <row r="241">
      <c r="M241" s="79">
        <v>240.0</v>
      </c>
      <c r="N241" s="26">
        <f t="shared" si="1"/>
        <v>30</v>
      </c>
      <c r="O241" s="26">
        <f t="shared" si="2"/>
        <v>8</v>
      </c>
      <c r="P241" s="13" t="str">
        <f>'アセスメント'!B242</f>
        <v>DESIGN-6-8</v>
      </c>
      <c r="Q241" s="13" t="str">
        <f t="shared" si="3"/>
        <v/>
      </c>
      <c r="R241" s="18" t="b">
        <f>IFERROR(__xludf.DUMMYFUNCTION("REGEXMATCH($Q241,""Yes"")"),FALSE)</f>
        <v>0</v>
      </c>
      <c r="S241" s="18" t="b">
        <f>IFERROR(__xludf.DUMMYFUNCTION("REGEXMATCH($Q241,""No"")"),FALSE)</f>
        <v>0</v>
      </c>
      <c r="T241" s="18" t="b">
        <f>IFERROR(__xludf.DUMMYFUNCTION("REGEXMATCH($Q241,""but"")"),FALSE)</f>
        <v>0</v>
      </c>
    </row>
    <row r="242">
      <c r="M242" s="79">
        <v>241.0</v>
      </c>
      <c r="N242" s="26">
        <f t="shared" si="1"/>
        <v>31</v>
      </c>
      <c r="O242" s="26">
        <f t="shared" si="2"/>
        <v>1</v>
      </c>
      <c r="P242" s="13" t="str">
        <f>'アセスメント'!B243</f>
        <v>DESIGN-7-1</v>
      </c>
      <c r="Q242" s="13" t="str">
        <f t="shared" si="3"/>
        <v/>
      </c>
      <c r="R242" s="18" t="b">
        <f>IFERROR(__xludf.DUMMYFUNCTION("REGEXMATCH($Q242,""Yes"")"),FALSE)</f>
        <v>0</v>
      </c>
      <c r="S242" s="18" t="b">
        <f>IFERROR(__xludf.DUMMYFUNCTION("REGEXMATCH($Q242,""No"")"),FALSE)</f>
        <v>0</v>
      </c>
      <c r="T242" s="18" t="b">
        <f>IFERROR(__xludf.DUMMYFUNCTION("REGEXMATCH($Q242,""but"")"),FALSE)</f>
        <v>0</v>
      </c>
    </row>
    <row r="243">
      <c r="M243" s="79">
        <v>242.0</v>
      </c>
      <c r="N243" s="26">
        <f t="shared" si="1"/>
        <v>31</v>
      </c>
      <c r="O243" s="26">
        <f t="shared" si="2"/>
        <v>2</v>
      </c>
      <c r="P243" s="13" t="str">
        <f>'アセスメント'!B244</f>
        <v>DESIGN-7-2</v>
      </c>
      <c r="Q243" s="13" t="str">
        <f t="shared" si="3"/>
        <v/>
      </c>
      <c r="R243" s="18" t="b">
        <f>IFERROR(__xludf.DUMMYFUNCTION("REGEXMATCH($Q243,""Yes"")"),FALSE)</f>
        <v>0</v>
      </c>
      <c r="S243" s="18" t="b">
        <f>IFERROR(__xludf.DUMMYFUNCTION("REGEXMATCH($Q243,""No"")"),FALSE)</f>
        <v>0</v>
      </c>
      <c r="T243" s="18" t="b">
        <f>IFERROR(__xludf.DUMMYFUNCTION("REGEXMATCH($Q243,""but"")"),FALSE)</f>
        <v>0</v>
      </c>
    </row>
    <row r="244">
      <c r="M244" s="79">
        <v>243.0</v>
      </c>
      <c r="N244" s="26">
        <f t="shared" si="1"/>
        <v>31</v>
      </c>
      <c r="O244" s="26">
        <f t="shared" si="2"/>
        <v>3</v>
      </c>
      <c r="P244" s="13" t="str">
        <f>'アセスメント'!B245</f>
        <v>DESIGN-7-3</v>
      </c>
      <c r="Q244" s="13" t="str">
        <f t="shared" si="3"/>
        <v/>
      </c>
      <c r="R244" s="18" t="b">
        <f>IFERROR(__xludf.DUMMYFUNCTION("REGEXMATCH($Q244,""Yes"")"),FALSE)</f>
        <v>0</v>
      </c>
      <c r="S244" s="18" t="b">
        <f>IFERROR(__xludf.DUMMYFUNCTION("REGEXMATCH($Q244,""No"")"),FALSE)</f>
        <v>0</v>
      </c>
      <c r="T244" s="18" t="b">
        <f>IFERROR(__xludf.DUMMYFUNCTION("REGEXMATCH($Q244,""but"")"),FALSE)</f>
        <v>0</v>
      </c>
    </row>
    <row r="245">
      <c r="M245" s="79">
        <v>244.0</v>
      </c>
      <c r="N245" s="26">
        <f t="shared" si="1"/>
        <v>31</v>
      </c>
      <c r="O245" s="26">
        <f t="shared" si="2"/>
        <v>4</v>
      </c>
      <c r="P245" s="13" t="str">
        <f>'アセスメント'!B246</f>
        <v>DESIGN-7-4</v>
      </c>
      <c r="Q245" s="13" t="str">
        <f t="shared" si="3"/>
        <v/>
      </c>
      <c r="R245" s="18" t="b">
        <f>IFERROR(__xludf.DUMMYFUNCTION("REGEXMATCH($Q245,""Yes"")"),FALSE)</f>
        <v>0</v>
      </c>
      <c r="S245" s="18" t="b">
        <f>IFERROR(__xludf.DUMMYFUNCTION("REGEXMATCH($Q245,""No"")"),FALSE)</f>
        <v>0</v>
      </c>
      <c r="T245" s="18" t="b">
        <f>IFERROR(__xludf.DUMMYFUNCTION("REGEXMATCH($Q245,""but"")"),FALSE)</f>
        <v>0</v>
      </c>
    </row>
    <row r="246">
      <c r="M246" s="79">
        <v>245.0</v>
      </c>
      <c r="N246" s="26">
        <f t="shared" si="1"/>
        <v>31</v>
      </c>
      <c r="O246" s="26">
        <f t="shared" si="2"/>
        <v>5</v>
      </c>
      <c r="P246" s="13" t="str">
        <f>'アセスメント'!B247</f>
        <v>DESIGN-7-5</v>
      </c>
      <c r="Q246" s="13" t="str">
        <f t="shared" si="3"/>
        <v/>
      </c>
      <c r="R246" s="18" t="b">
        <f>IFERROR(__xludf.DUMMYFUNCTION("REGEXMATCH($Q246,""Yes"")"),FALSE)</f>
        <v>0</v>
      </c>
      <c r="S246" s="18" t="b">
        <f>IFERROR(__xludf.DUMMYFUNCTION("REGEXMATCH($Q246,""No"")"),FALSE)</f>
        <v>0</v>
      </c>
      <c r="T246" s="18" t="b">
        <f>IFERROR(__xludf.DUMMYFUNCTION("REGEXMATCH($Q246,""but"")"),FALSE)</f>
        <v>0</v>
      </c>
    </row>
    <row r="247">
      <c r="M247" s="79">
        <v>246.0</v>
      </c>
      <c r="N247" s="26">
        <f t="shared" si="1"/>
        <v>31</v>
      </c>
      <c r="O247" s="26">
        <f t="shared" si="2"/>
        <v>6</v>
      </c>
      <c r="P247" s="13" t="str">
        <f>'アセスメント'!B248</f>
        <v>DESIGN-7-6</v>
      </c>
      <c r="Q247" s="13" t="str">
        <f t="shared" si="3"/>
        <v/>
      </c>
      <c r="R247" s="18" t="b">
        <f>IFERROR(__xludf.DUMMYFUNCTION("REGEXMATCH($Q247,""Yes"")"),FALSE)</f>
        <v>0</v>
      </c>
      <c r="S247" s="18" t="b">
        <f>IFERROR(__xludf.DUMMYFUNCTION("REGEXMATCH($Q247,""No"")"),FALSE)</f>
        <v>0</v>
      </c>
      <c r="T247" s="18" t="b">
        <f>IFERROR(__xludf.DUMMYFUNCTION("REGEXMATCH($Q247,""but"")"),FALSE)</f>
        <v>0</v>
      </c>
    </row>
    <row r="248">
      <c r="M248" s="79">
        <v>247.0</v>
      </c>
      <c r="N248" s="26">
        <f t="shared" si="1"/>
        <v>31</v>
      </c>
      <c r="O248" s="26">
        <f t="shared" si="2"/>
        <v>7</v>
      </c>
      <c r="P248" s="13" t="str">
        <f>'アセスメント'!B249</f>
        <v>DESIGN-7-7</v>
      </c>
      <c r="Q248" s="13" t="str">
        <f t="shared" si="3"/>
        <v/>
      </c>
      <c r="R248" s="18" t="b">
        <f>IFERROR(__xludf.DUMMYFUNCTION("REGEXMATCH($Q248,""Yes"")"),FALSE)</f>
        <v>0</v>
      </c>
      <c r="S248" s="18" t="b">
        <f>IFERROR(__xludf.DUMMYFUNCTION("REGEXMATCH($Q248,""No"")"),FALSE)</f>
        <v>0</v>
      </c>
      <c r="T248" s="18" t="b">
        <f>IFERROR(__xludf.DUMMYFUNCTION("REGEXMATCH($Q248,""but"")"),FALSE)</f>
        <v>0</v>
      </c>
    </row>
    <row r="249">
      <c r="M249" s="79">
        <v>248.0</v>
      </c>
      <c r="N249" s="26">
        <f t="shared" si="1"/>
        <v>31</v>
      </c>
      <c r="O249" s="26">
        <f t="shared" si="2"/>
        <v>8</v>
      </c>
      <c r="P249" s="13" t="str">
        <f>'アセスメント'!B250</f>
        <v>DESIGN-7-8</v>
      </c>
      <c r="Q249" s="13" t="str">
        <f t="shared" si="3"/>
        <v/>
      </c>
      <c r="R249" s="18" t="b">
        <f>IFERROR(__xludf.DUMMYFUNCTION("REGEXMATCH($Q249,""Yes"")"),FALSE)</f>
        <v>0</v>
      </c>
      <c r="S249" s="18" t="b">
        <f>IFERROR(__xludf.DUMMYFUNCTION("REGEXMATCH($Q249,""No"")"),FALSE)</f>
        <v>0</v>
      </c>
      <c r="T249" s="18" t="b">
        <f>IFERROR(__xludf.DUMMYFUNCTION("REGEXMATCH($Q249,""but"")"),FALSE)</f>
        <v>0</v>
      </c>
    </row>
    <row r="250">
      <c r="M250" s="79">
        <v>249.0</v>
      </c>
      <c r="N250" s="26">
        <f t="shared" si="1"/>
        <v>32</v>
      </c>
      <c r="O250" s="26">
        <f t="shared" si="2"/>
        <v>1</v>
      </c>
      <c r="P250" s="13" t="str">
        <f>'アセスメント'!B251</f>
        <v>DESIGN-8-1</v>
      </c>
      <c r="Q250" s="13" t="str">
        <f t="shared" si="3"/>
        <v/>
      </c>
      <c r="R250" s="18" t="b">
        <f>IFERROR(__xludf.DUMMYFUNCTION("REGEXMATCH($Q250,""Yes"")"),FALSE)</f>
        <v>0</v>
      </c>
      <c r="S250" s="18" t="b">
        <f>IFERROR(__xludf.DUMMYFUNCTION("REGEXMATCH($Q250,""No"")"),FALSE)</f>
        <v>0</v>
      </c>
      <c r="T250" s="18" t="b">
        <f>IFERROR(__xludf.DUMMYFUNCTION("REGEXMATCH($Q250,""but"")"),FALSE)</f>
        <v>0</v>
      </c>
    </row>
    <row r="251">
      <c r="M251" s="79">
        <v>250.0</v>
      </c>
      <c r="N251" s="26">
        <f t="shared" si="1"/>
        <v>32</v>
      </c>
      <c r="O251" s="26">
        <f t="shared" si="2"/>
        <v>2</v>
      </c>
      <c r="P251" s="13" t="str">
        <f>'アセスメント'!B252</f>
        <v>DESIGN-8-2</v>
      </c>
      <c r="Q251" s="13" t="str">
        <f t="shared" si="3"/>
        <v/>
      </c>
      <c r="R251" s="18" t="b">
        <f>IFERROR(__xludf.DUMMYFUNCTION("REGEXMATCH($Q251,""Yes"")"),FALSE)</f>
        <v>0</v>
      </c>
      <c r="S251" s="18" t="b">
        <f>IFERROR(__xludf.DUMMYFUNCTION("REGEXMATCH($Q251,""No"")"),FALSE)</f>
        <v>0</v>
      </c>
      <c r="T251" s="18" t="b">
        <f>IFERROR(__xludf.DUMMYFUNCTION("REGEXMATCH($Q251,""but"")"),FALSE)</f>
        <v>0</v>
      </c>
    </row>
    <row r="252">
      <c r="M252" s="79">
        <v>251.0</v>
      </c>
      <c r="N252" s="26">
        <f t="shared" si="1"/>
        <v>32</v>
      </c>
      <c r="O252" s="26">
        <f t="shared" si="2"/>
        <v>3</v>
      </c>
      <c r="P252" s="13" t="str">
        <f>'アセスメント'!B253</f>
        <v>DESIGN-8-3</v>
      </c>
      <c r="Q252" s="13" t="str">
        <f t="shared" si="3"/>
        <v/>
      </c>
      <c r="R252" s="18" t="b">
        <f>IFERROR(__xludf.DUMMYFUNCTION("REGEXMATCH($Q252,""Yes"")"),FALSE)</f>
        <v>0</v>
      </c>
      <c r="S252" s="18" t="b">
        <f>IFERROR(__xludf.DUMMYFUNCTION("REGEXMATCH($Q252,""No"")"),FALSE)</f>
        <v>0</v>
      </c>
      <c r="T252" s="18" t="b">
        <f>IFERROR(__xludf.DUMMYFUNCTION("REGEXMATCH($Q252,""but"")"),FALSE)</f>
        <v>0</v>
      </c>
    </row>
    <row r="253">
      <c r="M253" s="79">
        <v>252.0</v>
      </c>
      <c r="N253" s="26">
        <f t="shared" si="1"/>
        <v>32</v>
      </c>
      <c r="O253" s="26">
        <f t="shared" si="2"/>
        <v>4</v>
      </c>
      <c r="P253" s="13" t="str">
        <f>'アセスメント'!B254</f>
        <v>DESIGN-8-4</v>
      </c>
      <c r="Q253" s="13" t="str">
        <f t="shared" si="3"/>
        <v/>
      </c>
      <c r="R253" s="18" t="b">
        <f>IFERROR(__xludf.DUMMYFUNCTION("REGEXMATCH($Q253,""Yes"")"),FALSE)</f>
        <v>0</v>
      </c>
      <c r="S253" s="18" t="b">
        <f>IFERROR(__xludf.DUMMYFUNCTION("REGEXMATCH($Q253,""No"")"),FALSE)</f>
        <v>0</v>
      </c>
      <c r="T253" s="18" t="b">
        <f>IFERROR(__xludf.DUMMYFUNCTION("REGEXMATCH($Q253,""but"")"),FALSE)</f>
        <v>0</v>
      </c>
    </row>
    <row r="254">
      <c r="M254" s="79">
        <v>253.0</v>
      </c>
      <c r="N254" s="26">
        <f t="shared" si="1"/>
        <v>32</v>
      </c>
      <c r="O254" s="26">
        <f t="shared" si="2"/>
        <v>5</v>
      </c>
      <c r="P254" s="13" t="str">
        <f>'アセスメント'!B255</f>
        <v>DESIGN-8-5</v>
      </c>
      <c r="Q254" s="13" t="str">
        <f t="shared" si="3"/>
        <v/>
      </c>
      <c r="R254" s="18" t="b">
        <f>IFERROR(__xludf.DUMMYFUNCTION("REGEXMATCH($Q254,""Yes"")"),FALSE)</f>
        <v>0</v>
      </c>
      <c r="S254" s="18" t="b">
        <f>IFERROR(__xludf.DUMMYFUNCTION("REGEXMATCH($Q254,""No"")"),FALSE)</f>
        <v>0</v>
      </c>
      <c r="T254" s="18" t="b">
        <f>IFERROR(__xludf.DUMMYFUNCTION("REGEXMATCH($Q254,""but"")"),FALSE)</f>
        <v>0</v>
      </c>
    </row>
    <row r="255">
      <c r="M255" s="79">
        <v>254.0</v>
      </c>
      <c r="N255" s="26">
        <f t="shared" si="1"/>
        <v>32</v>
      </c>
      <c r="O255" s="26">
        <f t="shared" si="2"/>
        <v>6</v>
      </c>
      <c r="P255" s="13" t="str">
        <f>'アセスメント'!B256</f>
        <v>DESIGN-8-6</v>
      </c>
      <c r="Q255" s="13" t="str">
        <f t="shared" si="3"/>
        <v/>
      </c>
      <c r="R255" s="18" t="b">
        <f>IFERROR(__xludf.DUMMYFUNCTION("REGEXMATCH($Q255,""Yes"")"),FALSE)</f>
        <v>0</v>
      </c>
      <c r="S255" s="18" t="b">
        <f>IFERROR(__xludf.DUMMYFUNCTION("REGEXMATCH($Q255,""No"")"),FALSE)</f>
        <v>0</v>
      </c>
      <c r="T255" s="18" t="b">
        <f>IFERROR(__xludf.DUMMYFUNCTION("REGEXMATCH($Q255,""but"")"),FALSE)</f>
        <v>0</v>
      </c>
    </row>
    <row r="256">
      <c r="M256" s="79">
        <v>255.0</v>
      </c>
      <c r="N256" s="26">
        <f t="shared" si="1"/>
        <v>32</v>
      </c>
      <c r="O256" s="26">
        <f t="shared" si="2"/>
        <v>7</v>
      </c>
      <c r="P256" s="13" t="str">
        <f>'アセスメント'!B257</f>
        <v>DESIGN-8-7</v>
      </c>
      <c r="Q256" s="13" t="str">
        <f t="shared" si="3"/>
        <v/>
      </c>
      <c r="R256" s="18" t="b">
        <f>IFERROR(__xludf.DUMMYFUNCTION("REGEXMATCH($Q256,""Yes"")"),FALSE)</f>
        <v>0</v>
      </c>
      <c r="S256" s="18" t="b">
        <f>IFERROR(__xludf.DUMMYFUNCTION("REGEXMATCH($Q256,""No"")"),FALSE)</f>
        <v>0</v>
      </c>
      <c r="T256" s="18" t="b">
        <f>IFERROR(__xludf.DUMMYFUNCTION("REGEXMATCH($Q256,""but"")"),FALSE)</f>
        <v>0</v>
      </c>
    </row>
    <row r="257">
      <c r="M257" s="79">
        <v>256.0</v>
      </c>
      <c r="N257" s="26">
        <f t="shared" si="1"/>
        <v>32</v>
      </c>
      <c r="O257" s="26">
        <f t="shared" si="2"/>
        <v>8</v>
      </c>
      <c r="P257" s="13" t="str">
        <f>'アセスメント'!B258</f>
        <v>DESIGN-8-8</v>
      </c>
      <c r="Q257" s="13" t="str">
        <f t="shared" si="3"/>
        <v/>
      </c>
      <c r="R257" s="18" t="b">
        <f>IFERROR(__xludf.DUMMYFUNCTION("REGEXMATCH($Q257,""Yes"")"),FALSE)</f>
        <v>0</v>
      </c>
      <c r="S257" s="18" t="b">
        <f>IFERROR(__xludf.DUMMYFUNCTION("REGEXMATCH($Q257,""No"")"),FALSE)</f>
        <v>0</v>
      </c>
      <c r="T257" s="18" t="b">
        <f>IFERROR(__xludf.DUMMYFUNCTION("REGEXMATCH($Q257,""but"")"),FALSE)</f>
        <v>0</v>
      </c>
    </row>
    <row r="258">
      <c r="M258" s="79">
        <v>257.0</v>
      </c>
      <c r="N258" s="26">
        <f t="shared" si="1"/>
        <v>33</v>
      </c>
      <c r="O258" s="26">
        <f t="shared" si="2"/>
        <v>1</v>
      </c>
      <c r="P258" s="13" t="str">
        <f>'アセスメント'!B259</f>
        <v>CORPORATE-1-1</v>
      </c>
      <c r="Q258" s="13" t="str">
        <f t="shared" si="3"/>
        <v/>
      </c>
      <c r="R258" s="18" t="b">
        <f>IFERROR(__xludf.DUMMYFUNCTION("REGEXMATCH($Q258,""Yes"")"),FALSE)</f>
        <v>0</v>
      </c>
      <c r="S258" s="18" t="b">
        <f>IFERROR(__xludf.DUMMYFUNCTION("REGEXMATCH($Q258,""No"")"),FALSE)</f>
        <v>0</v>
      </c>
      <c r="T258" s="18" t="b">
        <f>IFERROR(__xludf.DUMMYFUNCTION("REGEXMATCH($Q258,""but"")"),FALSE)</f>
        <v>0</v>
      </c>
    </row>
    <row r="259">
      <c r="M259" s="79">
        <v>258.0</v>
      </c>
      <c r="N259" s="26">
        <f t="shared" si="1"/>
        <v>33</v>
      </c>
      <c r="O259" s="26">
        <f t="shared" si="2"/>
        <v>2</v>
      </c>
      <c r="P259" s="13" t="str">
        <f>'アセスメント'!B260</f>
        <v>CORPORATE-1-2</v>
      </c>
      <c r="Q259" s="13" t="str">
        <f t="shared" si="3"/>
        <v/>
      </c>
      <c r="R259" s="18" t="b">
        <f>IFERROR(__xludf.DUMMYFUNCTION("REGEXMATCH($Q259,""Yes"")"),FALSE)</f>
        <v>0</v>
      </c>
      <c r="S259" s="18" t="b">
        <f>IFERROR(__xludf.DUMMYFUNCTION("REGEXMATCH($Q259,""No"")"),FALSE)</f>
        <v>0</v>
      </c>
      <c r="T259" s="18" t="b">
        <f>IFERROR(__xludf.DUMMYFUNCTION("REGEXMATCH($Q259,""but"")"),FALSE)</f>
        <v>0</v>
      </c>
    </row>
    <row r="260">
      <c r="M260" s="79">
        <v>259.0</v>
      </c>
      <c r="N260" s="26">
        <f t="shared" si="1"/>
        <v>33</v>
      </c>
      <c r="O260" s="26">
        <f t="shared" si="2"/>
        <v>3</v>
      </c>
      <c r="P260" s="13" t="str">
        <f>'アセスメント'!B261</f>
        <v>CORPORATE-1-3</v>
      </c>
      <c r="Q260" s="13" t="str">
        <f t="shared" si="3"/>
        <v/>
      </c>
      <c r="R260" s="18" t="b">
        <f>IFERROR(__xludf.DUMMYFUNCTION("REGEXMATCH($Q260,""Yes"")"),FALSE)</f>
        <v>0</v>
      </c>
      <c r="S260" s="18" t="b">
        <f>IFERROR(__xludf.DUMMYFUNCTION("REGEXMATCH($Q260,""No"")"),FALSE)</f>
        <v>0</v>
      </c>
      <c r="T260" s="18" t="b">
        <f>IFERROR(__xludf.DUMMYFUNCTION("REGEXMATCH($Q260,""but"")"),FALSE)</f>
        <v>0</v>
      </c>
    </row>
    <row r="261">
      <c r="M261" s="79">
        <v>260.0</v>
      </c>
      <c r="N261" s="26">
        <f t="shared" si="1"/>
        <v>33</v>
      </c>
      <c r="O261" s="26">
        <f t="shared" si="2"/>
        <v>4</v>
      </c>
      <c r="P261" s="13" t="str">
        <f>'アセスメント'!B262</f>
        <v>CORPORATE-1-4</v>
      </c>
      <c r="Q261" s="13" t="str">
        <f t="shared" si="3"/>
        <v/>
      </c>
      <c r="R261" s="18" t="b">
        <f>IFERROR(__xludf.DUMMYFUNCTION("REGEXMATCH($Q261,""Yes"")"),FALSE)</f>
        <v>0</v>
      </c>
      <c r="S261" s="18" t="b">
        <f>IFERROR(__xludf.DUMMYFUNCTION("REGEXMATCH($Q261,""No"")"),FALSE)</f>
        <v>0</v>
      </c>
      <c r="T261" s="18" t="b">
        <f>IFERROR(__xludf.DUMMYFUNCTION("REGEXMATCH($Q261,""but"")"),FALSE)</f>
        <v>0</v>
      </c>
    </row>
    <row r="262">
      <c r="M262" s="79">
        <v>261.0</v>
      </c>
      <c r="N262" s="26">
        <f t="shared" si="1"/>
        <v>33</v>
      </c>
      <c r="O262" s="26">
        <f t="shared" si="2"/>
        <v>5</v>
      </c>
      <c r="P262" s="13" t="str">
        <f>'アセスメント'!B263</f>
        <v>CORPORATE-1-5</v>
      </c>
      <c r="Q262" s="13" t="str">
        <f t="shared" si="3"/>
        <v/>
      </c>
      <c r="R262" s="18" t="b">
        <f>IFERROR(__xludf.DUMMYFUNCTION("REGEXMATCH($Q262,""Yes"")"),FALSE)</f>
        <v>0</v>
      </c>
      <c r="S262" s="18" t="b">
        <f>IFERROR(__xludf.DUMMYFUNCTION("REGEXMATCH($Q262,""No"")"),FALSE)</f>
        <v>0</v>
      </c>
      <c r="T262" s="18" t="b">
        <f>IFERROR(__xludf.DUMMYFUNCTION("REGEXMATCH($Q262,""but"")"),FALSE)</f>
        <v>0</v>
      </c>
    </row>
    <row r="263">
      <c r="M263" s="79">
        <v>262.0</v>
      </c>
      <c r="N263" s="26">
        <f t="shared" si="1"/>
        <v>33</v>
      </c>
      <c r="O263" s="26">
        <f t="shared" si="2"/>
        <v>6</v>
      </c>
      <c r="P263" s="13" t="str">
        <f>'アセスメント'!B264</f>
        <v>CORPORATE-1-6</v>
      </c>
      <c r="Q263" s="13" t="str">
        <f t="shared" si="3"/>
        <v/>
      </c>
      <c r="R263" s="18" t="b">
        <f>IFERROR(__xludf.DUMMYFUNCTION("REGEXMATCH($Q263,""Yes"")"),FALSE)</f>
        <v>0</v>
      </c>
      <c r="S263" s="18" t="b">
        <f>IFERROR(__xludf.DUMMYFUNCTION("REGEXMATCH($Q263,""No"")"),FALSE)</f>
        <v>0</v>
      </c>
      <c r="T263" s="18" t="b">
        <f>IFERROR(__xludf.DUMMYFUNCTION("REGEXMATCH($Q263,""but"")"),FALSE)</f>
        <v>0</v>
      </c>
    </row>
    <row r="264">
      <c r="M264" s="79">
        <v>263.0</v>
      </c>
      <c r="N264" s="26">
        <f t="shared" si="1"/>
        <v>33</v>
      </c>
      <c r="O264" s="26">
        <f t="shared" si="2"/>
        <v>7</v>
      </c>
      <c r="P264" s="13" t="str">
        <f>'アセスメント'!B265</f>
        <v>CORPORATE-1-7</v>
      </c>
      <c r="Q264" s="13" t="str">
        <f t="shared" si="3"/>
        <v/>
      </c>
      <c r="R264" s="18" t="b">
        <f>IFERROR(__xludf.DUMMYFUNCTION("REGEXMATCH($Q264,""Yes"")"),FALSE)</f>
        <v>0</v>
      </c>
      <c r="S264" s="18" t="b">
        <f>IFERROR(__xludf.DUMMYFUNCTION("REGEXMATCH($Q264,""No"")"),FALSE)</f>
        <v>0</v>
      </c>
      <c r="T264" s="18" t="b">
        <f>IFERROR(__xludf.DUMMYFUNCTION("REGEXMATCH($Q264,""but"")"),FALSE)</f>
        <v>0</v>
      </c>
    </row>
    <row r="265">
      <c r="M265" s="79">
        <v>264.0</v>
      </c>
      <c r="N265" s="26">
        <f t="shared" si="1"/>
        <v>33</v>
      </c>
      <c r="O265" s="26">
        <f t="shared" si="2"/>
        <v>8</v>
      </c>
      <c r="P265" s="13" t="str">
        <f>'アセスメント'!B266</f>
        <v>CORPORATE-1-8</v>
      </c>
      <c r="Q265" s="13" t="str">
        <f t="shared" si="3"/>
        <v/>
      </c>
      <c r="R265" s="18" t="b">
        <f>IFERROR(__xludf.DUMMYFUNCTION("REGEXMATCH($Q265,""Yes"")"),FALSE)</f>
        <v>0</v>
      </c>
      <c r="S265" s="18" t="b">
        <f>IFERROR(__xludf.DUMMYFUNCTION("REGEXMATCH($Q265,""No"")"),FALSE)</f>
        <v>0</v>
      </c>
      <c r="T265" s="18" t="b">
        <f>IFERROR(__xludf.DUMMYFUNCTION("REGEXMATCH($Q265,""but"")"),FALSE)</f>
        <v>0</v>
      </c>
    </row>
    <row r="266">
      <c r="M266" s="79">
        <v>265.0</v>
      </c>
      <c r="N266" s="26">
        <f t="shared" si="1"/>
        <v>34</v>
      </c>
      <c r="O266" s="26">
        <f t="shared" si="2"/>
        <v>1</v>
      </c>
      <c r="P266" s="13" t="str">
        <f>'アセスメント'!B267</f>
        <v>CORPORATE-2-1</v>
      </c>
      <c r="Q266" s="13" t="str">
        <f t="shared" si="3"/>
        <v/>
      </c>
      <c r="R266" s="18" t="b">
        <f>IFERROR(__xludf.DUMMYFUNCTION("REGEXMATCH($Q266,""Yes"")"),FALSE)</f>
        <v>0</v>
      </c>
      <c r="S266" s="18" t="b">
        <f>IFERROR(__xludf.DUMMYFUNCTION("REGEXMATCH($Q266,""No"")"),FALSE)</f>
        <v>0</v>
      </c>
      <c r="T266" s="18" t="b">
        <f>IFERROR(__xludf.DUMMYFUNCTION("REGEXMATCH($Q266,""but"")"),FALSE)</f>
        <v>0</v>
      </c>
    </row>
    <row r="267">
      <c r="M267" s="79">
        <v>266.0</v>
      </c>
      <c r="N267" s="26">
        <f t="shared" si="1"/>
        <v>34</v>
      </c>
      <c r="O267" s="26">
        <f t="shared" si="2"/>
        <v>2</v>
      </c>
      <c r="P267" s="13" t="str">
        <f>'アセスメント'!B268</f>
        <v>CORPORATE-2-2</v>
      </c>
      <c r="Q267" s="13" t="str">
        <f t="shared" si="3"/>
        <v/>
      </c>
      <c r="R267" s="18" t="b">
        <f>IFERROR(__xludf.DUMMYFUNCTION("REGEXMATCH($Q267,""Yes"")"),FALSE)</f>
        <v>0</v>
      </c>
      <c r="S267" s="18" t="b">
        <f>IFERROR(__xludf.DUMMYFUNCTION("REGEXMATCH($Q267,""No"")"),FALSE)</f>
        <v>0</v>
      </c>
      <c r="T267" s="18" t="b">
        <f>IFERROR(__xludf.DUMMYFUNCTION("REGEXMATCH($Q267,""but"")"),FALSE)</f>
        <v>0</v>
      </c>
    </row>
    <row r="268">
      <c r="M268" s="79">
        <v>267.0</v>
      </c>
      <c r="N268" s="26">
        <f t="shared" si="1"/>
        <v>34</v>
      </c>
      <c r="O268" s="26">
        <f t="shared" si="2"/>
        <v>3</v>
      </c>
      <c r="P268" s="13" t="str">
        <f>'アセスメント'!B269</f>
        <v>CORPORATE-2-3</v>
      </c>
      <c r="Q268" s="13" t="str">
        <f t="shared" si="3"/>
        <v/>
      </c>
      <c r="R268" s="18" t="b">
        <f>IFERROR(__xludf.DUMMYFUNCTION("REGEXMATCH($Q268,""Yes"")"),FALSE)</f>
        <v>0</v>
      </c>
      <c r="S268" s="18" t="b">
        <f>IFERROR(__xludf.DUMMYFUNCTION("REGEXMATCH($Q268,""No"")"),FALSE)</f>
        <v>0</v>
      </c>
      <c r="T268" s="18" t="b">
        <f>IFERROR(__xludf.DUMMYFUNCTION("REGEXMATCH($Q268,""but"")"),FALSE)</f>
        <v>0</v>
      </c>
    </row>
    <row r="269">
      <c r="M269" s="79">
        <v>268.0</v>
      </c>
      <c r="N269" s="26">
        <f t="shared" si="1"/>
        <v>34</v>
      </c>
      <c r="O269" s="26">
        <f t="shared" si="2"/>
        <v>4</v>
      </c>
      <c r="P269" s="13" t="str">
        <f>'アセスメント'!B270</f>
        <v>CORPORATE-2-4</v>
      </c>
      <c r="Q269" s="13" t="str">
        <f t="shared" si="3"/>
        <v/>
      </c>
      <c r="R269" s="18" t="b">
        <f>IFERROR(__xludf.DUMMYFUNCTION("REGEXMATCH($Q269,""Yes"")"),FALSE)</f>
        <v>0</v>
      </c>
      <c r="S269" s="18" t="b">
        <f>IFERROR(__xludf.DUMMYFUNCTION("REGEXMATCH($Q269,""No"")"),FALSE)</f>
        <v>0</v>
      </c>
      <c r="T269" s="18" t="b">
        <f>IFERROR(__xludf.DUMMYFUNCTION("REGEXMATCH($Q269,""but"")"),FALSE)</f>
        <v>0</v>
      </c>
    </row>
    <row r="270">
      <c r="M270" s="79">
        <v>269.0</v>
      </c>
      <c r="N270" s="26">
        <f t="shared" si="1"/>
        <v>34</v>
      </c>
      <c r="O270" s="26">
        <f t="shared" si="2"/>
        <v>5</v>
      </c>
      <c r="P270" s="13" t="str">
        <f>'アセスメント'!B271</f>
        <v>CORPORATE-2-5</v>
      </c>
      <c r="Q270" s="13" t="str">
        <f t="shared" si="3"/>
        <v/>
      </c>
      <c r="R270" s="18" t="b">
        <f>IFERROR(__xludf.DUMMYFUNCTION("REGEXMATCH($Q270,""Yes"")"),FALSE)</f>
        <v>0</v>
      </c>
      <c r="S270" s="18" t="b">
        <f>IFERROR(__xludf.DUMMYFUNCTION("REGEXMATCH($Q270,""No"")"),FALSE)</f>
        <v>0</v>
      </c>
      <c r="T270" s="18" t="b">
        <f>IFERROR(__xludf.DUMMYFUNCTION("REGEXMATCH($Q270,""but"")"),FALSE)</f>
        <v>0</v>
      </c>
    </row>
    <row r="271">
      <c r="M271" s="79">
        <v>270.0</v>
      </c>
      <c r="N271" s="26">
        <f t="shared" si="1"/>
        <v>34</v>
      </c>
      <c r="O271" s="26">
        <f t="shared" si="2"/>
        <v>6</v>
      </c>
      <c r="P271" s="13" t="str">
        <f>'アセスメント'!B272</f>
        <v>CORPORATE-2-6</v>
      </c>
      <c r="Q271" s="13" t="str">
        <f t="shared" si="3"/>
        <v/>
      </c>
      <c r="R271" s="18" t="b">
        <f>IFERROR(__xludf.DUMMYFUNCTION("REGEXMATCH($Q271,""Yes"")"),FALSE)</f>
        <v>0</v>
      </c>
      <c r="S271" s="18" t="b">
        <f>IFERROR(__xludf.DUMMYFUNCTION("REGEXMATCH($Q271,""No"")"),FALSE)</f>
        <v>0</v>
      </c>
      <c r="T271" s="18" t="b">
        <f>IFERROR(__xludf.DUMMYFUNCTION("REGEXMATCH($Q271,""but"")"),FALSE)</f>
        <v>0</v>
      </c>
    </row>
    <row r="272">
      <c r="M272" s="79">
        <v>271.0</v>
      </c>
      <c r="N272" s="26">
        <f t="shared" si="1"/>
        <v>34</v>
      </c>
      <c r="O272" s="26">
        <f t="shared" si="2"/>
        <v>7</v>
      </c>
      <c r="P272" s="13" t="str">
        <f>'アセスメント'!B273</f>
        <v>CORPORATE-2-7</v>
      </c>
      <c r="Q272" s="13" t="str">
        <f t="shared" si="3"/>
        <v/>
      </c>
      <c r="R272" s="18" t="b">
        <f>IFERROR(__xludf.DUMMYFUNCTION("REGEXMATCH($Q272,""Yes"")"),FALSE)</f>
        <v>0</v>
      </c>
      <c r="S272" s="18" t="b">
        <f>IFERROR(__xludf.DUMMYFUNCTION("REGEXMATCH($Q272,""No"")"),FALSE)</f>
        <v>0</v>
      </c>
      <c r="T272" s="18" t="b">
        <f>IFERROR(__xludf.DUMMYFUNCTION("REGEXMATCH($Q272,""but"")"),FALSE)</f>
        <v>0</v>
      </c>
    </row>
    <row r="273">
      <c r="M273" s="79">
        <v>272.0</v>
      </c>
      <c r="N273" s="26">
        <f t="shared" si="1"/>
        <v>34</v>
      </c>
      <c r="O273" s="26">
        <f t="shared" si="2"/>
        <v>8</v>
      </c>
      <c r="P273" s="13" t="str">
        <f>'アセスメント'!B274</f>
        <v>CORPORATE-2-8</v>
      </c>
      <c r="Q273" s="13" t="str">
        <f t="shared" si="3"/>
        <v/>
      </c>
      <c r="R273" s="18" t="b">
        <f>IFERROR(__xludf.DUMMYFUNCTION("REGEXMATCH($Q273,""Yes"")"),FALSE)</f>
        <v>0</v>
      </c>
      <c r="S273" s="18" t="b">
        <f>IFERROR(__xludf.DUMMYFUNCTION("REGEXMATCH($Q273,""No"")"),FALSE)</f>
        <v>0</v>
      </c>
      <c r="T273" s="18" t="b">
        <f>IFERROR(__xludf.DUMMYFUNCTION("REGEXMATCH($Q273,""but"")"),FALSE)</f>
        <v>0</v>
      </c>
    </row>
    <row r="274">
      <c r="M274" s="79">
        <v>273.0</v>
      </c>
      <c r="N274" s="26">
        <f t="shared" si="1"/>
        <v>35</v>
      </c>
      <c r="O274" s="26">
        <f t="shared" si="2"/>
        <v>1</v>
      </c>
      <c r="P274" s="13" t="str">
        <f>'アセスメント'!B275</f>
        <v>CORPORATE-3-1</v>
      </c>
      <c r="Q274" s="13" t="str">
        <f t="shared" si="3"/>
        <v/>
      </c>
      <c r="R274" s="18" t="b">
        <f>IFERROR(__xludf.DUMMYFUNCTION("REGEXMATCH($Q274,""Yes"")"),FALSE)</f>
        <v>0</v>
      </c>
      <c r="S274" s="18" t="b">
        <f>IFERROR(__xludf.DUMMYFUNCTION("REGEXMATCH($Q274,""No"")"),FALSE)</f>
        <v>0</v>
      </c>
      <c r="T274" s="18" t="b">
        <f>IFERROR(__xludf.DUMMYFUNCTION("REGEXMATCH($Q274,""but"")"),FALSE)</f>
        <v>0</v>
      </c>
    </row>
    <row r="275">
      <c r="M275" s="79">
        <v>274.0</v>
      </c>
      <c r="N275" s="26">
        <f t="shared" si="1"/>
        <v>35</v>
      </c>
      <c r="O275" s="26">
        <f t="shared" si="2"/>
        <v>2</v>
      </c>
      <c r="P275" s="13" t="str">
        <f>'アセスメント'!B276</f>
        <v>CORPORATE-3-2</v>
      </c>
      <c r="Q275" s="13" t="str">
        <f t="shared" si="3"/>
        <v/>
      </c>
      <c r="R275" s="18" t="b">
        <f>IFERROR(__xludf.DUMMYFUNCTION("REGEXMATCH($Q275,""Yes"")"),FALSE)</f>
        <v>0</v>
      </c>
      <c r="S275" s="18" t="b">
        <f>IFERROR(__xludf.DUMMYFUNCTION("REGEXMATCH($Q275,""No"")"),FALSE)</f>
        <v>0</v>
      </c>
      <c r="T275" s="18" t="b">
        <f>IFERROR(__xludf.DUMMYFUNCTION("REGEXMATCH($Q275,""but"")"),FALSE)</f>
        <v>0</v>
      </c>
    </row>
    <row r="276">
      <c r="M276" s="79">
        <v>275.0</v>
      </c>
      <c r="N276" s="26">
        <f t="shared" si="1"/>
        <v>35</v>
      </c>
      <c r="O276" s="26">
        <f t="shared" si="2"/>
        <v>3</v>
      </c>
      <c r="P276" s="13" t="str">
        <f>'アセスメント'!B277</f>
        <v>CORPORATE-3-3</v>
      </c>
      <c r="Q276" s="13" t="str">
        <f t="shared" si="3"/>
        <v/>
      </c>
      <c r="R276" s="18" t="b">
        <f>IFERROR(__xludf.DUMMYFUNCTION("REGEXMATCH($Q276,""Yes"")"),FALSE)</f>
        <v>0</v>
      </c>
      <c r="S276" s="18" t="b">
        <f>IFERROR(__xludf.DUMMYFUNCTION("REGEXMATCH($Q276,""No"")"),FALSE)</f>
        <v>0</v>
      </c>
      <c r="T276" s="18" t="b">
        <f>IFERROR(__xludf.DUMMYFUNCTION("REGEXMATCH($Q276,""but"")"),FALSE)</f>
        <v>0</v>
      </c>
    </row>
    <row r="277">
      <c r="M277" s="79">
        <v>276.0</v>
      </c>
      <c r="N277" s="26">
        <f t="shared" si="1"/>
        <v>35</v>
      </c>
      <c r="O277" s="26">
        <f t="shared" si="2"/>
        <v>4</v>
      </c>
      <c r="P277" s="13" t="str">
        <f>'アセスメント'!B278</f>
        <v>CORPORATE-3-4</v>
      </c>
      <c r="Q277" s="13" t="str">
        <f t="shared" si="3"/>
        <v/>
      </c>
      <c r="R277" s="18" t="b">
        <f>IFERROR(__xludf.DUMMYFUNCTION("REGEXMATCH($Q277,""Yes"")"),FALSE)</f>
        <v>0</v>
      </c>
      <c r="S277" s="18" t="b">
        <f>IFERROR(__xludf.DUMMYFUNCTION("REGEXMATCH($Q277,""No"")"),FALSE)</f>
        <v>0</v>
      </c>
      <c r="T277" s="18" t="b">
        <f>IFERROR(__xludf.DUMMYFUNCTION("REGEXMATCH($Q277,""but"")"),FALSE)</f>
        <v>0</v>
      </c>
    </row>
    <row r="278">
      <c r="M278" s="79">
        <v>277.0</v>
      </c>
      <c r="N278" s="26">
        <f t="shared" si="1"/>
        <v>35</v>
      </c>
      <c r="O278" s="26">
        <f t="shared" si="2"/>
        <v>5</v>
      </c>
      <c r="P278" s="13" t="str">
        <f>'アセスメント'!B279</f>
        <v>CORPORATE-3-5</v>
      </c>
      <c r="Q278" s="13" t="str">
        <f t="shared" si="3"/>
        <v/>
      </c>
      <c r="R278" s="18" t="b">
        <f>IFERROR(__xludf.DUMMYFUNCTION("REGEXMATCH($Q278,""Yes"")"),FALSE)</f>
        <v>0</v>
      </c>
      <c r="S278" s="18" t="b">
        <f>IFERROR(__xludf.DUMMYFUNCTION("REGEXMATCH($Q278,""No"")"),FALSE)</f>
        <v>0</v>
      </c>
      <c r="T278" s="18" t="b">
        <f>IFERROR(__xludf.DUMMYFUNCTION("REGEXMATCH($Q278,""but"")"),FALSE)</f>
        <v>0</v>
      </c>
    </row>
    <row r="279">
      <c r="M279" s="79">
        <v>278.0</v>
      </c>
      <c r="N279" s="26">
        <f t="shared" si="1"/>
        <v>35</v>
      </c>
      <c r="O279" s="26">
        <f t="shared" si="2"/>
        <v>6</v>
      </c>
      <c r="P279" s="13" t="str">
        <f>'アセスメント'!B280</f>
        <v>CORPORATE-3-6</v>
      </c>
      <c r="Q279" s="13" t="str">
        <f t="shared" si="3"/>
        <v/>
      </c>
      <c r="R279" s="18" t="b">
        <f>IFERROR(__xludf.DUMMYFUNCTION("REGEXMATCH($Q279,""Yes"")"),FALSE)</f>
        <v>0</v>
      </c>
      <c r="S279" s="18" t="b">
        <f>IFERROR(__xludf.DUMMYFUNCTION("REGEXMATCH($Q279,""No"")"),FALSE)</f>
        <v>0</v>
      </c>
      <c r="T279" s="18" t="b">
        <f>IFERROR(__xludf.DUMMYFUNCTION("REGEXMATCH($Q279,""but"")"),FALSE)</f>
        <v>0</v>
      </c>
    </row>
    <row r="280">
      <c r="M280" s="79">
        <v>279.0</v>
      </c>
      <c r="N280" s="26">
        <f t="shared" si="1"/>
        <v>35</v>
      </c>
      <c r="O280" s="26">
        <f t="shared" si="2"/>
        <v>7</v>
      </c>
      <c r="P280" s="13" t="str">
        <f>'アセスメント'!B281</f>
        <v>CORPORATE-3-7</v>
      </c>
      <c r="Q280" s="13" t="str">
        <f t="shared" si="3"/>
        <v/>
      </c>
      <c r="R280" s="18" t="b">
        <f>IFERROR(__xludf.DUMMYFUNCTION("REGEXMATCH($Q280,""Yes"")"),FALSE)</f>
        <v>0</v>
      </c>
      <c r="S280" s="18" t="b">
        <f>IFERROR(__xludf.DUMMYFUNCTION("REGEXMATCH($Q280,""No"")"),FALSE)</f>
        <v>0</v>
      </c>
      <c r="T280" s="18" t="b">
        <f>IFERROR(__xludf.DUMMYFUNCTION("REGEXMATCH($Q280,""but"")"),FALSE)</f>
        <v>0</v>
      </c>
    </row>
    <row r="281">
      <c r="M281" s="79">
        <v>280.0</v>
      </c>
      <c r="N281" s="26">
        <f t="shared" si="1"/>
        <v>35</v>
      </c>
      <c r="O281" s="26">
        <f t="shared" si="2"/>
        <v>8</v>
      </c>
      <c r="P281" s="13" t="str">
        <f>'アセスメント'!B282</f>
        <v>CORPORATE-3-8</v>
      </c>
      <c r="Q281" s="13" t="str">
        <f t="shared" si="3"/>
        <v/>
      </c>
      <c r="R281" s="18" t="b">
        <f>IFERROR(__xludf.DUMMYFUNCTION("REGEXMATCH($Q281,""Yes"")"),FALSE)</f>
        <v>0</v>
      </c>
      <c r="S281" s="18" t="b">
        <f>IFERROR(__xludf.DUMMYFUNCTION("REGEXMATCH($Q281,""No"")"),FALSE)</f>
        <v>0</v>
      </c>
      <c r="T281" s="18" t="b">
        <f>IFERROR(__xludf.DUMMYFUNCTION("REGEXMATCH($Q281,""but"")"),FALSE)</f>
        <v>0</v>
      </c>
    </row>
    <row r="282">
      <c r="M282" s="79">
        <v>281.0</v>
      </c>
      <c r="N282" s="26">
        <f t="shared" si="1"/>
        <v>36</v>
      </c>
      <c r="O282" s="26">
        <f t="shared" si="2"/>
        <v>1</v>
      </c>
      <c r="P282" s="13" t="str">
        <f>'アセスメント'!B283</f>
        <v>CORPORATE-4-1</v>
      </c>
      <c r="Q282" s="13" t="str">
        <f t="shared" si="3"/>
        <v/>
      </c>
      <c r="R282" s="18" t="b">
        <f>IFERROR(__xludf.DUMMYFUNCTION("REGEXMATCH($Q282,""Yes"")"),FALSE)</f>
        <v>0</v>
      </c>
      <c r="S282" s="18" t="b">
        <f>IFERROR(__xludf.DUMMYFUNCTION("REGEXMATCH($Q282,""No"")"),FALSE)</f>
        <v>0</v>
      </c>
      <c r="T282" s="18" t="b">
        <f>IFERROR(__xludf.DUMMYFUNCTION("REGEXMATCH($Q282,""but"")"),FALSE)</f>
        <v>0</v>
      </c>
    </row>
    <row r="283">
      <c r="M283" s="79">
        <v>282.0</v>
      </c>
      <c r="N283" s="26">
        <f t="shared" si="1"/>
        <v>36</v>
      </c>
      <c r="O283" s="26">
        <f t="shared" si="2"/>
        <v>2</v>
      </c>
      <c r="P283" s="13" t="str">
        <f>'アセスメント'!B284</f>
        <v>CORPORATE-4-2</v>
      </c>
      <c r="Q283" s="13" t="str">
        <f t="shared" si="3"/>
        <v/>
      </c>
      <c r="R283" s="18" t="b">
        <f>IFERROR(__xludf.DUMMYFUNCTION("REGEXMATCH($Q283,""Yes"")"),FALSE)</f>
        <v>0</v>
      </c>
      <c r="S283" s="18" t="b">
        <f>IFERROR(__xludf.DUMMYFUNCTION("REGEXMATCH($Q283,""No"")"),FALSE)</f>
        <v>0</v>
      </c>
      <c r="T283" s="18" t="b">
        <f>IFERROR(__xludf.DUMMYFUNCTION("REGEXMATCH($Q283,""but"")"),FALSE)</f>
        <v>0</v>
      </c>
    </row>
    <row r="284">
      <c r="M284" s="79">
        <v>283.0</v>
      </c>
      <c r="N284" s="26">
        <f t="shared" si="1"/>
        <v>36</v>
      </c>
      <c r="O284" s="26">
        <f t="shared" si="2"/>
        <v>3</v>
      </c>
      <c r="P284" s="13" t="str">
        <f>'アセスメント'!B285</f>
        <v>CORPORATE-4-3</v>
      </c>
      <c r="Q284" s="13" t="str">
        <f t="shared" si="3"/>
        <v/>
      </c>
      <c r="R284" s="18" t="b">
        <f>IFERROR(__xludf.DUMMYFUNCTION("REGEXMATCH($Q284,""Yes"")"),FALSE)</f>
        <v>0</v>
      </c>
      <c r="S284" s="18" t="b">
        <f>IFERROR(__xludf.DUMMYFUNCTION("REGEXMATCH($Q284,""No"")"),FALSE)</f>
        <v>0</v>
      </c>
      <c r="T284" s="18" t="b">
        <f>IFERROR(__xludf.DUMMYFUNCTION("REGEXMATCH($Q284,""but"")"),FALSE)</f>
        <v>0</v>
      </c>
    </row>
    <row r="285">
      <c r="M285" s="79">
        <v>284.0</v>
      </c>
      <c r="N285" s="26">
        <f t="shared" si="1"/>
        <v>36</v>
      </c>
      <c r="O285" s="26">
        <f t="shared" si="2"/>
        <v>4</v>
      </c>
      <c r="P285" s="13" t="str">
        <f>'アセスメント'!B286</f>
        <v>CORPORATE-4-4</v>
      </c>
      <c r="Q285" s="13" t="str">
        <f t="shared" si="3"/>
        <v/>
      </c>
      <c r="R285" s="18" t="b">
        <f>IFERROR(__xludf.DUMMYFUNCTION("REGEXMATCH($Q285,""Yes"")"),FALSE)</f>
        <v>0</v>
      </c>
      <c r="S285" s="18" t="b">
        <f>IFERROR(__xludf.DUMMYFUNCTION("REGEXMATCH($Q285,""No"")"),FALSE)</f>
        <v>0</v>
      </c>
      <c r="T285" s="18" t="b">
        <f>IFERROR(__xludf.DUMMYFUNCTION("REGEXMATCH($Q285,""but"")"),FALSE)</f>
        <v>0</v>
      </c>
    </row>
    <row r="286">
      <c r="M286" s="79">
        <v>285.0</v>
      </c>
      <c r="N286" s="26">
        <f t="shared" si="1"/>
        <v>36</v>
      </c>
      <c r="O286" s="26">
        <f t="shared" si="2"/>
        <v>5</v>
      </c>
      <c r="P286" s="13" t="str">
        <f>'アセスメント'!B287</f>
        <v>CORPORATE-4-5</v>
      </c>
      <c r="Q286" s="13" t="str">
        <f t="shared" si="3"/>
        <v/>
      </c>
      <c r="R286" s="18" t="b">
        <f>IFERROR(__xludf.DUMMYFUNCTION("REGEXMATCH($Q286,""Yes"")"),FALSE)</f>
        <v>0</v>
      </c>
      <c r="S286" s="18" t="b">
        <f>IFERROR(__xludf.DUMMYFUNCTION("REGEXMATCH($Q286,""No"")"),FALSE)</f>
        <v>0</v>
      </c>
      <c r="T286" s="18" t="b">
        <f>IFERROR(__xludf.DUMMYFUNCTION("REGEXMATCH($Q286,""but"")"),FALSE)</f>
        <v>0</v>
      </c>
    </row>
    <row r="287">
      <c r="M287" s="79">
        <v>286.0</v>
      </c>
      <c r="N287" s="26">
        <f t="shared" si="1"/>
        <v>36</v>
      </c>
      <c r="O287" s="26">
        <f t="shared" si="2"/>
        <v>6</v>
      </c>
      <c r="P287" s="13" t="str">
        <f>'アセスメント'!B288</f>
        <v>CORPORATE-4-6</v>
      </c>
      <c r="Q287" s="13" t="str">
        <f t="shared" si="3"/>
        <v/>
      </c>
      <c r="R287" s="18" t="b">
        <f>IFERROR(__xludf.DUMMYFUNCTION("REGEXMATCH($Q287,""Yes"")"),FALSE)</f>
        <v>0</v>
      </c>
      <c r="S287" s="18" t="b">
        <f>IFERROR(__xludf.DUMMYFUNCTION("REGEXMATCH($Q287,""No"")"),FALSE)</f>
        <v>0</v>
      </c>
      <c r="T287" s="18" t="b">
        <f>IFERROR(__xludf.DUMMYFUNCTION("REGEXMATCH($Q287,""but"")"),FALSE)</f>
        <v>0</v>
      </c>
    </row>
    <row r="288">
      <c r="M288" s="79">
        <v>287.0</v>
      </c>
      <c r="N288" s="26">
        <f t="shared" si="1"/>
        <v>36</v>
      </c>
      <c r="O288" s="26">
        <f t="shared" si="2"/>
        <v>7</v>
      </c>
      <c r="P288" s="13" t="str">
        <f>'アセスメント'!B289</f>
        <v>CORPORATE-4-7</v>
      </c>
      <c r="Q288" s="13" t="str">
        <f t="shared" si="3"/>
        <v/>
      </c>
      <c r="R288" s="18" t="b">
        <f>IFERROR(__xludf.DUMMYFUNCTION("REGEXMATCH($Q288,""Yes"")"),FALSE)</f>
        <v>0</v>
      </c>
      <c r="S288" s="18" t="b">
        <f>IFERROR(__xludf.DUMMYFUNCTION("REGEXMATCH($Q288,""No"")"),FALSE)</f>
        <v>0</v>
      </c>
      <c r="T288" s="18" t="b">
        <f>IFERROR(__xludf.DUMMYFUNCTION("REGEXMATCH($Q288,""but"")"),FALSE)</f>
        <v>0</v>
      </c>
    </row>
    <row r="289">
      <c r="M289" s="79">
        <v>288.0</v>
      </c>
      <c r="N289" s="26">
        <f t="shared" si="1"/>
        <v>36</v>
      </c>
      <c r="O289" s="26">
        <f t="shared" si="2"/>
        <v>8</v>
      </c>
      <c r="P289" s="13" t="str">
        <f>'アセスメント'!B290</f>
        <v>CORPORATE-4-8</v>
      </c>
      <c r="Q289" s="13" t="str">
        <f t="shared" si="3"/>
        <v/>
      </c>
      <c r="R289" s="18" t="b">
        <f>IFERROR(__xludf.DUMMYFUNCTION("REGEXMATCH($Q289,""Yes"")"),FALSE)</f>
        <v>0</v>
      </c>
      <c r="S289" s="18" t="b">
        <f>IFERROR(__xludf.DUMMYFUNCTION("REGEXMATCH($Q289,""No"")"),FALSE)</f>
        <v>0</v>
      </c>
      <c r="T289" s="18" t="b">
        <f>IFERROR(__xludf.DUMMYFUNCTION("REGEXMATCH($Q289,""but"")"),FALSE)</f>
        <v>0</v>
      </c>
    </row>
    <row r="290">
      <c r="M290" s="79">
        <v>289.0</v>
      </c>
      <c r="N290" s="26">
        <f t="shared" si="1"/>
        <v>37</v>
      </c>
      <c r="O290" s="26">
        <f t="shared" si="2"/>
        <v>1</v>
      </c>
      <c r="P290" s="13" t="str">
        <f>'アセスメント'!B291</f>
        <v>CORPORATE-5-1</v>
      </c>
      <c r="Q290" s="13" t="str">
        <f t="shared" si="3"/>
        <v/>
      </c>
      <c r="R290" s="18" t="b">
        <f>IFERROR(__xludf.DUMMYFUNCTION("REGEXMATCH($Q290,""Yes"")"),FALSE)</f>
        <v>0</v>
      </c>
      <c r="S290" s="18" t="b">
        <f>IFERROR(__xludf.DUMMYFUNCTION("REGEXMATCH($Q290,""No"")"),FALSE)</f>
        <v>0</v>
      </c>
      <c r="T290" s="18" t="b">
        <f>IFERROR(__xludf.DUMMYFUNCTION("REGEXMATCH($Q290,""but"")"),FALSE)</f>
        <v>0</v>
      </c>
    </row>
    <row r="291">
      <c r="M291" s="79">
        <v>290.0</v>
      </c>
      <c r="N291" s="26">
        <f t="shared" si="1"/>
        <v>37</v>
      </c>
      <c r="O291" s="26">
        <f t="shared" si="2"/>
        <v>2</v>
      </c>
      <c r="P291" s="13" t="str">
        <f>'アセスメント'!B292</f>
        <v>CORPORATE-5-2</v>
      </c>
      <c r="Q291" s="13" t="str">
        <f t="shared" si="3"/>
        <v/>
      </c>
      <c r="R291" s="18" t="b">
        <f>IFERROR(__xludf.DUMMYFUNCTION("REGEXMATCH($Q291,""Yes"")"),FALSE)</f>
        <v>0</v>
      </c>
      <c r="S291" s="18" t="b">
        <f>IFERROR(__xludf.DUMMYFUNCTION("REGEXMATCH($Q291,""No"")"),FALSE)</f>
        <v>0</v>
      </c>
      <c r="T291" s="18" t="b">
        <f>IFERROR(__xludf.DUMMYFUNCTION("REGEXMATCH($Q291,""but"")"),FALSE)</f>
        <v>0</v>
      </c>
    </row>
    <row r="292">
      <c r="M292" s="79">
        <v>291.0</v>
      </c>
      <c r="N292" s="26">
        <f t="shared" si="1"/>
        <v>37</v>
      </c>
      <c r="O292" s="26">
        <f t="shared" si="2"/>
        <v>3</v>
      </c>
      <c r="P292" s="13" t="str">
        <f>'アセスメント'!B293</f>
        <v>CORPORATE-5-3</v>
      </c>
      <c r="Q292" s="13" t="str">
        <f t="shared" si="3"/>
        <v/>
      </c>
      <c r="R292" s="18" t="b">
        <f>IFERROR(__xludf.DUMMYFUNCTION("REGEXMATCH($Q292,""Yes"")"),FALSE)</f>
        <v>0</v>
      </c>
      <c r="S292" s="18" t="b">
        <f>IFERROR(__xludf.DUMMYFUNCTION("REGEXMATCH($Q292,""No"")"),FALSE)</f>
        <v>0</v>
      </c>
      <c r="T292" s="18" t="b">
        <f>IFERROR(__xludf.DUMMYFUNCTION("REGEXMATCH($Q292,""but"")"),FALSE)</f>
        <v>0</v>
      </c>
    </row>
    <row r="293">
      <c r="M293" s="79">
        <v>292.0</v>
      </c>
      <c r="N293" s="26">
        <f t="shared" si="1"/>
        <v>37</v>
      </c>
      <c r="O293" s="26">
        <f t="shared" si="2"/>
        <v>4</v>
      </c>
      <c r="P293" s="13" t="str">
        <f>'アセスメント'!B294</f>
        <v>CORPORATE-5-4</v>
      </c>
      <c r="Q293" s="13" t="str">
        <f t="shared" si="3"/>
        <v/>
      </c>
      <c r="R293" s="18" t="b">
        <f>IFERROR(__xludf.DUMMYFUNCTION("REGEXMATCH($Q293,""Yes"")"),FALSE)</f>
        <v>0</v>
      </c>
      <c r="S293" s="18" t="b">
        <f>IFERROR(__xludf.DUMMYFUNCTION("REGEXMATCH($Q293,""No"")"),FALSE)</f>
        <v>0</v>
      </c>
      <c r="T293" s="18" t="b">
        <f>IFERROR(__xludf.DUMMYFUNCTION("REGEXMATCH($Q293,""but"")"),FALSE)</f>
        <v>0</v>
      </c>
    </row>
    <row r="294">
      <c r="M294" s="79">
        <v>293.0</v>
      </c>
      <c r="N294" s="26">
        <f t="shared" si="1"/>
        <v>37</v>
      </c>
      <c r="O294" s="26">
        <f t="shared" si="2"/>
        <v>5</v>
      </c>
      <c r="P294" s="13" t="str">
        <f>'アセスメント'!B295</f>
        <v>CORPORATE-5-5</v>
      </c>
      <c r="Q294" s="13" t="str">
        <f t="shared" si="3"/>
        <v/>
      </c>
      <c r="R294" s="18" t="b">
        <f>IFERROR(__xludf.DUMMYFUNCTION("REGEXMATCH($Q294,""Yes"")"),FALSE)</f>
        <v>0</v>
      </c>
      <c r="S294" s="18" t="b">
        <f>IFERROR(__xludf.DUMMYFUNCTION("REGEXMATCH($Q294,""No"")"),FALSE)</f>
        <v>0</v>
      </c>
      <c r="T294" s="18" t="b">
        <f>IFERROR(__xludf.DUMMYFUNCTION("REGEXMATCH($Q294,""but"")"),FALSE)</f>
        <v>0</v>
      </c>
    </row>
    <row r="295">
      <c r="M295" s="79">
        <v>294.0</v>
      </c>
      <c r="N295" s="26">
        <f t="shared" si="1"/>
        <v>37</v>
      </c>
      <c r="O295" s="26">
        <f t="shared" si="2"/>
        <v>6</v>
      </c>
      <c r="P295" s="13" t="str">
        <f>'アセスメント'!B296</f>
        <v>CORPORATE-5-6</v>
      </c>
      <c r="Q295" s="13" t="str">
        <f t="shared" si="3"/>
        <v/>
      </c>
      <c r="R295" s="18" t="b">
        <f>IFERROR(__xludf.DUMMYFUNCTION("REGEXMATCH($Q295,""Yes"")"),FALSE)</f>
        <v>0</v>
      </c>
      <c r="S295" s="18" t="b">
        <f>IFERROR(__xludf.DUMMYFUNCTION("REGEXMATCH($Q295,""No"")"),FALSE)</f>
        <v>0</v>
      </c>
      <c r="T295" s="18" t="b">
        <f>IFERROR(__xludf.DUMMYFUNCTION("REGEXMATCH($Q295,""but"")"),FALSE)</f>
        <v>0</v>
      </c>
    </row>
    <row r="296">
      <c r="M296" s="79">
        <v>295.0</v>
      </c>
      <c r="N296" s="26">
        <f t="shared" si="1"/>
        <v>37</v>
      </c>
      <c r="O296" s="26">
        <f t="shared" si="2"/>
        <v>7</v>
      </c>
      <c r="P296" s="13" t="str">
        <f>'アセスメント'!B297</f>
        <v>CORPORATE-5-7</v>
      </c>
      <c r="Q296" s="13" t="str">
        <f t="shared" si="3"/>
        <v/>
      </c>
      <c r="R296" s="18" t="b">
        <f>IFERROR(__xludf.DUMMYFUNCTION("REGEXMATCH($Q296,""Yes"")"),FALSE)</f>
        <v>0</v>
      </c>
      <c r="S296" s="18" t="b">
        <f>IFERROR(__xludf.DUMMYFUNCTION("REGEXMATCH($Q296,""No"")"),FALSE)</f>
        <v>0</v>
      </c>
      <c r="T296" s="18" t="b">
        <f>IFERROR(__xludf.DUMMYFUNCTION("REGEXMATCH($Q296,""but"")"),FALSE)</f>
        <v>0</v>
      </c>
    </row>
    <row r="297">
      <c r="M297" s="79">
        <v>296.0</v>
      </c>
      <c r="N297" s="26">
        <f t="shared" si="1"/>
        <v>37</v>
      </c>
      <c r="O297" s="26">
        <f t="shared" si="2"/>
        <v>8</v>
      </c>
      <c r="P297" s="13" t="str">
        <f>'アセスメント'!B298</f>
        <v>CORPORATE-5-8</v>
      </c>
      <c r="Q297" s="13" t="str">
        <f t="shared" si="3"/>
        <v/>
      </c>
      <c r="R297" s="18" t="b">
        <f>IFERROR(__xludf.DUMMYFUNCTION("REGEXMATCH($Q297,""Yes"")"),FALSE)</f>
        <v>0</v>
      </c>
      <c r="S297" s="18" t="b">
        <f>IFERROR(__xludf.DUMMYFUNCTION("REGEXMATCH($Q297,""No"")"),FALSE)</f>
        <v>0</v>
      </c>
      <c r="T297" s="18" t="b">
        <f>IFERROR(__xludf.DUMMYFUNCTION("REGEXMATCH($Q297,""but"")"),FALSE)</f>
        <v>0</v>
      </c>
    </row>
    <row r="298">
      <c r="M298" s="79">
        <v>297.0</v>
      </c>
      <c r="N298" s="26">
        <f t="shared" si="1"/>
        <v>38</v>
      </c>
      <c r="O298" s="26">
        <f t="shared" si="2"/>
        <v>1</v>
      </c>
      <c r="P298" s="13" t="str">
        <f>'アセスメント'!B299</f>
        <v>CORPORATE-6-1</v>
      </c>
      <c r="Q298" s="13" t="str">
        <f t="shared" si="3"/>
        <v/>
      </c>
      <c r="R298" s="18" t="b">
        <f>IFERROR(__xludf.DUMMYFUNCTION("REGEXMATCH($Q298,""Yes"")"),FALSE)</f>
        <v>0</v>
      </c>
      <c r="S298" s="18" t="b">
        <f>IFERROR(__xludf.DUMMYFUNCTION("REGEXMATCH($Q298,""No"")"),FALSE)</f>
        <v>0</v>
      </c>
      <c r="T298" s="18" t="b">
        <f>IFERROR(__xludf.DUMMYFUNCTION("REGEXMATCH($Q298,""but"")"),FALSE)</f>
        <v>0</v>
      </c>
    </row>
    <row r="299">
      <c r="M299" s="79">
        <v>298.0</v>
      </c>
      <c r="N299" s="26">
        <f t="shared" si="1"/>
        <v>38</v>
      </c>
      <c r="O299" s="26">
        <f t="shared" si="2"/>
        <v>2</v>
      </c>
      <c r="P299" s="13" t="str">
        <f>'アセスメント'!B300</f>
        <v>CORPORATE-6-2</v>
      </c>
      <c r="Q299" s="13" t="str">
        <f t="shared" si="3"/>
        <v/>
      </c>
      <c r="R299" s="18" t="b">
        <f>IFERROR(__xludf.DUMMYFUNCTION("REGEXMATCH($Q299,""Yes"")"),FALSE)</f>
        <v>0</v>
      </c>
      <c r="S299" s="18" t="b">
        <f>IFERROR(__xludf.DUMMYFUNCTION("REGEXMATCH($Q299,""No"")"),FALSE)</f>
        <v>0</v>
      </c>
      <c r="T299" s="18" t="b">
        <f>IFERROR(__xludf.DUMMYFUNCTION("REGEXMATCH($Q299,""but"")"),FALSE)</f>
        <v>0</v>
      </c>
    </row>
    <row r="300">
      <c r="M300" s="79">
        <v>299.0</v>
      </c>
      <c r="N300" s="26">
        <f t="shared" si="1"/>
        <v>38</v>
      </c>
      <c r="O300" s="26">
        <f t="shared" si="2"/>
        <v>3</v>
      </c>
      <c r="P300" s="13" t="str">
        <f>'アセスメント'!B301</f>
        <v>CORPORATE-6-3</v>
      </c>
      <c r="Q300" s="13" t="str">
        <f t="shared" si="3"/>
        <v/>
      </c>
      <c r="R300" s="18" t="b">
        <f>IFERROR(__xludf.DUMMYFUNCTION("REGEXMATCH($Q300,""Yes"")"),FALSE)</f>
        <v>0</v>
      </c>
      <c r="S300" s="18" t="b">
        <f>IFERROR(__xludf.DUMMYFUNCTION("REGEXMATCH($Q300,""No"")"),FALSE)</f>
        <v>0</v>
      </c>
      <c r="T300" s="18" t="b">
        <f>IFERROR(__xludf.DUMMYFUNCTION("REGEXMATCH($Q300,""but"")"),FALSE)</f>
        <v>0</v>
      </c>
    </row>
    <row r="301">
      <c r="M301" s="79">
        <v>300.0</v>
      </c>
      <c r="N301" s="26">
        <f t="shared" si="1"/>
        <v>38</v>
      </c>
      <c r="O301" s="26">
        <f t="shared" si="2"/>
        <v>4</v>
      </c>
      <c r="P301" s="13" t="str">
        <f>'アセスメント'!B302</f>
        <v>CORPORATE-6-4</v>
      </c>
      <c r="Q301" s="13" t="str">
        <f t="shared" si="3"/>
        <v/>
      </c>
      <c r="R301" s="18" t="b">
        <f>IFERROR(__xludf.DUMMYFUNCTION("REGEXMATCH($Q301,""Yes"")"),FALSE)</f>
        <v>0</v>
      </c>
      <c r="S301" s="18" t="b">
        <f>IFERROR(__xludf.DUMMYFUNCTION("REGEXMATCH($Q301,""No"")"),FALSE)</f>
        <v>0</v>
      </c>
      <c r="T301" s="18" t="b">
        <f>IFERROR(__xludf.DUMMYFUNCTION("REGEXMATCH($Q301,""but"")"),FALSE)</f>
        <v>0</v>
      </c>
    </row>
    <row r="302">
      <c r="M302" s="79">
        <v>301.0</v>
      </c>
      <c r="N302" s="26">
        <f t="shared" si="1"/>
        <v>38</v>
      </c>
      <c r="O302" s="26">
        <f t="shared" si="2"/>
        <v>5</v>
      </c>
      <c r="P302" s="13" t="str">
        <f>'アセスメント'!B303</f>
        <v>CORPORATE-6-5</v>
      </c>
      <c r="Q302" s="13" t="str">
        <f t="shared" si="3"/>
        <v/>
      </c>
      <c r="R302" s="18" t="b">
        <f>IFERROR(__xludf.DUMMYFUNCTION("REGEXMATCH($Q302,""Yes"")"),FALSE)</f>
        <v>0</v>
      </c>
      <c r="S302" s="18" t="b">
        <f>IFERROR(__xludf.DUMMYFUNCTION("REGEXMATCH($Q302,""No"")"),FALSE)</f>
        <v>0</v>
      </c>
      <c r="T302" s="18" t="b">
        <f>IFERROR(__xludf.DUMMYFUNCTION("REGEXMATCH($Q302,""but"")"),FALSE)</f>
        <v>0</v>
      </c>
    </row>
    <row r="303">
      <c r="M303" s="79">
        <v>302.0</v>
      </c>
      <c r="N303" s="26">
        <f t="shared" si="1"/>
        <v>38</v>
      </c>
      <c r="O303" s="26">
        <f t="shared" si="2"/>
        <v>6</v>
      </c>
      <c r="P303" s="13" t="str">
        <f>'アセスメント'!B304</f>
        <v>CORPORATE-6-6</v>
      </c>
      <c r="Q303" s="13" t="str">
        <f t="shared" si="3"/>
        <v/>
      </c>
      <c r="R303" s="18" t="b">
        <f>IFERROR(__xludf.DUMMYFUNCTION("REGEXMATCH($Q303,""Yes"")"),FALSE)</f>
        <v>0</v>
      </c>
      <c r="S303" s="18" t="b">
        <f>IFERROR(__xludf.DUMMYFUNCTION("REGEXMATCH($Q303,""No"")"),FALSE)</f>
        <v>0</v>
      </c>
      <c r="T303" s="18" t="b">
        <f>IFERROR(__xludf.DUMMYFUNCTION("REGEXMATCH($Q303,""but"")"),FALSE)</f>
        <v>0</v>
      </c>
    </row>
    <row r="304">
      <c r="M304" s="79">
        <v>303.0</v>
      </c>
      <c r="N304" s="26">
        <f t="shared" si="1"/>
        <v>38</v>
      </c>
      <c r="O304" s="26">
        <f t="shared" si="2"/>
        <v>7</v>
      </c>
      <c r="P304" s="13" t="str">
        <f>'アセスメント'!B305</f>
        <v>CORPORATE-6-7</v>
      </c>
      <c r="Q304" s="13" t="str">
        <f t="shared" si="3"/>
        <v/>
      </c>
      <c r="R304" s="18" t="b">
        <f>IFERROR(__xludf.DUMMYFUNCTION("REGEXMATCH($Q304,""Yes"")"),FALSE)</f>
        <v>0</v>
      </c>
      <c r="S304" s="18" t="b">
        <f>IFERROR(__xludf.DUMMYFUNCTION("REGEXMATCH($Q304,""No"")"),FALSE)</f>
        <v>0</v>
      </c>
      <c r="T304" s="18" t="b">
        <f>IFERROR(__xludf.DUMMYFUNCTION("REGEXMATCH($Q304,""but"")"),FALSE)</f>
        <v>0</v>
      </c>
    </row>
    <row r="305">
      <c r="M305" s="79">
        <v>304.0</v>
      </c>
      <c r="N305" s="26">
        <f t="shared" si="1"/>
        <v>38</v>
      </c>
      <c r="O305" s="26">
        <f t="shared" si="2"/>
        <v>8</v>
      </c>
      <c r="P305" s="13" t="str">
        <f>'アセスメント'!B306</f>
        <v>CORPORATE-6-8</v>
      </c>
      <c r="Q305" s="13" t="str">
        <f t="shared" si="3"/>
        <v/>
      </c>
      <c r="R305" s="18" t="b">
        <f>IFERROR(__xludf.DUMMYFUNCTION("REGEXMATCH($Q305,""Yes"")"),FALSE)</f>
        <v>0</v>
      </c>
      <c r="S305" s="18" t="b">
        <f>IFERROR(__xludf.DUMMYFUNCTION("REGEXMATCH($Q305,""No"")"),FALSE)</f>
        <v>0</v>
      </c>
      <c r="T305" s="18" t="b">
        <f>IFERROR(__xludf.DUMMYFUNCTION("REGEXMATCH($Q305,""but"")"),FALSE)</f>
        <v>0</v>
      </c>
    </row>
    <row r="306">
      <c r="M306" s="79">
        <v>305.0</v>
      </c>
      <c r="N306" s="26">
        <f t="shared" si="1"/>
        <v>39</v>
      </c>
      <c r="O306" s="26">
        <f t="shared" si="2"/>
        <v>1</v>
      </c>
      <c r="P306" s="13" t="str">
        <f>'アセスメント'!B307</f>
        <v>CORPORATE-7-1</v>
      </c>
      <c r="Q306" s="13" t="str">
        <f t="shared" si="3"/>
        <v/>
      </c>
      <c r="R306" s="18" t="b">
        <f>IFERROR(__xludf.DUMMYFUNCTION("REGEXMATCH($Q306,""Yes"")"),FALSE)</f>
        <v>0</v>
      </c>
      <c r="S306" s="18" t="b">
        <f>IFERROR(__xludf.DUMMYFUNCTION("REGEXMATCH($Q306,""No"")"),FALSE)</f>
        <v>0</v>
      </c>
      <c r="T306" s="18" t="b">
        <f>IFERROR(__xludf.DUMMYFUNCTION("REGEXMATCH($Q306,""but"")"),FALSE)</f>
        <v>0</v>
      </c>
    </row>
    <row r="307">
      <c r="M307" s="79">
        <v>306.0</v>
      </c>
      <c r="N307" s="26">
        <f t="shared" si="1"/>
        <v>39</v>
      </c>
      <c r="O307" s="26">
        <f t="shared" si="2"/>
        <v>2</v>
      </c>
      <c r="P307" s="13" t="str">
        <f>'アセスメント'!B308</f>
        <v>CORPORATE-7-2</v>
      </c>
      <c r="Q307" s="13" t="str">
        <f t="shared" si="3"/>
        <v/>
      </c>
      <c r="R307" s="18" t="b">
        <f>IFERROR(__xludf.DUMMYFUNCTION("REGEXMATCH($Q307,""Yes"")"),FALSE)</f>
        <v>0</v>
      </c>
      <c r="S307" s="18" t="b">
        <f>IFERROR(__xludf.DUMMYFUNCTION("REGEXMATCH($Q307,""No"")"),FALSE)</f>
        <v>0</v>
      </c>
      <c r="T307" s="18" t="b">
        <f>IFERROR(__xludf.DUMMYFUNCTION("REGEXMATCH($Q307,""but"")"),FALSE)</f>
        <v>0</v>
      </c>
    </row>
    <row r="308">
      <c r="M308" s="79">
        <v>307.0</v>
      </c>
      <c r="N308" s="26">
        <f t="shared" si="1"/>
        <v>39</v>
      </c>
      <c r="O308" s="26">
        <f t="shared" si="2"/>
        <v>3</v>
      </c>
      <c r="P308" s="13" t="str">
        <f>'アセスメント'!B309</f>
        <v>CORPORATE-7-3</v>
      </c>
      <c r="Q308" s="13" t="str">
        <f t="shared" si="3"/>
        <v/>
      </c>
      <c r="R308" s="18" t="b">
        <f>IFERROR(__xludf.DUMMYFUNCTION("REGEXMATCH($Q308,""Yes"")"),FALSE)</f>
        <v>0</v>
      </c>
      <c r="S308" s="18" t="b">
        <f>IFERROR(__xludf.DUMMYFUNCTION("REGEXMATCH($Q308,""No"")"),FALSE)</f>
        <v>0</v>
      </c>
      <c r="T308" s="18" t="b">
        <f>IFERROR(__xludf.DUMMYFUNCTION("REGEXMATCH($Q308,""but"")"),FALSE)</f>
        <v>0</v>
      </c>
    </row>
    <row r="309">
      <c r="M309" s="79">
        <v>308.0</v>
      </c>
      <c r="N309" s="26">
        <f t="shared" si="1"/>
        <v>39</v>
      </c>
      <c r="O309" s="26">
        <f t="shared" si="2"/>
        <v>4</v>
      </c>
      <c r="P309" s="13" t="str">
        <f>'アセスメント'!B310</f>
        <v>CORPORATE-7-4</v>
      </c>
      <c r="Q309" s="13" t="str">
        <f t="shared" si="3"/>
        <v/>
      </c>
      <c r="R309" s="18" t="b">
        <f>IFERROR(__xludf.DUMMYFUNCTION("REGEXMATCH($Q309,""Yes"")"),FALSE)</f>
        <v>0</v>
      </c>
      <c r="S309" s="18" t="b">
        <f>IFERROR(__xludf.DUMMYFUNCTION("REGEXMATCH($Q309,""No"")"),FALSE)</f>
        <v>0</v>
      </c>
      <c r="T309" s="18" t="b">
        <f>IFERROR(__xludf.DUMMYFUNCTION("REGEXMATCH($Q309,""but"")"),FALSE)</f>
        <v>0</v>
      </c>
    </row>
    <row r="310">
      <c r="M310" s="79">
        <v>309.0</v>
      </c>
      <c r="N310" s="26">
        <f t="shared" si="1"/>
        <v>39</v>
      </c>
      <c r="O310" s="26">
        <f t="shared" si="2"/>
        <v>5</v>
      </c>
      <c r="P310" s="13" t="str">
        <f>'アセスメント'!B311</f>
        <v>CORPORATE-7-5</v>
      </c>
      <c r="Q310" s="13" t="str">
        <f t="shared" si="3"/>
        <v/>
      </c>
      <c r="R310" s="18" t="b">
        <f>IFERROR(__xludf.DUMMYFUNCTION("REGEXMATCH($Q310,""Yes"")"),FALSE)</f>
        <v>0</v>
      </c>
      <c r="S310" s="18" t="b">
        <f>IFERROR(__xludf.DUMMYFUNCTION("REGEXMATCH($Q310,""No"")"),FALSE)</f>
        <v>0</v>
      </c>
      <c r="T310" s="18" t="b">
        <f>IFERROR(__xludf.DUMMYFUNCTION("REGEXMATCH($Q310,""but"")"),FALSE)</f>
        <v>0</v>
      </c>
    </row>
    <row r="311">
      <c r="M311" s="79">
        <v>310.0</v>
      </c>
      <c r="N311" s="26">
        <f t="shared" si="1"/>
        <v>39</v>
      </c>
      <c r="O311" s="26">
        <f t="shared" si="2"/>
        <v>6</v>
      </c>
      <c r="P311" s="13" t="str">
        <f>'アセスメント'!B312</f>
        <v>CORPORATE-7-6</v>
      </c>
      <c r="Q311" s="13" t="str">
        <f t="shared" si="3"/>
        <v/>
      </c>
      <c r="R311" s="18" t="b">
        <f>IFERROR(__xludf.DUMMYFUNCTION("REGEXMATCH($Q311,""Yes"")"),FALSE)</f>
        <v>0</v>
      </c>
      <c r="S311" s="18" t="b">
        <f>IFERROR(__xludf.DUMMYFUNCTION("REGEXMATCH($Q311,""No"")"),FALSE)</f>
        <v>0</v>
      </c>
      <c r="T311" s="18" t="b">
        <f>IFERROR(__xludf.DUMMYFUNCTION("REGEXMATCH($Q311,""but"")"),FALSE)</f>
        <v>0</v>
      </c>
    </row>
    <row r="312">
      <c r="M312" s="79">
        <v>311.0</v>
      </c>
      <c r="N312" s="26">
        <f t="shared" si="1"/>
        <v>39</v>
      </c>
      <c r="O312" s="26">
        <f t="shared" si="2"/>
        <v>7</v>
      </c>
      <c r="P312" s="13" t="str">
        <f>'アセスメント'!B313</f>
        <v>CORPORATE-7-7</v>
      </c>
      <c r="Q312" s="13" t="str">
        <f t="shared" si="3"/>
        <v/>
      </c>
      <c r="R312" s="18" t="b">
        <f>IFERROR(__xludf.DUMMYFUNCTION("REGEXMATCH($Q312,""Yes"")"),FALSE)</f>
        <v>0</v>
      </c>
      <c r="S312" s="18" t="b">
        <f>IFERROR(__xludf.DUMMYFUNCTION("REGEXMATCH($Q312,""No"")"),FALSE)</f>
        <v>0</v>
      </c>
      <c r="T312" s="18" t="b">
        <f>IFERROR(__xludf.DUMMYFUNCTION("REGEXMATCH($Q312,""but"")"),FALSE)</f>
        <v>0</v>
      </c>
    </row>
    <row r="313">
      <c r="M313" s="79">
        <v>312.0</v>
      </c>
      <c r="N313" s="26">
        <f t="shared" si="1"/>
        <v>39</v>
      </c>
      <c r="O313" s="26">
        <f t="shared" si="2"/>
        <v>8</v>
      </c>
      <c r="P313" s="13" t="str">
        <f>'アセスメント'!B314</f>
        <v>CORPORATE-7-8</v>
      </c>
      <c r="Q313" s="13" t="str">
        <f t="shared" si="3"/>
        <v/>
      </c>
      <c r="R313" s="18" t="b">
        <f>IFERROR(__xludf.DUMMYFUNCTION("REGEXMATCH($Q313,""Yes"")"),FALSE)</f>
        <v>0</v>
      </c>
      <c r="S313" s="18" t="b">
        <f>IFERROR(__xludf.DUMMYFUNCTION("REGEXMATCH($Q313,""No"")"),FALSE)</f>
        <v>0</v>
      </c>
      <c r="T313" s="18" t="b">
        <f>IFERROR(__xludf.DUMMYFUNCTION("REGEXMATCH($Q313,""but"")"),FALSE)</f>
        <v>0</v>
      </c>
    </row>
    <row r="314">
      <c r="M314" s="79">
        <v>313.0</v>
      </c>
      <c r="N314" s="26">
        <f t="shared" si="1"/>
        <v>40</v>
      </c>
      <c r="O314" s="26">
        <f t="shared" si="2"/>
        <v>1</v>
      </c>
      <c r="P314" s="13" t="str">
        <f>'アセスメント'!B315</f>
        <v>CORPORATE-8-1</v>
      </c>
      <c r="Q314" s="13" t="str">
        <f t="shared" si="3"/>
        <v/>
      </c>
      <c r="R314" s="18" t="b">
        <f>IFERROR(__xludf.DUMMYFUNCTION("REGEXMATCH($Q314,""Yes"")"),FALSE)</f>
        <v>0</v>
      </c>
      <c r="S314" s="18" t="b">
        <f>IFERROR(__xludf.DUMMYFUNCTION("REGEXMATCH($Q314,""No"")"),FALSE)</f>
        <v>0</v>
      </c>
      <c r="T314" s="18" t="b">
        <f>IFERROR(__xludf.DUMMYFUNCTION("REGEXMATCH($Q314,""but"")"),FALSE)</f>
        <v>0</v>
      </c>
    </row>
    <row r="315">
      <c r="M315" s="79">
        <v>314.0</v>
      </c>
      <c r="N315" s="26">
        <f t="shared" si="1"/>
        <v>40</v>
      </c>
      <c r="O315" s="26">
        <f t="shared" si="2"/>
        <v>2</v>
      </c>
      <c r="P315" s="13" t="str">
        <f>'アセスメント'!B316</f>
        <v>CORPORATE-8-2</v>
      </c>
      <c r="Q315" s="13" t="str">
        <f t="shared" si="3"/>
        <v/>
      </c>
      <c r="R315" s="18" t="b">
        <f>IFERROR(__xludf.DUMMYFUNCTION("REGEXMATCH($Q315,""Yes"")"),FALSE)</f>
        <v>0</v>
      </c>
      <c r="S315" s="18" t="b">
        <f>IFERROR(__xludf.DUMMYFUNCTION("REGEXMATCH($Q315,""No"")"),FALSE)</f>
        <v>0</v>
      </c>
      <c r="T315" s="18" t="b">
        <f>IFERROR(__xludf.DUMMYFUNCTION("REGEXMATCH($Q315,""but"")"),FALSE)</f>
        <v>0</v>
      </c>
    </row>
    <row r="316">
      <c r="M316" s="79">
        <v>315.0</v>
      </c>
      <c r="N316" s="26">
        <f t="shared" si="1"/>
        <v>40</v>
      </c>
      <c r="O316" s="26">
        <f t="shared" si="2"/>
        <v>3</v>
      </c>
      <c r="P316" s="13" t="str">
        <f>'アセスメント'!B317</f>
        <v>CORPORATE-8-3</v>
      </c>
      <c r="Q316" s="13" t="str">
        <f t="shared" si="3"/>
        <v/>
      </c>
      <c r="R316" s="18" t="b">
        <f>IFERROR(__xludf.DUMMYFUNCTION("REGEXMATCH($Q316,""Yes"")"),FALSE)</f>
        <v>0</v>
      </c>
      <c r="S316" s="18" t="b">
        <f>IFERROR(__xludf.DUMMYFUNCTION("REGEXMATCH($Q316,""No"")"),FALSE)</f>
        <v>0</v>
      </c>
      <c r="T316" s="18" t="b">
        <f>IFERROR(__xludf.DUMMYFUNCTION("REGEXMATCH($Q316,""but"")"),FALSE)</f>
        <v>0</v>
      </c>
    </row>
    <row r="317">
      <c r="M317" s="79">
        <v>316.0</v>
      </c>
      <c r="N317" s="26">
        <f t="shared" si="1"/>
        <v>40</v>
      </c>
      <c r="O317" s="26">
        <f t="shared" si="2"/>
        <v>4</v>
      </c>
      <c r="P317" s="13" t="str">
        <f>'アセスメント'!B318</f>
        <v>CORPORATE-8-4</v>
      </c>
      <c r="Q317" s="13" t="str">
        <f t="shared" si="3"/>
        <v/>
      </c>
      <c r="R317" s="18" t="b">
        <f>IFERROR(__xludf.DUMMYFUNCTION("REGEXMATCH($Q317,""Yes"")"),FALSE)</f>
        <v>0</v>
      </c>
      <c r="S317" s="18" t="b">
        <f>IFERROR(__xludf.DUMMYFUNCTION("REGEXMATCH($Q317,""No"")"),FALSE)</f>
        <v>0</v>
      </c>
      <c r="T317" s="18" t="b">
        <f>IFERROR(__xludf.DUMMYFUNCTION("REGEXMATCH($Q317,""but"")"),FALSE)</f>
        <v>0</v>
      </c>
    </row>
    <row r="318">
      <c r="M318" s="79">
        <v>317.0</v>
      </c>
      <c r="N318" s="26">
        <f t="shared" si="1"/>
        <v>40</v>
      </c>
      <c r="O318" s="26">
        <f t="shared" si="2"/>
        <v>5</v>
      </c>
      <c r="P318" s="13" t="str">
        <f>'アセスメント'!B319</f>
        <v>CORPORATE-8-5</v>
      </c>
      <c r="Q318" s="13" t="str">
        <f t="shared" si="3"/>
        <v/>
      </c>
      <c r="R318" s="18" t="b">
        <f>IFERROR(__xludf.DUMMYFUNCTION("REGEXMATCH($Q318,""Yes"")"),FALSE)</f>
        <v>0</v>
      </c>
      <c r="S318" s="18" t="b">
        <f>IFERROR(__xludf.DUMMYFUNCTION("REGEXMATCH($Q318,""No"")"),FALSE)</f>
        <v>0</v>
      </c>
      <c r="T318" s="18" t="b">
        <f>IFERROR(__xludf.DUMMYFUNCTION("REGEXMATCH($Q318,""but"")"),FALSE)</f>
        <v>0</v>
      </c>
    </row>
    <row r="319">
      <c r="M319" s="79">
        <v>318.0</v>
      </c>
      <c r="N319" s="26">
        <f t="shared" si="1"/>
        <v>40</v>
      </c>
      <c r="O319" s="26">
        <f t="shared" si="2"/>
        <v>6</v>
      </c>
      <c r="P319" s="13" t="str">
        <f>'アセスメント'!B320</f>
        <v>CORPORATE-8-6</v>
      </c>
      <c r="Q319" s="13" t="str">
        <f t="shared" si="3"/>
        <v/>
      </c>
      <c r="R319" s="18" t="b">
        <f>IFERROR(__xludf.DUMMYFUNCTION("REGEXMATCH($Q319,""Yes"")"),FALSE)</f>
        <v>0</v>
      </c>
      <c r="S319" s="18" t="b">
        <f>IFERROR(__xludf.DUMMYFUNCTION("REGEXMATCH($Q319,""No"")"),FALSE)</f>
        <v>0</v>
      </c>
      <c r="T319" s="18" t="b">
        <f>IFERROR(__xludf.DUMMYFUNCTION("REGEXMATCH($Q319,""but"")"),FALSE)</f>
        <v>0</v>
      </c>
    </row>
    <row r="320">
      <c r="M320" s="79">
        <v>319.0</v>
      </c>
      <c r="N320" s="26">
        <f t="shared" si="1"/>
        <v>40</v>
      </c>
      <c r="O320" s="26">
        <f t="shared" si="2"/>
        <v>7</v>
      </c>
      <c r="P320" s="13" t="str">
        <f>'アセスメント'!B321</f>
        <v>CORPORATE-8-7</v>
      </c>
      <c r="Q320" s="13" t="str">
        <f t="shared" si="3"/>
        <v/>
      </c>
      <c r="R320" s="18" t="b">
        <f>IFERROR(__xludf.DUMMYFUNCTION("REGEXMATCH($Q320,""Yes"")"),FALSE)</f>
        <v>0</v>
      </c>
      <c r="S320" s="18" t="b">
        <f>IFERROR(__xludf.DUMMYFUNCTION("REGEXMATCH($Q320,""No"")"),FALSE)</f>
        <v>0</v>
      </c>
      <c r="T320" s="18" t="b">
        <f>IFERROR(__xludf.DUMMYFUNCTION("REGEXMATCH($Q320,""but"")"),FALSE)</f>
        <v>0</v>
      </c>
    </row>
    <row r="321">
      <c r="M321" s="79">
        <v>320.0</v>
      </c>
      <c r="N321" s="26">
        <f t="shared" si="1"/>
        <v>40</v>
      </c>
      <c r="O321" s="26">
        <f t="shared" si="2"/>
        <v>8</v>
      </c>
      <c r="P321" s="13" t="str">
        <f>'アセスメント'!B322</f>
        <v>CORPORATE-8-8</v>
      </c>
      <c r="Q321" s="13" t="str">
        <f t="shared" si="3"/>
        <v/>
      </c>
      <c r="R321" s="18" t="b">
        <f>IFERROR(__xludf.DUMMYFUNCTION("REGEXMATCH($Q321,""Yes"")"),FALSE)</f>
        <v>0</v>
      </c>
      <c r="S321" s="18" t="b">
        <f>IFERROR(__xludf.DUMMYFUNCTION("REGEXMATCH($Q321,""No"")"),FALSE)</f>
        <v>0</v>
      </c>
      <c r="T321" s="18" t="b">
        <f>IFERROR(__xludf.DUMMYFUNCTION("REGEXMATCH($Q321,""but"")"),FALSE)</f>
        <v>0</v>
      </c>
    </row>
  </sheetData>
  <mergeCells count="7">
    <mergeCell ref="F1:H1"/>
    <mergeCell ref="I1:K1"/>
    <mergeCell ref="A2:A9"/>
    <mergeCell ref="A10:A17"/>
    <mergeCell ref="A18:A25"/>
    <mergeCell ref="A26:A33"/>
    <mergeCell ref="A34:A41"/>
  </mergeCells>
  <conditionalFormatting sqref="R2:T321">
    <cfRule type="expression" dxfId="4" priority="1">
      <formula>INDIRECT("counting!H"&amp;row()-1)</formula>
    </cfRule>
  </conditionalFormatting>
  <conditionalFormatting sqref="R2:T321">
    <cfRule type="expression" dxfId="5" priority="2">
      <formula> 1=INDIRECT("counting!L"&amp;row()-1)</formula>
    </cfRule>
  </conditionalFormatting>
  <conditionalFormatting sqref="R2:T321">
    <cfRule type="expression" dxfId="6" priority="3">
      <formula> 0=INDIRECT("counting!L"&amp;row()-1)</formula>
    </cfRule>
  </conditionalFormatting>
  <conditionalFormatting sqref="R2:T321">
    <cfRule type="expression" dxfId="7" priority="4">
      <formula> 0.5=INDIRECT("counting!L"&amp;row()-1)</formula>
    </cfRule>
  </conditionalFormatting>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75"/>
  <sheetData>
    <row r="5">
      <c r="B5" s="80" t="s">
        <v>26</v>
      </c>
      <c r="C5" s="43">
        <f>countif(counting!I2:I321,TRUE)</f>
        <v>0</v>
      </c>
    </row>
    <row r="6">
      <c r="B6" s="80" t="s">
        <v>27</v>
      </c>
      <c r="C6" s="80">
        <v>20.0</v>
      </c>
    </row>
    <row r="7">
      <c r="B7" s="80" t="s">
        <v>28</v>
      </c>
      <c r="C7" s="80">
        <v>320.0</v>
      </c>
    </row>
    <row r="8">
      <c r="B8" s="80" t="s">
        <v>29</v>
      </c>
      <c r="C8" s="43">
        <f>C7/C6</f>
        <v>16</v>
      </c>
    </row>
    <row r="9">
      <c r="E9" s="43" t="str">
        <f>"progress :"&amp;textjoin("",TRUE,D10:D29)&amp;"   "&amp;C5 &amp; "/" &amp;C7</f>
        <v>progress :□□□□□□□□□□□□□□□□□□□□   0/320</v>
      </c>
    </row>
    <row r="10">
      <c r="B10" s="80">
        <v>1.0</v>
      </c>
      <c r="C10" s="43">
        <f t="shared" ref="C10:C29" si="1">B10*$C$8</f>
        <v>16</v>
      </c>
      <c r="D10" s="43" t="str">
        <f t="shared" ref="D10:D29" si="2">if($C$5&gt;=C10,"■","□")</f>
        <v>□</v>
      </c>
    </row>
    <row r="11">
      <c r="B11" s="80">
        <v>2.0</v>
      </c>
      <c r="C11" s="43">
        <f t="shared" si="1"/>
        <v>32</v>
      </c>
      <c r="D11" s="43" t="str">
        <f t="shared" si="2"/>
        <v>□</v>
      </c>
      <c r="E11" s="43" t="s">
        <v>16</v>
      </c>
      <c r="F11" s="80">
        <v>3.0</v>
      </c>
      <c r="G11" s="43" t="str">
        <f t="shared" ref="G11:G15" si="3">E$17&amp;F11</f>
        <v>#gid=0&amp;range=F3</v>
      </c>
    </row>
    <row r="12">
      <c r="B12" s="80">
        <v>3.0</v>
      </c>
      <c r="C12" s="43">
        <f t="shared" si="1"/>
        <v>48</v>
      </c>
      <c r="D12" s="43" t="str">
        <f t="shared" si="2"/>
        <v>□</v>
      </c>
      <c r="E12" s="43" t="s">
        <v>17</v>
      </c>
      <c r="F12" s="43">
        <f t="shared" ref="F12:F15" si="4">64+F11</f>
        <v>67</v>
      </c>
      <c r="G12" s="43" t="str">
        <f t="shared" si="3"/>
        <v>#gid=0&amp;range=F67</v>
      </c>
    </row>
    <row r="13">
      <c r="B13" s="80">
        <v>4.0</v>
      </c>
      <c r="C13" s="43">
        <f t="shared" si="1"/>
        <v>64</v>
      </c>
      <c r="D13" s="43" t="str">
        <f t="shared" si="2"/>
        <v>□</v>
      </c>
      <c r="E13" s="43" t="s">
        <v>30</v>
      </c>
      <c r="F13" s="43">
        <f t="shared" si="4"/>
        <v>131</v>
      </c>
      <c r="G13" s="43" t="str">
        <f t="shared" si="3"/>
        <v>#gid=0&amp;range=F131</v>
      </c>
    </row>
    <row r="14">
      <c r="B14" s="80">
        <v>5.0</v>
      </c>
      <c r="C14" s="43">
        <f t="shared" si="1"/>
        <v>80</v>
      </c>
      <c r="D14" s="43" t="str">
        <f t="shared" si="2"/>
        <v>□</v>
      </c>
      <c r="E14" s="43" t="s">
        <v>31</v>
      </c>
      <c r="F14" s="43">
        <f t="shared" si="4"/>
        <v>195</v>
      </c>
      <c r="G14" s="43" t="str">
        <f t="shared" si="3"/>
        <v>#gid=0&amp;range=F195</v>
      </c>
    </row>
    <row r="15">
      <c r="B15" s="80">
        <v>6.0</v>
      </c>
      <c r="C15" s="43">
        <f t="shared" si="1"/>
        <v>96</v>
      </c>
      <c r="D15" s="43" t="str">
        <f t="shared" si="2"/>
        <v>□</v>
      </c>
      <c r="E15" s="43" t="s">
        <v>20</v>
      </c>
      <c r="F15" s="43">
        <f t="shared" si="4"/>
        <v>259</v>
      </c>
      <c r="G15" s="43" t="str">
        <f t="shared" si="3"/>
        <v>#gid=0&amp;range=F259</v>
      </c>
    </row>
    <row r="16">
      <c r="B16" s="80">
        <v>7.0</v>
      </c>
      <c r="C16" s="43">
        <f t="shared" si="1"/>
        <v>112</v>
      </c>
      <c r="D16" s="43" t="str">
        <f t="shared" si="2"/>
        <v>□</v>
      </c>
    </row>
    <row r="17">
      <c r="B17" s="80">
        <v>8.0</v>
      </c>
      <c r="C17" s="43">
        <f t="shared" si="1"/>
        <v>128</v>
      </c>
      <c r="D17" s="43" t="str">
        <f t="shared" si="2"/>
        <v>□</v>
      </c>
      <c r="E17" s="81" t="s">
        <v>32</v>
      </c>
    </row>
    <row r="18">
      <c r="B18" s="80">
        <v>9.0</v>
      </c>
      <c r="C18" s="43">
        <f t="shared" si="1"/>
        <v>144</v>
      </c>
      <c r="D18" s="43" t="str">
        <f t="shared" si="2"/>
        <v>□</v>
      </c>
    </row>
    <row r="19">
      <c r="B19" s="80">
        <v>10.0</v>
      </c>
      <c r="C19" s="43">
        <f t="shared" si="1"/>
        <v>160</v>
      </c>
      <c r="D19" s="43" t="str">
        <f t="shared" si="2"/>
        <v>□</v>
      </c>
    </row>
    <row r="20">
      <c r="B20" s="80">
        <v>11.0</v>
      </c>
      <c r="C20" s="43">
        <f t="shared" si="1"/>
        <v>176</v>
      </c>
      <c r="D20" s="43" t="str">
        <f t="shared" si="2"/>
        <v>□</v>
      </c>
      <c r="E20" s="43">
        <f>MATCH(FALSE,counting!I2:I330,0)+2</f>
        <v>3</v>
      </c>
    </row>
    <row r="21">
      <c r="B21" s="80">
        <v>12.0</v>
      </c>
      <c r="C21" s="43">
        <f t="shared" si="1"/>
        <v>192</v>
      </c>
      <c r="D21" s="43" t="str">
        <f t="shared" si="2"/>
        <v>□</v>
      </c>
      <c r="E21" s="82" t="str">
        <f>E17&amp;E20</f>
        <v>#gid=0&amp;range=F3</v>
      </c>
    </row>
    <row r="22">
      <c r="B22" s="80">
        <v>13.0</v>
      </c>
      <c r="C22" s="43">
        <f t="shared" si="1"/>
        <v>208</v>
      </c>
      <c r="D22" s="43" t="str">
        <f t="shared" si="2"/>
        <v>□</v>
      </c>
    </row>
    <row r="23">
      <c r="B23" s="80">
        <v>14.0</v>
      </c>
      <c r="C23" s="43">
        <f t="shared" si="1"/>
        <v>224</v>
      </c>
      <c r="D23" s="43" t="str">
        <f t="shared" si="2"/>
        <v>□</v>
      </c>
    </row>
    <row r="24">
      <c r="B24" s="80">
        <v>15.0</v>
      </c>
      <c r="C24" s="43">
        <f t="shared" si="1"/>
        <v>240</v>
      </c>
      <c r="D24" s="43" t="str">
        <f t="shared" si="2"/>
        <v>□</v>
      </c>
    </row>
    <row r="25">
      <c r="B25" s="80">
        <v>16.0</v>
      </c>
      <c r="C25" s="43">
        <f t="shared" si="1"/>
        <v>256</v>
      </c>
      <c r="D25" s="43" t="str">
        <f t="shared" si="2"/>
        <v>□</v>
      </c>
    </row>
    <row r="26">
      <c r="B26" s="80">
        <v>17.0</v>
      </c>
      <c r="C26" s="43">
        <f t="shared" si="1"/>
        <v>272</v>
      </c>
      <c r="D26" s="43" t="str">
        <f t="shared" si="2"/>
        <v>□</v>
      </c>
    </row>
    <row r="27">
      <c r="B27" s="80">
        <v>18.0</v>
      </c>
      <c r="C27" s="43">
        <f t="shared" si="1"/>
        <v>288</v>
      </c>
      <c r="D27" s="43" t="str">
        <f t="shared" si="2"/>
        <v>□</v>
      </c>
    </row>
    <row r="28">
      <c r="B28" s="80">
        <v>19.0</v>
      </c>
      <c r="C28" s="43">
        <f t="shared" si="1"/>
        <v>304</v>
      </c>
      <c r="D28" s="43" t="str">
        <f t="shared" si="2"/>
        <v>□</v>
      </c>
    </row>
    <row r="29">
      <c r="B29" s="80">
        <v>20.0</v>
      </c>
      <c r="C29" s="43">
        <f t="shared" si="1"/>
        <v>320</v>
      </c>
      <c r="D29" s="43" t="str">
        <f t="shared" si="2"/>
        <v>□</v>
      </c>
    </row>
  </sheetData>
  <hyperlinks>
    <hyperlink display="#gid=0&amp;range=F" location="アセスメント!" ref="E17"/>
  </hyperlinks>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75"/>
  <sheetData>
    <row r="2" ht="22.5" customHeight="1">
      <c r="B2" s="83" t="s">
        <v>33</v>
      </c>
      <c r="C2" s="83" t="s">
        <v>34</v>
      </c>
      <c r="D2" s="83" t="s">
        <v>15</v>
      </c>
    </row>
    <row r="3" ht="22.5" customHeight="1">
      <c r="B3" s="83">
        <v>0.0</v>
      </c>
      <c r="C3" s="83">
        <v>33.0</v>
      </c>
      <c r="D3" s="84" t="s">
        <v>35</v>
      </c>
    </row>
    <row r="4" ht="22.5" customHeight="1">
      <c r="B4" s="85">
        <f t="shared" ref="B4:B13" si="1">C3</f>
        <v>33</v>
      </c>
      <c r="C4" s="83">
        <v>39.0</v>
      </c>
      <c r="D4" s="84" t="s">
        <v>36</v>
      </c>
    </row>
    <row r="5" ht="22.5" customHeight="1">
      <c r="B5" s="85">
        <f t="shared" si="1"/>
        <v>39</v>
      </c>
      <c r="C5" s="83">
        <v>42.0</v>
      </c>
      <c r="D5" s="86" t="s">
        <v>37</v>
      </c>
    </row>
    <row r="6" ht="22.5" customHeight="1">
      <c r="B6" s="85">
        <f t="shared" si="1"/>
        <v>42</v>
      </c>
      <c r="C6" s="83">
        <v>45.0</v>
      </c>
      <c r="D6" s="86" t="s">
        <v>38</v>
      </c>
    </row>
    <row r="7" ht="22.5" customHeight="1">
      <c r="B7" s="85">
        <f t="shared" si="1"/>
        <v>45</v>
      </c>
      <c r="C7" s="83">
        <v>48.0</v>
      </c>
      <c r="D7" s="87" t="s">
        <v>39</v>
      </c>
    </row>
    <row r="8" ht="22.5" customHeight="1">
      <c r="B8" s="85">
        <f t="shared" si="1"/>
        <v>48</v>
      </c>
      <c r="C8" s="83">
        <v>52.0</v>
      </c>
      <c r="D8" s="87" t="s">
        <v>40</v>
      </c>
    </row>
    <row r="9" ht="22.5" customHeight="1">
      <c r="B9" s="85">
        <f t="shared" si="1"/>
        <v>52</v>
      </c>
      <c r="C9" s="83">
        <v>55.0</v>
      </c>
      <c r="D9" s="88" t="s">
        <v>41</v>
      </c>
    </row>
    <row r="10" ht="22.5" customHeight="1">
      <c r="B10" s="85">
        <f t="shared" si="1"/>
        <v>55</v>
      </c>
      <c r="C10" s="83">
        <v>58.0</v>
      </c>
      <c r="D10" s="88" t="s">
        <v>42</v>
      </c>
    </row>
    <row r="11" ht="22.5" customHeight="1">
      <c r="B11" s="85">
        <f t="shared" si="1"/>
        <v>58</v>
      </c>
      <c r="C11" s="83">
        <v>61.0</v>
      </c>
      <c r="D11" s="89" t="s">
        <v>43</v>
      </c>
    </row>
    <row r="12" ht="22.5" customHeight="1">
      <c r="B12" s="85">
        <f t="shared" si="1"/>
        <v>61</v>
      </c>
      <c r="C12" s="83">
        <v>67.0</v>
      </c>
      <c r="D12" s="89" t="s">
        <v>44</v>
      </c>
    </row>
    <row r="13" ht="22.5" customHeight="1">
      <c r="B13" s="85">
        <f t="shared" si="1"/>
        <v>67</v>
      </c>
      <c r="C13" s="83">
        <v>100.0</v>
      </c>
      <c r="D13" s="90" t="s">
        <v>45</v>
      </c>
    </row>
    <row r="17">
      <c r="A17" s="80">
        <v>1.0</v>
      </c>
      <c r="B17" s="43" t="str">
        <f>vlookup(A17,rating!$B$2:$D$13,3,TRUE)</f>
        <v>DD</v>
      </c>
    </row>
    <row r="18">
      <c r="A18" s="80">
        <v>2.0</v>
      </c>
      <c r="B18" s="43" t="str">
        <f>vlookup(A18,rating!$B$2:$D$13,3,TRUE)</f>
        <v>DD</v>
      </c>
    </row>
    <row r="19">
      <c r="A19" s="80">
        <v>3.0</v>
      </c>
      <c r="B19" s="43" t="str">
        <f>vlookup(A19,rating!$B$2:$D$13,3,TRUE)</f>
        <v>DD</v>
      </c>
    </row>
    <row r="20">
      <c r="A20" s="80">
        <v>4.0</v>
      </c>
      <c r="B20" s="43" t="str">
        <f>vlookup(A20,rating!$B$2:$D$13,3,TRUE)</f>
        <v>DD</v>
      </c>
    </row>
    <row r="21">
      <c r="A21" s="80">
        <v>5.0</v>
      </c>
      <c r="B21" s="43" t="str">
        <f>vlookup(A21,rating!$B$2:$D$13,3,TRUE)</f>
        <v>DD</v>
      </c>
    </row>
    <row r="22">
      <c r="A22" s="80">
        <v>6.0</v>
      </c>
      <c r="B22" s="43" t="str">
        <f>vlookup(A22,rating!$B$2:$D$13,3,TRUE)</f>
        <v>DD</v>
      </c>
    </row>
    <row r="23">
      <c r="A23" s="80">
        <v>7.0</v>
      </c>
      <c r="B23" s="43" t="str">
        <f>vlookup(A23,rating!$B$2:$D$13,3,TRUE)</f>
        <v>DD</v>
      </c>
    </row>
    <row r="24">
      <c r="A24" s="80">
        <v>8.0</v>
      </c>
      <c r="B24" s="43" t="str">
        <f>vlookup(A24,rating!$B$2:$D$13,3,TRUE)</f>
        <v>DD</v>
      </c>
    </row>
    <row r="25">
      <c r="A25" s="80">
        <v>9.0</v>
      </c>
      <c r="B25" s="43" t="str">
        <f>vlookup(A25,rating!$B$2:$D$13,3,TRUE)</f>
        <v>DD</v>
      </c>
    </row>
    <row r="26">
      <c r="A26" s="80">
        <v>10.0</v>
      </c>
      <c r="B26" s="43" t="str">
        <f>vlookup(A26,rating!$B$2:$D$13,3,TRUE)</f>
        <v>DD</v>
      </c>
    </row>
    <row r="27">
      <c r="A27" s="80">
        <v>11.0</v>
      </c>
      <c r="B27" s="43" t="str">
        <f>vlookup(A27,rating!$B$2:$D$13,3,TRUE)</f>
        <v>DD</v>
      </c>
    </row>
    <row r="28">
      <c r="A28" s="80">
        <v>12.0</v>
      </c>
      <c r="B28" s="43" t="str">
        <f>vlookup(A28,rating!$B$2:$D$13,3,TRUE)</f>
        <v>DD</v>
      </c>
    </row>
    <row r="29">
      <c r="A29" s="80">
        <v>13.0</v>
      </c>
      <c r="B29" s="43" t="str">
        <f>vlookup(A29,rating!$B$2:$D$13,3,TRUE)</f>
        <v>DD</v>
      </c>
    </row>
    <row r="30">
      <c r="A30" s="80">
        <v>14.0</v>
      </c>
      <c r="B30" s="43" t="str">
        <f>vlookup(A30,rating!$B$2:$D$13,3,TRUE)</f>
        <v>DD</v>
      </c>
    </row>
    <row r="31">
      <c r="A31" s="80">
        <v>15.0</v>
      </c>
      <c r="B31" s="43" t="str">
        <f>vlookup(A31,rating!$B$2:$D$13,3,TRUE)</f>
        <v>DD</v>
      </c>
    </row>
    <row r="32">
      <c r="A32" s="80">
        <v>16.0</v>
      </c>
      <c r="B32" s="43" t="str">
        <f>vlookup(A32,rating!$B$2:$D$13,3,TRUE)</f>
        <v>DD</v>
      </c>
    </row>
    <row r="33">
      <c r="A33" s="80">
        <v>17.0</v>
      </c>
      <c r="B33" s="43" t="str">
        <f>vlookup(A33,rating!$B$2:$D$13,3,TRUE)</f>
        <v>DD</v>
      </c>
    </row>
    <row r="34">
      <c r="A34" s="80">
        <v>18.0</v>
      </c>
      <c r="B34" s="43" t="str">
        <f>vlookup(A34,rating!$B$2:$D$13,3,TRUE)</f>
        <v>DD</v>
      </c>
    </row>
    <row r="35">
      <c r="A35" s="80">
        <v>19.0</v>
      </c>
      <c r="B35" s="43" t="str">
        <f>vlookup(A35,rating!$B$2:$D$13,3,TRUE)</f>
        <v>DD</v>
      </c>
    </row>
    <row r="36">
      <c r="A36" s="80">
        <v>20.0</v>
      </c>
      <c r="B36" s="43" t="str">
        <f>vlookup(A36,rating!$B$2:$D$13,3,TRUE)</f>
        <v>DD</v>
      </c>
    </row>
    <row r="37">
      <c r="A37" s="80">
        <v>21.0</v>
      </c>
      <c r="B37" s="43" t="str">
        <f>vlookup(A37,rating!$B$2:$D$13,3,TRUE)</f>
        <v>DD</v>
      </c>
    </row>
    <row r="38">
      <c r="A38" s="80">
        <v>22.0</v>
      </c>
      <c r="B38" s="43" t="str">
        <f>vlookup(A38,rating!$B$2:$D$13,3,TRUE)</f>
        <v>DD</v>
      </c>
    </row>
    <row r="39">
      <c r="A39" s="80">
        <v>23.0</v>
      </c>
      <c r="B39" s="43" t="str">
        <f>vlookup(A39,rating!$B$2:$D$13,3,TRUE)</f>
        <v>DD</v>
      </c>
    </row>
    <row r="40">
      <c r="A40" s="80">
        <v>24.0</v>
      </c>
      <c r="B40" s="43" t="str">
        <f>vlookup(A40,rating!$B$2:$D$13,3,TRUE)</f>
        <v>DD</v>
      </c>
    </row>
    <row r="41">
      <c r="A41" s="80">
        <v>25.0</v>
      </c>
      <c r="B41" s="43" t="str">
        <f>vlookup(A41,rating!$B$2:$D$13,3,TRUE)</f>
        <v>DD</v>
      </c>
    </row>
    <row r="42">
      <c r="A42" s="80">
        <v>26.0</v>
      </c>
      <c r="B42" s="43" t="str">
        <f>vlookup(A42,rating!$B$2:$D$13,3,TRUE)</f>
        <v>DD</v>
      </c>
    </row>
    <row r="43">
      <c r="A43" s="80">
        <v>27.0</v>
      </c>
      <c r="B43" s="43" t="str">
        <f>vlookup(A43,rating!$B$2:$D$13,3,TRUE)</f>
        <v>DD</v>
      </c>
    </row>
    <row r="44">
      <c r="A44" s="80">
        <v>28.0</v>
      </c>
      <c r="B44" s="43" t="str">
        <f>vlookup(A44,rating!$B$2:$D$13,3,TRUE)</f>
        <v>DD</v>
      </c>
    </row>
    <row r="45">
      <c r="A45" s="80">
        <v>29.0</v>
      </c>
      <c r="B45" s="43" t="str">
        <f>vlookup(A45,rating!$B$2:$D$13,3,TRUE)</f>
        <v>DD</v>
      </c>
    </row>
    <row r="46">
      <c r="A46" s="80">
        <v>30.0</v>
      </c>
      <c r="B46" s="43" t="str">
        <f>vlookup(A46,rating!$B$2:$D$13,3,TRUE)</f>
        <v>DD</v>
      </c>
    </row>
    <row r="47">
      <c r="A47" s="80">
        <v>31.0</v>
      </c>
      <c r="B47" s="43" t="str">
        <f>vlookup(A47,rating!$B$2:$D$13,3,TRUE)</f>
        <v>DD</v>
      </c>
    </row>
    <row r="48">
      <c r="A48" s="80">
        <v>32.0</v>
      </c>
      <c r="B48" s="43" t="str">
        <f>vlookup(A48,rating!$B$2:$D$13,3,TRUE)</f>
        <v>DD</v>
      </c>
    </row>
    <row r="49">
      <c r="A49" s="80">
        <v>33.0</v>
      </c>
      <c r="B49" s="43" t="str">
        <f>vlookup(A49,rating!$B$2:$D$13,3,TRUE)</f>
        <v>DDD</v>
      </c>
    </row>
    <row r="50">
      <c r="A50" s="80">
        <v>34.0</v>
      </c>
      <c r="B50" s="43" t="str">
        <f>vlookup(A50,rating!$B$2:$D$13,3,TRUE)</f>
        <v>DDD</v>
      </c>
    </row>
    <row r="51">
      <c r="A51" s="80">
        <v>35.0</v>
      </c>
      <c r="B51" s="43" t="str">
        <f>vlookup(A51,rating!$B$2:$D$13,3,TRUE)</f>
        <v>DDD</v>
      </c>
    </row>
    <row r="52">
      <c r="A52" s="80">
        <v>36.0</v>
      </c>
      <c r="B52" s="43" t="str">
        <f>vlookup(A52,rating!$B$2:$D$13,3,TRUE)</f>
        <v>DDD</v>
      </c>
    </row>
    <row r="53">
      <c r="A53" s="80">
        <v>37.0</v>
      </c>
      <c r="B53" s="43" t="str">
        <f>vlookup(A53,rating!$B$2:$D$13,3,TRUE)</f>
        <v>DDD</v>
      </c>
    </row>
    <row r="54">
      <c r="A54" s="80">
        <v>38.0</v>
      </c>
      <c r="B54" s="43" t="str">
        <f>vlookup(A54,rating!$B$2:$D$13,3,TRUE)</f>
        <v>DDD</v>
      </c>
    </row>
    <row r="55">
      <c r="A55" s="80">
        <v>39.0</v>
      </c>
      <c r="B55" s="43" t="str">
        <f>vlookup(A55,rating!$B$2:$D$13,3,TRUE)</f>
        <v>C</v>
      </c>
    </row>
    <row r="56">
      <c r="A56" s="80">
        <v>40.0</v>
      </c>
      <c r="B56" s="43" t="str">
        <f>vlookup(A56,rating!$B$2:$D$13,3,TRUE)</f>
        <v>C</v>
      </c>
    </row>
    <row r="57">
      <c r="A57" s="80">
        <v>41.0</v>
      </c>
      <c r="B57" s="43" t="str">
        <f>vlookup(A57,rating!$B$2:$D$13,3,TRUE)</f>
        <v>C</v>
      </c>
    </row>
    <row r="58">
      <c r="A58" s="80">
        <v>42.0</v>
      </c>
      <c r="B58" s="43" t="str">
        <f>vlookup(A58,rating!$B$2:$D$13,3,TRUE)</f>
        <v>CC</v>
      </c>
    </row>
    <row r="59">
      <c r="A59" s="80">
        <v>43.0</v>
      </c>
      <c r="B59" s="43" t="str">
        <f>vlookup(A59,rating!$B$2:$D$13,3,TRUE)</f>
        <v>CC</v>
      </c>
    </row>
    <row r="60">
      <c r="A60" s="80">
        <v>44.0</v>
      </c>
      <c r="B60" s="43" t="str">
        <f>vlookup(A60,rating!$B$2:$D$13,3,TRUE)</f>
        <v>CC</v>
      </c>
    </row>
    <row r="61">
      <c r="A61" s="80">
        <v>45.0</v>
      </c>
      <c r="B61" s="43" t="str">
        <f>vlookup(A61,rating!$B$2:$D$13,3,TRUE)</f>
        <v>CCC</v>
      </c>
    </row>
    <row r="62">
      <c r="A62" s="80">
        <v>46.0</v>
      </c>
      <c r="B62" s="43" t="str">
        <f>vlookup(A62,rating!$B$2:$D$13,3,TRUE)</f>
        <v>CCC</v>
      </c>
    </row>
    <row r="63">
      <c r="A63" s="80">
        <v>47.0</v>
      </c>
      <c r="B63" s="43" t="str">
        <f>vlookup(A63,rating!$B$2:$D$13,3,TRUE)</f>
        <v>CCC</v>
      </c>
    </row>
    <row r="64">
      <c r="A64" s="80">
        <v>48.0</v>
      </c>
      <c r="B64" s="43" t="str">
        <f>vlookup(A64,rating!$B$2:$D$13,3,TRUE)</f>
        <v>B</v>
      </c>
    </row>
    <row r="65">
      <c r="A65" s="80">
        <v>49.0</v>
      </c>
      <c r="B65" s="43" t="str">
        <f>vlookup(A65,rating!$B$2:$D$13,3,TRUE)</f>
        <v>B</v>
      </c>
    </row>
    <row r="66">
      <c r="A66" s="80">
        <v>50.0</v>
      </c>
      <c r="B66" s="43" t="str">
        <f>vlookup(A66,rating!$B$2:$D$13,3,TRUE)</f>
        <v>B</v>
      </c>
    </row>
    <row r="67">
      <c r="A67" s="80">
        <v>51.0</v>
      </c>
      <c r="B67" s="43" t="str">
        <f>vlookup(A67,rating!$B$2:$D$13,3,TRUE)</f>
        <v>B</v>
      </c>
    </row>
    <row r="68">
      <c r="A68" s="80">
        <v>52.0</v>
      </c>
      <c r="B68" s="43" t="str">
        <f>vlookup(A68,rating!$B$2:$D$13,3,TRUE)</f>
        <v>BB</v>
      </c>
    </row>
    <row r="69">
      <c r="A69" s="80">
        <v>53.0</v>
      </c>
      <c r="B69" s="43" t="str">
        <f>vlookup(A69,rating!$B$2:$D$13,3,TRUE)</f>
        <v>BB</v>
      </c>
    </row>
    <row r="70">
      <c r="A70" s="80">
        <v>54.0</v>
      </c>
      <c r="B70" s="43" t="str">
        <f>vlookup(A70,rating!$B$2:$D$13,3,TRUE)</f>
        <v>BB</v>
      </c>
    </row>
    <row r="71">
      <c r="A71" s="80">
        <v>55.0</v>
      </c>
      <c r="B71" s="43" t="str">
        <f>vlookup(A71,rating!$B$2:$D$13,3,TRUE)</f>
        <v>BBB</v>
      </c>
    </row>
    <row r="72">
      <c r="A72" s="80">
        <v>56.0</v>
      </c>
      <c r="B72" s="43" t="str">
        <f>vlookup(A72,rating!$B$2:$D$13,3,TRUE)</f>
        <v>BBB</v>
      </c>
    </row>
    <row r="73">
      <c r="A73" s="80">
        <v>57.0</v>
      </c>
      <c r="B73" s="43" t="str">
        <f>vlookup(A73,rating!$B$2:$D$13,3,TRUE)</f>
        <v>BBB</v>
      </c>
    </row>
    <row r="74">
      <c r="A74" s="80">
        <v>58.0</v>
      </c>
      <c r="B74" s="43" t="str">
        <f>vlookup(A74,rating!$B$2:$D$13,3,TRUE)</f>
        <v>A</v>
      </c>
    </row>
    <row r="75">
      <c r="A75" s="80">
        <v>59.0</v>
      </c>
      <c r="B75" s="43" t="str">
        <f>vlookup(A75,rating!$B$2:$D$13,3,TRUE)</f>
        <v>A</v>
      </c>
    </row>
    <row r="76">
      <c r="A76" s="80">
        <v>60.0</v>
      </c>
      <c r="B76" s="43" t="str">
        <f>vlookup(A76,rating!$B$2:$D$13,3,TRUE)</f>
        <v>A</v>
      </c>
    </row>
    <row r="77">
      <c r="A77" s="80">
        <v>61.0</v>
      </c>
      <c r="B77" s="43" t="str">
        <f>vlookup(A77,rating!$B$2:$D$13,3,TRUE)</f>
        <v>AA</v>
      </c>
    </row>
    <row r="78">
      <c r="A78" s="80">
        <v>62.0</v>
      </c>
      <c r="B78" s="43" t="str">
        <f>vlookup(A78,rating!$B$2:$D$13,3,TRUE)</f>
        <v>AA</v>
      </c>
    </row>
    <row r="79">
      <c r="A79" s="80">
        <v>63.0</v>
      </c>
      <c r="B79" s="43" t="str">
        <f>vlookup(A79,rating!$B$2:$D$13,3,TRUE)</f>
        <v>AA</v>
      </c>
    </row>
    <row r="80">
      <c r="A80" s="80">
        <v>64.0</v>
      </c>
      <c r="B80" s="43" t="str">
        <f>vlookup(A80,rating!$B$2:$D$13,3,TRUE)</f>
        <v>AA</v>
      </c>
    </row>
    <row r="81">
      <c r="A81" s="80">
        <v>65.0</v>
      </c>
      <c r="B81" s="43" t="str">
        <f>vlookup(A81,rating!$B$2:$D$13,3,TRUE)</f>
        <v>AA</v>
      </c>
    </row>
    <row r="82">
      <c r="A82" s="80">
        <v>66.0</v>
      </c>
      <c r="B82" s="43" t="str">
        <f>vlookup(A82,rating!$B$2:$D$13,3,TRUE)</f>
        <v>AA</v>
      </c>
    </row>
    <row r="83">
      <c r="A83" s="80">
        <v>67.0</v>
      </c>
      <c r="B83" s="43" t="str">
        <f>vlookup(A83,rating!$B$2:$D$13,3,TRUE)</f>
        <v>AAA</v>
      </c>
    </row>
    <row r="84">
      <c r="A84" s="80">
        <v>68.0</v>
      </c>
      <c r="B84" s="43" t="str">
        <f>vlookup(A84,rating!$B$2:$D$13,3,TRUE)</f>
        <v>AAA</v>
      </c>
    </row>
    <row r="85">
      <c r="A85" s="80">
        <v>69.0</v>
      </c>
      <c r="B85" s="43" t="str">
        <f>vlookup(A85,rating!$B$2:$D$13,3,TRUE)</f>
        <v>AAA</v>
      </c>
    </row>
    <row r="86">
      <c r="A86" s="80">
        <v>70.0</v>
      </c>
      <c r="B86" s="43" t="str">
        <f>vlookup(A86,rating!$B$2:$D$13,3,TRUE)</f>
        <v>AAA</v>
      </c>
    </row>
    <row r="87">
      <c r="A87" s="80">
        <v>71.0</v>
      </c>
      <c r="B87" s="43" t="str">
        <f>vlookup(A87,rating!$B$2:$D$13,3,TRUE)</f>
        <v>AAA</v>
      </c>
    </row>
    <row r="88">
      <c r="A88" s="80">
        <v>72.0</v>
      </c>
      <c r="B88" s="43" t="str">
        <f>vlookup(A88,rating!$B$2:$D$13,3,TRUE)</f>
        <v>AAA</v>
      </c>
    </row>
    <row r="89">
      <c r="A89" s="80">
        <v>73.0</v>
      </c>
      <c r="B89" s="43" t="str">
        <f>vlookup(A89,rating!$B$2:$D$13,3,TRUE)</f>
        <v>AAA</v>
      </c>
    </row>
    <row r="90">
      <c r="A90" s="80">
        <v>74.0</v>
      </c>
      <c r="B90" s="43" t="str">
        <f>vlookup(A90,rating!$B$2:$D$13,3,TRUE)</f>
        <v>AAA</v>
      </c>
    </row>
    <row r="91">
      <c r="A91" s="80">
        <v>75.0</v>
      </c>
      <c r="B91" s="43" t="str">
        <f>vlookup(A91,rating!$B$2:$D$13,3,TRUE)</f>
        <v>AAA</v>
      </c>
    </row>
    <row r="92">
      <c r="A92" s="80">
        <v>76.0</v>
      </c>
      <c r="B92" s="43" t="str">
        <f>vlookup(A92,rating!$B$2:$D$13,3,TRUE)</f>
        <v>AAA</v>
      </c>
    </row>
    <row r="93">
      <c r="A93" s="80">
        <v>77.0</v>
      </c>
      <c r="B93" s="43" t="str">
        <f>vlookup(A93,rating!$B$2:$D$13,3,TRUE)</f>
        <v>AAA</v>
      </c>
    </row>
    <row r="94">
      <c r="A94" s="80">
        <v>78.0</v>
      </c>
      <c r="B94" s="43" t="str">
        <f>vlookup(A94,rating!$B$2:$D$13,3,TRUE)</f>
        <v>AAA</v>
      </c>
    </row>
    <row r="95">
      <c r="A95" s="80">
        <v>79.0</v>
      </c>
      <c r="B95" s="43" t="str">
        <f>vlookup(A95,rating!$B$2:$D$13,3,TRUE)</f>
        <v>AAA</v>
      </c>
    </row>
    <row r="96">
      <c r="A96" s="80">
        <v>80.0</v>
      </c>
      <c r="B96" s="43" t="str">
        <f>vlookup(A96,rating!$B$2:$D$13,3,TRUE)</f>
        <v>AAA</v>
      </c>
    </row>
    <row r="97">
      <c r="A97" s="80">
        <v>81.0</v>
      </c>
      <c r="B97" s="43" t="str">
        <f>vlookup(A97,rating!$B$2:$D$13,3,TRUE)</f>
        <v>AAA</v>
      </c>
    </row>
    <row r="98">
      <c r="A98" s="80">
        <v>82.0</v>
      </c>
      <c r="B98" s="43" t="str">
        <f>vlookup(A98,rating!$B$2:$D$13,3,TRUE)</f>
        <v>AAA</v>
      </c>
    </row>
    <row r="99">
      <c r="A99" s="80">
        <v>83.0</v>
      </c>
      <c r="B99" s="43" t="str">
        <f>vlookup(A99,rating!$B$2:$D$13,3,TRUE)</f>
        <v>AAA</v>
      </c>
    </row>
    <row r="100">
      <c r="A100" s="80">
        <v>84.0</v>
      </c>
      <c r="B100" s="43" t="str">
        <f>vlookup(A100,rating!$B$2:$D$13,3,TRUE)</f>
        <v>AAA</v>
      </c>
    </row>
    <row r="101">
      <c r="A101" s="80">
        <v>85.0</v>
      </c>
      <c r="B101" s="43" t="str">
        <f>vlookup(A101,rating!$B$2:$D$13,3,TRUE)</f>
        <v>AAA</v>
      </c>
    </row>
    <row r="102">
      <c r="A102" s="80">
        <v>86.0</v>
      </c>
      <c r="B102" s="43" t="str">
        <f>vlookup(A102,rating!$B$2:$D$13,3,TRUE)</f>
        <v>AAA</v>
      </c>
    </row>
    <row r="103">
      <c r="A103" s="80">
        <v>87.0</v>
      </c>
      <c r="B103" s="43" t="str">
        <f>vlookup(A103,rating!$B$2:$D$13,3,TRUE)</f>
        <v>AAA</v>
      </c>
    </row>
    <row r="104">
      <c r="A104" s="80">
        <v>88.0</v>
      </c>
      <c r="B104" s="43" t="str">
        <f>vlookup(A104,rating!$B$2:$D$13,3,TRUE)</f>
        <v>AAA</v>
      </c>
    </row>
    <row r="105">
      <c r="A105" s="80">
        <v>89.0</v>
      </c>
      <c r="B105" s="43" t="str">
        <f>vlookup(A105,rating!$B$2:$D$13,3,TRUE)</f>
        <v>AAA</v>
      </c>
    </row>
    <row r="106">
      <c r="A106" s="80">
        <v>90.0</v>
      </c>
      <c r="B106" s="43" t="str">
        <f>vlookup(A106,rating!$B$2:$D$13,3,TRUE)</f>
        <v>AAA</v>
      </c>
    </row>
    <row r="107">
      <c r="A107" s="80">
        <v>91.0</v>
      </c>
      <c r="B107" s="43" t="str">
        <f>vlookup(A107,rating!$B$2:$D$13,3,TRUE)</f>
        <v>AAA</v>
      </c>
    </row>
    <row r="108">
      <c r="A108" s="80">
        <v>92.0</v>
      </c>
      <c r="B108" s="43" t="str">
        <f>vlookup(A108,rating!$B$2:$D$13,3,TRUE)</f>
        <v>AAA</v>
      </c>
    </row>
    <row r="109">
      <c r="A109" s="80">
        <v>93.0</v>
      </c>
      <c r="B109" s="43" t="str">
        <f>vlookup(A109,rating!$B$2:$D$13,3,TRUE)</f>
        <v>AAA</v>
      </c>
    </row>
    <row r="110">
      <c r="A110" s="80">
        <v>94.0</v>
      </c>
      <c r="B110" s="43" t="str">
        <f>vlookup(A110,rating!$B$2:$D$13,3,TRUE)</f>
        <v>AAA</v>
      </c>
    </row>
    <row r="111">
      <c r="A111" s="80">
        <v>95.0</v>
      </c>
      <c r="B111" s="43" t="str">
        <f>vlookup(A111,rating!$B$2:$D$13,3,TRUE)</f>
        <v>AAA</v>
      </c>
    </row>
    <row r="112">
      <c r="A112" s="80">
        <v>96.0</v>
      </c>
      <c r="B112" s="43" t="str">
        <f>vlookup(A112,rating!$B$2:$D$13,3,TRUE)</f>
        <v>AAA</v>
      </c>
    </row>
    <row r="113">
      <c r="A113" s="80">
        <v>97.0</v>
      </c>
      <c r="B113" s="43" t="str">
        <f>vlookup(A113,rating!$B$2:$D$13,3,TRUE)</f>
        <v>AAA</v>
      </c>
    </row>
    <row r="114">
      <c r="A114" s="80">
        <v>98.0</v>
      </c>
      <c r="B114" s="43" t="str">
        <f>vlookup(A114,rating!$B$2:$D$13,3,TRUE)</f>
        <v>AAA</v>
      </c>
    </row>
    <row r="115">
      <c r="A115" s="80">
        <v>99.0</v>
      </c>
      <c r="B115" s="43" t="str">
        <f>vlookup(A115,rating!$B$2:$D$13,3,TRUE)</f>
        <v>AAA</v>
      </c>
    </row>
    <row r="116">
      <c r="A116" s="80">
        <v>100.0</v>
      </c>
      <c r="B116" s="43" t="str">
        <f>vlookup(A116,rating!$B$2:$D$13,3,TRUE)</f>
        <v>AAA</v>
      </c>
    </row>
    <row r="117">
      <c r="A117" s="80">
        <v>101.0</v>
      </c>
      <c r="B117" s="43" t="str">
        <f>vlookup(A117,rating!$B$2:$D$13,3,TRUE)</f>
        <v>AAA</v>
      </c>
    </row>
    <row r="118">
      <c r="A118" s="80">
        <v>102.0</v>
      </c>
      <c r="B118" s="43" t="str">
        <f>vlookup(A118,rating!$B$2:$D$13,3,TRUE)</f>
        <v>AAA</v>
      </c>
    </row>
    <row r="119">
      <c r="A119" s="80">
        <v>103.0</v>
      </c>
      <c r="B119" s="43" t="str">
        <f>vlookup(A119,rating!$B$2:$D$13,3,TRUE)</f>
        <v>AAA</v>
      </c>
    </row>
  </sheetData>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75"/>
  <cols>
    <col customWidth="1" min="1" max="1" width="19.0"/>
  </cols>
  <sheetData>
    <row r="1">
      <c r="A1" s="91"/>
      <c r="B1" s="91"/>
      <c r="C1" s="92" t="s">
        <v>5</v>
      </c>
      <c r="D1" s="92" t="s">
        <v>6</v>
      </c>
      <c r="E1" s="92" t="s">
        <v>7</v>
      </c>
      <c r="F1" s="80" t="s">
        <v>46</v>
      </c>
      <c r="G1" s="80" t="s">
        <v>47</v>
      </c>
      <c r="H1" s="80" t="s">
        <v>48</v>
      </c>
      <c r="I1" s="80" t="s">
        <v>49</v>
      </c>
      <c r="J1" s="80" t="s">
        <v>50</v>
      </c>
      <c r="K1" s="80"/>
      <c r="L1" s="80" t="s">
        <v>51</v>
      </c>
    </row>
    <row r="2">
      <c r="A2" s="43" t="str">
        <f>'アセスメント'!B3</f>
        <v>TEAM-1-1</v>
      </c>
      <c r="B2" s="43" t="str">
        <f>criteria!D2</f>
        <v>メトリクスの計測</v>
      </c>
      <c r="C2" s="43" t="b">
        <f>'アセスメント'!F3</f>
        <v>0</v>
      </c>
      <c r="D2" s="43" t="b">
        <f>'アセスメント'!G3</f>
        <v>0</v>
      </c>
      <c r="E2" s="43" t="b">
        <f>'アセスメント'!H3</f>
        <v>0</v>
      </c>
      <c r="F2" s="43" t="b">
        <f t="shared" ref="F2:F329" si="1">not(and(C2,D2))</f>
        <v>1</v>
      </c>
      <c r="G2" s="43" t="b">
        <f t="shared" ref="G2:G329" si="2">or(C2,D2)</f>
        <v>0</v>
      </c>
      <c r="H2" s="43" t="b">
        <f t="shared" ref="H2:H329" si="3">and(G2,not(F2))</f>
        <v>0</v>
      </c>
      <c r="I2" s="43" t="b">
        <f t="shared" ref="I2:I329" si="4">and(G2,F2)</f>
        <v>0</v>
      </c>
      <c r="J2" s="43" t="b">
        <f t="shared" ref="J2:J329" si="5">if(B2="アンチパターン",true,false)</f>
        <v>0</v>
      </c>
      <c r="K2" s="80">
        <f t="shared" ref="K2:K329" si="6">if(E2,0.5,if(C2,1,0))</f>
        <v>0</v>
      </c>
      <c r="L2" s="43" t="str">
        <f t="shared" ref="L2:L329" si="7">if(H2,"@" ,if(G2, if(J2,1-K2,K2),"-"))</f>
        <v>-</v>
      </c>
      <c r="M2" s="43" t="str">
        <f>IFERROR(__xludf.DUMMYFUNCTION("split(A2,""-"")"),"TEAM")</f>
        <v>TEAM</v>
      </c>
      <c r="N2" s="43">
        <f>IFERROR(__xludf.DUMMYFUNCTION("""COMPUTED_VALUE"""),1.0)</f>
        <v>1</v>
      </c>
      <c r="O2" s="43">
        <f>IFERROR(__xludf.DUMMYFUNCTION("""COMPUTED_VALUE"""),1.0)</f>
        <v>1</v>
      </c>
    </row>
    <row r="3">
      <c r="A3" s="43" t="str">
        <f>'アセスメント'!B4</f>
        <v>TEAM-1-2</v>
      </c>
      <c r="B3" s="43" t="str">
        <f>criteria!D3</f>
        <v>学習と改善</v>
      </c>
      <c r="C3" s="43" t="b">
        <f>'アセスメント'!F4</f>
        <v>0</v>
      </c>
      <c r="D3" s="43" t="b">
        <f>'アセスメント'!G4</f>
        <v>0</v>
      </c>
      <c r="E3" s="43" t="b">
        <f>'アセスメント'!H4</f>
        <v>0</v>
      </c>
      <c r="F3" s="43" t="b">
        <f t="shared" si="1"/>
        <v>1</v>
      </c>
      <c r="G3" s="43" t="b">
        <f t="shared" si="2"/>
        <v>0</v>
      </c>
      <c r="H3" s="43" t="b">
        <f t="shared" si="3"/>
        <v>0</v>
      </c>
      <c r="I3" s="43" t="b">
        <f t="shared" si="4"/>
        <v>0</v>
      </c>
      <c r="J3" s="43" t="b">
        <f t="shared" si="5"/>
        <v>0</v>
      </c>
      <c r="K3" s="80">
        <f t="shared" si="6"/>
        <v>0</v>
      </c>
      <c r="L3" s="43" t="str">
        <f t="shared" si="7"/>
        <v>-</v>
      </c>
      <c r="M3" s="43" t="str">
        <f>IFERROR(__xludf.DUMMYFUNCTION("split(A3,""-"")"),"TEAM")</f>
        <v>TEAM</v>
      </c>
      <c r="N3" s="43">
        <f>IFERROR(__xludf.DUMMYFUNCTION("""COMPUTED_VALUE"""),1.0)</f>
        <v>1</v>
      </c>
      <c r="O3" s="43">
        <f>IFERROR(__xludf.DUMMYFUNCTION("""COMPUTED_VALUE"""),2.0)</f>
        <v>2</v>
      </c>
    </row>
    <row r="4">
      <c r="A4" s="43" t="str">
        <f>'アセスメント'!B5</f>
        <v>TEAM-1-3</v>
      </c>
      <c r="B4" s="43" t="str">
        <f>criteria!D4</f>
        <v>プラクティス</v>
      </c>
      <c r="C4" s="43" t="b">
        <f>'アセスメント'!F5</f>
        <v>0</v>
      </c>
      <c r="D4" s="43" t="b">
        <f>'アセスメント'!G5</f>
        <v>0</v>
      </c>
      <c r="E4" s="43" t="b">
        <f>'アセスメント'!H5</f>
        <v>0</v>
      </c>
      <c r="F4" s="43" t="b">
        <f t="shared" si="1"/>
        <v>1</v>
      </c>
      <c r="G4" s="43" t="b">
        <f t="shared" si="2"/>
        <v>0</v>
      </c>
      <c r="H4" s="43" t="b">
        <f t="shared" si="3"/>
        <v>0</v>
      </c>
      <c r="I4" s="43" t="b">
        <f t="shared" si="4"/>
        <v>0</v>
      </c>
      <c r="J4" s="43" t="b">
        <f t="shared" si="5"/>
        <v>0</v>
      </c>
      <c r="K4" s="80">
        <f t="shared" si="6"/>
        <v>0</v>
      </c>
      <c r="L4" s="43" t="str">
        <f t="shared" si="7"/>
        <v>-</v>
      </c>
      <c r="M4" s="43" t="str">
        <f>IFERROR(__xludf.DUMMYFUNCTION("split(A4,""-"")"),"TEAM")</f>
        <v>TEAM</v>
      </c>
      <c r="N4" s="43">
        <f>IFERROR(__xludf.DUMMYFUNCTION("""COMPUTED_VALUE"""),1.0)</f>
        <v>1</v>
      </c>
      <c r="O4" s="43">
        <f>IFERROR(__xludf.DUMMYFUNCTION("""COMPUTED_VALUE"""),3.0)</f>
        <v>3</v>
      </c>
    </row>
    <row r="5">
      <c r="A5" s="43" t="str">
        <f>'アセスメント'!B6</f>
        <v>TEAM-1-4</v>
      </c>
      <c r="B5" s="43" t="str">
        <f>criteria!D5</f>
        <v>プラクティス</v>
      </c>
      <c r="C5" s="43" t="b">
        <f>'アセスメント'!F6</f>
        <v>0</v>
      </c>
      <c r="D5" s="43" t="b">
        <f>'アセスメント'!G6</f>
        <v>0</v>
      </c>
      <c r="E5" s="43" t="b">
        <f>'アセスメント'!H6</f>
        <v>0</v>
      </c>
      <c r="F5" s="43" t="b">
        <f t="shared" si="1"/>
        <v>1</v>
      </c>
      <c r="G5" s="43" t="b">
        <f t="shared" si="2"/>
        <v>0</v>
      </c>
      <c r="H5" s="43" t="b">
        <f t="shared" si="3"/>
        <v>0</v>
      </c>
      <c r="I5" s="43" t="b">
        <f t="shared" si="4"/>
        <v>0</v>
      </c>
      <c r="J5" s="43" t="b">
        <f t="shared" si="5"/>
        <v>0</v>
      </c>
      <c r="K5" s="80">
        <f t="shared" si="6"/>
        <v>0</v>
      </c>
      <c r="L5" s="43" t="str">
        <f t="shared" si="7"/>
        <v>-</v>
      </c>
      <c r="M5" s="43" t="str">
        <f>IFERROR(__xludf.DUMMYFUNCTION("split(A5,""-"")"),"TEAM")</f>
        <v>TEAM</v>
      </c>
      <c r="N5" s="43">
        <f>IFERROR(__xludf.DUMMYFUNCTION("""COMPUTED_VALUE"""),1.0)</f>
        <v>1</v>
      </c>
      <c r="O5" s="43">
        <f>IFERROR(__xludf.DUMMYFUNCTION("""COMPUTED_VALUE"""),4.0)</f>
        <v>4</v>
      </c>
    </row>
    <row r="6">
      <c r="A6" s="43" t="str">
        <f>'アセスメント'!B7</f>
        <v>TEAM-1-5</v>
      </c>
      <c r="B6" s="43" t="str">
        <f>criteria!D6</f>
        <v>プラクティス</v>
      </c>
      <c r="C6" s="43" t="b">
        <f>'アセスメント'!F7</f>
        <v>0</v>
      </c>
      <c r="D6" s="43" t="b">
        <f>'アセスメント'!G7</f>
        <v>0</v>
      </c>
      <c r="E6" s="43" t="b">
        <f>'アセスメント'!H7</f>
        <v>0</v>
      </c>
      <c r="F6" s="43" t="b">
        <f t="shared" si="1"/>
        <v>1</v>
      </c>
      <c r="G6" s="43" t="b">
        <f t="shared" si="2"/>
        <v>0</v>
      </c>
      <c r="H6" s="43" t="b">
        <f t="shared" si="3"/>
        <v>0</v>
      </c>
      <c r="I6" s="43" t="b">
        <f t="shared" si="4"/>
        <v>0</v>
      </c>
      <c r="J6" s="43" t="b">
        <f t="shared" si="5"/>
        <v>0</v>
      </c>
      <c r="K6" s="80">
        <f t="shared" si="6"/>
        <v>0</v>
      </c>
      <c r="L6" s="43" t="str">
        <f t="shared" si="7"/>
        <v>-</v>
      </c>
      <c r="M6" s="43" t="str">
        <f>IFERROR(__xludf.DUMMYFUNCTION("split(A6,""-"")"),"TEAM")</f>
        <v>TEAM</v>
      </c>
      <c r="N6" s="43">
        <f>IFERROR(__xludf.DUMMYFUNCTION("""COMPUTED_VALUE"""),1.0)</f>
        <v>1</v>
      </c>
      <c r="O6" s="43">
        <f>IFERROR(__xludf.DUMMYFUNCTION("""COMPUTED_VALUE"""),5.0)</f>
        <v>5</v>
      </c>
    </row>
    <row r="7">
      <c r="A7" s="43" t="str">
        <f>'アセスメント'!B8</f>
        <v>TEAM-1-6</v>
      </c>
      <c r="B7" s="43" t="str">
        <f>criteria!D7</f>
        <v>アンチパターン</v>
      </c>
      <c r="C7" s="43" t="b">
        <f>'アセスメント'!F8</f>
        <v>0</v>
      </c>
      <c r="D7" s="43" t="b">
        <f>'アセスメント'!G8</f>
        <v>0</v>
      </c>
      <c r="E7" s="43" t="b">
        <f>'アセスメント'!H8</f>
        <v>0</v>
      </c>
      <c r="F7" s="43" t="b">
        <f t="shared" si="1"/>
        <v>1</v>
      </c>
      <c r="G7" s="43" t="b">
        <f t="shared" si="2"/>
        <v>0</v>
      </c>
      <c r="H7" s="43" t="b">
        <f t="shared" si="3"/>
        <v>0</v>
      </c>
      <c r="I7" s="43" t="b">
        <f t="shared" si="4"/>
        <v>0</v>
      </c>
      <c r="J7" s="43" t="b">
        <f t="shared" si="5"/>
        <v>1</v>
      </c>
      <c r="K7" s="80">
        <f t="shared" si="6"/>
        <v>0</v>
      </c>
      <c r="L7" s="43" t="str">
        <f t="shared" si="7"/>
        <v>-</v>
      </c>
      <c r="M7" s="43" t="str">
        <f>IFERROR(__xludf.DUMMYFUNCTION("split(A7,""-"")"),"TEAM")</f>
        <v>TEAM</v>
      </c>
      <c r="N7" s="43">
        <f>IFERROR(__xludf.DUMMYFUNCTION("""COMPUTED_VALUE"""),1.0)</f>
        <v>1</v>
      </c>
      <c r="O7" s="43">
        <f>IFERROR(__xludf.DUMMYFUNCTION("""COMPUTED_VALUE"""),6.0)</f>
        <v>6</v>
      </c>
    </row>
    <row r="8">
      <c r="A8" s="43" t="str">
        <f>'アセスメント'!B9</f>
        <v>TEAM-1-7</v>
      </c>
      <c r="B8" s="43" t="str">
        <f>criteria!D8</f>
        <v>アンチパターン</v>
      </c>
      <c r="C8" s="43" t="b">
        <f>'アセスメント'!F9</f>
        <v>0</v>
      </c>
      <c r="D8" s="43" t="b">
        <f>'アセスメント'!G9</f>
        <v>0</v>
      </c>
      <c r="E8" s="43" t="b">
        <f>'アセスメント'!H9</f>
        <v>0</v>
      </c>
      <c r="F8" s="43" t="b">
        <f t="shared" si="1"/>
        <v>1</v>
      </c>
      <c r="G8" s="43" t="b">
        <f t="shared" si="2"/>
        <v>0</v>
      </c>
      <c r="H8" s="43" t="b">
        <f t="shared" si="3"/>
        <v>0</v>
      </c>
      <c r="I8" s="43" t="b">
        <f t="shared" si="4"/>
        <v>0</v>
      </c>
      <c r="J8" s="43" t="b">
        <f t="shared" si="5"/>
        <v>1</v>
      </c>
      <c r="K8" s="80">
        <f t="shared" si="6"/>
        <v>0</v>
      </c>
      <c r="L8" s="43" t="str">
        <f t="shared" si="7"/>
        <v>-</v>
      </c>
      <c r="M8" s="43" t="str">
        <f>IFERROR(__xludf.DUMMYFUNCTION("split(A8,""-"")"),"TEAM")</f>
        <v>TEAM</v>
      </c>
      <c r="N8" s="43">
        <f>IFERROR(__xludf.DUMMYFUNCTION("""COMPUTED_VALUE"""),1.0)</f>
        <v>1</v>
      </c>
      <c r="O8" s="43">
        <f>IFERROR(__xludf.DUMMYFUNCTION("""COMPUTED_VALUE"""),7.0)</f>
        <v>7</v>
      </c>
    </row>
    <row r="9">
      <c r="A9" s="43" t="str">
        <f>'アセスメント'!B10</f>
        <v>TEAM-1-8</v>
      </c>
      <c r="B9" s="43" t="str">
        <f>criteria!D9</f>
        <v>アンチパターン</v>
      </c>
      <c r="C9" s="43" t="b">
        <f>'アセスメント'!F10</f>
        <v>0</v>
      </c>
      <c r="D9" s="43" t="b">
        <f>'アセスメント'!G10</f>
        <v>0</v>
      </c>
      <c r="E9" s="43" t="b">
        <f>'アセスメント'!H10</f>
        <v>0</v>
      </c>
      <c r="F9" s="43" t="b">
        <f t="shared" si="1"/>
        <v>1</v>
      </c>
      <c r="G9" s="43" t="b">
        <f t="shared" si="2"/>
        <v>0</v>
      </c>
      <c r="H9" s="43" t="b">
        <f t="shared" si="3"/>
        <v>0</v>
      </c>
      <c r="I9" s="43" t="b">
        <f t="shared" si="4"/>
        <v>0</v>
      </c>
      <c r="J9" s="43" t="b">
        <f t="shared" si="5"/>
        <v>1</v>
      </c>
      <c r="K9" s="80">
        <f t="shared" si="6"/>
        <v>0</v>
      </c>
      <c r="L9" s="43" t="str">
        <f t="shared" si="7"/>
        <v>-</v>
      </c>
      <c r="M9" s="43" t="str">
        <f>IFERROR(__xludf.DUMMYFUNCTION("split(A9,""-"")"),"TEAM")</f>
        <v>TEAM</v>
      </c>
      <c r="N9" s="43">
        <f>IFERROR(__xludf.DUMMYFUNCTION("""COMPUTED_VALUE"""),1.0)</f>
        <v>1</v>
      </c>
      <c r="O9" s="43">
        <f>IFERROR(__xludf.DUMMYFUNCTION("""COMPUTED_VALUE"""),8.0)</f>
        <v>8</v>
      </c>
    </row>
    <row r="10">
      <c r="A10" s="43" t="str">
        <f>'アセスメント'!B11</f>
        <v>TEAM-2-1</v>
      </c>
      <c r="B10" s="43" t="str">
        <f>criteria!D10</f>
        <v>メトリクスの計測</v>
      </c>
      <c r="C10" s="43" t="b">
        <f>'アセスメント'!F11</f>
        <v>0</v>
      </c>
      <c r="D10" s="43" t="b">
        <f>'アセスメント'!G11</f>
        <v>0</v>
      </c>
      <c r="E10" s="43" t="b">
        <f>'アセスメント'!H11</f>
        <v>0</v>
      </c>
      <c r="F10" s="43" t="b">
        <f t="shared" si="1"/>
        <v>1</v>
      </c>
      <c r="G10" s="43" t="b">
        <f t="shared" si="2"/>
        <v>0</v>
      </c>
      <c r="H10" s="43" t="b">
        <f t="shared" si="3"/>
        <v>0</v>
      </c>
      <c r="I10" s="43" t="b">
        <f t="shared" si="4"/>
        <v>0</v>
      </c>
      <c r="J10" s="43" t="b">
        <f t="shared" si="5"/>
        <v>0</v>
      </c>
      <c r="K10" s="80">
        <f t="shared" si="6"/>
        <v>0</v>
      </c>
      <c r="L10" s="43" t="str">
        <f t="shared" si="7"/>
        <v>-</v>
      </c>
      <c r="M10" s="43" t="str">
        <f>IFERROR(__xludf.DUMMYFUNCTION("split(A10,""-"")"),"TEAM")</f>
        <v>TEAM</v>
      </c>
      <c r="N10" s="43">
        <f>IFERROR(__xludf.DUMMYFUNCTION("""COMPUTED_VALUE"""),2.0)</f>
        <v>2</v>
      </c>
      <c r="O10" s="43">
        <f>IFERROR(__xludf.DUMMYFUNCTION("""COMPUTED_VALUE"""),1.0)</f>
        <v>1</v>
      </c>
    </row>
    <row r="11">
      <c r="A11" s="43" t="str">
        <f>'アセスメント'!B12</f>
        <v>TEAM-2-2</v>
      </c>
      <c r="B11" s="43" t="str">
        <f>criteria!D11</f>
        <v>学習と改善</v>
      </c>
      <c r="C11" s="43" t="b">
        <f>'アセスメント'!F12</f>
        <v>0</v>
      </c>
      <c r="D11" s="43" t="b">
        <f>'アセスメント'!G12</f>
        <v>0</v>
      </c>
      <c r="E11" s="43" t="b">
        <f>'アセスメント'!H12</f>
        <v>0</v>
      </c>
      <c r="F11" s="43" t="b">
        <f t="shared" si="1"/>
        <v>1</v>
      </c>
      <c r="G11" s="43" t="b">
        <f t="shared" si="2"/>
        <v>0</v>
      </c>
      <c r="H11" s="43" t="b">
        <f t="shared" si="3"/>
        <v>0</v>
      </c>
      <c r="I11" s="43" t="b">
        <f t="shared" si="4"/>
        <v>0</v>
      </c>
      <c r="J11" s="43" t="b">
        <f t="shared" si="5"/>
        <v>0</v>
      </c>
      <c r="K11" s="80">
        <f t="shared" si="6"/>
        <v>0</v>
      </c>
      <c r="L11" s="43" t="str">
        <f t="shared" si="7"/>
        <v>-</v>
      </c>
      <c r="M11" s="43" t="str">
        <f>IFERROR(__xludf.DUMMYFUNCTION("split(A11,""-"")"),"TEAM")</f>
        <v>TEAM</v>
      </c>
      <c r="N11" s="43">
        <f>IFERROR(__xludf.DUMMYFUNCTION("""COMPUTED_VALUE"""),2.0)</f>
        <v>2</v>
      </c>
      <c r="O11" s="43">
        <f>IFERROR(__xludf.DUMMYFUNCTION("""COMPUTED_VALUE"""),2.0)</f>
        <v>2</v>
      </c>
    </row>
    <row r="12">
      <c r="A12" s="43" t="str">
        <f>'アセスメント'!B13</f>
        <v>TEAM-2-3</v>
      </c>
      <c r="B12" s="43" t="str">
        <f>criteria!D12</f>
        <v>プラクティス</v>
      </c>
      <c r="C12" s="43" t="b">
        <f>'アセスメント'!F13</f>
        <v>0</v>
      </c>
      <c r="D12" s="43" t="b">
        <f>'アセスメント'!G13</f>
        <v>0</v>
      </c>
      <c r="E12" s="43" t="b">
        <f>'アセスメント'!H13</f>
        <v>0</v>
      </c>
      <c r="F12" s="43" t="b">
        <f t="shared" si="1"/>
        <v>1</v>
      </c>
      <c r="G12" s="43" t="b">
        <f t="shared" si="2"/>
        <v>0</v>
      </c>
      <c r="H12" s="43" t="b">
        <f t="shared" si="3"/>
        <v>0</v>
      </c>
      <c r="I12" s="43" t="b">
        <f t="shared" si="4"/>
        <v>0</v>
      </c>
      <c r="J12" s="43" t="b">
        <f t="shared" si="5"/>
        <v>0</v>
      </c>
      <c r="K12" s="80">
        <f t="shared" si="6"/>
        <v>0</v>
      </c>
      <c r="L12" s="43" t="str">
        <f t="shared" si="7"/>
        <v>-</v>
      </c>
      <c r="M12" s="43" t="str">
        <f>IFERROR(__xludf.DUMMYFUNCTION("split(A12,""-"")"),"TEAM")</f>
        <v>TEAM</v>
      </c>
      <c r="N12" s="43">
        <f>IFERROR(__xludf.DUMMYFUNCTION("""COMPUTED_VALUE"""),2.0)</f>
        <v>2</v>
      </c>
      <c r="O12" s="43">
        <f>IFERROR(__xludf.DUMMYFUNCTION("""COMPUTED_VALUE"""),3.0)</f>
        <v>3</v>
      </c>
    </row>
    <row r="13">
      <c r="A13" s="43" t="str">
        <f>'アセスメント'!B14</f>
        <v>TEAM-2-4</v>
      </c>
      <c r="B13" s="43" t="str">
        <f>criteria!D13</f>
        <v>プラクティス</v>
      </c>
      <c r="C13" s="43" t="b">
        <f>'アセスメント'!F14</f>
        <v>0</v>
      </c>
      <c r="D13" s="43" t="b">
        <f>'アセスメント'!G14</f>
        <v>0</v>
      </c>
      <c r="E13" s="43" t="b">
        <f>'アセスメント'!H14</f>
        <v>0</v>
      </c>
      <c r="F13" s="43" t="b">
        <f t="shared" si="1"/>
        <v>1</v>
      </c>
      <c r="G13" s="43" t="b">
        <f t="shared" si="2"/>
        <v>0</v>
      </c>
      <c r="H13" s="43" t="b">
        <f t="shared" si="3"/>
        <v>0</v>
      </c>
      <c r="I13" s="43" t="b">
        <f t="shared" si="4"/>
        <v>0</v>
      </c>
      <c r="J13" s="43" t="b">
        <f t="shared" si="5"/>
        <v>0</v>
      </c>
      <c r="K13" s="80">
        <f t="shared" si="6"/>
        <v>0</v>
      </c>
      <c r="L13" s="43" t="str">
        <f t="shared" si="7"/>
        <v>-</v>
      </c>
      <c r="M13" s="43" t="str">
        <f>IFERROR(__xludf.DUMMYFUNCTION("split(A13,""-"")"),"TEAM")</f>
        <v>TEAM</v>
      </c>
      <c r="N13" s="43">
        <f>IFERROR(__xludf.DUMMYFUNCTION("""COMPUTED_VALUE"""),2.0)</f>
        <v>2</v>
      </c>
      <c r="O13" s="43">
        <f>IFERROR(__xludf.DUMMYFUNCTION("""COMPUTED_VALUE"""),4.0)</f>
        <v>4</v>
      </c>
    </row>
    <row r="14">
      <c r="A14" s="43" t="str">
        <f>'アセスメント'!B15</f>
        <v>TEAM-2-5</v>
      </c>
      <c r="B14" s="43" t="str">
        <f>criteria!D14</f>
        <v>プラクティス</v>
      </c>
      <c r="C14" s="43" t="b">
        <f>'アセスメント'!F15</f>
        <v>0</v>
      </c>
      <c r="D14" s="43" t="b">
        <f>'アセスメント'!G15</f>
        <v>0</v>
      </c>
      <c r="E14" s="43" t="b">
        <f>'アセスメント'!H15</f>
        <v>0</v>
      </c>
      <c r="F14" s="43" t="b">
        <f t="shared" si="1"/>
        <v>1</v>
      </c>
      <c r="G14" s="43" t="b">
        <f t="shared" si="2"/>
        <v>0</v>
      </c>
      <c r="H14" s="43" t="b">
        <f t="shared" si="3"/>
        <v>0</v>
      </c>
      <c r="I14" s="43" t="b">
        <f t="shared" si="4"/>
        <v>0</v>
      </c>
      <c r="J14" s="43" t="b">
        <f t="shared" si="5"/>
        <v>0</v>
      </c>
      <c r="K14" s="80">
        <f t="shared" si="6"/>
        <v>0</v>
      </c>
      <c r="L14" s="43" t="str">
        <f t="shared" si="7"/>
        <v>-</v>
      </c>
      <c r="M14" s="43" t="str">
        <f>IFERROR(__xludf.DUMMYFUNCTION("split(A14,""-"")"),"TEAM")</f>
        <v>TEAM</v>
      </c>
      <c r="N14" s="43">
        <f>IFERROR(__xludf.DUMMYFUNCTION("""COMPUTED_VALUE"""),2.0)</f>
        <v>2</v>
      </c>
      <c r="O14" s="43">
        <f>IFERROR(__xludf.DUMMYFUNCTION("""COMPUTED_VALUE"""),5.0)</f>
        <v>5</v>
      </c>
    </row>
    <row r="15">
      <c r="A15" s="43" t="str">
        <f>'アセスメント'!B16</f>
        <v>TEAM-2-6</v>
      </c>
      <c r="B15" s="43" t="str">
        <f>criteria!D15</f>
        <v>アンチパターン</v>
      </c>
      <c r="C15" s="43" t="b">
        <f>'アセスメント'!F16</f>
        <v>0</v>
      </c>
      <c r="D15" s="43" t="b">
        <f>'アセスメント'!G16</f>
        <v>0</v>
      </c>
      <c r="E15" s="43" t="b">
        <f>'アセスメント'!H16</f>
        <v>0</v>
      </c>
      <c r="F15" s="43" t="b">
        <f t="shared" si="1"/>
        <v>1</v>
      </c>
      <c r="G15" s="43" t="b">
        <f t="shared" si="2"/>
        <v>0</v>
      </c>
      <c r="H15" s="43" t="b">
        <f t="shared" si="3"/>
        <v>0</v>
      </c>
      <c r="I15" s="43" t="b">
        <f t="shared" si="4"/>
        <v>0</v>
      </c>
      <c r="J15" s="43" t="b">
        <f t="shared" si="5"/>
        <v>1</v>
      </c>
      <c r="K15" s="80">
        <f t="shared" si="6"/>
        <v>0</v>
      </c>
      <c r="L15" s="43" t="str">
        <f t="shared" si="7"/>
        <v>-</v>
      </c>
      <c r="M15" s="43" t="str">
        <f>IFERROR(__xludf.DUMMYFUNCTION("split(A15,""-"")"),"TEAM")</f>
        <v>TEAM</v>
      </c>
      <c r="N15" s="43">
        <f>IFERROR(__xludf.DUMMYFUNCTION("""COMPUTED_VALUE"""),2.0)</f>
        <v>2</v>
      </c>
      <c r="O15" s="43">
        <f>IFERROR(__xludf.DUMMYFUNCTION("""COMPUTED_VALUE"""),6.0)</f>
        <v>6</v>
      </c>
    </row>
    <row r="16">
      <c r="A16" s="43" t="str">
        <f>'アセスメント'!B17</f>
        <v>TEAM-2-7</v>
      </c>
      <c r="B16" s="43" t="str">
        <f>criteria!D16</f>
        <v>アンチパターン</v>
      </c>
      <c r="C16" s="43" t="b">
        <f>'アセスメント'!F17</f>
        <v>0</v>
      </c>
      <c r="D16" s="43" t="b">
        <f>'アセスメント'!G17</f>
        <v>0</v>
      </c>
      <c r="E16" s="43" t="b">
        <f>'アセスメント'!H17</f>
        <v>0</v>
      </c>
      <c r="F16" s="43" t="b">
        <f t="shared" si="1"/>
        <v>1</v>
      </c>
      <c r="G16" s="43" t="b">
        <f t="shared" si="2"/>
        <v>0</v>
      </c>
      <c r="H16" s="43" t="b">
        <f t="shared" si="3"/>
        <v>0</v>
      </c>
      <c r="I16" s="43" t="b">
        <f t="shared" si="4"/>
        <v>0</v>
      </c>
      <c r="J16" s="43" t="b">
        <f t="shared" si="5"/>
        <v>1</v>
      </c>
      <c r="K16" s="80">
        <f t="shared" si="6"/>
        <v>0</v>
      </c>
      <c r="L16" s="43" t="str">
        <f t="shared" si="7"/>
        <v>-</v>
      </c>
      <c r="M16" s="43" t="str">
        <f>IFERROR(__xludf.DUMMYFUNCTION("split(A16,""-"")"),"TEAM")</f>
        <v>TEAM</v>
      </c>
      <c r="N16" s="43">
        <f>IFERROR(__xludf.DUMMYFUNCTION("""COMPUTED_VALUE"""),2.0)</f>
        <v>2</v>
      </c>
      <c r="O16" s="43">
        <f>IFERROR(__xludf.DUMMYFUNCTION("""COMPUTED_VALUE"""),7.0)</f>
        <v>7</v>
      </c>
    </row>
    <row r="17">
      <c r="A17" s="43" t="str">
        <f>'アセスメント'!B18</f>
        <v>TEAM-2-8</v>
      </c>
      <c r="B17" s="43" t="str">
        <f>criteria!D17</f>
        <v>アンチパターン</v>
      </c>
      <c r="C17" s="43" t="b">
        <f>'アセスメント'!F18</f>
        <v>0</v>
      </c>
      <c r="D17" s="43" t="b">
        <f>'アセスメント'!G18</f>
        <v>0</v>
      </c>
      <c r="E17" s="43" t="b">
        <f>'アセスメント'!H18</f>
        <v>0</v>
      </c>
      <c r="F17" s="43" t="b">
        <f t="shared" si="1"/>
        <v>1</v>
      </c>
      <c r="G17" s="43" t="b">
        <f t="shared" si="2"/>
        <v>0</v>
      </c>
      <c r="H17" s="43" t="b">
        <f t="shared" si="3"/>
        <v>0</v>
      </c>
      <c r="I17" s="43" t="b">
        <f t="shared" si="4"/>
        <v>0</v>
      </c>
      <c r="J17" s="43" t="b">
        <f t="shared" si="5"/>
        <v>1</v>
      </c>
      <c r="K17" s="80">
        <f t="shared" si="6"/>
        <v>0</v>
      </c>
      <c r="L17" s="43" t="str">
        <f t="shared" si="7"/>
        <v>-</v>
      </c>
      <c r="M17" s="43" t="str">
        <f>IFERROR(__xludf.DUMMYFUNCTION("split(A17,""-"")"),"TEAM")</f>
        <v>TEAM</v>
      </c>
      <c r="N17" s="43">
        <f>IFERROR(__xludf.DUMMYFUNCTION("""COMPUTED_VALUE"""),2.0)</f>
        <v>2</v>
      </c>
      <c r="O17" s="43">
        <f>IFERROR(__xludf.DUMMYFUNCTION("""COMPUTED_VALUE"""),8.0)</f>
        <v>8</v>
      </c>
    </row>
    <row r="18">
      <c r="A18" s="43" t="str">
        <f>'アセスメント'!B19</f>
        <v>TEAM-3-1</v>
      </c>
      <c r="B18" s="43" t="str">
        <f>criteria!D18</f>
        <v>メトリクスの計測</v>
      </c>
      <c r="C18" s="43" t="b">
        <f>'アセスメント'!F19</f>
        <v>0</v>
      </c>
      <c r="D18" s="43" t="b">
        <f>'アセスメント'!G19</f>
        <v>0</v>
      </c>
      <c r="E18" s="43" t="b">
        <f>'アセスメント'!H19</f>
        <v>0</v>
      </c>
      <c r="F18" s="43" t="b">
        <f t="shared" si="1"/>
        <v>1</v>
      </c>
      <c r="G18" s="43" t="b">
        <f t="shared" si="2"/>
        <v>0</v>
      </c>
      <c r="H18" s="43" t="b">
        <f t="shared" si="3"/>
        <v>0</v>
      </c>
      <c r="I18" s="43" t="b">
        <f t="shared" si="4"/>
        <v>0</v>
      </c>
      <c r="J18" s="43" t="b">
        <f t="shared" si="5"/>
        <v>0</v>
      </c>
      <c r="K18" s="80">
        <f t="shared" si="6"/>
        <v>0</v>
      </c>
      <c r="L18" s="43" t="str">
        <f t="shared" si="7"/>
        <v>-</v>
      </c>
      <c r="M18" s="43" t="str">
        <f>IFERROR(__xludf.DUMMYFUNCTION("split(A18,""-"")"),"TEAM")</f>
        <v>TEAM</v>
      </c>
      <c r="N18" s="43">
        <f>IFERROR(__xludf.DUMMYFUNCTION("""COMPUTED_VALUE"""),3.0)</f>
        <v>3</v>
      </c>
      <c r="O18" s="43">
        <f>IFERROR(__xludf.DUMMYFUNCTION("""COMPUTED_VALUE"""),1.0)</f>
        <v>1</v>
      </c>
    </row>
    <row r="19">
      <c r="A19" s="43" t="str">
        <f>'アセスメント'!B20</f>
        <v>TEAM-3-2</v>
      </c>
      <c r="B19" s="43" t="str">
        <f>criteria!D19</f>
        <v>学習と改善</v>
      </c>
      <c r="C19" s="43" t="b">
        <f>'アセスメント'!F20</f>
        <v>0</v>
      </c>
      <c r="D19" s="43" t="b">
        <f>'アセスメント'!G20</f>
        <v>0</v>
      </c>
      <c r="E19" s="43" t="b">
        <f>'アセスメント'!H20</f>
        <v>0</v>
      </c>
      <c r="F19" s="43" t="b">
        <f t="shared" si="1"/>
        <v>1</v>
      </c>
      <c r="G19" s="43" t="b">
        <f t="shared" si="2"/>
        <v>0</v>
      </c>
      <c r="H19" s="43" t="b">
        <f t="shared" si="3"/>
        <v>0</v>
      </c>
      <c r="I19" s="43" t="b">
        <f t="shared" si="4"/>
        <v>0</v>
      </c>
      <c r="J19" s="43" t="b">
        <f t="shared" si="5"/>
        <v>0</v>
      </c>
      <c r="K19" s="80">
        <f t="shared" si="6"/>
        <v>0</v>
      </c>
      <c r="L19" s="43" t="str">
        <f t="shared" si="7"/>
        <v>-</v>
      </c>
      <c r="M19" s="43" t="str">
        <f>IFERROR(__xludf.DUMMYFUNCTION("split(A19,""-"")"),"TEAM")</f>
        <v>TEAM</v>
      </c>
      <c r="N19" s="43">
        <f>IFERROR(__xludf.DUMMYFUNCTION("""COMPUTED_VALUE"""),3.0)</f>
        <v>3</v>
      </c>
      <c r="O19" s="43">
        <f>IFERROR(__xludf.DUMMYFUNCTION("""COMPUTED_VALUE"""),2.0)</f>
        <v>2</v>
      </c>
    </row>
    <row r="20">
      <c r="A20" s="43" t="str">
        <f>'アセスメント'!B21</f>
        <v>TEAM-3-3</v>
      </c>
      <c r="B20" s="43" t="str">
        <f>criteria!D20</f>
        <v>プラクティス</v>
      </c>
      <c r="C20" s="43" t="b">
        <f>'アセスメント'!F21</f>
        <v>0</v>
      </c>
      <c r="D20" s="43" t="b">
        <f>'アセスメント'!G21</f>
        <v>0</v>
      </c>
      <c r="E20" s="43" t="b">
        <f>'アセスメント'!H21</f>
        <v>0</v>
      </c>
      <c r="F20" s="43" t="b">
        <f t="shared" si="1"/>
        <v>1</v>
      </c>
      <c r="G20" s="43" t="b">
        <f t="shared" si="2"/>
        <v>0</v>
      </c>
      <c r="H20" s="43" t="b">
        <f t="shared" si="3"/>
        <v>0</v>
      </c>
      <c r="I20" s="43" t="b">
        <f t="shared" si="4"/>
        <v>0</v>
      </c>
      <c r="J20" s="43" t="b">
        <f t="shared" si="5"/>
        <v>0</v>
      </c>
      <c r="K20" s="80">
        <f t="shared" si="6"/>
        <v>0</v>
      </c>
      <c r="L20" s="43" t="str">
        <f t="shared" si="7"/>
        <v>-</v>
      </c>
      <c r="M20" s="43" t="str">
        <f>IFERROR(__xludf.DUMMYFUNCTION("split(A20,""-"")"),"TEAM")</f>
        <v>TEAM</v>
      </c>
      <c r="N20" s="43">
        <f>IFERROR(__xludf.DUMMYFUNCTION("""COMPUTED_VALUE"""),3.0)</f>
        <v>3</v>
      </c>
      <c r="O20" s="43">
        <f>IFERROR(__xludf.DUMMYFUNCTION("""COMPUTED_VALUE"""),3.0)</f>
        <v>3</v>
      </c>
    </row>
    <row r="21">
      <c r="A21" s="43" t="str">
        <f>'アセスメント'!B22</f>
        <v>TEAM-3-4</v>
      </c>
      <c r="B21" s="43" t="str">
        <f>criteria!D21</f>
        <v>プラクティス</v>
      </c>
      <c r="C21" s="43" t="b">
        <f>'アセスメント'!F22</f>
        <v>0</v>
      </c>
      <c r="D21" s="43" t="b">
        <f>'アセスメント'!G22</f>
        <v>0</v>
      </c>
      <c r="E21" s="43" t="b">
        <f>'アセスメント'!H22</f>
        <v>0</v>
      </c>
      <c r="F21" s="43" t="b">
        <f t="shared" si="1"/>
        <v>1</v>
      </c>
      <c r="G21" s="43" t="b">
        <f t="shared" si="2"/>
        <v>0</v>
      </c>
      <c r="H21" s="43" t="b">
        <f t="shared" si="3"/>
        <v>0</v>
      </c>
      <c r="I21" s="43" t="b">
        <f t="shared" si="4"/>
        <v>0</v>
      </c>
      <c r="J21" s="43" t="b">
        <f t="shared" si="5"/>
        <v>0</v>
      </c>
      <c r="K21" s="80">
        <f t="shared" si="6"/>
        <v>0</v>
      </c>
      <c r="L21" s="43" t="str">
        <f t="shared" si="7"/>
        <v>-</v>
      </c>
      <c r="M21" s="43" t="str">
        <f>IFERROR(__xludf.DUMMYFUNCTION("split(A21,""-"")"),"TEAM")</f>
        <v>TEAM</v>
      </c>
      <c r="N21" s="43">
        <f>IFERROR(__xludf.DUMMYFUNCTION("""COMPUTED_VALUE"""),3.0)</f>
        <v>3</v>
      </c>
      <c r="O21" s="43">
        <f>IFERROR(__xludf.DUMMYFUNCTION("""COMPUTED_VALUE"""),4.0)</f>
        <v>4</v>
      </c>
    </row>
    <row r="22">
      <c r="A22" s="43" t="str">
        <f>'アセスメント'!B23</f>
        <v>TEAM-3-5</v>
      </c>
      <c r="B22" s="43" t="str">
        <f>criteria!D22</f>
        <v>プラクティス</v>
      </c>
      <c r="C22" s="43" t="b">
        <f>'アセスメント'!F23</f>
        <v>0</v>
      </c>
      <c r="D22" s="43" t="b">
        <f>'アセスメント'!G23</f>
        <v>0</v>
      </c>
      <c r="E22" s="43" t="b">
        <f>'アセスメント'!H23</f>
        <v>0</v>
      </c>
      <c r="F22" s="43" t="b">
        <f t="shared" si="1"/>
        <v>1</v>
      </c>
      <c r="G22" s="43" t="b">
        <f t="shared" si="2"/>
        <v>0</v>
      </c>
      <c r="H22" s="43" t="b">
        <f t="shared" si="3"/>
        <v>0</v>
      </c>
      <c r="I22" s="43" t="b">
        <f t="shared" si="4"/>
        <v>0</v>
      </c>
      <c r="J22" s="43" t="b">
        <f t="shared" si="5"/>
        <v>0</v>
      </c>
      <c r="K22" s="80">
        <f t="shared" si="6"/>
        <v>0</v>
      </c>
      <c r="L22" s="43" t="str">
        <f t="shared" si="7"/>
        <v>-</v>
      </c>
      <c r="M22" s="43" t="str">
        <f>IFERROR(__xludf.DUMMYFUNCTION("split(A22,""-"")"),"TEAM")</f>
        <v>TEAM</v>
      </c>
      <c r="N22" s="43">
        <f>IFERROR(__xludf.DUMMYFUNCTION("""COMPUTED_VALUE"""),3.0)</f>
        <v>3</v>
      </c>
      <c r="O22" s="43">
        <f>IFERROR(__xludf.DUMMYFUNCTION("""COMPUTED_VALUE"""),5.0)</f>
        <v>5</v>
      </c>
    </row>
    <row r="23">
      <c r="A23" s="43" t="str">
        <f>'アセスメント'!B24</f>
        <v>TEAM-3-6</v>
      </c>
      <c r="B23" s="43" t="str">
        <f>criteria!D23</f>
        <v>アンチパターン</v>
      </c>
      <c r="C23" s="43" t="b">
        <f>'アセスメント'!F24</f>
        <v>0</v>
      </c>
      <c r="D23" s="43" t="b">
        <f>'アセスメント'!G24</f>
        <v>0</v>
      </c>
      <c r="E23" s="43" t="b">
        <f>'アセスメント'!H24</f>
        <v>0</v>
      </c>
      <c r="F23" s="43" t="b">
        <f t="shared" si="1"/>
        <v>1</v>
      </c>
      <c r="G23" s="43" t="b">
        <f t="shared" si="2"/>
        <v>0</v>
      </c>
      <c r="H23" s="43" t="b">
        <f t="shared" si="3"/>
        <v>0</v>
      </c>
      <c r="I23" s="43" t="b">
        <f t="shared" si="4"/>
        <v>0</v>
      </c>
      <c r="J23" s="43" t="b">
        <f t="shared" si="5"/>
        <v>1</v>
      </c>
      <c r="K23" s="80">
        <f t="shared" si="6"/>
        <v>0</v>
      </c>
      <c r="L23" s="43" t="str">
        <f t="shared" si="7"/>
        <v>-</v>
      </c>
      <c r="M23" s="43" t="str">
        <f>IFERROR(__xludf.DUMMYFUNCTION("split(A23,""-"")"),"TEAM")</f>
        <v>TEAM</v>
      </c>
      <c r="N23" s="43">
        <f>IFERROR(__xludf.DUMMYFUNCTION("""COMPUTED_VALUE"""),3.0)</f>
        <v>3</v>
      </c>
      <c r="O23" s="43">
        <f>IFERROR(__xludf.DUMMYFUNCTION("""COMPUTED_VALUE"""),6.0)</f>
        <v>6</v>
      </c>
    </row>
    <row r="24">
      <c r="A24" s="43" t="str">
        <f>'アセスメント'!B25</f>
        <v>TEAM-3-7</v>
      </c>
      <c r="B24" s="43" t="str">
        <f>criteria!D24</f>
        <v>アンチパターン</v>
      </c>
      <c r="C24" s="43" t="b">
        <f>'アセスメント'!F25</f>
        <v>0</v>
      </c>
      <c r="D24" s="43" t="b">
        <f>'アセスメント'!G25</f>
        <v>0</v>
      </c>
      <c r="E24" s="43" t="b">
        <f>'アセスメント'!H25</f>
        <v>0</v>
      </c>
      <c r="F24" s="43" t="b">
        <f t="shared" si="1"/>
        <v>1</v>
      </c>
      <c r="G24" s="43" t="b">
        <f t="shared" si="2"/>
        <v>0</v>
      </c>
      <c r="H24" s="43" t="b">
        <f t="shared" si="3"/>
        <v>0</v>
      </c>
      <c r="I24" s="43" t="b">
        <f t="shared" si="4"/>
        <v>0</v>
      </c>
      <c r="J24" s="43" t="b">
        <f t="shared" si="5"/>
        <v>1</v>
      </c>
      <c r="K24" s="80">
        <f t="shared" si="6"/>
        <v>0</v>
      </c>
      <c r="L24" s="43" t="str">
        <f t="shared" si="7"/>
        <v>-</v>
      </c>
      <c r="M24" s="43" t="str">
        <f>IFERROR(__xludf.DUMMYFUNCTION("split(A24,""-"")"),"TEAM")</f>
        <v>TEAM</v>
      </c>
      <c r="N24" s="43">
        <f>IFERROR(__xludf.DUMMYFUNCTION("""COMPUTED_VALUE"""),3.0)</f>
        <v>3</v>
      </c>
      <c r="O24" s="43">
        <f>IFERROR(__xludf.DUMMYFUNCTION("""COMPUTED_VALUE"""),7.0)</f>
        <v>7</v>
      </c>
    </row>
    <row r="25">
      <c r="A25" s="43" t="str">
        <f>'アセスメント'!B26</f>
        <v>TEAM-3-8</v>
      </c>
      <c r="B25" s="43" t="str">
        <f>criteria!D25</f>
        <v>アンチパターン</v>
      </c>
      <c r="C25" s="43" t="b">
        <f>'アセスメント'!F26</f>
        <v>0</v>
      </c>
      <c r="D25" s="43" t="b">
        <f>'アセスメント'!G26</f>
        <v>0</v>
      </c>
      <c r="E25" s="43" t="b">
        <f>'アセスメント'!H26</f>
        <v>0</v>
      </c>
      <c r="F25" s="43" t="b">
        <f t="shared" si="1"/>
        <v>1</v>
      </c>
      <c r="G25" s="43" t="b">
        <f t="shared" si="2"/>
        <v>0</v>
      </c>
      <c r="H25" s="43" t="b">
        <f t="shared" si="3"/>
        <v>0</v>
      </c>
      <c r="I25" s="43" t="b">
        <f t="shared" si="4"/>
        <v>0</v>
      </c>
      <c r="J25" s="43" t="b">
        <f t="shared" si="5"/>
        <v>1</v>
      </c>
      <c r="K25" s="80">
        <f t="shared" si="6"/>
        <v>0</v>
      </c>
      <c r="L25" s="43" t="str">
        <f t="shared" si="7"/>
        <v>-</v>
      </c>
      <c r="M25" s="43" t="str">
        <f>IFERROR(__xludf.DUMMYFUNCTION("split(A25,""-"")"),"TEAM")</f>
        <v>TEAM</v>
      </c>
      <c r="N25" s="43">
        <f>IFERROR(__xludf.DUMMYFUNCTION("""COMPUTED_VALUE"""),3.0)</f>
        <v>3</v>
      </c>
      <c r="O25" s="43">
        <f>IFERROR(__xludf.DUMMYFUNCTION("""COMPUTED_VALUE"""),8.0)</f>
        <v>8</v>
      </c>
    </row>
    <row r="26">
      <c r="A26" s="43" t="str">
        <f>'アセスメント'!B27</f>
        <v>TEAM-4-1</v>
      </c>
      <c r="B26" s="43" t="str">
        <f>criteria!D26</f>
        <v>メトリクスの計測</v>
      </c>
      <c r="C26" s="43" t="b">
        <f>'アセスメント'!F27</f>
        <v>0</v>
      </c>
      <c r="D26" s="43" t="b">
        <f>'アセスメント'!G27</f>
        <v>0</v>
      </c>
      <c r="E26" s="43" t="b">
        <f>'アセスメント'!H27</f>
        <v>0</v>
      </c>
      <c r="F26" s="43" t="b">
        <f t="shared" si="1"/>
        <v>1</v>
      </c>
      <c r="G26" s="43" t="b">
        <f t="shared" si="2"/>
        <v>0</v>
      </c>
      <c r="H26" s="43" t="b">
        <f t="shared" si="3"/>
        <v>0</v>
      </c>
      <c r="I26" s="43" t="b">
        <f t="shared" si="4"/>
        <v>0</v>
      </c>
      <c r="J26" s="43" t="b">
        <f t="shared" si="5"/>
        <v>0</v>
      </c>
      <c r="K26" s="80">
        <f t="shared" si="6"/>
        <v>0</v>
      </c>
      <c r="L26" s="43" t="str">
        <f t="shared" si="7"/>
        <v>-</v>
      </c>
      <c r="M26" s="43" t="str">
        <f>IFERROR(__xludf.DUMMYFUNCTION("split(A26,""-"")"),"TEAM")</f>
        <v>TEAM</v>
      </c>
      <c r="N26" s="43">
        <f>IFERROR(__xludf.DUMMYFUNCTION("""COMPUTED_VALUE"""),4.0)</f>
        <v>4</v>
      </c>
      <c r="O26" s="43">
        <f>IFERROR(__xludf.DUMMYFUNCTION("""COMPUTED_VALUE"""),1.0)</f>
        <v>1</v>
      </c>
    </row>
    <row r="27">
      <c r="A27" s="43" t="str">
        <f>'アセスメント'!B28</f>
        <v>TEAM-4-2</v>
      </c>
      <c r="B27" s="43" t="str">
        <f>criteria!D27</f>
        <v>学習と改善</v>
      </c>
      <c r="C27" s="43" t="b">
        <f>'アセスメント'!F28</f>
        <v>0</v>
      </c>
      <c r="D27" s="43" t="b">
        <f>'アセスメント'!G28</f>
        <v>0</v>
      </c>
      <c r="E27" s="43" t="b">
        <f>'アセスメント'!H28</f>
        <v>0</v>
      </c>
      <c r="F27" s="43" t="b">
        <f t="shared" si="1"/>
        <v>1</v>
      </c>
      <c r="G27" s="43" t="b">
        <f t="shared" si="2"/>
        <v>0</v>
      </c>
      <c r="H27" s="43" t="b">
        <f t="shared" si="3"/>
        <v>0</v>
      </c>
      <c r="I27" s="43" t="b">
        <f t="shared" si="4"/>
        <v>0</v>
      </c>
      <c r="J27" s="43" t="b">
        <f t="shared" si="5"/>
        <v>0</v>
      </c>
      <c r="K27" s="80">
        <f t="shared" si="6"/>
        <v>0</v>
      </c>
      <c r="L27" s="43" t="str">
        <f t="shared" si="7"/>
        <v>-</v>
      </c>
      <c r="M27" s="43" t="str">
        <f>IFERROR(__xludf.DUMMYFUNCTION("split(A27,""-"")"),"TEAM")</f>
        <v>TEAM</v>
      </c>
      <c r="N27" s="43">
        <f>IFERROR(__xludf.DUMMYFUNCTION("""COMPUTED_VALUE"""),4.0)</f>
        <v>4</v>
      </c>
      <c r="O27" s="43">
        <f>IFERROR(__xludf.DUMMYFUNCTION("""COMPUTED_VALUE"""),2.0)</f>
        <v>2</v>
      </c>
    </row>
    <row r="28">
      <c r="A28" s="43" t="str">
        <f>'アセスメント'!B29</f>
        <v>TEAM-4-3</v>
      </c>
      <c r="B28" s="43" t="str">
        <f>criteria!D28</f>
        <v>プラクティス</v>
      </c>
      <c r="C28" s="43" t="b">
        <f>'アセスメント'!F29</f>
        <v>0</v>
      </c>
      <c r="D28" s="43" t="b">
        <f>'アセスメント'!G29</f>
        <v>0</v>
      </c>
      <c r="E28" s="43" t="b">
        <f>'アセスメント'!H29</f>
        <v>0</v>
      </c>
      <c r="F28" s="43" t="b">
        <f t="shared" si="1"/>
        <v>1</v>
      </c>
      <c r="G28" s="43" t="b">
        <f t="shared" si="2"/>
        <v>0</v>
      </c>
      <c r="H28" s="43" t="b">
        <f t="shared" si="3"/>
        <v>0</v>
      </c>
      <c r="I28" s="43" t="b">
        <f t="shared" si="4"/>
        <v>0</v>
      </c>
      <c r="J28" s="43" t="b">
        <f t="shared" si="5"/>
        <v>0</v>
      </c>
      <c r="K28" s="80">
        <f t="shared" si="6"/>
        <v>0</v>
      </c>
      <c r="L28" s="43" t="str">
        <f t="shared" si="7"/>
        <v>-</v>
      </c>
      <c r="M28" s="43" t="str">
        <f>IFERROR(__xludf.DUMMYFUNCTION("split(A28,""-"")"),"TEAM")</f>
        <v>TEAM</v>
      </c>
      <c r="N28" s="43">
        <f>IFERROR(__xludf.DUMMYFUNCTION("""COMPUTED_VALUE"""),4.0)</f>
        <v>4</v>
      </c>
      <c r="O28" s="43">
        <f>IFERROR(__xludf.DUMMYFUNCTION("""COMPUTED_VALUE"""),3.0)</f>
        <v>3</v>
      </c>
    </row>
    <row r="29">
      <c r="A29" s="43" t="str">
        <f>'アセスメント'!B30</f>
        <v>TEAM-4-4</v>
      </c>
      <c r="B29" s="43" t="str">
        <f>criteria!D29</f>
        <v>プラクティス</v>
      </c>
      <c r="C29" s="43" t="b">
        <f>'アセスメント'!F30</f>
        <v>0</v>
      </c>
      <c r="D29" s="43" t="b">
        <f>'アセスメント'!G30</f>
        <v>0</v>
      </c>
      <c r="E29" s="43" t="b">
        <f>'アセスメント'!H30</f>
        <v>0</v>
      </c>
      <c r="F29" s="43" t="b">
        <f t="shared" si="1"/>
        <v>1</v>
      </c>
      <c r="G29" s="43" t="b">
        <f t="shared" si="2"/>
        <v>0</v>
      </c>
      <c r="H29" s="43" t="b">
        <f t="shared" si="3"/>
        <v>0</v>
      </c>
      <c r="I29" s="43" t="b">
        <f t="shared" si="4"/>
        <v>0</v>
      </c>
      <c r="J29" s="43" t="b">
        <f t="shared" si="5"/>
        <v>0</v>
      </c>
      <c r="K29" s="80">
        <f t="shared" si="6"/>
        <v>0</v>
      </c>
      <c r="L29" s="43" t="str">
        <f t="shared" si="7"/>
        <v>-</v>
      </c>
      <c r="M29" s="43" t="str">
        <f>IFERROR(__xludf.DUMMYFUNCTION("split(A29,""-"")"),"TEAM")</f>
        <v>TEAM</v>
      </c>
      <c r="N29" s="43">
        <f>IFERROR(__xludf.DUMMYFUNCTION("""COMPUTED_VALUE"""),4.0)</f>
        <v>4</v>
      </c>
      <c r="O29" s="43">
        <f>IFERROR(__xludf.DUMMYFUNCTION("""COMPUTED_VALUE"""),4.0)</f>
        <v>4</v>
      </c>
    </row>
    <row r="30">
      <c r="A30" s="43" t="str">
        <f>'アセスメント'!B31</f>
        <v>TEAM-4-5</v>
      </c>
      <c r="B30" s="43" t="str">
        <f>criteria!D30</f>
        <v>プラクティス</v>
      </c>
      <c r="C30" s="43" t="b">
        <f>'アセスメント'!F31</f>
        <v>0</v>
      </c>
      <c r="D30" s="43" t="b">
        <f>'アセスメント'!G31</f>
        <v>0</v>
      </c>
      <c r="E30" s="43" t="b">
        <f>'アセスメント'!H31</f>
        <v>0</v>
      </c>
      <c r="F30" s="43" t="b">
        <f t="shared" si="1"/>
        <v>1</v>
      </c>
      <c r="G30" s="43" t="b">
        <f t="shared" si="2"/>
        <v>0</v>
      </c>
      <c r="H30" s="43" t="b">
        <f t="shared" si="3"/>
        <v>0</v>
      </c>
      <c r="I30" s="43" t="b">
        <f t="shared" si="4"/>
        <v>0</v>
      </c>
      <c r="J30" s="43" t="b">
        <f t="shared" si="5"/>
        <v>0</v>
      </c>
      <c r="K30" s="80">
        <f t="shared" si="6"/>
        <v>0</v>
      </c>
      <c r="L30" s="43" t="str">
        <f t="shared" si="7"/>
        <v>-</v>
      </c>
      <c r="M30" s="43" t="str">
        <f>IFERROR(__xludf.DUMMYFUNCTION("split(A30,""-"")"),"TEAM")</f>
        <v>TEAM</v>
      </c>
      <c r="N30" s="43">
        <f>IFERROR(__xludf.DUMMYFUNCTION("""COMPUTED_VALUE"""),4.0)</f>
        <v>4</v>
      </c>
      <c r="O30" s="43">
        <f>IFERROR(__xludf.DUMMYFUNCTION("""COMPUTED_VALUE"""),5.0)</f>
        <v>5</v>
      </c>
    </row>
    <row r="31">
      <c r="A31" s="43" t="str">
        <f>'アセスメント'!B32</f>
        <v>TEAM-4-6</v>
      </c>
      <c r="B31" s="43" t="str">
        <f>criteria!D31</f>
        <v>アンチパターン</v>
      </c>
      <c r="C31" s="43" t="b">
        <f>'アセスメント'!F32</f>
        <v>0</v>
      </c>
      <c r="D31" s="43" t="b">
        <f>'アセスメント'!G32</f>
        <v>0</v>
      </c>
      <c r="E31" s="43" t="b">
        <f>'アセスメント'!H32</f>
        <v>0</v>
      </c>
      <c r="F31" s="43" t="b">
        <f t="shared" si="1"/>
        <v>1</v>
      </c>
      <c r="G31" s="43" t="b">
        <f t="shared" si="2"/>
        <v>0</v>
      </c>
      <c r="H31" s="43" t="b">
        <f t="shared" si="3"/>
        <v>0</v>
      </c>
      <c r="I31" s="43" t="b">
        <f t="shared" si="4"/>
        <v>0</v>
      </c>
      <c r="J31" s="43" t="b">
        <f t="shared" si="5"/>
        <v>1</v>
      </c>
      <c r="K31" s="80">
        <f t="shared" si="6"/>
        <v>0</v>
      </c>
      <c r="L31" s="43" t="str">
        <f t="shared" si="7"/>
        <v>-</v>
      </c>
      <c r="M31" s="43" t="str">
        <f>IFERROR(__xludf.DUMMYFUNCTION("split(A31,""-"")"),"TEAM")</f>
        <v>TEAM</v>
      </c>
      <c r="N31" s="43">
        <f>IFERROR(__xludf.DUMMYFUNCTION("""COMPUTED_VALUE"""),4.0)</f>
        <v>4</v>
      </c>
      <c r="O31" s="43">
        <f>IFERROR(__xludf.DUMMYFUNCTION("""COMPUTED_VALUE"""),6.0)</f>
        <v>6</v>
      </c>
    </row>
    <row r="32">
      <c r="A32" s="43" t="str">
        <f>'アセスメント'!B33</f>
        <v>TEAM-4-7</v>
      </c>
      <c r="B32" s="43" t="str">
        <f>criteria!D32</f>
        <v>アンチパターン</v>
      </c>
      <c r="C32" s="43" t="b">
        <f>'アセスメント'!F33</f>
        <v>0</v>
      </c>
      <c r="D32" s="43" t="b">
        <f>'アセスメント'!G33</f>
        <v>0</v>
      </c>
      <c r="E32" s="43" t="b">
        <f>'アセスメント'!H33</f>
        <v>0</v>
      </c>
      <c r="F32" s="43" t="b">
        <f t="shared" si="1"/>
        <v>1</v>
      </c>
      <c r="G32" s="43" t="b">
        <f t="shared" si="2"/>
        <v>0</v>
      </c>
      <c r="H32" s="43" t="b">
        <f t="shared" si="3"/>
        <v>0</v>
      </c>
      <c r="I32" s="43" t="b">
        <f t="shared" si="4"/>
        <v>0</v>
      </c>
      <c r="J32" s="43" t="b">
        <f t="shared" si="5"/>
        <v>1</v>
      </c>
      <c r="K32" s="80">
        <f t="shared" si="6"/>
        <v>0</v>
      </c>
      <c r="L32" s="43" t="str">
        <f t="shared" si="7"/>
        <v>-</v>
      </c>
      <c r="M32" s="43" t="str">
        <f>IFERROR(__xludf.DUMMYFUNCTION("split(A32,""-"")"),"TEAM")</f>
        <v>TEAM</v>
      </c>
      <c r="N32" s="43">
        <f>IFERROR(__xludf.DUMMYFUNCTION("""COMPUTED_VALUE"""),4.0)</f>
        <v>4</v>
      </c>
      <c r="O32" s="43">
        <f>IFERROR(__xludf.DUMMYFUNCTION("""COMPUTED_VALUE"""),7.0)</f>
        <v>7</v>
      </c>
    </row>
    <row r="33">
      <c r="A33" s="43" t="str">
        <f>'アセスメント'!B34</f>
        <v>TEAM-4-8</v>
      </c>
      <c r="B33" s="43" t="str">
        <f>criteria!D33</f>
        <v>アンチパターン</v>
      </c>
      <c r="C33" s="43" t="b">
        <f>'アセスメント'!F34</f>
        <v>0</v>
      </c>
      <c r="D33" s="43" t="b">
        <f>'アセスメント'!G34</f>
        <v>0</v>
      </c>
      <c r="E33" s="43" t="b">
        <f>'アセスメント'!H34</f>
        <v>0</v>
      </c>
      <c r="F33" s="43" t="b">
        <f t="shared" si="1"/>
        <v>1</v>
      </c>
      <c r="G33" s="43" t="b">
        <f t="shared" si="2"/>
        <v>0</v>
      </c>
      <c r="H33" s="43" t="b">
        <f t="shared" si="3"/>
        <v>0</v>
      </c>
      <c r="I33" s="43" t="b">
        <f t="shared" si="4"/>
        <v>0</v>
      </c>
      <c r="J33" s="43" t="b">
        <f t="shared" si="5"/>
        <v>1</v>
      </c>
      <c r="K33" s="80">
        <f t="shared" si="6"/>
        <v>0</v>
      </c>
      <c r="L33" s="43" t="str">
        <f t="shared" si="7"/>
        <v>-</v>
      </c>
      <c r="M33" s="43" t="str">
        <f>IFERROR(__xludf.DUMMYFUNCTION("split(A33,""-"")"),"TEAM")</f>
        <v>TEAM</v>
      </c>
      <c r="N33" s="43">
        <f>IFERROR(__xludf.DUMMYFUNCTION("""COMPUTED_VALUE"""),4.0)</f>
        <v>4</v>
      </c>
      <c r="O33" s="43">
        <f>IFERROR(__xludf.DUMMYFUNCTION("""COMPUTED_VALUE"""),8.0)</f>
        <v>8</v>
      </c>
    </row>
    <row r="34">
      <c r="A34" s="43" t="str">
        <f>'アセスメント'!B35</f>
        <v>TEAM-5-1</v>
      </c>
      <c r="B34" s="43" t="str">
        <f>criteria!D34</f>
        <v>メトリクスの計測</v>
      </c>
      <c r="C34" s="43" t="b">
        <f>'アセスメント'!F35</f>
        <v>0</v>
      </c>
      <c r="D34" s="43" t="b">
        <f>'アセスメント'!G35</f>
        <v>0</v>
      </c>
      <c r="E34" s="43" t="b">
        <f>'アセスメント'!H35</f>
        <v>0</v>
      </c>
      <c r="F34" s="43" t="b">
        <f t="shared" si="1"/>
        <v>1</v>
      </c>
      <c r="G34" s="43" t="b">
        <f t="shared" si="2"/>
        <v>0</v>
      </c>
      <c r="H34" s="43" t="b">
        <f t="shared" si="3"/>
        <v>0</v>
      </c>
      <c r="I34" s="43" t="b">
        <f t="shared" si="4"/>
        <v>0</v>
      </c>
      <c r="J34" s="43" t="b">
        <f t="shared" si="5"/>
        <v>0</v>
      </c>
      <c r="K34" s="80">
        <f t="shared" si="6"/>
        <v>0</v>
      </c>
      <c r="L34" s="43" t="str">
        <f t="shared" si="7"/>
        <v>-</v>
      </c>
      <c r="M34" s="43" t="str">
        <f>IFERROR(__xludf.DUMMYFUNCTION("split(A34,""-"")"),"TEAM")</f>
        <v>TEAM</v>
      </c>
      <c r="N34" s="43">
        <f>IFERROR(__xludf.DUMMYFUNCTION("""COMPUTED_VALUE"""),5.0)</f>
        <v>5</v>
      </c>
      <c r="O34" s="43">
        <f>IFERROR(__xludf.DUMMYFUNCTION("""COMPUTED_VALUE"""),1.0)</f>
        <v>1</v>
      </c>
    </row>
    <row r="35">
      <c r="A35" s="43" t="str">
        <f>'アセスメント'!B36</f>
        <v>TEAM-5-2</v>
      </c>
      <c r="B35" s="43" t="str">
        <f>criteria!D35</f>
        <v>学習と改善</v>
      </c>
      <c r="C35" s="43" t="b">
        <f>'アセスメント'!F36</f>
        <v>0</v>
      </c>
      <c r="D35" s="43" t="b">
        <f>'アセスメント'!G36</f>
        <v>0</v>
      </c>
      <c r="E35" s="43" t="b">
        <f>'アセスメント'!H36</f>
        <v>0</v>
      </c>
      <c r="F35" s="43" t="b">
        <f t="shared" si="1"/>
        <v>1</v>
      </c>
      <c r="G35" s="43" t="b">
        <f t="shared" si="2"/>
        <v>0</v>
      </c>
      <c r="H35" s="43" t="b">
        <f t="shared" si="3"/>
        <v>0</v>
      </c>
      <c r="I35" s="43" t="b">
        <f t="shared" si="4"/>
        <v>0</v>
      </c>
      <c r="J35" s="43" t="b">
        <f t="shared" si="5"/>
        <v>0</v>
      </c>
      <c r="K35" s="80">
        <f t="shared" si="6"/>
        <v>0</v>
      </c>
      <c r="L35" s="43" t="str">
        <f t="shared" si="7"/>
        <v>-</v>
      </c>
      <c r="M35" s="43" t="str">
        <f>IFERROR(__xludf.DUMMYFUNCTION("split(A35,""-"")"),"TEAM")</f>
        <v>TEAM</v>
      </c>
      <c r="N35" s="43">
        <f>IFERROR(__xludf.DUMMYFUNCTION("""COMPUTED_VALUE"""),5.0)</f>
        <v>5</v>
      </c>
      <c r="O35" s="43">
        <f>IFERROR(__xludf.DUMMYFUNCTION("""COMPUTED_VALUE"""),2.0)</f>
        <v>2</v>
      </c>
    </row>
    <row r="36">
      <c r="A36" s="43" t="str">
        <f>'アセスメント'!B37</f>
        <v>TEAM-5-3</v>
      </c>
      <c r="B36" s="43" t="str">
        <f>criteria!D36</f>
        <v>プラクティス</v>
      </c>
      <c r="C36" s="43" t="b">
        <f>'アセスメント'!F37</f>
        <v>0</v>
      </c>
      <c r="D36" s="43" t="b">
        <f>'アセスメント'!G37</f>
        <v>0</v>
      </c>
      <c r="E36" s="43" t="b">
        <f>'アセスメント'!H37</f>
        <v>0</v>
      </c>
      <c r="F36" s="43" t="b">
        <f t="shared" si="1"/>
        <v>1</v>
      </c>
      <c r="G36" s="43" t="b">
        <f t="shared" si="2"/>
        <v>0</v>
      </c>
      <c r="H36" s="43" t="b">
        <f t="shared" si="3"/>
        <v>0</v>
      </c>
      <c r="I36" s="43" t="b">
        <f t="shared" si="4"/>
        <v>0</v>
      </c>
      <c r="J36" s="43" t="b">
        <f t="shared" si="5"/>
        <v>0</v>
      </c>
      <c r="K36" s="80">
        <f t="shared" si="6"/>
        <v>0</v>
      </c>
      <c r="L36" s="43" t="str">
        <f t="shared" si="7"/>
        <v>-</v>
      </c>
      <c r="M36" s="43" t="str">
        <f>IFERROR(__xludf.DUMMYFUNCTION("split(A36,""-"")"),"TEAM")</f>
        <v>TEAM</v>
      </c>
      <c r="N36" s="43">
        <f>IFERROR(__xludf.DUMMYFUNCTION("""COMPUTED_VALUE"""),5.0)</f>
        <v>5</v>
      </c>
      <c r="O36" s="43">
        <f>IFERROR(__xludf.DUMMYFUNCTION("""COMPUTED_VALUE"""),3.0)</f>
        <v>3</v>
      </c>
    </row>
    <row r="37">
      <c r="A37" s="43" t="str">
        <f>'アセスメント'!B38</f>
        <v>TEAM-5-4</v>
      </c>
      <c r="B37" s="43" t="str">
        <f>criteria!D37</f>
        <v>プラクティス</v>
      </c>
      <c r="C37" s="43" t="b">
        <f>'アセスメント'!F38</f>
        <v>0</v>
      </c>
      <c r="D37" s="43" t="b">
        <f>'アセスメント'!G38</f>
        <v>0</v>
      </c>
      <c r="E37" s="43" t="b">
        <f>'アセスメント'!H38</f>
        <v>0</v>
      </c>
      <c r="F37" s="43" t="b">
        <f t="shared" si="1"/>
        <v>1</v>
      </c>
      <c r="G37" s="43" t="b">
        <f t="shared" si="2"/>
        <v>0</v>
      </c>
      <c r="H37" s="43" t="b">
        <f t="shared" si="3"/>
        <v>0</v>
      </c>
      <c r="I37" s="43" t="b">
        <f t="shared" si="4"/>
        <v>0</v>
      </c>
      <c r="J37" s="43" t="b">
        <f t="shared" si="5"/>
        <v>0</v>
      </c>
      <c r="K37" s="80">
        <f t="shared" si="6"/>
        <v>0</v>
      </c>
      <c r="L37" s="43" t="str">
        <f t="shared" si="7"/>
        <v>-</v>
      </c>
      <c r="M37" s="43" t="str">
        <f>IFERROR(__xludf.DUMMYFUNCTION("split(A37,""-"")"),"TEAM")</f>
        <v>TEAM</v>
      </c>
      <c r="N37" s="43">
        <f>IFERROR(__xludf.DUMMYFUNCTION("""COMPUTED_VALUE"""),5.0)</f>
        <v>5</v>
      </c>
      <c r="O37" s="43">
        <f>IFERROR(__xludf.DUMMYFUNCTION("""COMPUTED_VALUE"""),4.0)</f>
        <v>4</v>
      </c>
    </row>
    <row r="38">
      <c r="A38" s="43" t="str">
        <f>'アセスメント'!B39</f>
        <v>TEAM-5-5</v>
      </c>
      <c r="B38" s="43" t="str">
        <f>criteria!D38</f>
        <v>プラクティス</v>
      </c>
      <c r="C38" s="43" t="b">
        <f>'アセスメント'!F39</f>
        <v>0</v>
      </c>
      <c r="D38" s="43" t="b">
        <f>'アセスメント'!G39</f>
        <v>0</v>
      </c>
      <c r="E38" s="43" t="b">
        <f>'アセスメント'!H39</f>
        <v>0</v>
      </c>
      <c r="F38" s="43" t="b">
        <f t="shared" si="1"/>
        <v>1</v>
      </c>
      <c r="G38" s="43" t="b">
        <f t="shared" si="2"/>
        <v>0</v>
      </c>
      <c r="H38" s="43" t="b">
        <f t="shared" si="3"/>
        <v>0</v>
      </c>
      <c r="I38" s="43" t="b">
        <f t="shared" si="4"/>
        <v>0</v>
      </c>
      <c r="J38" s="43" t="b">
        <f t="shared" si="5"/>
        <v>0</v>
      </c>
      <c r="K38" s="80">
        <f t="shared" si="6"/>
        <v>0</v>
      </c>
      <c r="L38" s="43" t="str">
        <f t="shared" si="7"/>
        <v>-</v>
      </c>
      <c r="M38" s="43" t="str">
        <f>IFERROR(__xludf.DUMMYFUNCTION("split(A38,""-"")"),"TEAM")</f>
        <v>TEAM</v>
      </c>
      <c r="N38" s="43">
        <f>IFERROR(__xludf.DUMMYFUNCTION("""COMPUTED_VALUE"""),5.0)</f>
        <v>5</v>
      </c>
      <c r="O38" s="43">
        <f>IFERROR(__xludf.DUMMYFUNCTION("""COMPUTED_VALUE"""),5.0)</f>
        <v>5</v>
      </c>
    </row>
    <row r="39">
      <c r="A39" s="43" t="str">
        <f>'アセスメント'!B40</f>
        <v>TEAM-5-6</v>
      </c>
      <c r="B39" s="43" t="str">
        <f>criteria!D39</f>
        <v>アンチパターン</v>
      </c>
      <c r="C39" s="43" t="b">
        <f>'アセスメント'!F40</f>
        <v>0</v>
      </c>
      <c r="D39" s="43" t="b">
        <f>'アセスメント'!G40</f>
        <v>0</v>
      </c>
      <c r="E39" s="43" t="b">
        <f>'アセスメント'!H40</f>
        <v>0</v>
      </c>
      <c r="F39" s="43" t="b">
        <f t="shared" si="1"/>
        <v>1</v>
      </c>
      <c r="G39" s="43" t="b">
        <f t="shared" si="2"/>
        <v>0</v>
      </c>
      <c r="H39" s="43" t="b">
        <f t="shared" si="3"/>
        <v>0</v>
      </c>
      <c r="I39" s="43" t="b">
        <f t="shared" si="4"/>
        <v>0</v>
      </c>
      <c r="J39" s="43" t="b">
        <f t="shared" si="5"/>
        <v>1</v>
      </c>
      <c r="K39" s="80">
        <f t="shared" si="6"/>
        <v>0</v>
      </c>
      <c r="L39" s="43" t="str">
        <f t="shared" si="7"/>
        <v>-</v>
      </c>
      <c r="M39" s="43" t="str">
        <f>IFERROR(__xludf.DUMMYFUNCTION("split(A39,""-"")"),"TEAM")</f>
        <v>TEAM</v>
      </c>
      <c r="N39" s="43">
        <f>IFERROR(__xludf.DUMMYFUNCTION("""COMPUTED_VALUE"""),5.0)</f>
        <v>5</v>
      </c>
      <c r="O39" s="43">
        <f>IFERROR(__xludf.DUMMYFUNCTION("""COMPUTED_VALUE"""),6.0)</f>
        <v>6</v>
      </c>
    </row>
    <row r="40">
      <c r="A40" s="43" t="str">
        <f>'アセスメント'!B41</f>
        <v>TEAM-5-7</v>
      </c>
      <c r="B40" s="43" t="str">
        <f>criteria!D40</f>
        <v>アンチパターン</v>
      </c>
      <c r="C40" s="43" t="b">
        <f>'アセスメント'!F41</f>
        <v>0</v>
      </c>
      <c r="D40" s="43" t="b">
        <f>'アセスメント'!G41</f>
        <v>0</v>
      </c>
      <c r="E40" s="43" t="b">
        <f>'アセスメント'!H41</f>
        <v>0</v>
      </c>
      <c r="F40" s="43" t="b">
        <f t="shared" si="1"/>
        <v>1</v>
      </c>
      <c r="G40" s="43" t="b">
        <f t="shared" si="2"/>
        <v>0</v>
      </c>
      <c r="H40" s="43" t="b">
        <f t="shared" si="3"/>
        <v>0</v>
      </c>
      <c r="I40" s="43" t="b">
        <f t="shared" si="4"/>
        <v>0</v>
      </c>
      <c r="J40" s="43" t="b">
        <f t="shared" si="5"/>
        <v>1</v>
      </c>
      <c r="K40" s="80">
        <f t="shared" si="6"/>
        <v>0</v>
      </c>
      <c r="L40" s="43" t="str">
        <f t="shared" si="7"/>
        <v>-</v>
      </c>
      <c r="M40" s="43" t="str">
        <f>IFERROR(__xludf.DUMMYFUNCTION("split(A40,""-"")"),"TEAM")</f>
        <v>TEAM</v>
      </c>
      <c r="N40" s="43">
        <f>IFERROR(__xludf.DUMMYFUNCTION("""COMPUTED_VALUE"""),5.0)</f>
        <v>5</v>
      </c>
      <c r="O40" s="43">
        <f>IFERROR(__xludf.DUMMYFUNCTION("""COMPUTED_VALUE"""),7.0)</f>
        <v>7</v>
      </c>
    </row>
    <row r="41">
      <c r="A41" s="43" t="str">
        <f>'アセスメント'!B42</f>
        <v>TEAM-5-8</v>
      </c>
      <c r="B41" s="43" t="str">
        <f>criteria!D41</f>
        <v>アンチパターン</v>
      </c>
      <c r="C41" s="43" t="b">
        <f>'アセスメント'!F42</f>
        <v>0</v>
      </c>
      <c r="D41" s="43" t="b">
        <f>'アセスメント'!G42</f>
        <v>0</v>
      </c>
      <c r="E41" s="43" t="b">
        <f>'アセスメント'!H42</f>
        <v>0</v>
      </c>
      <c r="F41" s="43" t="b">
        <f t="shared" si="1"/>
        <v>1</v>
      </c>
      <c r="G41" s="43" t="b">
        <f t="shared" si="2"/>
        <v>0</v>
      </c>
      <c r="H41" s="43" t="b">
        <f t="shared" si="3"/>
        <v>0</v>
      </c>
      <c r="I41" s="43" t="b">
        <f t="shared" si="4"/>
        <v>0</v>
      </c>
      <c r="J41" s="43" t="b">
        <f t="shared" si="5"/>
        <v>1</v>
      </c>
      <c r="K41" s="80">
        <f t="shared" si="6"/>
        <v>0</v>
      </c>
      <c r="L41" s="43" t="str">
        <f t="shared" si="7"/>
        <v>-</v>
      </c>
      <c r="M41" s="43" t="str">
        <f>IFERROR(__xludf.DUMMYFUNCTION("split(A41,""-"")"),"TEAM")</f>
        <v>TEAM</v>
      </c>
      <c r="N41" s="43">
        <f>IFERROR(__xludf.DUMMYFUNCTION("""COMPUTED_VALUE"""),5.0)</f>
        <v>5</v>
      </c>
      <c r="O41" s="43">
        <f>IFERROR(__xludf.DUMMYFUNCTION("""COMPUTED_VALUE"""),8.0)</f>
        <v>8</v>
      </c>
    </row>
    <row r="42">
      <c r="A42" s="43" t="str">
        <f>'アセスメント'!B43</f>
        <v>TEAM-6-1</v>
      </c>
      <c r="B42" s="43" t="str">
        <f>criteria!D42</f>
        <v>メトリクスの計測</v>
      </c>
      <c r="C42" s="43" t="b">
        <f>'アセスメント'!F43</f>
        <v>0</v>
      </c>
      <c r="D42" s="43" t="b">
        <f>'アセスメント'!G43</f>
        <v>0</v>
      </c>
      <c r="E42" s="43" t="b">
        <f>'アセスメント'!H43</f>
        <v>0</v>
      </c>
      <c r="F42" s="43" t="b">
        <f t="shared" si="1"/>
        <v>1</v>
      </c>
      <c r="G42" s="43" t="b">
        <f t="shared" si="2"/>
        <v>0</v>
      </c>
      <c r="H42" s="43" t="b">
        <f t="shared" si="3"/>
        <v>0</v>
      </c>
      <c r="I42" s="43" t="b">
        <f t="shared" si="4"/>
        <v>0</v>
      </c>
      <c r="J42" s="43" t="b">
        <f t="shared" si="5"/>
        <v>0</v>
      </c>
      <c r="K42" s="80">
        <f t="shared" si="6"/>
        <v>0</v>
      </c>
      <c r="L42" s="43" t="str">
        <f t="shared" si="7"/>
        <v>-</v>
      </c>
      <c r="M42" s="43" t="str">
        <f>IFERROR(__xludf.DUMMYFUNCTION("split(A42,""-"")"),"TEAM")</f>
        <v>TEAM</v>
      </c>
      <c r="N42" s="43">
        <f>IFERROR(__xludf.DUMMYFUNCTION("""COMPUTED_VALUE"""),6.0)</f>
        <v>6</v>
      </c>
      <c r="O42" s="43">
        <f>IFERROR(__xludf.DUMMYFUNCTION("""COMPUTED_VALUE"""),1.0)</f>
        <v>1</v>
      </c>
    </row>
    <row r="43">
      <c r="A43" s="43" t="str">
        <f>'アセスメント'!B44</f>
        <v>TEAM-6-2</v>
      </c>
      <c r="B43" s="43" t="str">
        <f>criteria!D43</f>
        <v>学習と改善</v>
      </c>
      <c r="C43" s="43" t="b">
        <f>'アセスメント'!F44</f>
        <v>0</v>
      </c>
      <c r="D43" s="43" t="b">
        <f>'アセスメント'!G44</f>
        <v>0</v>
      </c>
      <c r="E43" s="43" t="b">
        <f>'アセスメント'!H44</f>
        <v>0</v>
      </c>
      <c r="F43" s="43" t="b">
        <f t="shared" si="1"/>
        <v>1</v>
      </c>
      <c r="G43" s="43" t="b">
        <f t="shared" si="2"/>
        <v>0</v>
      </c>
      <c r="H43" s="43" t="b">
        <f t="shared" si="3"/>
        <v>0</v>
      </c>
      <c r="I43" s="43" t="b">
        <f t="shared" si="4"/>
        <v>0</v>
      </c>
      <c r="J43" s="43" t="b">
        <f t="shared" si="5"/>
        <v>0</v>
      </c>
      <c r="K43" s="80">
        <f t="shared" si="6"/>
        <v>0</v>
      </c>
      <c r="L43" s="43" t="str">
        <f t="shared" si="7"/>
        <v>-</v>
      </c>
      <c r="M43" s="43" t="str">
        <f>IFERROR(__xludf.DUMMYFUNCTION("split(A43,""-"")"),"TEAM")</f>
        <v>TEAM</v>
      </c>
      <c r="N43" s="43">
        <f>IFERROR(__xludf.DUMMYFUNCTION("""COMPUTED_VALUE"""),6.0)</f>
        <v>6</v>
      </c>
      <c r="O43" s="43">
        <f>IFERROR(__xludf.DUMMYFUNCTION("""COMPUTED_VALUE"""),2.0)</f>
        <v>2</v>
      </c>
    </row>
    <row r="44">
      <c r="A44" s="43" t="str">
        <f>'アセスメント'!B45</f>
        <v>TEAM-6-3</v>
      </c>
      <c r="B44" s="43" t="str">
        <f>criteria!D44</f>
        <v>プラクティス</v>
      </c>
      <c r="C44" s="43" t="b">
        <f>'アセスメント'!F45</f>
        <v>0</v>
      </c>
      <c r="D44" s="43" t="b">
        <f>'アセスメント'!G45</f>
        <v>0</v>
      </c>
      <c r="E44" s="43" t="b">
        <f>'アセスメント'!H45</f>
        <v>0</v>
      </c>
      <c r="F44" s="43" t="b">
        <f t="shared" si="1"/>
        <v>1</v>
      </c>
      <c r="G44" s="43" t="b">
        <f t="shared" si="2"/>
        <v>0</v>
      </c>
      <c r="H44" s="43" t="b">
        <f t="shared" si="3"/>
        <v>0</v>
      </c>
      <c r="I44" s="43" t="b">
        <f t="shared" si="4"/>
        <v>0</v>
      </c>
      <c r="J44" s="43" t="b">
        <f t="shared" si="5"/>
        <v>0</v>
      </c>
      <c r="K44" s="80">
        <f t="shared" si="6"/>
        <v>0</v>
      </c>
      <c r="L44" s="43" t="str">
        <f t="shared" si="7"/>
        <v>-</v>
      </c>
      <c r="M44" s="43" t="str">
        <f>IFERROR(__xludf.DUMMYFUNCTION("split(A44,""-"")"),"TEAM")</f>
        <v>TEAM</v>
      </c>
      <c r="N44" s="43">
        <f>IFERROR(__xludf.DUMMYFUNCTION("""COMPUTED_VALUE"""),6.0)</f>
        <v>6</v>
      </c>
      <c r="O44" s="43">
        <f>IFERROR(__xludf.DUMMYFUNCTION("""COMPUTED_VALUE"""),3.0)</f>
        <v>3</v>
      </c>
    </row>
    <row r="45">
      <c r="A45" s="43" t="str">
        <f>'アセスメント'!B46</f>
        <v>TEAM-6-4</v>
      </c>
      <c r="B45" s="43" t="str">
        <f>criteria!D45</f>
        <v>プラクティス</v>
      </c>
      <c r="C45" s="43" t="b">
        <f>'アセスメント'!F46</f>
        <v>0</v>
      </c>
      <c r="D45" s="43" t="b">
        <f>'アセスメント'!G46</f>
        <v>0</v>
      </c>
      <c r="E45" s="43" t="b">
        <f>'アセスメント'!H46</f>
        <v>0</v>
      </c>
      <c r="F45" s="43" t="b">
        <f t="shared" si="1"/>
        <v>1</v>
      </c>
      <c r="G45" s="43" t="b">
        <f t="shared" si="2"/>
        <v>0</v>
      </c>
      <c r="H45" s="43" t="b">
        <f t="shared" si="3"/>
        <v>0</v>
      </c>
      <c r="I45" s="43" t="b">
        <f t="shared" si="4"/>
        <v>0</v>
      </c>
      <c r="J45" s="43" t="b">
        <f t="shared" si="5"/>
        <v>0</v>
      </c>
      <c r="K45" s="80">
        <f t="shared" si="6"/>
        <v>0</v>
      </c>
      <c r="L45" s="43" t="str">
        <f t="shared" si="7"/>
        <v>-</v>
      </c>
      <c r="M45" s="43" t="str">
        <f>IFERROR(__xludf.DUMMYFUNCTION("split(A45,""-"")"),"TEAM")</f>
        <v>TEAM</v>
      </c>
      <c r="N45" s="43">
        <f>IFERROR(__xludf.DUMMYFUNCTION("""COMPUTED_VALUE"""),6.0)</f>
        <v>6</v>
      </c>
      <c r="O45" s="43">
        <f>IFERROR(__xludf.DUMMYFUNCTION("""COMPUTED_VALUE"""),4.0)</f>
        <v>4</v>
      </c>
    </row>
    <row r="46">
      <c r="A46" s="43" t="str">
        <f>'アセスメント'!B47</f>
        <v>TEAM-6-5</v>
      </c>
      <c r="B46" s="43" t="str">
        <f>criteria!D46</f>
        <v>プラクティス</v>
      </c>
      <c r="C46" s="43" t="b">
        <f>'アセスメント'!F47</f>
        <v>0</v>
      </c>
      <c r="D46" s="43" t="b">
        <f>'アセスメント'!G47</f>
        <v>0</v>
      </c>
      <c r="E46" s="43" t="b">
        <f>'アセスメント'!H47</f>
        <v>0</v>
      </c>
      <c r="F46" s="43" t="b">
        <f t="shared" si="1"/>
        <v>1</v>
      </c>
      <c r="G46" s="43" t="b">
        <f t="shared" si="2"/>
        <v>0</v>
      </c>
      <c r="H46" s="43" t="b">
        <f t="shared" si="3"/>
        <v>0</v>
      </c>
      <c r="I46" s="43" t="b">
        <f t="shared" si="4"/>
        <v>0</v>
      </c>
      <c r="J46" s="43" t="b">
        <f t="shared" si="5"/>
        <v>0</v>
      </c>
      <c r="K46" s="80">
        <f t="shared" si="6"/>
        <v>0</v>
      </c>
      <c r="L46" s="43" t="str">
        <f t="shared" si="7"/>
        <v>-</v>
      </c>
      <c r="M46" s="43" t="str">
        <f>IFERROR(__xludf.DUMMYFUNCTION("split(A46,""-"")"),"TEAM")</f>
        <v>TEAM</v>
      </c>
      <c r="N46" s="43">
        <f>IFERROR(__xludf.DUMMYFUNCTION("""COMPUTED_VALUE"""),6.0)</f>
        <v>6</v>
      </c>
      <c r="O46" s="43">
        <f>IFERROR(__xludf.DUMMYFUNCTION("""COMPUTED_VALUE"""),5.0)</f>
        <v>5</v>
      </c>
    </row>
    <row r="47">
      <c r="A47" s="43" t="str">
        <f>'アセスメント'!B48</f>
        <v>TEAM-6-6</v>
      </c>
      <c r="B47" s="43" t="str">
        <f>criteria!D47</f>
        <v>アンチパターン</v>
      </c>
      <c r="C47" s="43" t="b">
        <f>'アセスメント'!F48</f>
        <v>0</v>
      </c>
      <c r="D47" s="43" t="b">
        <f>'アセスメント'!G48</f>
        <v>0</v>
      </c>
      <c r="E47" s="43" t="b">
        <f>'アセスメント'!H48</f>
        <v>0</v>
      </c>
      <c r="F47" s="43" t="b">
        <f t="shared" si="1"/>
        <v>1</v>
      </c>
      <c r="G47" s="43" t="b">
        <f t="shared" si="2"/>
        <v>0</v>
      </c>
      <c r="H47" s="43" t="b">
        <f t="shared" si="3"/>
        <v>0</v>
      </c>
      <c r="I47" s="43" t="b">
        <f t="shared" si="4"/>
        <v>0</v>
      </c>
      <c r="J47" s="43" t="b">
        <f t="shared" si="5"/>
        <v>1</v>
      </c>
      <c r="K47" s="80">
        <f t="shared" si="6"/>
        <v>0</v>
      </c>
      <c r="L47" s="43" t="str">
        <f t="shared" si="7"/>
        <v>-</v>
      </c>
      <c r="M47" s="43" t="str">
        <f>IFERROR(__xludf.DUMMYFUNCTION("split(A47,""-"")"),"TEAM")</f>
        <v>TEAM</v>
      </c>
      <c r="N47" s="43">
        <f>IFERROR(__xludf.DUMMYFUNCTION("""COMPUTED_VALUE"""),6.0)</f>
        <v>6</v>
      </c>
      <c r="O47" s="43">
        <f>IFERROR(__xludf.DUMMYFUNCTION("""COMPUTED_VALUE"""),6.0)</f>
        <v>6</v>
      </c>
    </row>
    <row r="48">
      <c r="A48" s="43" t="str">
        <f>'アセスメント'!B49</f>
        <v>TEAM-6-7</v>
      </c>
      <c r="B48" s="43" t="str">
        <f>criteria!D48</f>
        <v>アンチパターン</v>
      </c>
      <c r="C48" s="43" t="b">
        <f>'アセスメント'!F49</f>
        <v>0</v>
      </c>
      <c r="D48" s="43" t="b">
        <f>'アセスメント'!G49</f>
        <v>0</v>
      </c>
      <c r="E48" s="43" t="b">
        <f>'アセスメント'!H49</f>
        <v>0</v>
      </c>
      <c r="F48" s="43" t="b">
        <f t="shared" si="1"/>
        <v>1</v>
      </c>
      <c r="G48" s="43" t="b">
        <f t="shared" si="2"/>
        <v>0</v>
      </c>
      <c r="H48" s="43" t="b">
        <f t="shared" si="3"/>
        <v>0</v>
      </c>
      <c r="I48" s="43" t="b">
        <f t="shared" si="4"/>
        <v>0</v>
      </c>
      <c r="J48" s="43" t="b">
        <f t="shared" si="5"/>
        <v>1</v>
      </c>
      <c r="K48" s="80">
        <f t="shared" si="6"/>
        <v>0</v>
      </c>
      <c r="L48" s="43" t="str">
        <f t="shared" si="7"/>
        <v>-</v>
      </c>
      <c r="M48" s="43" t="str">
        <f>IFERROR(__xludf.DUMMYFUNCTION("split(A48,""-"")"),"TEAM")</f>
        <v>TEAM</v>
      </c>
      <c r="N48" s="43">
        <f>IFERROR(__xludf.DUMMYFUNCTION("""COMPUTED_VALUE"""),6.0)</f>
        <v>6</v>
      </c>
      <c r="O48" s="43">
        <f>IFERROR(__xludf.DUMMYFUNCTION("""COMPUTED_VALUE"""),7.0)</f>
        <v>7</v>
      </c>
    </row>
    <row r="49">
      <c r="A49" s="43" t="str">
        <f>'アセスメント'!B50</f>
        <v>TEAM-6-8</v>
      </c>
      <c r="B49" s="43" t="str">
        <f>criteria!D49</f>
        <v>アンチパターン</v>
      </c>
      <c r="C49" s="43" t="b">
        <f>'アセスメント'!F50</f>
        <v>0</v>
      </c>
      <c r="D49" s="43" t="b">
        <f>'アセスメント'!G50</f>
        <v>0</v>
      </c>
      <c r="E49" s="43" t="b">
        <f>'アセスメント'!H50</f>
        <v>0</v>
      </c>
      <c r="F49" s="43" t="b">
        <f t="shared" si="1"/>
        <v>1</v>
      </c>
      <c r="G49" s="43" t="b">
        <f t="shared" si="2"/>
        <v>0</v>
      </c>
      <c r="H49" s="43" t="b">
        <f t="shared" si="3"/>
        <v>0</v>
      </c>
      <c r="I49" s="43" t="b">
        <f t="shared" si="4"/>
        <v>0</v>
      </c>
      <c r="J49" s="43" t="b">
        <f t="shared" si="5"/>
        <v>1</v>
      </c>
      <c r="K49" s="80">
        <f t="shared" si="6"/>
        <v>0</v>
      </c>
      <c r="L49" s="43" t="str">
        <f t="shared" si="7"/>
        <v>-</v>
      </c>
      <c r="M49" s="43" t="str">
        <f>IFERROR(__xludf.DUMMYFUNCTION("split(A49,""-"")"),"TEAM")</f>
        <v>TEAM</v>
      </c>
      <c r="N49" s="43">
        <f>IFERROR(__xludf.DUMMYFUNCTION("""COMPUTED_VALUE"""),6.0)</f>
        <v>6</v>
      </c>
      <c r="O49" s="43">
        <f>IFERROR(__xludf.DUMMYFUNCTION("""COMPUTED_VALUE"""),8.0)</f>
        <v>8</v>
      </c>
    </row>
    <row r="50">
      <c r="A50" s="43" t="str">
        <f>'アセスメント'!B51</f>
        <v>TEAM-7-1</v>
      </c>
      <c r="B50" s="43" t="str">
        <f>criteria!D50</f>
        <v>メトリクスの計測</v>
      </c>
      <c r="C50" s="43" t="b">
        <f>'アセスメント'!F51</f>
        <v>0</v>
      </c>
      <c r="D50" s="43" t="b">
        <f>'アセスメント'!G51</f>
        <v>0</v>
      </c>
      <c r="E50" s="43" t="b">
        <f>'アセスメント'!H51</f>
        <v>0</v>
      </c>
      <c r="F50" s="43" t="b">
        <f t="shared" si="1"/>
        <v>1</v>
      </c>
      <c r="G50" s="43" t="b">
        <f t="shared" si="2"/>
        <v>0</v>
      </c>
      <c r="H50" s="43" t="b">
        <f t="shared" si="3"/>
        <v>0</v>
      </c>
      <c r="I50" s="43" t="b">
        <f t="shared" si="4"/>
        <v>0</v>
      </c>
      <c r="J50" s="43" t="b">
        <f t="shared" si="5"/>
        <v>0</v>
      </c>
      <c r="K50" s="80">
        <f t="shared" si="6"/>
        <v>0</v>
      </c>
      <c r="L50" s="43" t="str">
        <f t="shared" si="7"/>
        <v>-</v>
      </c>
      <c r="M50" s="43" t="str">
        <f>IFERROR(__xludf.DUMMYFUNCTION("split(A50,""-"")"),"TEAM")</f>
        <v>TEAM</v>
      </c>
      <c r="N50" s="43">
        <f>IFERROR(__xludf.DUMMYFUNCTION("""COMPUTED_VALUE"""),7.0)</f>
        <v>7</v>
      </c>
      <c r="O50" s="43">
        <f>IFERROR(__xludf.DUMMYFUNCTION("""COMPUTED_VALUE"""),1.0)</f>
        <v>1</v>
      </c>
    </row>
    <row r="51">
      <c r="A51" s="43" t="str">
        <f>'アセスメント'!B52</f>
        <v>TEAM-7-2</v>
      </c>
      <c r="B51" s="43" t="str">
        <f>criteria!D51</f>
        <v>学習と改善</v>
      </c>
      <c r="C51" s="43" t="b">
        <f>'アセスメント'!F52</f>
        <v>0</v>
      </c>
      <c r="D51" s="43" t="b">
        <f>'アセスメント'!G52</f>
        <v>0</v>
      </c>
      <c r="E51" s="43" t="b">
        <f>'アセスメント'!H52</f>
        <v>0</v>
      </c>
      <c r="F51" s="43" t="b">
        <f t="shared" si="1"/>
        <v>1</v>
      </c>
      <c r="G51" s="43" t="b">
        <f t="shared" si="2"/>
        <v>0</v>
      </c>
      <c r="H51" s="43" t="b">
        <f t="shared" si="3"/>
        <v>0</v>
      </c>
      <c r="I51" s="43" t="b">
        <f t="shared" si="4"/>
        <v>0</v>
      </c>
      <c r="J51" s="43" t="b">
        <f t="shared" si="5"/>
        <v>0</v>
      </c>
      <c r="K51" s="80">
        <f t="shared" si="6"/>
        <v>0</v>
      </c>
      <c r="L51" s="43" t="str">
        <f t="shared" si="7"/>
        <v>-</v>
      </c>
      <c r="M51" s="43" t="str">
        <f>IFERROR(__xludf.DUMMYFUNCTION("split(A51,""-"")"),"TEAM")</f>
        <v>TEAM</v>
      </c>
      <c r="N51" s="43">
        <f>IFERROR(__xludf.DUMMYFUNCTION("""COMPUTED_VALUE"""),7.0)</f>
        <v>7</v>
      </c>
      <c r="O51" s="43">
        <f>IFERROR(__xludf.DUMMYFUNCTION("""COMPUTED_VALUE"""),2.0)</f>
        <v>2</v>
      </c>
    </row>
    <row r="52">
      <c r="A52" s="43" t="str">
        <f>'アセスメント'!B53</f>
        <v>TEAM-7-3</v>
      </c>
      <c r="B52" s="43" t="str">
        <f>criteria!D52</f>
        <v>プラクティス</v>
      </c>
      <c r="C52" s="43" t="b">
        <f>'アセスメント'!F53</f>
        <v>0</v>
      </c>
      <c r="D52" s="43" t="b">
        <f>'アセスメント'!G53</f>
        <v>0</v>
      </c>
      <c r="E52" s="43" t="b">
        <f>'アセスメント'!H53</f>
        <v>0</v>
      </c>
      <c r="F52" s="43" t="b">
        <f t="shared" si="1"/>
        <v>1</v>
      </c>
      <c r="G52" s="43" t="b">
        <f t="shared" si="2"/>
        <v>0</v>
      </c>
      <c r="H52" s="43" t="b">
        <f t="shared" si="3"/>
        <v>0</v>
      </c>
      <c r="I52" s="43" t="b">
        <f t="shared" si="4"/>
        <v>0</v>
      </c>
      <c r="J52" s="43" t="b">
        <f t="shared" si="5"/>
        <v>0</v>
      </c>
      <c r="K52" s="80">
        <f t="shared" si="6"/>
        <v>0</v>
      </c>
      <c r="L52" s="43" t="str">
        <f t="shared" si="7"/>
        <v>-</v>
      </c>
      <c r="M52" s="43" t="str">
        <f>IFERROR(__xludf.DUMMYFUNCTION("split(A52,""-"")"),"TEAM")</f>
        <v>TEAM</v>
      </c>
      <c r="N52" s="43">
        <f>IFERROR(__xludf.DUMMYFUNCTION("""COMPUTED_VALUE"""),7.0)</f>
        <v>7</v>
      </c>
      <c r="O52" s="43">
        <f>IFERROR(__xludf.DUMMYFUNCTION("""COMPUTED_VALUE"""),3.0)</f>
        <v>3</v>
      </c>
    </row>
    <row r="53">
      <c r="A53" s="43" t="str">
        <f>'アセスメント'!B54</f>
        <v>TEAM-7-4</v>
      </c>
      <c r="B53" s="43" t="str">
        <f>criteria!D53</f>
        <v>プラクティス</v>
      </c>
      <c r="C53" s="43" t="b">
        <f>'アセスメント'!F54</f>
        <v>0</v>
      </c>
      <c r="D53" s="43" t="b">
        <f>'アセスメント'!G54</f>
        <v>0</v>
      </c>
      <c r="E53" s="43" t="b">
        <f>'アセスメント'!H54</f>
        <v>0</v>
      </c>
      <c r="F53" s="43" t="b">
        <f t="shared" si="1"/>
        <v>1</v>
      </c>
      <c r="G53" s="43" t="b">
        <f t="shared" si="2"/>
        <v>0</v>
      </c>
      <c r="H53" s="43" t="b">
        <f t="shared" si="3"/>
        <v>0</v>
      </c>
      <c r="I53" s="43" t="b">
        <f t="shared" si="4"/>
        <v>0</v>
      </c>
      <c r="J53" s="43" t="b">
        <f t="shared" si="5"/>
        <v>0</v>
      </c>
      <c r="K53" s="80">
        <f t="shared" si="6"/>
        <v>0</v>
      </c>
      <c r="L53" s="43" t="str">
        <f t="shared" si="7"/>
        <v>-</v>
      </c>
      <c r="M53" s="43" t="str">
        <f>IFERROR(__xludf.DUMMYFUNCTION("split(A53,""-"")"),"TEAM")</f>
        <v>TEAM</v>
      </c>
      <c r="N53" s="43">
        <f>IFERROR(__xludf.DUMMYFUNCTION("""COMPUTED_VALUE"""),7.0)</f>
        <v>7</v>
      </c>
      <c r="O53" s="43">
        <f>IFERROR(__xludf.DUMMYFUNCTION("""COMPUTED_VALUE"""),4.0)</f>
        <v>4</v>
      </c>
    </row>
    <row r="54">
      <c r="A54" s="43" t="str">
        <f>'アセスメント'!B55</f>
        <v>TEAM-7-5</v>
      </c>
      <c r="B54" s="43" t="str">
        <f>criteria!D54</f>
        <v>プラクティス</v>
      </c>
      <c r="C54" s="43" t="b">
        <f>'アセスメント'!F55</f>
        <v>0</v>
      </c>
      <c r="D54" s="43" t="b">
        <f>'アセスメント'!G55</f>
        <v>0</v>
      </c>
      <c r="E54" s="43" t="b">
        <f>'アセスメント'!H55</f>
        <v>0</v>
      </c>
      <c r="F54" s="43" t="b">
        <f t="shared" si="1"/>
        <v>1</v>
      </c>
      <c r="G54" s="43" t="b">
        <f t="shared" si="2"/>
        <v>0</v>
      </c>
      <c r="H54" s="43" t="b">
        <f t="shared" si="3"/>
        <v>0</v>
      </c>
      <c r="I54" s="43" t="b">
        <f t="shared" si="4"/>
        <v>0</v>
      </c>
      <c r="J54" s="43" t="b">
        <f t="shared" si="5"/>
        <v>0</v>
      </c>
      <c r="K54" s="80">
        <f t="shared" si="6"/>
        <v>0</v>
      </c>
      <c r="L54" s="43" t="str">
        <f t="shared" si="7"/>
        <v>-</v>
      </c>
      <c r="M54" s="43" t="str">
        <f>IFERROR(__xludf.DUMMYFUNCTION("split(A54,""-"")"),"TEAM")</f>
        <v>TEAM</v>
      </c>
      <c r="N54" s="43">
        <f>IFERROR(__xludf.DUMMYFUNCTION("""COMPUTED_VALUE"""),7.0)</f>
        <v>7</v>
      </c>
      <c r="O54" s="43">
        <f>IFERROR(__xludf.DUMMYFUNCTION("""COMPUTED_VALUE"""),5.0)</f>
        <v>5</v>
      </c>
    </row>
    <row r="55">
      <c r="A55" s="43" t="str">
        <f>'アセスメント'!B56</f>
        <v>TEAM-7-6</v>
      </c>
      <c r="B55" s="43" t="str">
        <f>criteria!D55</f>
        <v>アンチパターン</v>
      </c>
      <c r="C55" s="43" t="b">
        <f>'アセスメント'!F56</f>
        <v>0</v>
      </c>
      <c r="D55" s="43" t="b">
        <f>'アセスメント'!G56</f>
        <v>0</v>
      </c>
      <c r="E55" s="43" t="b">
        <f>'アセスメント'!H56</f>
        <v>0</v>
      </c>
      <c r="F55" s="43" t="b">
        <f t="shared" si="1"/>
        <v>1</v>
      </c>
      <c r="G55" s="43" t="b">
        <f t="shared" si="2"/>
        <v>0</v>
      </c>
      <c r="H55" s="43" t="b">
        <f t="shared" si="3"/>
        <v>0</v>
      </c>
      <c r="I55" s="43" t="b">
        <f t="shared" si="4"/>
        <v>0</v>
      </c>
      <c r="J55" s="43" t="b">
        <f t="shared" si="5"/>
        <v>1</v>
      </c>
      <c r="K55" s="80">
        <f t="shared" si="6"/>
        <v>0</v>
      </c>
      <c r="L55" s="43" t="str">
        <f t="shared" si="7"/>
        <v>-</v>
      </c>
      <c r="M55" s="43" t="str">
        <f>IFERROR(__xludf.DUMMYFUNCTION("split(A55,""-"")"),"TEAM")</f>
        <v>TEAM</v>
      </c>
      <c r="N55" s="43">
        <f>IFERROR(__xludf.DUMMYFUNCTION("""COMPUTED_VALUE"""),7.0)</f>
        <v>7</v>
      </c>
      <c r="O55" s="43">
        <f>IFERROR(__xludf.DUMMYFUNCTION("""COMPUTED_VALUE"""),6.0)</f>
        <v>6</v>
      </c>
    </row>
    <row r="56">
      <c r="A56" s="43" t="str">
        <f>'アセスメント'!B57</f>
        <v>TEAM-7-7</v>
      </c>
      <c r="B56" s="43" t="str">
        <f>criteria!D56</f>
        <v>アンチパターン</v>
      </c>
      <c r="C56" s="43" t="b">
        <f>'アセスメント'!F57</f>
        <v>0</v>
      </c>
      <c r="D56" s="43" t="b">
        <f>'アセスメント'!G57</f>
        <v>0</v>
      </c>
      <c r="E56" s="43" t="b">
        <f>'アセスメント'!H57</f>
        <v>0</v>
      </c>
      <c r="F56" s="43" t="b">
        <f t="shared" si="1"/>
        <v>1</v>
      </c>
      <c r="G56" s="43" t="b">
        <f t="shared" si="2"/>
        <v>0</v>
      </c>
      <c r="H56" s="43" t="b">
        <f t="shared" si="3"/>
        <v>0</v>
      </c>
      <c r="I56" s="43" t="b">
        <f t="shared" si="4"/>
        <v>0</v>
      </c>
      <c r="J56" s="43" t="b">
        <f t="shared" si="5"/>
        <v>1</v>
      </c>
      <c r="K56" s="80">
        <f t="shared" si="6"/>
        <v>0</v>
      </c>
      <c r="L56" s="43" t="str">
        <f t="shared" si="7"/>
        <v>-</v>
      </c>
      <c r="M56" s="43" t="str">
        <f>IFERROR(__xludf.DUMMYFUNCTION("split(A56,""-"")"),"TEAM")</f>
        <v>TEAM</v>
      </c>
      <c r="N56" s="43">
        <f>IFERROR(__xludf.DUMMYFUNCTION("""COMPUTED_VALUE"""),7.0)</f>
        <v>7</v>
      </c>
      <c r="O56" s="43">
        <f>IFERROR(__xludf.DUMMYFUNCTION("""COMPUTED_VALUE"""),7.0)</f>
        <v>7</v>
      </c>
    </row>
    <row r="57">
      <c r="A57" s="43" t="str">
        <f>'アセスメント'!B58</f>
        <v>TEAM-7-8</v>
      </c>
      <c r="B57" s="43" t="str">
        <f>criteria!D57</f>
        <v>アンチパターン</v>
      </c>
      <c r="C57" s="43" t="b">
        <f>'アセスメント'!F58</f>
        <v>0</v>
      </c>
      <c r="D57" s="43" t="b">
        <f>'アセスメント'!G58</f>
        <v>0</v>
      </c>
      <c r="E57" s="43" t="b">
        <f>'アセスメント'!H58</f>
        <v>0</v>
      </c>
      <c r="F57" s="43" t="b">
        <f t="shared" si="1"/>
        <v>1</v>
      </c>
      <c r="G57" s="43" t="b">
        <f t="shared" si="2"/>
        <v>0</v>
      </c>
      <c r="H57" s="43" t="b">
        <f t="shared" si="3"/>
        <v>0</v>
      </c>
      <c r="I57" s="43" t="b">
        <f t="shared" si="4"/>
        <v>0</v>
      </c>
      <c r="J57" s="43" t="b">
        <f t="shared" si="5"/>
        <v>1</v>
      </c>
      <c r="K57" s="80">
        <f t="shared" si="6"/>
        <v>0</v>
      </c>
      <c r="L57" s="43" t="str">
        <f t="shared" si="7"/>
        <v>-</v>
      </c>
      <c r="M57" s="43" t="str">
        <f>IFERROR(__xludf.DUMMYFUNCTION("split(A57,""-"")"),"TEAM")</f>
        <v>TEAM</v>
      </c>
      <c r="N57" s="43">
        <f>IFERROR(__xludf.DUMMYFUNCTION("""COMPUTED_VALUE"""),7.0)</f>
        <v>7</v>
      </c>
      <c r="O57" s="43">
        <f>IFERROR(__xludf.DUMMYFUNCTION("""COMPUTED_VALUE"""),8.0)</f>
        <v>8</v>
      </c>
    </row>
    <row r="58">
      <c r="A58" s="43" t="str">
        <f>'アセスメント'!B59</f>
        <v>TEAM-8-1</v>
      </c>
      <c r="B58" s="43" t="str">
        <f>criteria!D58</f>
        <v>メトリクスの計測</v>
      </c>
      <c r="C58" s="43" t="b">
        <f>'アセスメント'!F59</f>
        <v>0</v>
      </c>
      <c r="D58" s="43" t="b">
        <f>'アセスメント'!G59</f>
        <v>0</v>
      </c>
      <c r="E58" s="43" t="b">
        <f>'アセスメント'!H59</f>
        <v>0</v>
      </c>
      <c r="F58" s="43" t="b">
        <f t="shared" si="1"/>
        <v>1</v>
      </c>
      <c r="G58" s="43" t="b">
        <f t="shared" si="2"/>
        <v>0</v>
      </c>
      <c r="H58" s="43" t="b">
        <f t="shared" si="3"/>
        <v>0</v>
      </c>
      <c r="I58" s="43" t="b">
        <f t="shared" si="4"/>
        <v>0</v>
      </c>
      <c r="J58" s="43" t="b">
        <f t="shared" si="5"/>
        <v>0</v>
      </c>
      <c r="K58" s="80">
        <f t="shared" si="6"/>
        <v>0</v>
      </c>
      <c r="L58" s="43" t="str">
        <f t="shared" si="7"/>
        <v>-</v>
      </c>
      <c r="M58" s="43" t="str">
        <f>IFERROR(__xludf.DUMMYFUNCTION("split(A58,""-"")"),"TEAM")</f>
        <v>TEAM</v>
      </c>
      <c r="N58" s="43">
        <f>IFERROR(__xludf.DUMMYFUNCTION("""COMPUTED_VALUE"""),8.0)</f>
        <v>8</v>
      </c>
      <c r="O58" s="43">
        <f>IFERROR(__xludf.DUMMYFUNCTION("""COMPUTED_VALUE"""),1.0)</f>
        <v>1</v>
      </c>
    </row>
    <row r="59">
      <c r="A59" s="43" t="str">
        <f>'アセスメント'!B60</f>
        <v>TEAM-8-2</v>
      </c>
      <c r="B59" s="43" t="str">
        <f>criteria!D59</f>
        <v>学習と改善</v>
      </c>
      <c r="C59" s="43" t="b">
        <f>'アセスメント'!F60</f>
        <v>0</v>
      </c>
      <c r="D59" s="43" t="b">
        <f>'アセスメント'!G60</f>
        <v>0</v>
      </c>
      <c r="E59" s="43" t="b">
        <f>'アセスメント'!H60</f>
        <v>0</v>
      </c>
      <c r="F59" s="43" t="b">
        <f t="shared" si="1"/>
        <v>1</v>
      </c>
      <c r="G59" s="43" t="b">
        <f t="shared" si="2"/>
        <v>0</v>
      </c>
      <c r="H59" s="43" t="b">
        <f t="shared" si="3"/>
        <v>0</v>
      </c>
      <c r="I59" s="43" t="b">
        <f t="shared" si="4"/>
        <v>0</v>
      </c>
      <c r="J59" s="43" t="b">
        <f t="shared" si="5"/>
        <v>0</v>
      </c>
      <c r="K59" s="80">
        <f t="shared" si="6"/>
        <v>0</v>
      </c>
      <c r="L59" s="43" t="str">
        <f t="shared" si="7"/>
        <v>-</v>
      </c>
      <c r="M59" s="43" t="str">
        <f>IFERROR(__xludf.DUMMYFUNCTION("split(A59,""-"")"),"TEAM")</f>
        <v>TEAM</v>
      </c>
      <c r="N59" s="43">
        <f>IFERROR(__xludf.DUMMYFUNCTION("""COMPUTED_VALUE"""),8.0)</f>
        <v>8</v>
      </c>
      <c r="O59" s="43">
        <f>IFERROR(__xludf.DUMMYFUNCTION("""COMPUTED_VALUE"""),2.0)</f>
        <v>2</v>
      </c>
    </row>
    <row r="60">
      <c r="A60" s="43" t="str">
        <f>'アセスメント'!B61</f>
        <v>TEAM-8-3</v>
      </c>
      <c r="B60" s="43" t="str">
        <f>criteria!D60</f>
        <v>プラクティス</v>
      </c>
      <c r="C60" s="43" t="b">
        <f>'アセスメント'!F61</f>
        <v>0</v>
      </c>
      <c r="D60" s="43" t="b">
        <f>'アセスメント'!G61</f>
        <v>0</v>
      </c>
      <c r="E60" s="43" t="b">
        <f>'アセスメント'!H61</f>
        <v>0</v>
      </c>
      <c r="F60" s="43" t="b">
        <f t="shared" si="1"/>
        <v>1</v>
      </c>
      <c r="G60" s="43" t="b">
        <f t="shared" si="2"/>
        <v>0</v>
      </c>
      <c r="H60" s="43" t="b">
        <f t="shared" si="3"/>
        <v>0</v>
      </c>
      <c r="I60" s="43" t="b">
        <f t="shared" si="4"/>
        <v>0</v>
      </c>
      <c r="J60" s="43" t="b">
        <f t="shared" si="5"/>
        <v>0</v>
      </c>
      <c r="K60" s="80">
        <f t="shared" si="6"/>
        <v>0</v>
      </c>
      <c r="L60" s="43" t="str">
        <f t="shared" si="7"/>
        <v>-</v>
      </c>
      <c r="M60" s="43" t="str">
        <f>IFERROR(__xludf.DUMMYFUNCTION("split(A60,""-"")"),"TEAM")</f>
        <v>TEAM</v>
      </c>
      <c r="N60" s="43">
        <f>IFERROR(__xludf.DUMMYFUNCTION("""COMPUTED_VALUE"""),8.0)</f>
        <v>8</v>
      </c>
      <c r="O60" s="43">
        <f>IFERROR(__xludf.DUMMYFUNCTION("""COMPUTED_VALUE"""),3.0)</f>
        <v>3</v>
      </c>
    </row>
    <row r="61">
      <c r="A61" s="43" t="str">
        <f>'アセスメント'!B62</f>
        <v>TEAM-8-4</v>
      </c>
      <c r="B61" s="43" t="str">
        <f>criteria!D61</f>
        <v>プラクティス</v>
      </c>
      <c r="C61" s="43" t="b">
        <f>'アセスメント'!F62</f>
        <v>0</v>
      </c>
      <c r="D61" s="43" t="b">
        <f>'アセスメント'!G62</f>
        <v>0</v>
      </c>
      <c r="E61" s="43" t="b">
        <f>'アセスメント'!H62</f>
        <v>0</v>
      </c>
      <c r="F61" s="43" t="b">
        <f t="shared" si="1"/>
        <v>1</v>
      </c>
      <c r="G61" s="43" t="b">
        <f t="shared" si="2"/>
        <v>0</v>
      </c>
      <c r="H61" s="43" t="b">
        <f t="shared" si="3"/>
        <v>0</v>
      </c>
      <c r="I61" s="43" t="b">
        <f t="shared" si="4"/>
        <v>0</v>
      </c>
      <c r="J61" s="43" t="b">
        <f t="shared" si="5"/>
        <v>0</v>
      </c>
      <c r="K61" s="80">
        <f t="shared" si="6"/>
        <v>0</v>
      </c>
      <c r="L61" s="43" t="str">
        <f t="shared" si="7"/>
        <v>-</v>
      </c>
      <c r="M61" s="43" t="str">
        <f>IFERROR(__xludf.DUMMYFUNCTION("split(A61,""-"")"),"TEAM")</f>
        <v>TEAM</v>
      </c>
      <c r="N61" s="43">
        <f>IFERROR(__xludf.DUMMYFUNCTION("""COMPUTED_VALUE"""),8.0)</f>
        <v>8</v>
      </c>
      <c r="O61" s="43">
        <f>IFERROR(__xludf.DUMMYFUNCTION("""COMPUTED_VALUE"""),4.0)</f>
        <v>4</v>
      </c>
    </row>
    <row r="62">
      <c r="A62" s="43" t="str">
        <f>'アセスメント'!B63</f>
        <v>TEAM-8-5</v>
      </c>
      <c r="B62" s="43" t="str">
        <f>criteria!D62</f>
        <v>プラクティス</v>
      </c>
      <c r="C62" s="43" t="b">
        <f>'アセスメント'!F63</f>
        <v>0</v>
      </c>
      <c r="D62" s="43" t="b">
        <f>'アセスメント'!G63</f>
        <v>0</v>
      </c>
      <c r="E62" s="43" t="b">
        <f>'アセスメント'!H63</f>
        <v>0</v>
      </c>
      <c r="F62" s="43" t="b">
        <f t="shared" si="1"/>
        <v>1</v>
      </c>
      <c r="G62" s="43" t="b">
        <f t="shared" si="2"/>
        <v>0</v>
      </c>
      <c r="H62" s="43" t="b">
        <f t="shared" si="3"/>
        <v>0</v>
      </c>
      <c r="I62" s="43" t="b">
        <f t="shared" si="4"/>
        <v>0</v>
      </c>
      <c r="J62" s="43" t="b">
        <f t="shared" si="5"/>
        <v>0</v>
      </c>
      <c r="K62" s="80">
        <f t="shared" si="6"/>
        <v>0</v>
      </c>
      <c r="L62" s="43" t="str">
        <f t="shared" si="7"/>
        <v>-</v>
      </c>
      <c r="M62" s="43" t="str">
        <f>IFERROR(__xludf.DUMMYFUNCTION("split(A62,""-"")"),"TEAM")</f>
        <v>TEAM</v>
      </c>
      <c r="N62" s="43">
        <f>IFERROR(__xludf.DUMMYFUNCTION("""COMPUTED_VALUE"""),8.0)</f>
        <v>8</v>
      </c>
      <c r="O62" s="43">
        <f>IFERROR(__xludf.DUMMYFUNCTION("""COMPUTED_VALUE"""),5.0)</f>
        <v>5</v>
      </c>
    </row>
    <row r="63">
      <c r="A63" s="43" t="str">
        <f>'アセスメント'!B64</f>
        <v>TEAM-8-6</v>
      </c>
      <c r="B63" s="43" t="str">
        <f>criteria!D63</f>
        <v>アンチパターン</v>
      </c>
      <c r="C63" s="43" t="b">
        <f>'アセスメント'!F64</f>
        <v>0</v>
      </c>
      <c r="D63" s="43" t="b">
        <f>'アセスメント'!G64</f>
        <v>0</v>
      </c>
      <c r="E63" s="43" t="b">
        <f>'アセスメント'!H64</f>
        <v>0</v>
      </c>
      <c r="F63" s="43" t="b">
        <f t="shared" si="1"/>
        <v>1</v>
      </c>
      <c r="G63" s="43" t="b">
        <f t="shared" si="2"/>
        <v>0</v>
      </c>
      <c r="H63" s="43" t="b">
        <f t="shared" si="3"/>
        <v>0</v>
      </c>
      <c r="I63" s="43" t="b">
        <f t="shared" si="4"/>
        <v>0</v>
      </c>
      <c r="J63" s="43" t="b">
        <f t="shared" si="5"/>
        <v>1</v>
      </c>
      <c r="K63" s="80">
        <f t="shared" si="6"/>
        <v>0</v>
      </c>
      <c r="L63" s="43" t="str">
        <f t="shared" si="7"/>
        <v>-</v>
      </c>
      <c r="M63" s="43" t="str">
        <f>IFERROR(__xludf.DUMMYFUNCTION("split(A63,""-"")"),"TEAM")</f>
        <v>TEAM</v>
      </c>
      <c r="N63" s="43">
        <f>IFERROR(__xludf.DUMMYFUNCTION("""COMPUTED_VALUE"""),8.0)</f>
        <v>8</v>
      </c>
      <c r="O63" s="43">
        <f>IFERROR(__xludf.DUMMYFUNCTION("""COMPUTED_VALUE"""),6.0)</f>
        <v>6</v>
      </c>
    </row>
    <row r="64">
      <c r="A64" s="43" t="str">
        <f>'アセスメント'!B65</f>
        <v>TEAM-8-7</v>
      </c>
      <c r="B64" s="43" t="str">
        <f>criteria!D64</f>
        <v>アンチパターン</v>
      </c>
      <c r="C64" s="43" t="b">
        <f>'アセスメント'!F65</f>
        <v>0</v>
      </c>
      <c r="D64" s="43" t="b">
        <f>'アセスメント'!G65</f>
        <v>0</v>
      </c>
      <c r="E64" s="43" t="b">
        <f>'アセスメント'!H65</f>
        <v>0</v>
      </c>
      <c r="F64" s="43" t="b">
        <f t="shared" si="1"/>
        <v>1</v>
      </c>
      <c r="G64" s="43" t="b">
        <f t="shared" si="2"/>
        <v>0</v>
      </c>
      <c r="H64" s="43" t="b">
        <f t="shared" si="3"/>
        <v>0</v>
      </c>
      <c r="I64" s="43" t="b">
        <f t="shared" si="4"/>
        <v>0</v>
      </c>
      <c r="J64" s="43" t="b">
        <f t="shared" si="5"/>
        <v>1</v>
      </c>
      <c r="K64" s="80">
        <f t="shared" si="6"/>
        <v>0</v>
      </c>
      <c r="L64" s="43" t="str">
        <f t="shared" si="7"/>
        <v>-</v>
      </c>
      <c r="M64" s="43" t="str">
        <f>IFERROR(__xludf.DUMMYFUNCTION("split(A64,""-"")"),"TEAM")</f>
        <v>TEAM</v>
      </c>
      <c r="N64" s="43">
        <f>IFERROR(__xludf.DUMMYFUNCTION("""COMPUTED_VALUE"""),8.0)</f>
        <v>8</v>
      </c>
      <c r="O64" s="43">
        <f>IFERROR(__xludf.DUMMYFUNCTION("""COMPUTED_VALUE"""),7.0)</f>
        <v>7</v>
      </c>
    </row>
    <row r="65">
      <c r="A65" s="43" t="str">
        <f>'アセスメント'!B66</f>
        <v>TEAM-8-8</v>
      </c>
      <c r="B65" s="43" t="str">
        <f>criteria!D65</f>
        <v>アンチパターン</v>
      </c>
      <c r="C65" s="43" t="b">
        <f>'アセスメント'!F66</f>
        <v>0</v>
      </c>
      <c r="D65" s="43" t="b">
        <f>'アセスメント'!G66</f>
        <v>0</v>
      </c>
      <c r="E65" s="43" t="b">
        <f>'アセスメント'!H66</f>
        <v>0</v>
      </c>
      <c r="F65" s="43" t="b">
        <f t="shared" si="1"/>
        <v>1</v>
      </c>
      <c r="G65" s="43" t="b">
        <f t="shared" si="2"/>
        <v>0</v>
      </c>
      <c r="H65" s="43" t="b">
        <f t="shared" si="3"/>
        <v>0</v>
      </c>
      <c r="I65" s="43" t="b">
        <f t="shared" si="4"/>
        <v>0</v>
      </c>
      <c r="J65" s="43" t="b">
        <f t="shared" si="5"/>
        <v>1</v>
      </c>
      <c r="K65" s="80">
        <f t="shared" si="6"/>
        <v>0</v>
      </c>
      <c r="L65" s="43" t="str">
        <f t="shared" si="7"/>
        <v>-</v>
      </c>
      <c r="M65" s="43" t="str">
        <f>IFERROR(__xludf.DUMMYFUNCTION("split(A65,""-"")"),"TEAM")</f>
        <v>TEAM</v>
      </c>
      <c r="N65" s="43">
        <f>IFERROR(__xludf.DUMMYFUNCTION("""COMPUTED_VALUE"""),8.0)</f>
        <v>8</v>
      </c>
      <c r="O65" s="43">
        <f>IFERROR(__xludf.DUMMYFUNCTION("""COMPUTED_VALUE"""),8.0)</f>
        <v>8</v>
      </c>
    </row>
    <row r="66">
      <c r="A66" s="43" t="str">
        <f>'アセスメント'!B67</f>
        <v>SYSTEM-1-1</v>
      </c>
      <c r="B66" s="43" t="str">
        <f>criteria!D66</f>
        <v>メトリクスの計測</v>
      </c>
      <c r="C66" s="43" t="b">
        <f>'アセスメント'!F67</f>
        <v>0</v>
      </c>
      <c r="D66" s="43" t="b">
        <f>'アセスメント'!G67</f>
        <v>0</v>
      </c>
      <c r="E66" s="43" t="b">
        <f>'アセスメント'!H67</f>
        <v>0</v>
      </c>
      <c r="F66" s="43" t="b">
        <f t="shared" si="1"/>
        <v>1</v>
      </c>
      <c r="G66" s="43" t="b">
        <f t="shared" si="2"/>
        <v>0</v>
      </c>
      <c r="H66" s="43" t="b">
        <f t="shared" si="3"/>
        <v>0</v>
      </c>
      <c r="I66" s="43" t="b">
        <f t="shared" si="4"/>
        <v>0</v>
      </c>
      <c r="J66" s="43" t="b">
        <f t="shared" si="5"/>
        <v>0</v>
      </c>
      <c r="K66" s="80">
        <f t="shared" si="6"/>
        <v>0</v>
      </c>
      <c r="L66" s="43" t="str">
        <f t="shared" si="7"/>
        <v>-</v>
      </c>
      <c r="M66" s="43" t="str">
        <f>IFERROR(__xludf.DUMMYFUNCTION("split(A66,""-"")"),"SYSTEM")</f>
        <v>SYSTEM</v>
      </c>
      <c r="N66" s="43">
        <f>IFERROR(__xludf.DUMMYFUNCTION("""COMPUTED_VALUE"""),1.0)</f>
        <v>1</v>
      </c>
      <c r="O66" s="43">
        <f>IFERROR(__xludf.DUMMYFUNCTION("""COMPUTED_VALUE"""),1.0)</f>
        <v>1</v>
      </c>
    </row>
    <row r="67">
      <c r="A67" s="43" t="str">
        <f>'アセスメント'!B68</f>
        <v>SYSTEM-1-2</v>
      </c>
      <c r="B67" s="43" t="str">
        <f>criteria!D67</f>
        <v>学習と改善</v>
      </c>
      <c r="C67" s="43" t="b">
        <f>'アセスメント'!F68</f>
        <v>0</v>
      </c>
      <c r="D67" s="43" t="b">
        <f>'アセスメント'!G68</f>
        <v>0</v>
      </c>
      <c r="E67" s="43" t="b">
        <f>'アセスメント'!H68</f>
        <v>0</v>
      </c>
      <c r="F67" s="43" t="b">
        <f t="shared" si="1"/>
        <v>1</v>
      </c>
      <c r="G67" s="43" t="b">
        <f t="shared" si="2"/>
        <v>0</v>
      </c>
      <c r="H67" s="43" t="b">
        <f t="shared" si="3"/>
        <v>0</v>
      </c>
      <c r="I67" s="43" t="b">
        <f t="shared" si="4"/>
        <v>0</v>
      </c>
      <c r="J67" s="43" t="b">
        <f t="shared" si="5"/>
        <v>0</v>
      </c>
      <c r="K67" s="80">
        <f t="shared" si="6"/>
        <v>0</v>
      </c>
      <c r="L67" s="43" t="str">
        <f t="shared" si="7"/>
        <v>-</v>
      </c>
      <c r="M67" s="43" t="str">
        <f>IFERROR(__xludf.DUMMYFUNCTION("split(A67,""-"")"),"SYSTEM")</f>
        <v>SYSTEM</v>
      </c>
      <c r="N67" s="43">
        <f>IFERROR(__xludf.DUMMYFUNCTION("""COMPUTED_VALUE"""),1.0)</f>
        <v>1</v>
      </c>
      <c r="O67" s="43">
        <f>IFERROR(__xludf.DUMMYFUNCTION("""COMPUTED_VALUE"""),2.0)</f>
        <v>2</v>
      </c>
    </row>
    <row r="68">
      <c r="A68" s="43" t="str">
        <f>'アセスメント'!B69</f>
        <v>SYSTEM-1-3</v>
      </c>
      <c r="B68" s="43" t="str">
        <f>criteria!D68</f>
        <v>プラクティス</v>
      </c>
      <c r="C68" s="43" t="b">
        <f>'アセスメント'!F69</f>
        <v>0</v>
      </c>
      <c r="D68" s="43" t="b">
        <f>'アセスメント'!G69</f>
        <v>0</v>
      </c>
      <c r="E68" s="43" t="b">
        <f>'アセスメント'!H69</f>
        <v>0</v>
      </c>
      <c r="F68" s="43" t="b">
        <f t="shared" si="1"/>
        <v>1</v>
      </c>
      <c r="G68" s="43" t="b">
        <f t="shared" si="2"/>
        <v>0</v>
      </c>
      <c r="H68" s="43" t="b">
        <f t="shared" si="3"/>
        <v>0</v>
      </c>
      <c r="I68" s="43" t="b">
        <f t="shared" si="4"/>
        <v>0</v>
      </c>
      <c r="J68" s="43" t="b">
        <f t="shared" si="5"/>
        <v>0</v>
      </c>
      <c r="K68" s="80">
        <f t="shared" si="6"/>
        <v>0</v>
      </c>
      <c r="L68" s="43" t="str">
        <f t="shared" si="7"/>
        <v>-</v>
      </c>
      <c r="M68" s="43" t="str">
        <f>IFERROR(__xludf.DUMMYFUNCTION("split(A68,""-"")"),"SYSTEM")</f>
        <v>SYSTEM</v>
      </c>
      <c r="N68" s="43">
        <f>IFERROR(__xludf.DUMMYFUNCTION("""COMPUTED_VALUE"""),1.0)</f>
        <v>1</v>
      </c>
      <c r="O68" s="43">
        <f>IFERROR(__xludf.DUMMYFUNCTION("""COMPUTED_VALUE"""),3.0)</f>
        <v>3</v>
      </c>
    </row>
    <row r="69">
      <c r="A69" s="43" t="str">
        <f>'アセスメント'!B70</f>
        <v>SYSTEM-1-4</v>
      </c>
      <c r="B69" s="43" t="str">
        <f>criteria!D69</f>
        <v>プラクティス</v>
      </c>
      <c r="C69" s="43" t="b">
        <f>'アセスメント'!F70</f>
        <v>0</v>
      </c>
      <c r="D69" s="43" t="b">
        <f>'アセスメント'!G70</f>
        <v>0</v>
      </c>
      <c r="E69" s="43" t="b">
        <f>'アセスメント'!H70</f>
        <v>0</v>
      </c>
      <c r="F69" s="43" t="b">
        <f t="shared" si="1"/>
        <v>1</v>
      </c>
      <c r="G69" s="43" t="b">
        <f t="shared" si="2"/>
        <v>0</v>
      </c>
      <c r="H69" s="43" t="b">
        <f t="shared" si="3"/>
        <v>0</v>
      </c>
      <c r="I69" s="43" t="b">
        <f t="shared" si="4"/>
        <v>0</v>
      </c>
      <c r="J69" s="43" t="b">
        <f t="shared" si="5"/>
        <v>0</v>
      </c>
      <c r="K69" s="80">
        <f t="shared" si="6"/>
        <v>0</v>
      </c>
      <c r="L69" s="43" t="str">
        <f t="shared" si="7"/>
        <v>-</v>
      </c>
      <c r="M69" s="43" t="str">
        <f>IFERROR(__xludf.DUMMYFUNCTION("split(A69,""-"")"),"SYSTEM")</f>
        <v>SYSTEM</v>
      </c>
      <c r="N69" s="43">
        <f>IFERROR(__xludf.DUMMYFUNCTION("""COMPUTED_VALUE"""),1.0)</f>
        <v>1</v>
      </c>
      <c r="O69" s="43">
        <f>IFERROR(__xludf.DUMMYFUNCTION("""COMPUTED_VALUE"""),4.0)</f>
        <v>4</v>
      </c>
    </row>
    <row r="70">
      <c r="A70" s="43" t="str">
        <f>'アセスメント'!B71</f>
        <v>SYSTEM-1-5</v>
      </c>
      <c r="B70" s="43" t="str">
        <f>criteria!D70</f>
        <v>プラクティス</v>
      </c>
      <c r="C70" s="43" t="b">
        <f>'アセスメント'!F71</f>
        <v>0</v>
      </c>
      <c r="D70" s="43" t="b">
        <f>'アセスメント'!G71</f>
        <v>0</v>
      </c>
      <c r="E70" s="43" t="b">
        <f>'アセスメント'!H71</f>
        <v>0</v>
      </c>
      <c r="F70" s="43" t="b">
        <f t="shared" si="1"/>
        <v>1</v>
      </c>
      <c r="G70" s="43" t="b">
        <f t="shared" si="2"/>
        <v>0</v>
      </c>
      <c r="H70" s="43" t="b">
        <f t="shared" si="3"/>
        <v>0</v>
      </c>
      <c r="I70" s="43" t="b">
        <f t="shared" si="4"/>
        <v>0</v>
      </c>
      <c r="J70" s="43" t="b">
        <f t="shared" si="5"/>
        <v>0</v>
      </c>
      <c r="K70" s="80">
        <f t="shared" si="6"/>
        <v>0</v>
      </c>
      <c r="L70" s="43" t="str">
        <f t="shared" si="7"/>
        <v>-</v>
      </c>
      <c r="M70" s="43" t="str">
        <f>IFERROR(__xludf.DUMMYFUNCTION("split(A70,""-"")"),"SYSTEM")</f>
        <v>SYSTEM</v>
      </c>
      <c r="N70" s="43">
        <f>IFERROR(__xludf.DUMMYFUNCTION("""COMPUTED_VALUE"""),1.0)</f>
        <v>1</v>
      </c>
      <c r="O70" s="43">
        <f>IFERROR(__xludf.DUMMYFUNCTION("""COMPUTED_VALUE"""),5.0)</f>
        <v>5</v>
      </c>
    </row>
    <row r="71">
      <c r="A71" s="43" t="str">
        <f>'アセスメント'!B72</f>
        <v>SYSTEM-1-6</v>
      </c>
      <c r="B71" s="43" t="str">
        <f>criteria!D71</f>
        <v>アンチパターン</v>
      </c>
      <c r="C71" s="43" t="b">
        <f>'アセスメント'!F72</f>
        <v>0</v>
      </c>
      <c r="D71" s="43" t="b">
        <f>'アセスメント'!G72</f>
        <v>0</v>
      </c>
      <c r="E71" s="43" t="b">
        <f>'アセスメント'!H72</f>
        <v>0</v>
      </c>
      <c r="F71" s="43" t="b">
        <f t="shared" si="1"/>
        <v>1</v>
      </c>
      <c r="G71" s="43" t="b">
        <f t="shared" si="2"/>
        <v>0</v>
      </c>
      <c r="H71" s="43" t="b">
        <f t="shared" si="3"/>
        <v>0</v>
      </c>
      <c r="I71" s="43" t="b">
        <f t="shared" si="4"/>
        <v>0</v>
      </c>
      <c r="J71" s="43" t="b">
        <f t="shared" si="5"/>
        <v>1</v>
      </c>
      <c r="K71" s="80">
        <f t="shared" si="6"/>
        <v>0</v>
      </c>
      <c r="L71" s="43" t="str">
        <f t="shared" si="7"/>
        <v>-</v>
      </c>
      <c r="M71" s="43" t="str">
        <f>IFERROR(__xludf.DUMMYFUNCTION("split(A71,""-"")"),"SYSTEM")</f>
        <v>SYSTEM</v>
      </c>
      <c r="N71" s="43">
        <f>IFERROR(__xludf.DUMMYFUNCTION("""COMPUTED_VALUE"""),1.0)</f>
        <v>1</v>
      </c>
      <c r="O71" s="43">
        <f>IFERROR(__xludf.DUMMYFUNCTION("""COMPUTED_VALUE"""),6.0)</f>
        <v>6</v>
      </c>
    </row>
    <row r="72">
      <c r="A72" s="43" t="str">
        <f>'アセスメント'!B73</f>
        <v>SYSTEM-1-7</v>
      </c>
      <c r="B72" s="43" t="str">
        <f>criteria!D72</f>
        <v>アンチパターン</v>
      </c>
      <c r="C72" s="43" t="b">
        <f>'アセスメント'!F73</f>
        <v>0</v>
      </c>
      <c r="D72" s="43" t="b">
        <f>'アセスメント'!G73</f>
        <v>0</v>
      </c>
      <c r="E72" s="43" t="b">
        <f>'アセスメント'!H73</f>
        <v>0</v>
      </c>
      <c r="F72" s="43" t="b">
        <f t="shared" si="1"/>
        <v>1</v>
      </c>
      <c r="G72" s="43" t="b">
        <f t="shared" si="2"/>
        <v>0</v>
      </c>
      <c r="H72" s="43" t="b">
        <f t="shared" si="3"/>
        <v>0</v>
      </c>
      <c r="I72" s="43" t="b">
        <f t="shared" si="4"/>
        <v>0</v>
      </c>
      <c r="J72" s="43" t="b">
        <f t="shared" si="5"/>
        <v>1</v>
      </c>
      <c r="K72" s="80">
        <f t="shared" si="6"/>
        <v>0</v>
      </c>
      <c r="L72" s="43" t="str">
        <f t="shared" si="7"/>
        <v>-</v>
      </c>
      <c r="M72" s="43" t="str">
        <f>IFERROR(__xludf.DUMMYFUNCTION("split(A72,""-"")"),"SYSTEM")</f>
        <v>SYSTEM</v>
      </c>
      <c r="N72" s="43">
        <f>IFERROR(__xludf.DUMMYFUNCTION("""COMPUTED_VALUE"""),1.0)</f>
        <v>1</v>
      </c>
      <c r="O72" s="43">
        <f>IFERROR(__xludf.DUMMYFUNCTION("""COMPUTED_VALUE"""),7.0)</f>
        <v>7</v>
      </c>
    </row>
    <row r="73">
      <c r="A73" s="43" t="str">
        <f>'アセスメント'!B74</f>
        <v>SYSTEM-1-8</v>
      </c>
      <c r="B73" s="43" t="str">
        <f>criteria!D73</f>
        <v>アンチパターン</v>
      </c>
      <c r="C73" s="43" t="b">
        <f>'アセスメント'!F74</f>
        <v>0</v>
      </c>
      <c r="D73" s="43" t="b">
        <f>'アセスメント'!G74</f>
        <v>0</v>
      </c>
      <c r="E73" s="43" t="b">
        <f>'アセスメント'!H74</f>
        <v>0</v>
      </c>
      <c r="F73" s="43" t="b">
        <f t="shared" si="1"/>
        <v>1</v>
      </c>
      <c r="G73" s="43" t="b">
        <f t="shared" si="2"/>
        <v>0</v>
      </c>
      <c r="H73" s="43" t="b">
        <f t="shared" si="3"/>
        <v>0</v>
      </c>
      <c r="I73" s="43" t="b">
        <f t="shared" si="4"/>
        <v>0</v>
      </c>
      <c r="J73" s="43" t="b">
        <f t="shared" si="5"/>
        <v>1</v>
      </c>
      <c r="K73" s="80">
        <f t="shared" si="6"/>
        <v>0</v>
      </c>
      <c r="L73" s="43" t="str">
        <f t="shared" si="7"/>
        <v>-</v>
      </c>
      <c r="M73" s="43" t="str">
        <f>IFERROR(__xludf.DUMMYFUNCTION("split(A73,""-"")"),"SYSTEM")</f>
        <v>SYSTEM</v>
      </c>
      <c r="N73" s="43">
        <f>IFERROR(__xludf.DUMMYFUNCTION("""COMPUTED_VALUE"""),1.0)</f>
        <v>1</v>
      </c>
      <c r="O73" s="43">
        <f>IFERROR(__xludf.DUMMYFUNCTION("""COMPUTED_VALUE"""),8.0)</f>
        <v>8</v>
      </c>
    </row>
    <row r="74">
      <c r="A74" s="43" t="str">
        <f>'アセスメント'!B75</f>
        <v>SYSTEM-2-1</v>
      </c>
      <c r="B74" s="43" t="str">
        <f>criteria!D74</f>
        <v>メトリクスの計測</v>
      </c>
      <c r="C74" s="43" t="b">
        <f>'アセスメント'!F75</f>
        <v>0</v>
      </c>
      <c r="D74" s="43" t="b">
        <f>'アセスメント'!G75</f>
        <v>0</v>
      </c>
      <c r="E74" s="43" t="b">
        <f>'アセスメント'!H75</f>
        <v>0</v>
      </c>
      <c r="F74" s="43" t="b">
        <f t="shared" si="1"/>
        <v>1</v>
      </c>
      <c r="G74" s="43" t="b">
        <f t="shared" si="2"/>
        <v>0</v>
      </c>
      <c r="H74" s="43" t="b">
        <f t="shared" si="3"/>
        <v>0</v>
      </c>
      <c r="I74" s="43" t="b">
        <f t="shared" si="4"/>
        <v>0</v>
      </c>
      <c r="J74" s="43" t="b">
        <f t="shared" si="5"/>
        <v>0</v>
      </c>
      <c r="K74" s="80">
        <f t="shared" si="6"/>
        <v>0</v>
      </c>
      <c r="L74" s="43" t="str">
        <f t="shared" si="7"/>
        <v>-</v>
      </c>
      <c r="M74" s="43" t="str">
        <f>IFERROR(__xludf.DUMMYFUNCTION("split(A74,""-"")"),"SYSTEM")</f>
        <v>SYSTEM</v>
      </c>
      <c r="N74" s="43">
        <f>IFERROR(__xludf.DUMMYFUNCTION("""COMPUTED_VALUE"""),2.0)</f>
        <v>2</v>
      </c>
      <c r="O74" s="43">
        <f>IFERROR(__xludf.DUMMYFUNCTION("""COMPUTED_VALUE"""),1.0)</f>
        <v>1</v>
      </c>
    </row>
    <row r="75">
      <c r="A75" s="43" t="str">
        <f>'アセスメント'!B76</f>
        <v>SYSTEM-2-2</v>
      </c>
      <c r="B75" s="43" t="str">
        <f>criteria!D75</f>
        <v>学習と改善</v>
      </c>
      <c r="C75" s="43" t="b">
        <f>'アセスメント'!F76</f>
        <v>0</v>
      </c>
      <c r="D75" s="43" t="b">
        <f>'アセスメント'!G76</f>
        <v>0</v>
      </c>
      <c r="E75" s="43" t="b">
        <f>'アセスメント'!H76</f>
        <v>0</v>
      </c>
      <c r="F75" s="43" t="b">
        <f t="shared" si="1"/>
        <v>1</v>
      </c>
      <c r="G75" s="43" t="b">
        <f t="shared" si="2"/>
        <v>0</v>
      </c>
      <c r="H75" s="43" t="b">
        <f t="shared" si="3"/>
        <v>0</v>
      </c>
      <c r="I75" s="43" t="b">
        <f t="shared" si="4"/>
        <v>0</v>
      </c>
      <c r="J75" s="43" t="b">
        <f t="shared" si="5"/>
        <v>0</v>
      </c>
      <c r="K75" s="80">
        <f t="shared" si="6"/>
        <v>0</v>
      </c>
      <c r="L75" s="43" t="str">
        <f t="shared" si="7"/>
        <v>-</v>
      </c>
      <c r="M75" s="43" t="str">
        <f>IFERROR(__xludf.DUMMYFUNCTION("split(A75,""-"")"),"SYSTEM")</f>
        <v>SYSTEM</v>
      </c>
      <c r="N75" s="43">
        <f>IFERROR(__xludf.DUMMYFUNCTION("""COMPUTED_VALUE"""),2.0)</f>
        <v>2</v>
      </c>
      <c r="O75" s="43">
        <f>IFERROR(__xludf.DUMMYFUNCTION("""COMPUTED_VALUE"""),2.0)</f>
        <v>2</v>
      </c>
    </row>
    <row r="76">
      <c r="A76" s="43" t="str">
        <f>'アセスメント'!B77</f>
        <v>SYSTEM-2-3</v>
      </c>
      <c r="B76" s="43" t="str">
        <f>criteria!D76</f>
        <v>プラクティス</v>
      </c>
      <c r="C76" s="43" t="b">
        <f>'アセスメント'!F77</f>
        <v>0</v>
      </c>
      <c r="D76" s="43" t="b">
        <f>'アセスメント'!G77</f>
        <v>0</v>
      </c>
      <c r="E76" s="43" t="b">
        <f>'アセスメント'!H77</f>
        <v>0</v>
      </c>
      <c r="F76" s="43" t="b">
        <f t="shared" si="1"/>
        <v>1</v>
      </c>
      <c r="G76" s="43" t="b">
        <f t="shared" si="2"/>
        <v>0</v>
      </c>
      <c r="H76" s="43" t="b">
        <f t="shared" si="3"/>
        <v>0</v>
      </c>
      <c r="I76" s="43" t="b">
        <f t="shared" si="4"/>
        <v>0</v>
      </c>
      <c r="J76" s="43" t="b">
        <f t="shared" si="5"/>
        <v>0</v>
      </c>
      <c r="K76" s="80">
        <f t="shared" si="6"/>
        <v>0</v>
      </c>
      <c r="L76" s="43" t="str">
        <f t="shared" si="7"/>
        <v>-</v>
      </c>
      <c r="M76" s="43" t="str">
        <f>IFERROR(__xludf.DUMMYFUNCTION("split(A76,""-"")"),"SYSTEM")</f>
        <v>SYSTEM</v>
      </c>
      <c r="N76" s="43">
        <f>IFERROR(__xludf.DUMMYFUNCTION("""COMPUTED_VALUE"""),2.0)</f>
        <v>2</v>
      </c>
      <c r="O76" s="43">
        <f>IFERROR(__xludf.DUMMYFUNCTION("""COMPUTED_VALUE"""),3.0)</f>
        <v>3</v>
      </c>
    </row>
    <row r="77">
      <c r="A77" s="43" t="str">
        <f>'アセスメント'!B78</f>
        <v>SYSTEM-2-4</v>
      </c>
      <c r="B77" s="43" t="str">
        <f>criteria!D77</f>
        <v>プラクティス</v>
      </c>
      <c r="C77" s="43" t="b">
        <f>'アセスメント'!F78</f>
        <v>0</v>
      </c>
      <c r="D77" s="43" t="b">
        <f>'アセスメント'!G78</f>
        <v>0</v>
      </c>
      <c r="E77" s="43" t="b">
        <f>'アセスメント'!H78</f>
        <v>0</v>
      </c>
      <c r="F77" s="43" t="b">
        <f t="shared" si="1"/>
        <v>1</v>
      </c>
      <c r="G77" s="43" t="b">
        <f t="shared" si="2"/>
        <v>0</v>
      </c>
      <c r="H77" s="43" t="b">
        <f t="shared" si="3"/>
        <v>0</v>
      </c>
      <c r="I77" s="43" t="b">
        <f t="shared" si="4"/>
        <v>0</v>
      </c>
      <c r="J77" s="43" t="b">
        <f t="shared" si="5"/>
        <v>0</v>
      </c>
      <c r="K77" s="80">
        <f t="shared" si="6"/>
        <v>0</v>
      </c>
      <c r="L77" s="43" t="str">
        <f t="shared" si="7"/>
        <v>-</v>
      </c>
      <c r="M77" s="43" t="str">
        <f>IFERROR(__xludf.DUMMYFUNCTION("split(A77,""-"")"),"SYSTEM")</f>
        <v>SYSTEM</v>
      </c>
      <c r="N77" s="43">
        <f>IFERROR(__xludf.DUMMYFUNCTION("""COMPUTED_VALUE"""),2.0)</f>
        <v>2</v>
      </c>
      <c r="O77" s="43">
        <f>IFERROR(__xludf.DUMMYFUNCTION("""COMPUTED_VALUE"""),4.0)</f>
        <v>4</v>
      </c>
    </row>
    <row r="78">
      <c r="A78" s="43" t="str">
        <f>'アセスメント'!B79</f>
        <v>SYSTEM-2-5</v>
      </c>
      <c r="B78" s="43" t="str">
        <f>criteria!D78</f>
        <v>プラクティス</v>
      </c>
      <c r="C78" s="43" t="b">
        <f>'アセスメント'!F79</f>
        <v>0</v>
      </c>
      <c r="D78" s="43" t="b">
        <f>'アセスメント'!G79</f>
        <v>0</v>
      </c>
      <c r="E78" s="43" t="b">
        <f>'アセスメント'!H79</f>
        <v>0</v>
      </c>
      <c r="F78" s="43" t="b">
        <f t="shared" si="1"/>
        <v>1</v>
      </c>
      <c r="G78" s="43" t="b">
        <f t="shared" si="2"/>
        <v>0</v>
      </c>
      <c r="H78" s="43" t="b">
        <f t="shared" si="3"/>
        <v>0</v>
      </c>
      <c r="I78" s="43" t="b">
        <f t="shared" si="4"/>
        <v>0</v>
      </c>
      <c r="J78" s="43" t="b">
        <f t="shared" si="5"/>
        <v>0</v>
      </c>
      <c r="K78" s="80">
        <f t="shared" si="6"/>
        <v>0</v>
      </c>
      <c r="L78" s="43" t="str">
        <f t="shared" si="7"/>
        <v>-</v>
      </c>
      <c r="M78" s="43" t="str">
        <f>IFERROR(__xludf.DUMMYFUNCTION("split(A78,""-"")"),"SYSTEM")</f>
        <v>SYSTEM</v>
      </c>
      <c r="N78" s="43">
        <f>IFERROR(__xludf.DUMMYFUNCTION("""COMPUTED_VALUE"""),2.0)</f>
        <v>2</v>
      </c>
      <c r="O78" s="43">
        <f>IFERROR(__xludf.DUMMYFUNCTION("""COMPUTED_VALUE"""),5.0)</f>
        <v>5</v>
      </c>
    </row>
    <row r="79">
      <c r="A79" s="43" t="str">
        <f>'アセスメント'!B80</f>
        <v>SYSTEM-2-6</v>
      </c>
      <c r="B79" s="43" t="str">
        <f>criteria!D79</f>
        <v>アンチパターン</v>
      </c>
      <c r="C79" s="43" t="b">
        <f>'アセスメント'!F80</f>
        <v>0</v>
      </c>
      <c r="D79" s="43" t="b">
        <f>'アセスメント'!G80</f>
        <v>0</v>
      </c>
      <c r="E79" s="43" t="b">
        <f>'アセスメント'!H80</f>
        <v>0</v>
      </c>
      <c r="F79" s="43" t="b">
        <f t="shared" si="1"/>
        <v>1</v>
      </c>
      <c r="G79" s="43" t="b">
        <f t="shared" si="2"/>
        <v>0</v>
      </c>
      <c r="H79" s="43" t="b">
        <f t="shared" si="3"/>
        <v>0</v>
      </c>
      <c r="I79" s="43" t="b">
        <f t="shared" si="4"/>
        <v>0</v>
      </c>
      <c r="J79" s="43" t="b">
        <f t="shared" si="5"/>
        <v>1</v>
      </c>
      <c r="K79" s="80">
        <f t="shared" si="6"/>
        <v>0</v>
      </c>
      <c r="L79" s="43" t="str">
        <f t="shared" si="7"/>
        <v>-</v>
      </c>
      <c r="M79" s="43" t="str">
        <f>IFERROR(__xludf.DUMMYFUNCTION("split(A79,""-"")"),"SYSTEM")</f>
        <v>SYSTEM</v>
      </c>
      <c r="N79" s="43">
        <f>IFERROR(__xludf.DUMMYFUNCTION("""COMPUTED_VALUE"""),2.0)</f>
        <v>2</v>
      </c>
      <c r="O79" s="43">
        <f>IFERROR(__xludf.DUMMYFUNCTION("""COMPUTED_VALUE"""),6.0)</f>
        <v>6</v>
      </c>
    </row>
    <row r="80">
      <c r="A80" s="43" t="str">
        <f>'アセスメント'!B81</f>
        <v>SYSTEM-2-7</v>
      </c>
      <c r="B80" s="43" t="str">
        <f>criteria!D80</f>
        <v>アンチパターン</v>
      </c>
      <c r="C80" s="43" t="b">
        <f>'アセスメント'!F81</f>
        <v>0</v>
      </c>
      <c r="D80" s="43" t="b">
        <f>'アセスメント'!G81</f>
        <v>0</v>
      </c>
      <c r="E80" s="43" t="b">
        <f>'アセスメント'!H81</f>
        <v>0</v>
      </c>
      <c r="F80" s="43" t="b">
        <f t="shared" si="1"/>
        <v>1</v>
      </c>
      <c r="G80" s="43" t="b">
        <f t="shared" si="2"/>
        <v>0</v>
      </c>
      <c r="H80" s="43" t="b">
        <f t="shared" si="3"/>
        <v>0</v>
      </c>
      <c r="I80" s="43" t="b">
        <f t="shared" si="4"/>
        <v>0</v>
      </c>
      <c r="J80" s="43" t="b">
        <f t="shared" si="5"/>
        <v>1</v>
      </c>
      <c r="K80" s="80">
        <f t="shared" si="6"/>
        <v>0</v>
      </c>
      <c r="L80" s="43" t="str">
        <f t="shared" si="7"/>
        <v>-</v>
      </c>
      <c r="M80" s="43" t="str">
        <f>IFERROR(__xludf.DUMMYFUNCTION("split(A80,""-"")"),"SYSTEM")</f>
        <v>SYSTEM</v>
      </c>
      <c r="N80" s="43">
        <f>IFERROR(__xludf.DUMMYFUNCTION("""COMPUTED_VALUE"""),2.0)</f>
        <v>2</v>
      </c>
      <c r="O80" s="43">
        <f>IFERROR(__xludf.DUMMYFUNCTION("""COMPUTED_VALUE"""),7.0)</f>
        <v>7</v>
      </c>
    </row>
    <row r="81">
      <c r="A81" s="43" t="str">
        <f>'アセスメント'!B82</f>
        <v>SYSTEM-2-8</v>
      </c>
      <c r="B81" s="43" t="str">
        <f>criteria!D81</f>
        <v>アンチパターン</v>
      </c>
      <c r="C81" s="43" t="b">
        <f>'アセスメント'!F82</f>
        <v>0</v>
      </c>
      <c r="D81" s="43" t="b">
        <f>'アセスメント'!G82</f>
        <v>0</v>
      </c>
      <c r="E81" s="43" t="b">
        <f>'アセスメント'!H82</f>
        <v>0</v>
      </c>
      <c r="F81" s="43" t="b">
        <f t="shared" si="1"/>
        <v>1</v>
      </c>
      <c r="G81" s="43" t="b">
        <f t="shared" si="2"/>
        <v>0</v>
      </c>
      <c r="H81" s="43" t="b">
        <f t="shared" si="3"/>
        <v>0</v>
      </c>
      <c r="I81" s="43" t="b">
        <f t="shared" si="4"/>
        <v>0</v>
      </c>
      <c r="J81" s="43" t="b">
        <f t="shared" si="5"/>
        <v>1</v>
      </c>
      <c r="K81" s="80">
        <f t="shared" si="6"/>
        <v>0</v>
      </c>
      <c r="L81" s="43" t="str">
        <f t="shared" si="7"/>
        <v>-</v>
      </c>
      <c r="M81" s="43" t="str">
        <f>IFERROR(__xludf.DUMMYFUNCTION("split(A81,""-"")"),"SYSTEM")</f>
        <v>SYSTEM</v>
      </c>
      <c r="N81" s="43">
        <f>IFERROR(__xludf.DUMMYFUNCTION("""COMPUTED_VALUE"""),2.0)</f>
        <v>2</v>
      </c>
      <c r="O81" s="43">
        <f>IFERROR(__xludf.DUMMYFUNCTION("""COMPUTED_VALUE"""),8.0)</f>
        <v>8</v>
      </c>
    </row>
    <row r="82">
      <c r="A82" s="43" t="str">
        <f>'アセスメント'!B83</f>
        <v>SYSTEM-3-1</v>
      </c>
      <c r="B82" s="43" t="str">
        <f>criteria!D82</f>
        <v>メトリクスの計測</v>
      </c>
      <c r="C82" s="43" t="b">
        <f>'アセスメント'!F83</f>
        <v>0</v>
      </c>
      <c r="D82" s="43" t="b">
        <f>'アセスメント'!G83</f>
        <v>0</v>
      </c>
      <c r="E82" s="43" t="b">
        <f>'アセスメント'!H83</f>
        <v>0</v>
      </c>
      <c r="F82" s="43" t="b">
        <f t="shared" si="1"/>
        <v>1</v>
      </c>
      <c r="G82" s="43" t="b">
        <f t="shared" si="2"/>
        <v>0</v>
      </c>
      <c r="H82" s="43" t="b">
        <f t="shared" si="3"/>
        <v>0</v>
      </c>
      <c r="I82" s="43" t="b">
        <f t="shared" si="4"/>
        <v>0</v>
      </c>
      <c r="J82" s="43" t="b">
        <f t="shared" si="5"/>
        <v>0</v>
      </c>
      <c r="K82" s="80">
        <f t="shared" si="6"/>
        <v>0</v>
      </c>
      <c r="L82" s="43" t="str">
        <f t="shared" si="7"/>
        <v>-</v>
      </c>
      <c r="M82" s="43" t="str">
        <f>IFERROR(__xludf.DUMMYFUNCTION("split(A82,""-"")"),"SYSTEM")</f>
        <v>SYSTEM</v>
      </c>
      <c r="N82" s="43">
        <f>IFERROR(__xludf.DUMMYFUNCTION("""COMPUTED_VALUE"""),3.0)</f>
        <v>3</v>
      </c>
      <c r="O82" s="43">
        <f>IFERROR(__xludf.DUMMYFUNCTION("""COMPUTED_VALUE"""),1.0)</f>
        <v>1</v>
      </c>
    </row>
    <row r="83">
      <c r="A83" s="43" t="str">
        <f>'アセスメント'!B84</f>
        <v>SYSTEM-3-2</v>
      </c>
      <c r="B83" s="43" t="str">
        <f>criteria!D83</f>
        <v>学習と改善</v>
      </c>
      <c r="C83" s="43" t="b">
        <f>'アセスメント'!F84</f>
        <v>0</v>
      </c>
      <c r="D83" s="43" t="b">
        <f>'アセスメント'!G84</f>
        <v>0</v>
      </c>
      <c r="E83" s="43" t="b">
        <f>'アセスメント'!H84</f>
        <v>0</v>
      </c>
      <c r="F83" s="43" t="b">
        <f t="shared" si="1"/>
        <v>1</v>
      </c>
      <c r="G83" s="43" t="b">
        <f t="shared" si="2"/>
        <v>0</v>
      </c>
      <c r="H83" s="43" t="b">
        <f t="shared" si="3"/>
        <v>0</v>
      </c>
      <c r="I83" s="43" t="b">
        <f t="shared" si="4"/>
        <v>0</v>
      </c>
      <c r="J83" s="43" t="b">
        <f t="shared" si="5"/>
        <v>0</v>
      </c>
      <c r="K83" s="80">
        <f t="shared" si="6"/>
        <v>0</v>
      </c>
      <c r="L83" s="43" t="str">
        <f t="shared" si="7"/>
        <v>-</v>
      </c>
      <c r="M83" s="43" t="str">
        <f>IFERROR(__xludf.DUMMYFUNCTION("split(A83,""-"")"),"SYSTEM")</f>
        <v>SYSTEM</v>
      </c>
      <c r="N83" s="43">
        <f>IFERROR(__xludf.DUMMYFUNCTION("""COMPUTED_VALUE"""),3.0)</f>
        <v>3</v>
      </c>
      <c r="O83" s="43">
        <f>IFERROR(__xludf.DUMMYFUNCTION("""COMPUTED_VALUE"""),2.0)</f>
        <v>2</v>
      </c>
    </row>
    <row r="84">
      <c r="A84" s="43" t="str">
        <f>'アセスメント'!B85</f>
        <v>SYSTEM-3-3</v>
      </c>
      <c r="B84" s="43" t="str">
        <f>criteria!D84</f>
        <v>プラクティス</v>
      </c>
      <c r="C84" s="43" t="b">
        <f>'アセスメント'!F85</f>
        <v>0</v>
      </c>
      <c r="D84" s="43" t="b">
        <f>'アセスメント'!G85</f>
        <v>0</v>
      </c>
      <c r="E84" s="43" t="b">
        <f>'アセスメント'!H85</f>
        <v>0</v>
      </c>
      <c r="F84" s="43" t="b">
        <f t="shared" si="1"/>
        <v>1</v>
      </c>
      <c r="G84" s="43" t="b">
        <f t="shared" si="2"/>
        <v>0</v>
      </c>
      <c r="H84" s="43" t="b">
        <f t="shared" si="3"/>
        <v>0</v>
      </c>
      <c r="I84" s="43" t="b">
        <f t="shared" si="4"/>
        <v>0</v>
      </c>
      <c r="J84" s="43" t="b">
        <f t="shared" si="5"/>
        <v>0</v>
      </c>
      <c r="K84" s="80">
        <f t="shared" si="6"/>
        <v>0</v>
      </c>
      <c r="L84" s="43" t="str">
        <f t="shared" si="7"/>
        <v>-</v>
      </c>
      <c r="M84" s="43" t="str">
        <f>IFERROR(__xludf.DUMMYFUNCTION("split(A84,""-"")"),"SYSTEM")</f>
        <v>SYSTEM</v>
      </c>
      <c r="N84" s="43">
        <f>IFERROR(__xludf.DUMMYFUNCTION("""COMPUTED_VALUE"""),3.0)</f>
        <v>3</v>
      </c>
      <c r="O84" s="43">
        <f>IFERROR(__xludf.DUMMYFUNCTION("""COMPUTED_VALUE"""),3.0)</f>
        <v>3</v>
      </c>
    </row>
    <row r="85">
      <c r="A85" s="43" t="str">
        <f>'アセスメント'!B86</f>
        <v>SYSTEM-3-4</v>
      </c>
      <c r="B85" s="43" t="str">
        <f>criteria!D85</f>
        <v>プラクティス</v>
      </c>
      <c r="C85" s="43" t="b">
        <f>'アセスメント'!F86</f>
        <v>0</v>
      </c>
      <c r="D85" s="43" t="b">
        <f>'アセスメント'!G86</f>
        <v>0</v>
      </c>
      <c r="E85" s="43" t="b">
        <f>'アセスメント'!H86</f>
        <v>0</v>
      </c>
      <c r="F85" s="43" t="b">
        <f t="shared" si="1"/>
        <v>1</v>
      </c>
      <c r="G85" s="43" t="b">
        <f t="shared" si="2"/>
        <v>0</v>
      </c>
      <c r="H85" s="43" t="b">
        <f t="shared" si="3"/>
        <v>0</v>
      </c>
      <c r="I85" s="43" t="b">
        <f t="shared" si="4"/>
        <v>0</v>
      </c>
      <c r="J85" s="43" t="b">
        <f t="shared" si="5"/>
        <v>0</v>
      </c>
      <c r="K85" s="80">
        <f t="shared" si="6"/>
        <v>0</v>
      </c>
      <c r="L85" s="43" t="str">
        <f t="shared" si="7"/>
        <v>-</v>
      </c>
      <c r="M85" s="43" t="str">
        <f>IFERROR(__xludf.DUMMYFUNCTION("split(A85,""-"")"),"SYSTEM")</f>
        <v>SYSTEM</v>
      </c>
      <c r="N85" s="43">
        <f>IFERROR(__xludf.DUMMYFUNCTION("""COMPUTED_VALUE"""),3.0)</f>
        <v>3</v>
      </c>
      <c r="O85" s="43">
        <f>IFERROR(__xludf.DUMMYFUNCTION("""COMPUTED_VALUE"""),4.0)</f>
        <v>4</v>
      </c>
    </row>
    <row r="86">
      <c r="A86" s="43" t="str">
        <f>'アセスメント'!B87</f>
        <v>SYSTEM-3-5</v>
      </c>
      <c r="B86" s="43" t="str">
        <f>criteria!D86</f>
        <v>プラクティス</v>
      </c>
      <c r="C86" s="43" t="b">
        <f>'アセスメント'!F87</f>
        <v>0</v>
      </c>
      <c r="D86" s="43" t="b">
        <f>'アセスメント'!G87</f>
        <v>0</v>
      </c>
      <c r="E86" s="43" t="b">
        <f>'アセスメント'!H87</f>
        <v>0</v>
      </c>
      <c r="F86" s="43" t="b">
        <f t="shared" si="1"/>
        <v>1</v>
      </c>
      <c r="G86" s="43" t="b">
        <f t="shared" si="2"/>
        <v>0</v>
      </c>
      <c r="H86" s="43" t="b">
        <f t="shared" si="3"/>
        <v>0</v>
      </c>
      <c r="I86" s="43" t="b">
        <f t="shared" si="4"/>
        <v>0</v>
      </c>
      <c r="J86" s="43" t="b">
        <f t="shared" si="5"/>
        <v>0</v>
      </c>
      <c r="K86" s="80">
        <f t="shared" si="6"/>
        <v>0</v>
      </c>
      <c r="L86" s="43" t="str">
        <f t="shared" si="7"/>
        <v>-</v>
      </c>
      <c r="M86" s="43" t="str">
        <f>IFERROR(__xludf.DUMMYFUNCTION("split(A86,""-"")"),"SYSTEM")</f>
        <v>SYSTEM</v>
      </c>
      <c r="N86" s="43">
        <f>IFERROR(__xludf.DUMMYFUNCTION("""COMPUTED_VALUE"""),3.0)</f>
        <v>3</v>
      </c>
      <c r="O86" s="43">
        <f>IFERROR(__xludf.DUMMYFUNCTION("""COMPUTED_VALUE"""),5.0)</f>
        <v>5</v>
      </c>
    </row>
    <row r="87">
      <c r="A87" s="43" t="str">
        <f>'アセスメント'!B88</f>
        <v>SYSTEM-3-6</v>
      </c>
      <c r="B87" s="43" t="str">
        <f>criteria!D87</f>
        <v>アンチパターン</v>
      </c>
      <c r="C87" s="43" t="b">
        <f>'アセスメント'!F88</f>
        <v>0</v>
      </c>
      <c r="D87" s="43" t="b">
        <f>'アセスメント'!G88</f>
        <v>0</v>
      </c>
      <c r="E87" s="43" t="b">
        <f>'アセスメント'!H88</f>
        <v>0</v>
      </c>
      <c r="F87" s="43" t="b">
        <f t="shared" si="1"/>
        <v>1</v>
      </c>
      <c r="G87" s="43" t="b">
        <f t="shared" si="2"/>
        <v>0</v>
      </c>
      <c r="H87" s="43" t="b">
        <f t="shared" si="3"/>
        <v>0</v>
      </c>
      <c r="I87" s="43" t="b">
        <f t="shared" si="4"/>
        <v>0</v>
      </c>
      <c r="J87" s="43" t="b">
        <f t="shared" si="5"/>
        <v>1</v>
      </c>
      <c r="K87" s="80">
        <f t="shared" si="6"/>
        <v>0</v>
      </c>
      <c r="L87" s="43" t="str">
        <f t="shared" si="7"/>
        <v>-</v>
      </c>
      <c r="M87" s="43" t="str">
        <f>IFERROR(__xludf.DUMMYFUNCTION("split(A87,""-"")"),"SYSTEM")</f>
        <v>SYSTEM</v>
      </c>
      <c r="N87" s="43">
        <f>IFERROR(__xludf.DUMMYFUNCTION("""COMPUTED_VALUE"""),3.0)</f>
        <v>3</v>
      </c>
      <c r="O87" s="43">
        <f>IFERROR(__xludf.DUMMYFUNCTION("""COMPUTED_VALUE"""),6.0)</f>
        <v>6</v>
      </c>
    </row>
    <row r="88">
      <c r="A88" s="43" t="str">
        <f>'アセスメント'!B89</f>
        <v>SYSTEM-3-7</v>
      </c>
      <c r="B88" s="43" t="str">
        <f>criteria!D88</f>
        <v>アンチパターン</v>
      </c>
      <c r="C88" s="43" t="b">
        <f>'アセスメント'!F89</f>
        <v>0</v>
      </c>
      <c r="D88" s="43" t="b">
        <f>'アセスメント'!G89</f>
        <v>0</v>
      </c>
      <c r="E88" s="43" t="b">
        <f>'アセスメント'!H89</f>
        <v>0</v>
      </c>
      <c r="F88" s="43" t="b">
        <f t="shared" si="1"/>
        <v>1</v>
      </c>
      <c r="G88" s="43" t="b">
        <f t="shared" si="2"/>
        <v>0</v>
      </c>
      <c r="H88" s="43" t="b">
        <f t="shared" si="3"/>
        <v>0</v>
      </c>
      <c r="I88" s="43" t="b">
        <f t="shared" si="4"/>
        <v>0</v>
      </c>
      <c r="J88" s="43" t="b">
        <f t="shared" si="5"/>
        <v>1</v>
      </c>
      <c r="K88" s="80">
        <f t="shared" si="6"/>
        <v>0</v>
      </c>
      <c r="L88" s="43" t="str">
        <f t="shared" si="7"/>
        <v>-</v>
      </c>
      <c r="M88" s="43" t="str">
        <f>IFERROR(__xludf.DUMMYFUNCTION("split(A88,""-"")"),"SYSTEM")</f>
        <v>SYSTEM</v>
      </c>
      <c r="N88" s="43">
        <f>IFERROR(__xludf.DUMMYFUNCTION("""COMPUTED_VALUE"""),3.0)</f>
        <v>3</v>
      </c>
      <c r="O88" s="43">
        <f>IFERROR(__xludf.DUMMYFUNCTION("""COMPUTED_VALUE"""),7.0)</f>
        <v>7</v>
      </c>
    </row>
    <row r="89">
      <c r="A89" s="43" t="str">
        <f>'アセスメント'!B90</f>
        <v>SYSTEM-3-8</v>
      </c>
      <c r="B89" s="43" t="str">
        <f>criteria!D89</f>
        <v>アンチパターン</v>
      </c>
      <c r="C89" s="43" t="b">
        <f>'アセスメント'!F90</f>
        <v>0</v>
      </c>
      <c r="D89" s="43" t="b">
        <f>'アセスメント'!G90</f>
        <v>0</v>
      </c>
      <c r="E89" s="43" t="b">
        <f>'アセスメント'!H90</f>
        <v>0</v>
      </c>
      <c r="F89" s="43" t="b">
        <f t="shared" si="1"/>
        <v>1</v>
      </c>
      <c r="G89" s="43" t="b">
        <f t="shared" si="2"/>
        <v>0</v>
      </c>
      <c r="H89" s="43" t="b">
        <f t="shared" si="3"/>
        <v>0</v>
      </c>
      <c r="I89" s="43" t="b">
        <f t="shared" si="4"/>
        <v>0</v>
      </c>
      <c r="J89" s="43" t="b">
        <f t="shared" si="5"/>
        <v>1</v>
      </c>
      <c r="K89" s="80">
        <f t="shared" si="6"/>
        <v>0</v>
      </c>
      <c r="L89" s="43" t="str">
        <f t="shared" si="7"/>
        <v>-</v>
      </c>
      <c r="M89" s="43" t="str">
        <f>IFERROR(__xludf.DUMMYFUNCTION("split(A89,""-"")"),"SYSTEM")</f>
        <v>SYSTEM</v>
      </c>
      <c r="N89" s="43">
        <f>IFERROR(__xludf.DUMMYFUNCTION("""COMPUTED_VALUE"""),3.0)</f>
        <v>3</v>
      </c>
      <c r="O89" s="43">
        <f>IFERROR(__xludf.DUMMYFUNCTION("""COMPUTED_VALUE"""),8.0)</f>
        <v>8</v>
      </c>
    </row>
    <row r="90">
      <c r="A90" s="43" t="str">
        <f>'アセスメント'!B91</f>
        <v>SYSTEM-4-1</v>
      </c>
      <c r="B90" s="43" t="str">
        <f>criteria!D90</f>
        <v>メトリクスの計測</v>
      </c>
      <c r="C90" s="43" t="b">
        <f>'アセスメント'!F91</f>
        <v>0</v>
      </c>
      <c r="D90" s="43" t="b">
        <f>'アセスメント'!G91</f>
        <v>0</v>
      </c>
      <c r="E90" s="43" t="b">
        <f>'アセスメント'!H91</f>
        <v>0</v>
      </c>
      <c r="F90" s="43" t="b">
        <f t="shared" si="1"/>
        <v>1</v>
      </c>
      <c r="G90" s="43" t="b">
        <f t="shared" si="2"/>
        <v>0</v>
      </c>
      <c r="H90" s="43" t="b">
        <f t="shared" si="3"/>
        <v>0</v>
      </c>
      <c r="I90" s="43" t="b">
        <f t="shared" si="4"/>
        <v>0</v>
      </c>
      <c r="J90" s="43" t="b">
        <f t="shared" si="5"/>
        <v>0</v>
      </c>
      <c r="K90" s="80">
        <f t="shared" si="6"/>
        <v>0</v>
      </c>
      <c r="L90" s="43" t="str">
        <f t="shared" si="7"/>
        <v>-</v>
      </c>
      <c r="M90" s="43" t="str">
        <f>IFERROR(__xludf.DUMMYFUNCTION("split(A90,""-"")"),"SYSTEM")</f>
        <v>SYSTEM</v>
      </c>
      <c r="N90" s="43">
        <f>IFERROR(__xludf.DUMMYFUNCTION("""COMPUTED_VALUE"""),4.0)</f>
        <v>4</v>
      </c>
      <c r="O90" s="43">
        <f>IFERROR(__xludf.DUMMYFUNCTION("""COMPUTED_VALUE"""),1.0)</f>
        <v>1</v>
      </c>
    </row>
    <row r="91">
      <c r="A91" s="43" t="str">
        <f>'アセスメント'!B92</f>
        <v>SYSTEM-4-2</v>
      </c>
      <c r="B91" s="43" t="str">
        <f>criteria!D91</f>
        <v>学習と改善</v>
      </c>
      <c r="C91" s="43" t="b">
        <f>'アセスメント'!F92</f>
        <v>0</v>
      </c>
      <c r="D91" s="43" t="b">
        <f>'アセスメント'!G92</f>
        <v>0</v>
      </c>
      <c r="E91" s="43" t="b">
        <f>'アセスメント'!H92</f>
        <v>0</v>
      </c>
      <c r="F91" s="43" t="b">
        <f t="shared" si="1"/>
        <v>1</v>
      </c>
      <c r="G91" s="43" t="b">
        <f t="shared" si="2"/>
        <v>0</v>
      </c>
      <c r="H91" s="43" t="b">
        <f t="shared" si="3"/>
        <v>0</v>
      </c>
      <c r="I91" s="43" t="b">
        <f t="shared" si="4"/>
        <v>0</v>
      </c>
      <c r="J91" s="43" t="b">
        <f t="shared" si="5"/>
        <v>0</v>
      </c>
      <c r="K91" s="80">
        <f t="shared" si="6"/>
        <v>0</v>
      </c>
      <c r="L91" s="43" t="str">
        <f t="shared" si="7"/>
        <v>-</v>
      </c>
      <c r="M91" s="43" t="str">
        <f>IFERROR(__xludf.DUMMYFUNCTION("split(A91,""-"")"),"SYSTEM")</f>
        <v>SYSTEM</v>
      </c>
      <c r="N91" s="43">
        <f>IFERROR(__xludf.DUMMYFUNCTION("""COMPUTED_VALUE"""),4.0)</f>
        <v>4</v>
      </c>
      <c r="O91" s="43">
        <f>IFERROR(__xludf.DUMMYFUNCTION("""COMPUTED_VALUE"""),2.0)</f>
        <v>2</v>
      </c>
    </row>
    <row r="92">
      <c r="A92" s="43" t="str">
        <f>'アセスメント'!B93</f>
        <v>SYSTEM-4-3</v>
      </c>
      <c r="B92" s="43" t="str">
        <f>criteria!D92</f>
        <v>プラクティス</v>
      </c>
      <c r="C92" s="43" t="b">
        <f>'アセスメント'!F93</f>
        <v>0</v>
      </c>
      <c r="D92" s="43" t="b">
        <f>'アセスメント'!G93</f>
        <v>0</v>
      </c>
      <c r="E92" s="43" t="b">
        <f>'アセスメント'!H93</f>
        <v>0</v>
      </c>
      <c r="F92" s="43" t="b">
        <f t="shared" si="1"/>
        <v>1</v>
      </c>
      <c r="G92" s="43" t="b">
        <f t="shared" si="2"/>
        <v>0</v>
      </c>
      <c r="H92" s="43" t="b">
        <f t="shared" si="3"/>
        <v>0</v>
      </c>
      <c r="I92" s="43" t="b">
        <f t="shared" si="4"/>
        <v>0</v>
      </c>
      <c r="J92" s="43" t="b">
        <f t="shared" si="5"/>
        <v>0</v>
      </c>
      <c r="K92" s="80">
        <f t="shared" si="6"/>
        <v>0</v>
      </c>
      <c r="L92" s="43" t="str">
        <f t="shared" si="7"/>
        <v>-</v>
      </c>
      <c r="M92" s="43" t="str">
        <f>IFERROR(__xludf.DUMMYFUNCTION("split(A92,""-"")"),"SYSTEM")</f>
        <v>SYSTEM</v>
      </c>
      <c r="N92" s="43">
        <f>IFERROR(__xludf.DUMMYFUNCTION("""COMPUTED_VALUE"""),4.0)</f>
        <v>4</v>
      </c>
      <c r="O92" s="43">
        <f>IFERROR(__xludf.DUMMYFUNCTION("""COMPUTED_VALUE"""),3.0)</f>
        <v>3</v>
      </c>
    </row>
    <row r="93">
      <c r="A93" s="43" t="str">
        <f>'アセスメント'!B94</f>
        <v>SYSTEM-4-4</v>
      </c>
      <c r="B93" s="43" t="str">
        <f>criteria!D93</f>
        <v>プラクティス</v>
      </c>
      <c r="C93" s="43" t="b">
        <f>'アセスメント'!F94</f>
        <v>0</v>
      </c>
      <c r="D93" s="43" t="b">
        <f>'アセスメント'!G94</f>
        <v>0</v>
      </c>
      <c r="E93" s="43" t="b">
        <f>'アセスメント'!H94</f>
        <v>0</v>
      </c>
      <c r="F93" s="43" t="b">
        <f t="shared" si="1"/>
        <v>1</v>
      </c>
      <c r="G93" s="43" t="b">
        <f t="shared" si="2"/>
        <v>0</v>
      </c>
      <c r="H93" s="43" t="b">
        <f t="shared" si="3"/>
        <v>0</v>
      </c>
      <c r="I93" s="43" t="b">
        <f t="shared" si="4"/>
        <v>0</v>
      </c>
      <c r="J93" s="43" t="b">
        <f t="shared" si="5"/>
        <v>0</v>
      </c>
      <c r="K93" s="80">
        <f t="shared" si="6"/>
        <v>0</v>
      </c>
      <c r="L93" s="43" t="str">
        <f t="shared" si="7"/>
        <v>-</v>
      </c>
      <c r="M93" s="43" t="str">
        <f>IFERROR(__xludf.DUMMYFUNCTION("split(A93,""-"")"),"SYSTEM")</f>
        <v>SYSTEM</v>
      </c>
      <c r="N93" s="43">
        <f>IFERROR(__xludf.DUMMYFUNCTION("""COMPUTED_VALUE"""),4.0)</f>
        <v>4</v>
      </c>
      <c r="O93" s="43">
        <f>IFERROR(__xludf.DUMMYFUNCTION("""COMPUTED_VALUE"""),4.0)</f>
        <v>4</v>
      </c>
    </row>
    <row r="94">
      <c r="A94" s="43" t="str">
        <f>'アセスメント'!B95</f>
        <v>SYSTEM-4-5</v>
      </c>
      <c r="B94" s="43" t="str">
        <f>criteria!D94</f>
        <v>プラクティス</v>
      </c>
      <c r="C94" s="43" t="b">
        <f>'アセスメント'!F95</f>
        <v>0</v>
      </c>
      <c r="D94" s="43" t="b">
        <f>'アセスメント'!G95</f>
        <v>0</v>
      </c>
      <c r="E94" s="43" t="b">
        <f>'アセスメント'!H95</f>
        <v>0</v>
      </c>
      <c r="F94" s="43" t="b">
        <f t="shared" si="1"/>
        <v>1</v>
      </c>
      <c r="G94" s="43" t="b">
        <f t="shared" si="2"/>
        <v>0</v>
      </c>
      <c r="H94" s="43" t="b">
        <f t="shared" si="3"/>
        <v>0</v>
      </c>
      <c r="I94" s="43" t="b">
        <f t="shared" si="4"/>
        <v>0</v>
      </c>
      <c r="J94" s="43" t="b">
        <f t="shared" si="5"/>
        <v>0</v>
      </c>
      <c r="K94" s="80">
        <f t="shared" si="6"/>
        <v>0</v>
      </c>
      <c r="L94" s="43" t="str">
        <f t="shared" si="7"/>
        <v>-</v>
      </c>
      <c r="M94" s="43" t="str">
        <f>IFERROR(__xludf.DUMMYFUNCTION("split(A94,""-"")"),"SYSTEM")</f>
        <v>SYSTEM</v>
      </c>
      <c r="N94" s="43">
        <f>IFERROR(__xludf.DUMMYFUNCTION("""COMPUTED_VALUE"""),4.0)</f>
        <v>4</v>
      </c>
      <c r="O94" s="43">
        <f>IFERROR(__xludf.DUMMYFUNCTION("""COMPUTED_VALUE"""),5.0)</f>
        <v>5</v>
      </c>
    </row>
    <row r="95">
      <c r="A95" s="43" t="str">
        <f>'アセスメント'!B96</f>
        <v>SYSTEM-4-6</v>
      </c>
      <c r="B95" s="43" t="str">
        <f>criteria!D95</f>
        <v>アンチパターン</v>
      </c>
      <c r="C95" s="43" t="b">
        <f>'アセスメント'!F96</f>
        <v>0</v>
      </c>
      <c r="D95" s="43" t="b">
        <f>'アセスメント'!G96</f>
        <v>0</v>
      </c>
      <c r="E95" s="43" t="b">
        <f>'アセスメント'!H96</f>
        <v>0</v>
      </c>
      <c r="F95" s="43" t="b">
        <f t="shared" si="1"/>
        <v>1</v>
      </c>
      <c r="G95" s="43" t="b">
        <f t="shared" si="2"/>
        <v>0</v>
      </c>
      <c r="H95" s="43" t="b">
        <f t="shared" si="3"/>
        <v>0</v>
      </c>
      <c r="I95" s="43" t="b">
        <f t="shared" si="4"/>
        <v>0</v>
      </c>
      <c r="J95" s="43" t="b">
        <f t="shared" si="5"/>
        <v>1</v>
      </c>
      <c r="K95" s="80">
        <f t="shared" si="6"/>
        <v>0</v>
      </c>
      <c r="L95" s="43" t="str">
        <f t="shared" si="7"/>
        <v>-</v>
      </c>
      <c r="M95" s="43" t="str">
        <f>IFERROR(__xludf.DUMMYFUNCTION("split(A95,""-"")"),"SYSTEM")</f>
        <v>SYSTEM</v>
      </c>
      <c r="N95" s="43">
        <f>IFERROR(__xludf.DUMMYFUNCTION("""COMPUTED_VALUE"""),4.0)</f>
        <v>4</v>
      </c>
      <c r="O95" s="43">
        <f>IFERROR(__xludf.DUMMYFUNCTION("""COMPUTED_VALUE"""),6.0)</f>
        <v>6</v>
      </c>
    </row>
    <row r="96">
      <c r="A96" s="43" t="str">
        <f>'アセスメント'!B97</f>
        <v>SYSTEM-4-7</v>
      </c>
      <c r="B96" s="43" t="str">
        <f>criteria!D96</f>
        <v>アンチパターン</v>
      </c>
      <c r="C96" s="43" t="b">
        <f>'アセスメント'!F97</f>
        <v>0</v>
      </c>
      <c r="D96" s="43" t="b">
        <f>'アセスメント'!G97</f>
        <v>0</v>
      </c>
      <c r="E96" s="43" t="b">
        <f>'アセスメント'!H97</f>
        <v>0</v>
      </c>
      <c r="F96" s="43" t="b">
        <f t="shared" si="1"/>
        <v>1</v>
      </c>
      <c r="G96" s="43" t="b">
        <f t="shared" si="2"/>
        <v>0</v>
      </c>
      <c r="H96" s="43" t="b">
        <f t="shared" si="3"/>
        <v>0</v>
      </c>
      <c r="I96" s="43" t="b">
        <f t="shared" si="4"/>
        <v>0</v>
      </c>
      <c r="J96" s="43" t="b">
        <f t="shared" si="5"/>
        <v>1</v>
      </c>
      <c r="K96" s="80">
        <f t="shared" si="6"/>
        <v>0</v>
      </c>
      <c r="L96" s="43" t="str">
        <f t="shared" si="7"/>
        <v>-</v>
      </c>
      <c r="M96" s="43" t="str">
        <f>IFERROR(__xludf.DUMMYFUNCTION("split(A96,""-"")"),"SYSTEM")</f>
        <v>SYSTEM</v>
      </c>
      <c r="N96" s="43">
        <f>IFERROR(__xludf.DUMMYFUNCTION("""COMPUTED_VALUE"""),4.0)</f>
        <v>4</v>
      </c>
      <c r="O96" s="43">
        <f>IFERROR(__xludf.DUMMYFUNCTION("""COMPUTED_VALUE"""),7.0)</f>
        <v>7</v>
      </c>
    </row>
    <row r="97">
      <c r="A97" s="43" t="str">
        <f>'アセスメント'!B98</f>
        <v>SYSTEM-4-8</v>
      </c>
      <c r="B97" s="43" t="str">
        <f>criteria!D97</f>
        <v>アンチパターン</v>
      </c>
      <c r="C97" s="43" t="b">
        <f>'アセスメント'!F98</f>
        <v>0</v>
      </c>
      <c r="D97" s="43" t="b">
        <f>'アセスメント'!G98</f>
        <v>0</v>
      </c>
      <c r="E97" s="43" t="b">
        <f>'アセスメント'!H98</f>
        <v>0</v>
      </c>
      <c r="F97" s="43" t="b">
        <f t="shared" si="1"/>
        <v>1</v>
      </c>
      <c r="G97" s="43" t="b">
        <f t="shared" si="2"/>
        <v>0</v>
      </c>
      <c r="H97" s="43" t="b">
        <f t="shared" si="3"/>
        <v>0</v>
      </c>
      <c r="I97" s="43" t="b">
        <f t="shared" si="4"/>
        <v>0</v>
      </c>
      <c r="J97" s="43" t="b">
        <f t="shared" si="5"/>
        <v>1</v>
      </c>
      <c r="K97" s="80">
        <f t="shared" si="6"/>
        <v>0</v>
      </c>
      <c r="L97" s="43" t="str">
        <f t="shared" si="7"/>
        <v>-</v>
      </c>
      <c r="M97" s="43" t="str">
        <f>IFERROR(__xludf.DUMMYFUNCTION("split(A97,""-"")"),"SYSTEM")</f>
        <v>SYSTEM</v>
      </c>
      <c r="N97" s="43">
        <f>IFERROR(__xludf.DUMMYFUNCTION("""COMPUTED_VALUE"""),4.0)</f>
        <v>4</v>
      </c>
      <c r="O97" s="43">
        <f>IFERROR(__xludf.DUMMYFUNCTION("""COMPUTED_VALUE"""),8.0)</f>
        <v>8</v>
      </c>
    </row>
    <row r="98">
      <c r="A98" s="43" t="str">
        <f>'アセスメント'!B99</f>
        <v>SYSTEM-5-1</v>
      </c>
      <c r="B98" s="43" t="str">
        <f>criteria!D98</f>
        <v>メトリクスの計測</v>
      </c>
      <c r="C98" s="43" t="b">
        <f>'アセスメント'!F99</f>
        <v>0</v>
      </c>
      <c r="D98" s="43" t="b">
        <f>'アセスメント'!G99</f>
        <v>0</v>
      </c>
      <c r="E98" s="43" t="b">
        <f>'アセスメント'!H99</f>
        <v>0</v>
      </c>
      <c r="F98" s="43" t="b">
        <f t="shared" si="1"/>
        <v>1</v>
      </c>
      <c r="G98" s="43" t="b">
        <f t="shared" si="2"/>
        <v>0</v>
      </c>
      <c r="H98" s="43" t="b">
        <f t="shared" si="3"/>
        <v>0</v>
      </c>
      <c r="I98" s="43" t="b">
        <f t="shared" si="4"/>
        <v>0</v>
      </c>
      <c r="J98" s="43" t="b">
        <f t="shared" si="5"/>
        <v>0</v>
      </c>
      <c r="K98" s="80">
        <f t="shared" si="6"/>
        <v>0</v>
      </c>
      <c r="L98" s="43" t="str">
        <f t="shared" si="7"/>
        <v>-</v>
      </c>
      <c r="M98" s="43" t="str">
        <f>IFERROR(__xludf.DUMMYFUNCTION("split(A98,""-"")"),"SYSTEM")</f>
        <v>SYSTEM</v>
      </c>
      <c r="N98" s="43">
        <f>IFERROR(__xludf.DUMMYFUNCTION("""COMPUTED_VALUE"""),5.0)</f>
        <v>5</v>
      </c>
      <c r="O98" s="43">
        <f>IFERROR(__xludf.DUMMYFUNCTION("""COMPUTED_VALUE"""),1.0)</f>
        <v>1</v>
      </c>
    </row>
    <row r="99">
      <c r="A99" s="43" t="str">
        <f>'アセスメント'!B100</f>
        <v>SYSTEM-5-2</v>
      </c>
      <c r="B99" s="43" t="str">
        <f>criteria!D99</f>
        <v>学習と改善</v>
      </c>
      <c r="C99" s="43" t="b">
        <f>'アセスメント'!F100</f>
        <v>0</v>
      </c>
      <c r="D99" s="43" t="b">
        <f>'アセスメント'!G100</f>
        <v>0</v>
      </c>
      <c r="E99" s="43" t="b">
        <f>'アセスメント'!H100</f>
        <v>0</v>
      </c>
      <c r="F99" s="43" t="b">
        <f t="shared" si="1"/>
        <v>1</v>
      </c>
      <c r="G99" s="43" t="b">
        <f t="shared" si="2"/>
        <v>0</v>
      </c>
      <c r="H99" s="43" t="b">
        <f t="shared" si="3"/>
        <v>0</v>
      </c>
      <c r="I99" s="43" t="b">
        <f t="shared" si="4"/>
        <v>0</v>
      </c>
      <c r="J99" s="43" t="b">
        <f t="shared" si="5"/>
        <v>0</v>
      </c>
      <c r="K99" s="80">
        <f t="shared" si="6"/>
        <v>0</v>
      </c>
      <c r="L99" s="43" t="str">
        <f t="shared" si="7"/>
        <v>-</v>
      </c>
      <c r="M99" s="43" t="str">
        <f>IFERROR(__xludf.DUMMYFUNCTION("split(A99,""-"")"),"SYSTEM")</f>
        <v>SYSTEM</v>
      </c>
      <c r="N99" s="43">
        <f>IFERROR(__xludf.DUMMYFUNCTION("""COMPUTED_VALUE"""),5.0)</f>
        <v>5</v>
      </c>
      <c r="O99" s="43">
        <f>IFERROR(__xludf.DUMMYFUNCTION("""COMPUTED_VALUE"""),2.0)</f>
        <v>2</v>
      </c>
    </row>
    <row r="100">
      <c r="A100" s="43" t="str">
        <f>'アセスメント'!B101</f>
        <v>SYSTEM-5-3</v>
      </c>
      <c r="B100" s="43" t="str">
        <f>criteria!D100</f>
        <v>プラクティス</v>
      </c>
      <c r="C100" s="43" t="b">
        <f>'アセスメント'!F101</f>
        <v>0</v>
      </c>
      <c r="D100" s="43" t="b">
        <f>'アセスメント'!G101</f>
        <v>0</v>
      </c>
      <c r="E100" s="43" t="b">
        <f>'アセスメント'!H101</f>
        <v>0</v>
      </c>
      <c r="F100" s="43" t="b">
        <f t="shared" si="1"/>
        <v>1</v>
      </c>
      <c r="G100" s="43" t="b">
        <f t="shared" si="2"/>
        <v>0</v>
      </c>
      <c r="H100" s="43" t="b">
        <f t="shared" si="3"/>
        <v>0</v>
      </c>
      <c r="I100" s="43" t="b">
        <f t="shared" si="4"/>
        <v>0</v>
      </c>
      <c r="J100" s="43" t="b">
        <f t="shared" si="5"/>
        <v>0</v>
      </c>
      <c r="K100" s="80">
        <f t="shared" si="6"/>
        <v>0</v>
      </c>
      <c r="L100" s="43" t="str">
        <f t="shared" si="7"/>
        <v>-</v>
      </c>
      <c r="M100" s="43" t="str">
        <f>IFERROR(__xludf.DUMMYFUNCTION("split(A100,""-"")"),"SYSTEM")</f>
        <v>SYSTEM</v>
      </c>
      <c r="N100" s="43">
        <f>IFERROR(__xludf.DUMMYFUNCTION("""COMPUTED_VALUE"""),5.0)</f>
        <v>5</v>
      </c>
      <c r="O100" s="43">
        <f>IFERROR(__xludf.DUMMYFUNCTION("""COMPUTED_VALUE"""),3.0)</f>
        <v>3</v>
      </c>
    </row>
    <row r="101">
      <c r="A101" s="43" t="str">
        <f>'アセスメント'!B102</f>
        <v>SYSTEM-5-4</v>
      </c>
      <c r="B101" s="43" t="str">
        <f>criteria!D101</f>
        <v>プラクティス</v>
      </c>
      <c r="C101" s="43" t="b">
        <f>'アセスメント'!F102</f>
        <v>0</v>
      </c>
      <c r="D101" s="43" t="b">
        <f>'アセスメント'!G102</f>
        <v>0</v>
      </c>
      <c r="E101" s="43" t="b">
        <f>'アセスメント'!H102</f>
        <v>0</v>
      </c>
      <c r="F101" s="43" t="b">
        <f t="shared" si="1"/>
        <v>1</v>
      </c>
      <c r="G101" s="43" t="b">
        <f t="shared" si="2"/>
        <v>0</v>
      </c>
      <c r="H101" s="43" t="b">
        <f t="shared" si="3"/>
        <v>0</v>
      </c>
      <c r="I101" s="43" t="b">
        <f t="shared" si="4"/>
        <v>0</v>
      </c>
      <c r="J101" s="43" t="b">
        <f t="shared" si="5"/>
        <v>0</v>
      </c>
      <c r="K101" s="80">
        <f t="shared" si="6"/>
        <v>0</v>
      </c>
      <c r="L101" s="43" t="str">
        <f t="shared" si="7"/>
        <v>-</v>
      </c>
      <c r="M101" s="43" t="str">
        <f>IFERROR(__xludf.DUMMYFUNCTION("split(A101,""-"")"),"SYSTEM")</f>
        <v>SYSTEM</v>
      </c>
      <c r="N101" s="43">
        <f>IFERROR(__xludf.DUMMYFUNCTION("""COMPUTED_VALUE"""),5.0)</f>
        <v>5</v>
      </c>
      <c r="O101" s="43">
        <f>IFERROR(__xludf.DUMMYFUNCTION("""COMPUTED_VALUE"""),4.0)</f>
        <v>4</v>
      </c>
    </row>
    <row r="102">
      <c r="A102" s="43" t="str">
        <f>'アセスメント'!B103</f>
        <v>SYSTEM-5-5</v>
      </c>
      <c r="B102" s="43" t="str">
        <f>criteria!D102</f>
        <v>プラクティス</v>
      </c>
      <c r="C102" s="43" t="b">
        <f>'アセスメント'!F103</f>
        <v>0</v>
      </c>
      <c r="D102" s="43" t="b">
        <f>'アセスメント'!G103</f>
        <v>0</v>
      </c>
      <c r="E102" s="43" t="b">
        <f>'アセスメント'!H103</f>
        <v>0</v>
      </c>
      <c r="F102" s="43" t="b">
        <f t="shared" si="1"/>
        <v>1</v>
      </c>
      <c r="G102" s="43" t="b">
        <f t="shared" si="2"/>
        <v>0</v>
      </c>
      <c r="H102" s="43" t="b">
        <f t="shared" si="3"/>
        <v>0</v>
      </c>
      <c r="I102" s="43" t="b">
        <f t="shared" si="4"/>
        <v>0</v>
      </c>
      <c r="J102" s="43" t="b">
        <f t="shared" si="5"/>
        <v>0</v>
      </c>
      <c r="K102" s="80">
        <f t="shared" si="6"/>
        <v>0</v>
      </c>
      <c r="L102" s="43" t="str">
        <f t="shared" si="7"/>
        <v>-</v>
      </c>
      <c r="M102" s="43" t="str">
        <f>IFERROR(__xludf.DUMMYFUNCTION("split(A102,""-"")"),"SYSTEM")</f>
        <v>SYSTEM</v>
      </c>
      <c r="N102" s="43">
        <f>IFERROR(__xludf.DUMMYFUNCTION("""COMPUTED_VALUE"""),5.0)</f>
        <v>5</v>
      </c>
      <c r="O102" s="43">
        <f>IFERROR(__xludf.DUMMYFUNCTION("""COMPUTED_VALUE"""),5.0)</f>
        <v>5</v>
      </c>
    </row>
    <row r="103">
      <c r="A103" s="43" t="str">
        <f>'アセスメント'!B104</f>
        <v>SYSTEM-5-6</v>
      </c>
      <c r="B103" s="43" t="str">
        <f>criteria!D103</f>
        <v>アンチパターン</v>
      </c>
      <c r="C103" s="43" t="b">
        <f>'アセスメント'!F104</f>
        <v>0</v>
      </c>
      <c r="D103" s="43" t="b">
        <f>'アセスメント'!G104</f>
        <v>0</v>
      </c>
      <c r="E103" s="43" t="b">
        <f>'アセスメント'!H104</f>
        <v>0</v>
      </c>
      <c r="F103" s="43" t="b">
        <f t="shared" si="1"/>
        <v>1</v>
      </c>
      <c r="G103" s="43" t="b">
        <f t="shared" si="2"/>
        <v>0</v>
      </c>
      <c r="H103" s="43" t="b">
        <f t="shared" si="3"/>
        <v>0</v>
      </c>
      <c r="I103" s="43" t="b">
        <f t="shared" si="4"/>
        <v>0</v>
      </c>
      <c r="J103" s="43" t="b">
        <f t="shared" si="5"/>
        <v>1</v>
      </c>
      <c r="K103" s="80">
        <f t="shared" si="6"/>
        <v>0</v>
      </c>
      <c r="L103" s="43" t="str">
        <f t="shared" si="7"/>
        <v>-</v>
      </c>
      <c r="M103" s="43" t="str">
        <f>IFERROR(__xludf.DUMMYFUNCTION("split(A103,""-"")"),"SYSTEM")</f>
        <v>SYSTEM</v>
      </c>
      <c r="N103" s="43">
        <f>IFERROR(__xludf.DUMMYFUNCTION("""COMPUTED_VALUE"""),5.0)</f>
        <v>5</v>
      </c>
      <c r="O103" s="43">
        <f>IFERROR(__xludf.DUMMYFUNCTION("""COMPUTED_VALUE"""),6.0)</f>
        <v>6</v>
      </c>
    </row>
    <row r="104">
      <c r="A104" s="43" t="str">
        <f>'アセスメント'!B105</f>
        <v>SYSTEM-5-7</v>
      </c>
      <c r="B104" s="43" t="str">
        <f>criteria!D104</f>
        <v>アンチパターン</v>
      </c>
      <c r="C104" s="43" t="b">
        <f>'アセスメント'!F105</f>
        <v>0</v>
      </c>
      <c r="D104" s="43" t="b">
        <f>'アセスメント'!G105</f>
        <v>0</v>
      </c>
      <c r="E104" s="43" t="b">
        <f>'アセスメント'!H105</f>
        <v>0</v>
      </c>
      <c r="F104" s="43" t="b">
        <f t="shared" si="1"/>
        <v>1</v>
      </c>
      <c r="G104" s="43" t="b">
        <f t="shared" si="2"/>
        <v>0</v>
      </c>
      <c r="H104" s="43" t="b">
        <f t="shared" si="3"/>
        <v>0</v>
      </c>
      <c r="I104" s="43" t="b">
        <f t="shared" si="4"/>
        <v>0</v>
      </c>
      <c r="J104" s="43" t="b">
        <f t="shared" si="5"/>
        <v>1</v>
      </c>
      <c r="K104" s="80">
        <f t="shared" si="6"/>
        <v>0</v>
      </c>
      <c r="L104" s="43" t="str">
        <f t="shared" si="7"/>
        <v>-</v>
      </c>
      <c r="M104" s="43" t="str">
        <f>IFERROR(__xludf.DUMMYFUNCTION("split(A104,""-"")"),"SYSTEM")</f>
        <v>SYSTEM</v>
      </c>
      <c r="N104" s="43">
        <f>IFERROR(__xludf.DUMMYFUNCTION("""COMPUTED_VALUE"""),5.0)</f>
        <v>5</v>
      </c>
      <c r="O104" s="43">
        <f>IFERROR(__xludf.DUMMYFUNCTION("""COMPUTED_VALUE"""),7.0)</f>
        <v>7</v>
      </c>
    </row>
    <row r="105">
      <c r="A105" s="43" t="str">
        <f>'アセスメント'!B106</f>
        <v>SYSTEM-5-8</v>
      </c>
      <c r="B105" s="43" t="str">
        <f>criteria!D105</f>
        <v>アンチパターン</v>
      </c>
      <c r="C105" s="43" t="b">
        <f>'アセスメント'!F106</f>
        <v>0</v>
      </c>
      <c r="D105" s="43" t="b">
        <f>'アセスメント'!G106</f>
        <v>0</v>
      </c>
      <c r="E105" s="43" t="b">
        <f>'アセスメント'!H106</f>
        <v>0</v>
      </c>
      <c r="F105" s="43" t="b">
        <f t="shared" si="1"/>
        <v>1</v>
      </c>
      <c r="G105" s="43" t="b">
        <f t="shared" si="2"/>
        <v>0</v>
      </c>
      <c r="H105" s="43" t="b">
        <f t="shared" si="3"/>
        <v>0</v>
      </c>
      <c r="I105" s="43" t="b">
        <f t="shared" si="4"/>
        <v>0</v>
      </c>
      <c r="J105" s="43" t="b">
        <f t="shared" si="5"/>
        <v>1</v>
      </c>
      <c r="K105" s="80">
        <f t="shared" si="6"/>
        <v>0</v>
      </c>
      <c r="L105" s="43" t="str">
        <f t="shared" si="7"/>
        <v>-</v>
      </c>
      <c r="M105" s="43" t="str">
        <f>IFERROR(__xludf.DUMMYFUNCTION("split(A105,""-"")"),"SYSTEM")</f>
        <v>SYSTEM</v>
      </c>
      <c r="N105" s="43">
        <f>IFERROR(__xludf.DUMMYFUNCTION("""COMPUTED_VALUE"""),5.0)</f>
        <v>5</v>
      </c>
      <c r="O105" s="43">
        <f>IFERROR(__xludf.DUMMYFUNCTION("""COMPUTED_VALUE"""),8.0)</f>
        <v>8</v>
      </c>
    </row>
    <row r="106">
      <c r="A106" s="43" t="str">
        <f>'アセスメント'!B107</f>
        <v>SYSTEM-6-1</v>
      </c>
      <c r="B106" s="43" t="str">
        <f>criteria!D106</f>
        <v>メトリクスの計測</v>
      </c>
      <c r="C106" s="43" t="b">
        <f>'アセスメント'!F107</f>
        <v>0</v>
      </c>
      <c r="D106" s="43" t="b">
        <f>'アセスメント'!G107</f>
        <v>0</v>
      </c>
      <c r="E106" s="43" t="b">
        <f>'アセスメント'!H107</f>
        <v>0</v>
      </c>
      <c r="F106" s="43" t="b">
        <f t="shared" si="1"/>
        <v>1</v>
      </c>
      <c r="G106" s="43" t="b">
        <f t="shared" si="2"/>
        <v>0</v>
      </c>
      <c r="H106" s="43" t="b">
        <f t="shared" si="3"/>
        <v>0</v>
      </c>
      <c r="I106" s="43" t="b">
        <f t="shared" si="4"/>
        <v>0</v>
      </c>
      <c r="J106" s="43" t="b">
        <f t="shared" si="5"/>
        <v>0</v>
      </c>
      <c r="K106" s="80">
        <f t="shared" si="6"/>
        <v>0</v>
      </c>
      <c r="L106" s="43" t="str">
        <f t="shared" si="7"/>
        <v>-</v>
      </c>
      <c r="M106" s="43" t="str">
        <f>IFERROR(__xludf.DUMMYFUNCTION("split(A106,""-"")"),"SYSTEM")</f>
        <v>SYSTEM</v>
      </c>
      <c r="N106" s="43">
        <f>IFERROR(__xludf.DUMMYFUNCTION("""COMPUTED_VALUE"""),6.0)</f>
        <v>6</v>
      </c>
      <c r="O106" s="43">
        <f>IFERROR(__xludf.DUMMYFUNCTION("""COMPUTED_VALUE"""),1.0)</f>
        <v>1</v>
      </c>
    </row>
    <row r="107">
      <c r="A107" s="43" t="str">
        <f>'アセスメント'!B108</f>
        <v>SYSTEM-6-2</v>
      </c>
      <c r="B107" s="43" t="str">
        <f>criteria!D107</f>
        <v>学習と改善</v>
      </c>
      <c r="C107" s="43" t="b">
        <f>'アセスメント'!F108</f>
        <v>0</v>
      </c>
      <c r="D107" s="43" t="b">
        <f>'アセスメント'!G108</f>
        <v>0</v>
      </c>
      <c r="E107" s="43" t="b">
        <f>'アセスメント'!H108</f>
        <v>0</v>
      </c>
      <c r="F107" s="43" t="b">
        <f t="shared" si="1"/>
        <v>1</v>
      </c>
      <c r="G107" s="43" t="b">
        <f t="shared" si="2"/>
        <v>0</v>
      </c>
      <c r="H107" s="43" t="b">
        <f t="shared" si="3"/>
        <v>0</v>
      </c>
      <c r="I107" s="43" t="b">
        <f t="shared" si="4"/>
        <v>0</v>
      </c>
      <c r="J107" s="43" t="b">
        <f t="shared" si="5"/>
        <v>0</v>
      </c>
      <c r="K107" s="80">
        <f t="shared" si="6"/>
        <v>0</v>
      </c>
      <c r="L107" s="43" t="str">
        <f t="shared" si="7"/>
        <v>-</v>
      </c>
      <c r="M107" s="43" t="str">
        <f>IFERROR(__xludf.DUMMYFUNCTION("split(A107,""-"")"),"SYSTEM")</f>
        <v>SYSTEM</v>
      </c>
      <c r="N107" s="43">
        <f>IFERROR(__xludf.DUMMYFUNCTION("""COMPUTED_VALUE"""),6.0)</f>
        <v>6</v>
      </c>
      <c r="O107" s="43">
        <f>IFERROR(__xludf.DUMMYFUNCTION("""COMPUTED_VALUE"""),2.0)</f>
        <v>2</v>
      </c>
    </row>
    <row r="108">
      <c r="A108" s="43" t="str">
        <f>'アセスメント'!B109</f>
        <v>SYSTEM-6-3</v>
      </c>
      <c r="B108" s="43" t="str">
        <f>criteria!D108</f>
        <v>プラクティス</v>
      </c>
      <c r="C108" s="43" t="b">
        <f>'アセスメント'!F109</f>
        <v>0</v>
      </c>
      <c r="D108" s="43" t="b">
        <f>'アセスメント'!G109</f>
        <v>0</v>
      </c>
      <c r="E108" s="43" t="b">
        <f>'アセスメント'!H109</f>
        <v>0</v>
      </c>
      <c r="F108" s="43" t="b">
        <f t="shared" si="1"/>
        <v>1</v>
      </c>
      <c r="G108" s="43" t="b">
        <f t="shared" si="2"/>
        <v>0</v>
      </c>
      <c r="H108" s="43" t="b">
        <f t="shared" si="3"/>
        <v>0</v>
      </c>
      <c r="I108" s="43" t="b">
        <f t="shared" si="4"/>
        <v>0</v>
      </c>
      <c r="J108" s="43" t="b">
        <f t="shared" si="5"/>
        <v>0</v>
      </c>
      <c r="K108" s="80">
        <f t="shared" si="6"/>
        <v>0</v>
      </c>
      <c r="L108" s="43" t="str">
        <f t="shared" si="7"/>
        <v>-</v>
      </c>
      <c r="M108" s="43" t="str">
        <f>IFERROR(__xludf.DUMMYFUNCTION("split(A108,""-"")"),"SYSTEM")</f>
        <v>SYSTEM</v>
      </c>
      <c r="N108" s="43">
        <f>IFERROR(__xludf.DUMMYFUNCTION("""COMPUTED_VALUE"""),6.0)</f>
        <v>6</v>
      </c>
      <c r="O108" s="43">
        <f>IFERROR(__xludf.DUMMYFUNCTION("""COMPUTED_VALUE"""),3.0)</f>
        <v>3</v>
      </c>
    </row>
    <row r="109">
      <c r="A109" s="43" t="str">
        <f>'アセスメント'!B110</f>
        <v>SYSTEM-6-4</v>
      </c>
      <c r="B109" s="43" t="str">
        <f>criteria!D109</f>
        <v>プラクティス</v>
      </c>
      <c r="C109" s="43" t="b">
        <f>'アセスメント'!F110</f>
        <v>0</v>
      </c>
      <c r="D109" s="43" t="b">
        <f>'アセスメント'!G110</f>
        <v>0</v>
      </c>
      <c r="E109" s="43" t="b">
        <f>'アセスメント'!H110</f>
        <v>0</v>
      </c>
      <c r="F109" s="43" t="b">
        <f t="shared" si="1"/>
        <v>1</v>
      </c>
      <c r="G109" s="43" t="b">
        <f t="shared" si="2"/>
        <v>0</v>
      </c>
      <c r="H109" s="43" t="b">
        <f t="shared" si="3"/>
        <v>0</v>
      </c>
      <c r="I109" s="43" t="b">
        <f t="shared" si="4"/>
        <v>0</v>
      </c>
      <c r="J109" s="43" t="b">
        <f t="shared" si="5"/>
        <v>0</v>
      </c>
      <c r="K109" s="80">
        <f t="shared" si="6"/>
        <v>0</v>
      </c>
      <c r="L109" s="43" t="str">
        <f t="shared" si="7"/>
        <v>-</v>
      </c>
      <c r="M109" s="43" t="str">
        <f>IFERROR(__xludf.DUMMYFUNCTION("split(A109,""-"")"),"SYSTEM")</f>
        <v>SYSTEM</v>
      </c>
      <c r="N109" s="43">
        <f>IFERROR(__xludf.DUMMYFUNCTION("""COMPUTED_VALUE"""),6.0)</f>
        <v>6</v>
      </c>
      <c r="O109" s="43">
        <f>IFERROR(__xludf.DUMMYFUNCTION("""COMPUTED_VALUE"""),4.0)</f>
        <v>4</v>
      </c>
    </row>
    <row r="110">
      <c r="A110" s="43" t="str">
        <f>'アセスメント'!B111</f>
        <v>SYSTEM-6-5</v>
      </c>
      <c r="B110" s="43" t="str">
        <f>criteria!D110</f>
        <v>プラクティス</v>
      </c>
      <c r="C110" s="43" t="b">
        <f>'アセスメント'!F111</f>
        <v>0</v>
      </c>
      <c r="D110" s="43" t="b">
        <f>'アセスメント'!G111</f>
        <v>0</v>
      </c>
      <c r="E110" s="43" t="b">
        <f>'アセスメント'!H111</f>
        <v>0</v>
      </c>
      <c r="F110" s="43" t="b">
        <f t="shared" si="1"/>
        <v>1</v>
      </c>
      <c r="G110" s="43" t="b">
        <f t="shared" si="2"/>
        <v>0</v>
      </c>
      <c r="H110" s="43" t="b">
        <f t="shared" si="3"/>
        <v>0</v>
      </c>
      <c r="I110" s="43" t="b">
        <f t="shared" si="4"/>
        <v>0</v>
      </c>
      <c r="J110" s="43" t="b">
        <f t="shared" si="5"/>
        <v>0</v>
      </c>
      <c r="K110" s="80">
        <f t="shared" si="6"/>
        <v>0</v>
      </c>
      <c r="L110" s="43" t="str">
        <f t="shared" si="7"/>
        <v>-</v>
      </c>
      <c r="M110" s="43" t="str">
        <f>IFERROR(__xludf.DUMMYFUNCTION("split(A110,""-"")"),"SYSTEM")</f>
        <v>SYSTEM</v>
      </c>
      <c r="N110" s="43">
        <f>IFERROR(__xludf.DUMMYFUNCTION("""COMPUTED_VALUE"""),6.0)</f>
        <v>6</v>
      </c>
      <c r="O110" s="43">
        <f>IFERROR(__xludf.DUMMYFUNCTION("""COMPUTED_VALUE"""),5.0)</f>
        <v>5</v>
      </c>
    </row>
    <row r="111">
      <c r="A111" s="43" t="str">
        <f>'アセスメント'!B112</f>
        <v>SYSTEM-6-6</v>
      </c>
      <c r="B111" s="43" t="str">
        <f>criteria!D111</f>
        <v>アンチパターン</v>
      </c>
      <c r="C111" s="43" t="b">
        <f>'アセスメント'!F112</f>
        <v>0</v>
      </c>
      <c r="D111" s="43" t="b">
        <f>'アセスメント'!G112</f>
        <v>0</v>
      </c>
      <c r="E111" s="43" t="b">
        <f>'アセスメント'!H112</f>
        <v>0</v>
      </c>
      <c r="F111" s="43" t="b">
        <f t="shared" si="1"/>
        <v>1</v>
      </c>
      <c r="G111" s="43" t="b">
        <f t="shared" si="2"/>
        <v>0</v>
      </c>
      <c r="H111" s="43" t="b">
        <f t="shared" si="3"/>
        <v>0</v>
      </c>
      <c r="I111" s="43" t="b">
        <f t="shared" si="4"/>
        <v>0</v>
      </c>
      <c r="J111" s="43" t="b">
        <f t="shared" si="5"/>
        <v>1</v>
      </c>
      <c r="K111" s="80">
        <f t="shared" si="6"/>
        <v>0</v>
      </c>
      <c r="L111" s="43" t="str">
        <f t="shared" si="7"/>
        <v>-</v>
      </c>
      <c r="M111" s="43" t="str">
        <f>IFERROR(__xludf.DUMMYFUNCTION("split(A111,""-"")"),"SYSTEM")</f>
        <v>SYSTEM</v>
      </c>
      <c r="N111" s="43">
        <f>IFERROR(__xludf.DUMMYFUNCTION("""COMPUTED_VALUE"""),6.0)</f>
        <v>6</v>
      </c>
      <c r="O111" s="43">
        <f>IFERROR(__xludf.DUMMYFUNCTION("""COMPUTED_VALUE"""),6.0)</f>
        <v>6</v>
      </c>
    </row>
    <row r="112">
      <c r="A112" s="43" t="str">
        <f>'アセスメント'!B113</f>
        <v>SYSTEM-6-7</v>
      </c>
      <c r="B112" s="43" t="str">
        <f>criteria!D112</f>
        <v>アンチパターン</v>
      </c>
      <c r="C112" s="43" t="b">
        <f>'アセスメント'!F113</f>
        <v>0</v>
      </c>
      <c r="D112" s="43" t="b">
        <f>'アセスメント'!G113</f>
        <v>0</v>
      </c>
      <c r="E112" s="43" t="b">
        <f>'アセスメント'!H113</f>
        <v>0</v>
      </c>
      <c r="F112" s="43" t="b">
        <f t="shared" si="1"/>
        <v>1</v>
      </c>
      <c r="G112" s="43" t="b">
        <f t="shared" si="2"/>
        <v>0</v>
      </c>
      <c r="H112" s="43" t="b">
        <f t="shared" si="3"/>
        <v>0</v>
      </c>
      <c r="I112" s="43" t="b">
        <f t="shared" si="4"/>
        <v>0</v>
      </c>
      <c r="J112" s="43" t="b">
        <f t="shared" si="5"/>
        <v>1</v>
      </c>
      <c r="K112" s="80">
        <f t="shared" si="6"/>
        <v>0</v>
      </c>
      <c r="L112" s="43" t="str">
        <f t="shared" si="7"/>
        <v>-</v>
      </c>
      <c r="M112" s="43" t="str">
        <f>IFERROR(__xludf.DUMMYFUNCTION("split(A112,""-"")"),"SYSTEM")</f>
        <v>SYSTEM</v>
      </c>
      <c r="N112" s="43">
        <f>IFERROR(__xludf.DUMMYFUNCTION("""COMPUTED_VALUE"""),6.0)</f>
        <v>6</v>
      </c>
      <c r="O112" s="43">
        <f>IFERROR(__xludf.DUMMYFUNCTION("""COMPUTED_VALUE"""),7.0)</f>
        <v>7</v>
      </c>
    </row>
    <row r="113">
      <c r="A113" s="43" t="str">
        <f>'アセスメント'!B114</f>
        <v>SYSTEM-6-8</v>
      </c>
      <c r="B113" s="43" t="str">
        <f>criteria!D113</f>
        <v>アンチパターン</v>
      </c>
      <c r="C113" s="43" t="b">
        <f>'アセスメント'!F114</f>
        <v>0</v>
      </c>
      <c r="D113" s="43" t="b">
        <f>'アセスメント'!G114</f>
        <v>0</v>
      </c>
      <c r="E113" s="43" t="b">
        <f>'アセスメント'!H114</f>
        <v>0</v>
      </c>
      <c r="F113" s="43" t="b">
        <f t="shared" si="1"/>
        <v>1</v>
      </c>
      <c r="G113" s="43" t="b">
        <f t="shared" si="2"/>
        <v>0</v>
      </c>
      <c r="H113" s="43" t="b">
        <f t="shared" si="3"/>
        <v>0</v>
      </c>
      <c r="I113" s="43" t="b">
        <f t="shared" si="4"/>
        <v>0</v>
      </c>
      <c r="J113" s="43" t="b">
        <f t="shared" si="5"/>
        <v>1</v>
      </c>
      <c r="K113" s="80">
        <f t="shared" si="6"/>
        <v>0</v>
      </c>
      <c r="L113" s="43" t="str">
        <f t="shared" si="7"/>
        <v>-</v>
      </c>
      <c r="M113" s="43" t="str">
        <f>IFERROR(__xludf.DUMMYFUNCTION("split(A113,""-"")"),"SYSTEM")</f>
        <v>SYSTEM</v>
      </c>
      <c r="N113" s="43">
        <f>IFERROR(__xludf.DUMMYFUNCTION("""COMPUTED_VALUE"""),6.0)</f>
        <v>6</v>
      </c>
      <c r="O113" s="43">
        <f>IFERROR(__xludf.DUMMYFUNCTION("""COMPUTED_VALUE"""),8.0)</f>
        <v>8</v>
      </c>
    </row>
    <row r="114">
      <c r="A114" s="43" t="str">
        <f>'アセスメント'!B115</f>
        <v>SYSTEM-7-1</v>
      </c>
      <c r="B114" s="43" t="str">
        <f>criteria!D114</f>
        <v>メトリクスの計測</v>
      </c>
      <c r="C114" s="43" t="b">
        <f>'アセスメント'!F115</f>
        <v>0</v>
      </c>
      <c r="D114" s="43" t="b">
        <f>'アセスメント'!G115</f>
        <v>0</v>
      </c>
      <c r="E114" s="43" t="b">
        <f>'アセスメント'!H115</f>
        <v>0</v>
      </c>
      <c r="F114" s="43" t="b">
        <f t="shared" si="1"/>
        <v>1</v>
      </c>
      <c r="G114" s="43" t="b">
        <f t="shared" si="2"/>
        <v>0</v>
      </c>
      <c r="H114" s="43" t="b">
        <f t="shared" si="3"/>
        <v>0</v>
      </c>
      <c r="I114" s="43" t="b">
        <f t="shared" si="4"/>
        <v>0</v>
      </c>
      <c r="J114" s="43" t="b">
        <f t="shared" si="5"/>
        <v>0</v>
      </c>
      <c r="K114" s="80">
        <f t="shared" si="6"/>
        <v>0</v>
      </c>
      <c r="L114" s="43" t="str">
        <f t="shared" si="7"/>
        <v>-</v>
      </c>
      <c r="M114" s="43" t="str">
        <f>IFERROR(__xludf.DUMMYFUNCTION("split(A114,""-"")"),"SYSTEM")</f>
        <v>SYSTEM</v>
      </c>
      <c r="N114" s="43">
        <f>IFERROR(__xludf.DUMMYFUNCTION("""COMPUTED_VALUE"""),7.0)</f>
        <v>7</v>
      </c>
      <c r="O114" s="43">
        <f>IFERROR(__xludf.DUMMYFUNCTION("""COMPUTED_VALUE"""),1.0)</f>
        <v>1</v>
      </c>
    </row>
    <row r="115">
      <c r="A115" s="43" t="str">
        <f>'アセスメント'!B116</f>
        <v>SYSTEM-7-2</v>
      </c>
      <c r="B115" s="43" t="str">
        <f>criteria!D115</f>
        <v>学習と改善</v>
      </c>
      <c r="C115" s="43" t="b">
        <f>'アセスメント'!F116</f>
        <v>0</v>
      </c>
      <c r="D115" s="43" t="b">
        <f>'アセスメント'!G116</f>
        <v>0</v>
      </c>
      <c r="E115" s="43" t="b">
        <f>'アセスメント'!H116</f>
        <v>0</v>
      </c>
      <c r="F115" s="43" t="b">
        <f t="shared" si="1"/>
        <v>1</v>
      </c>
      <c r="G115" s="43" t="b">
        <f t="shared" si="2"/>
        <v>0</v>
      </c>
      <c r="H115" s="43" t="b">
        <f t="shared" si="3"/>
        <v>0</v>
      </c>
      <c r="I115" s="43" t="b">
        <f t="shared" si="4"/>
        <v>0</v>
      </c>
      <c r="J115" s="43" t="b">
        <f t="shared" si="5"/>
        <v>0</v>
      </c>
      <c r="K115" s="80">
        <f t="shared" si="6"/>
        <v>0</v>
      </c>
      <c r="L115" s="43" t="str">
        <f t="shared" si="7"/>
        <v>-</v>
      </c>
      <c r="M115" s="43" t="str">
        <f>IFERROR(__xludf.DUMMYFUNCTION("split(A115,""-"")"),"SYSTEM")</f>
        <v>SYSTEM</v>
      </c>
      <c r="N115" s="43">
        <f>IFERROR(__xludf.DUMMYFUNCTION("""COMPUTED_VALUE"""),7.0)</f>
        <v>7</v>
      </c>
      <c r="O115" s="43">
        <f>IFERROR(__xludf.DUMMYFUNCTION("""COMPUTED_VALUE"""),2.0)</f>
        <v>2</v>
      </c>
    </row>
    <row r="116">
      <c r="A116" s="43" t="str">
        <f>'アセスメント'!B117</f>
        <v>SYSTEM-7-3</v>
      </c>
      <c r="B116" s="43" t="str">
        <f>criteria!D116</f>
        <v>プラクティス</v>
      </c>
      <c r="C116" s="43" t="b">
        <f>'アセスメント'!F117</f>
        <v>0</v>
      </c>
      <c r="D116" s="43" t="b">
        <f>'アセスメント'!G117</f>
        <v>0</v>
      </c>
      <c r="E116" s="43" t="b">
        <f>'アセスメント'!H117</f>
        <v>0</v>
      </c>
      <c r="F116" s="43" t="b">
        <f t="shared" si="1"/>
        <v>1</v>
      </c>
      <c r="G116" s="43" t="b">
        <f t="shared" si="2"/>
        <v>0</v>
      </c>
      <c r="H116" s="43" t="b">
        <f t="shared" si="3"/>
        <v>0</v>
      </c>
      <c r="I116" s="43" t="b">
        <f t="shared" si="4"/>
        <v>0</v>
      </c>
      <c r="J116" s="43" t="b">
        <f t="shared" si="5"/>
        <v>0</v>
      </c>
      <c r="K116" s="80">
        <f t="shared" si="6"/>
        <v>0</v>
      </c>
      <c r="L116" s="43" t="str">
        <f t="shared" si="7"/>
        <v>-</v>
      </c>
      <c r="M116" s="43" t="str">
        <f>IFERROR(__xludf.DUMMYFUNCTION("split(A116,""-"")"),"SYSTEM")</f>
        <v>SYSTEM</v>
      </c>
      <c r="N116" s="43">
        <f>IFERROR(__xludf.DUMMYFUNCTION("""COMPUTED_VALUE"""),7.0)</f>
        <v>7</v>
      </c>
      <c r="O116" s="43">
        <f>IFERROR(__xludf.DUMMYFUNCTION("""COMPUTED_VALUE"""),3.0)</f>
        <v>3</v>
      </c>
    </row>
    <row r="117">
      <c r="A117" s="43" t="str">
        <f>'アセスメント'!B118</f>
        <v>SYSTEM-7-4</v>
      </c>
      <c r="B117" s="43" t="str">
        <f>criteria!D117</f>
        <v>プラクティス</v>
      </c>
      <c r="C117" s="43" t="b">
        <f>'アセスメント'!F118</f>
        <v>0</v>
      </c>
      <c r="D117" s="43" t="b">
        <f>'アセスメント'!G118</f>
        <v>0</v>
      </c>
      <c r="E117" s="43" t="b">
        <f>'アセスメント'!H118</f>
        <v>0</v>
      </c>
      <c r="F117" s="43" t="b">
        <f t="shared" si="1"/>
        <v>1</v>
      </c>
      <c r="G117" s="43" t="b">
        <f t="shared" si="2"/>
        <v>0</v>
      </c>
      <c r="H117" s="43" t="b">
        <f t="shared" si="3"/>
        <v>0</v>
      </c>
      <c r="I117" s="43" t="b">
        <f t="shared" si="4"/>
        <v>0</v>
      </c>
      <c r="J117" s="43" t="b">
        <f t="shared" si="5"/>
        <v>0</v>
      </c>
      <c r="K117" s="80">
        <f t="shared" si="6"/>
        <v>0</v>
      </c>
      <c r="L117" s="43" t="str">
        <f t="shared" si="7"/>
        <v>-</v>
      </c>
      <c r="M117" s="43" t="str">
        <f>IFERROR(__xludf.DUMMYFUNCTION("split(A117,""-"")"),"SYSTEM")</f>
        <v>SYSTEM</v>
      </c>
      <c r="N117" s="43">
        <f>IFERROR(__xludf.DUMMYFUNCTION("""COMPUTED_VALUE"""),7.0)</f>
        <v>7</v>
      </c>
      <c r="O117" s="43">
        <f>IFERROR(__xludf.DUMMYFUNCTION("""COMPUTED_VALUE"""),4.0)</f>
        <v>4</v>
      </c>
    </row>
    <row r="118">
      <c r="A118" s="43" t="str">
        <f>'アセスメント'!B119</f>
        <v>SYSTEM-7-5</v>
      </c>
      <c r="B118" s="43" t="str">
        <f>criteria!D118</f>
        <v>プラクティス</v>
      </c>
      <c r="C118" s="43" t="b">
        <f>'アセスメント'!F119</f>
        <v>0</v>
      </c>
      <c r="D118" s="43" t="b">
        <f>'アセスメント'!G119</f>
        <v>0</v>
      </c>
      <c r="E118" s="43" t="b">
        <f>'アセスメント'!H119</f>
        <v>0</v>
      </c>
      <c r="F118" s="43" t="b">
        <f t="shared" si="1"/>
        <v>1</v>
      </c>
      <c r="G118" s="43" t="b">
        <f t="shared" si="2"/>
        <v>0</v>
      </c>
      <c r="H118" s="43" t="b">
        <f t="shared" si="3"/>
        <v>0</v>
      </c>
      <c r="I118" s="43" t="b">
        <f t="shared" si="4"/>
        <v>0</v>
      </c>
      <c r="J118" s="43" t="b">
        <f t="shared" si="5"/>
        <v>0</v>
      </c>
      <c r="K118" s="80">
        <f t="shared" si="6"/>
        <v>0</v>
      </c>
      <c r="L118" s="43" t="str">
        <f t="shared" si="7"/>
        <v>-</v>
      </c>
      <c r="M118" s="43" t="str">
        <f>IFERROR(__xludf.DUMMYFUNCTION("split(A118,""-"")"),"SYSTEM")</f>
        <v>SYSTEM</v>
      </c>
      <c r="N118" s="43">
        <f>IFERROR(__xludf.DUMMYFUNCTION("""COMPUTED_VALUE"""),7.0)</f>
        <v>7</v>
      </c>
      <c r="O118" s="43">
        <f>IFERROR(__xludf.DUMMYFUNCTION("""COMPUTED_VALUE"""),5.0)</f>
        <v>5</v>
      </c>
    </row>
    <row r="119">
      <c r="A119" s="43" t="str">
        <f>'アセスメント'!B120</f>
        <v>SYSTEM-7-6</v>
      </c>
      <c r="B119" s="43" t="str">
        <f>criteria!D119</f>
        <v>アンチパターン</v>
      </c>
      <c r="C119" s="43" t="b">
        <f>'アセスメント'!F120</f>
        <v>0</v>
      </c>
      <c r="D119" s="43" t="b">
        <f>'アセスメント'!G120</f>
        <v>0</v>
      </c>
      <c r="E119" s="43" t="b">
        <f>'アセスメント'!H120</f>
        <v>0</v>
      </c>
      <c r="F119" s="43" t="b">
        <f t="shared" si="1"/>
        <v>1</v>
      </c>
      <c r="G119" s="43" t="b">
        <f t="shared" si="2"/>
        <v>0</v>
      </c>
      <c r="H119" s="43" t="b">
        <f t="shared" si="3"/>
        <v>0</v>
      </c>
      <c r="I119" s="43" t="b">
        <f t="shared" si="4"/>
        <v>0</v>
      </c>
      <c r="J119" s="43" t="b">
        <f t="shared" si="5"/>
        <v>1</v>
      </c>
      <c r="K119" s="80">
        <f t="shared" si="6"/>
        <v>0</v>
      </c>
      <c r="L119" s="43" t="str">
        <f t="shared" si="7"/>
        <v>-</v>
      </c>
      <c r="M119" s="43" t="str">
        <f>IFERROR(__xludf.DUMMYFUNCTION("split(A119,""-"")"),"SYSTEM")</f>
        <v>SYSTEM</v>
      </c>
      <c r="N119" s="43">
        <f>IFERROR(__xludf.DUMMYFUNCTION("""COMPUTED_VALUE"""),7.0)</f>
        <v>7</v>
      </c>
      <c r="O119" s="43">
        <f>IFERROR(__xludf.DUMMYFUNCTION("""COMPUTED_VALUE"""),6.0)</f>
        <v>6</v>
      </c>
    </row>
    <row r="120">
      <c r="A120" s="43" t="str">
        <f>'アセスメント'!B121</f>
        <v>SYSTEM-7-7</v>
      </c>
      <c r="B120" s="43" t="str">
        <f>criteria!D120</f>
        <v>アンチパターン</v>
      </c>
      <c r="C120" s="43" t="b">
        <f>'アセスメント'!F121</f>
        <v>0</v>
      </c>
      <c r="D120" s="43" t="b">
        <f>'アセスメント'!G121</f>
        <v>0</v>
      </c>
      <c r="E120" s="43" t="b">
        <f>'アセスメント'!H121</f>
        <v>0</v>
      </c>
      <c r="F120" s="43" t="b">
        <f t="shared" si="1"/>
        <v>1</v>
      </c>
      <c r="G120" s="43" t="b">
        <f t="shared" si="2"/>
        <v>0</v>
      </c>
      <c r="H120" s="43" t="b">
        <f t="shared" si="3"/>
        <v>0</v>
      </c>
      <c r="I120" s="43" t="b">
        <f t="shared" si="4"/>
        <v>0</v>
      </c>
      <c r="J120" s="43" t="b">
        <f t="shared" si="5"/>
        <v>1</v>
      </c>
      <c r="K120" s="80">
        <f t="shared" si="6"/>
        <v>0</v>
      </c>
      <c r="L120" s="43" t="str">
        <f t="shared" si="7"/>
        <v>-</v>
      </c>
      <c r="M120" s="43" t="str">
        <f>IFERROR(__xludf.DUMMYFUNCTION("split(A120,""-"")"),"SYSTEM")</f>
        <v>SYSTEM</v>
      </c>
      <c r="N120" s="43">
        <f>IFERROR(__xludf.DUMMYFUNCTION("""COMPUTED_VALUE"""),7.0)</f>
        <v>7</v>
      </c>
      <c r="O120" s="43">
        <f>IFERROR(__xludf.DUMMYFUNCTION("""COMPUTED_VALUE"""),7.0)</f>
        <v>7</v>
      </c>
    </row>
    <row r="121">
      <c r="A121" s="43" t="str">
        <f>'アセスメント'!B122</f>
        <v>SYSTEM-7-8</v>
      </c>
      <c r="B121" s="43" t="str">
        <f>criteria!D121</f>
        <v>アンチパターン</v>
      </c>
      <c r="C121" s="43" t="b">
        <f>'アセスメント'!F122</f>
        <v>0</v>
      </c>
      <c r="D121" s="43" t="b">
        <f>'アセスメント'!G122</f>
        <v>0</v>
      </c>
      <c r="E121" s="43" t="b">
        <f>'アセスメント'!H122</f>
        <v>0</v>
      </c>
      <c r="F121" s="43" t="b">
        <f t="shared" si="1"/>
        <v>1</v>
      </c>
      <c r="G121" s="43" t="b">
        <f t="shared" si="2"/>
        <v>0</v>
      </c>
      <c r="H121" s="43" t="b">
        <f t="shared" si="3"/>
        <v>0</v>
      </c>
      <c r="I121" s="43" t="b">
        <f t="shared" si="4"/>
        <v>0</v>
      </c>
      <c r="J121" s="43" t="b">
        <f t="shared" si="5"/>
        <v>1</v>
      </c>
      <c r="K121" s="80">
        <f t="shared" si="6"/>
        <v>0</v>
      </c>
      <c r="L121" s="43" t="str">
        <f t="shared" si="7"/>
        <v>-</v>
      </c>
      <c r="M121" s="43" t="str">
        <f>IFERROR(__xludf.DUMMYFUNCTION("split(A121,""-"")"),"SYSTEM")</f>
        <v>SYSTEM</v>
      </c>
      <c r="N121" s="43">
        <f>IFERROR(__xludf.DUMMYFUNCTION("""COMPUTED_VALUE"""),7.0)</f>
        <v>7</v>
      </c>
      <c r="O121" s="43">
        <f>IFERROR(__xludf.DUMMYFUNCTION("""COMPUTED_VALUE"""),8.0)</f>
        <v>8</v>
      </c>
    </row>
    <row r="122">
      <c r="A122" s="43" t="str">
        <f>'アセスメント'!B123</f>
        <v>SYSTEM-8-1</v>
      </c>
      <c r="B122" s="43" t="str">
        <f>criteria!D122</f>
        <v>メトリクスの計測</v>
      </c>
      <c r="C122" s="43" t="b">
        <f>'アセスメント'!F123</f>
        <v>0</v>
      </c>
      <c r="D122" s="43" t="b">
        <f>'アセスメント'!G123</f>
        <v>0</v>
      </c>
      <c r="E122" s="43" t="b">
        <f>'アセスメント'!H123</f>
        <v>0</v>
      </c>
      <c r="F122" s="43" t="b">
        <f t="shared" si="1"/>
        <v>1</v>
      </c>
      <c r="G122" s="43" t="b">
        <f t="shared" si="2"/>
        <v>0</v>
      </c>
      <c r="H122" s="43" t="b">
        <f t="shared" si="3"/>
        <v>0</v>
      </c>
      <c r="I122" s="43" t="b">
        <f t="shared" si="4"/>
        <v>0</v>
      </c>
      <c r="J122" s="43" t="b">
        <f t="shared" si="5"/>
        <v>0</v>
      </c>
      <c r="K122" s="80">
        <f t="shared" si="6"/>
        <v>0</v>
      </c>
      <c r="L122" s="43" t="str">
        <f t="shared" si="7"/>
        <v>-</v>
      </c>
      <c r="M122" s="43" t="str">
        <f>IFERROR(__xludf.DUMMYFUNCTION("split(A122,""-"")"),"SYSTEM")</f>
        <v>SYSTEM</v>
      </c>
      <c r="N122" s="43">
        <f>IFERROR(__xludf.DUMMYFUNCTION("""COMPUTED_VALUE"""),8.0)</f>
        <v>8</v>
      </c>
      <c r="O122" s="43">
        <f>IFERROR(__xludf.DUMMYFUNCTION("""COMPUTED_VALUE"""),1.0)</f>
        <v>1</v>
      </c>
    </row>
    <row r="123">
      <c r="A123" s="43" t="str">
        <f>'アセスメント'!B124</f>
        <v>SYSTEM-8-2</v>
      </c>
      <c r="B123" s="43" t="str">
        <f>criteria!D123</f>
        <v>学習と改善</v>
      </c>
      <c r="C123" s="43" t="b">
        <f>'アセスメント'!F124</f>
        <v>0</v>
      </c>
      <c r="D123" s="43" t="b">
        <f>'アセスメント'!G124</f>
        <v>0</v>
      </c>
      <c r="E123" s="43" t="b">
        <f>'アセスメント'!H124</f>
        <v>0</v>
      </c>
      <c r="F123" s="43" t="b">
        <f t="shared" si="1"/>
        <v>1</v>
      </c>
      <c r="G123" s="43" t="b">
        <f t="shared" si="2"/>
        <v>0</v>
      </c>
      <c r="H123" s="43" t="b">
        <f t="shared" si="3"/>
        <v>0</v>
      </c>
      <c r="I123" s="43" t="b">
        <f t="shared" si="4"/>
        <v>0</v>
      </c>
      <c r="J123" s="43" t="b">
        <f t="shared" si="5"/>
        <v>0</v>
      </c>
      <c r="K123" s="80">
        <f t="shared" si="6"/>
        <v>0</v>
      </c>
      <c r="L123" s="43" t="str">
        <f t="shared" si="7"/>
        <v>-</v>
      </c>
      <c r="M123" s="43" t="str">
        <f>IFERROR(__xludf.DUMMYFUNCTION("split(A123,""-"")"),"SYSTEM")</f>
        <v>SYSTEM</v>
      </c>
      <c r="N123" s="43">
        <f>IFERROR(__xludf.DUMMYFUNCTION("""COMPUTED_VALUE"""),8.0)</f>
        <v>8</v>
      </c>
      <c r="O123" s="43">
        <f>IFERROR(__xludf.DUMMYFUNCTION("""COMPUTED_VALUE"""),2.0)</f>
        <v>2</v>
      </c>
    </row>
    <row r="124">
      <c r="A124" s="43" t="str">
        <f>'アセスメント'!B125</f>
        <v>SYSTEM-8-3</v>
      </c>
      <c r="B124" s="43" t="str">
        <f>criteria!D124</f>
        <v>プラクティス</v>
      </c>
      <c r="C124" s="43" t="b">
        <f>'アセスメント'!F125</f>
        <v>0</v>
      </c>
      <c r="D124" s="43" t="b">
        <f>'アセスメント'!G125</f>
        <v>0</v>
      </c>
      <c r="E124" s="43" t="b">
        <f>'アセスメント'!H125</f>
        <v>0</v>
      </c>
      <c r="F124" s="43" t="b">
        <f t="shared" si="1"/>
        <v>1</v>
      </c>
      <c r="G124" s="43" t="b">
        <f t="shared" si="2"/>
        <v>0</v>
      </c>
      <c r="H124" s="43" t="b">
        <f t="shared" si="3"/>
        <v>0</v>
      </c>
      <c r="I124" s="43" t="b">
        <f t="shared" si="4"/>
        <v>0</v>
      </c>
      <c r="J124" s="43" t="b">
        <f t="shared" si="5"/>
        <v>0</v>
      </c>
      <c r="K124" s="80">
        <f t="shared" si="6"/>
        <v>0</v>
      </c>
      <c r="L124" s="43" t="str">
        <f t="shared" si="7"/>
        <v>-</v>
      </c>
      <c r="M124" s="43" t="str">
        <f>IFERROR(__xludf.DUMMYFUNCTION("split(A124,""-"")"),"SYSTEM")</f>
        <v>SYSTEM</v>
      </c>
      <c r="N124" s="43">
        <f>IFERROR(__xludf.DUMMYFUNCTION("""COMPUTED_VALUE"""),8.0)</f>
        <v>8</v>
      </c>
      <c r="O124" s="43">
        <f>IFERROR(__xludf.DUMMYFUNCTION("""COMPUTED_VALUE"""),3.0)</f>
        <v>3</v>
      </c>
    </row>
    <row r="125">
      <c r="A125" s="43" t="str">
        <f>'アセスメント'!B126</f>
        <v>SYSTEM-8-4</v>
      </c>
      <c r="B125" s="43" t="str">
        <f>criteria!D125</f>
        <v>プラクティス</v>
      </c>
      <c r="C125" s="43" t="b">
        <f>'アセスメント'!F126</f>
        <v>0</v>
      </c>
      <c r="D125" s="43" t="b">
        <f>'アセスメント'!G126</f>
        <v>0</v>
      </c>
      <c r="E125" s="43" t="b">
        <f>'アセスメント'!H126</f>
        <v>0</v>
      </c>
      <c r="F125" s="43" t="b">
        <f t="shared" si="1"/>
        <v>1</v>
      </c>
      <c r="G125" s="43" t="b">
        <f t="shared" si="2"/>
        <v>0</v>
      </c>
      <c r="H125" s="43" t="b">
        <f t="shared" si="3"/>
        <v>0</v>
      </c>
      <c r="I125" s="43" t="b">
        <f t="shared" si="4"/>
        <v>0</v>
      </c>
      <c r="J125" s="43" t="b">
        <f t="shared" si="5"/>
        <v>0</v>
      </c>
      <c r="K125" s="80">
        <f t="shared" si="6"/>
        <v>0</v>
      </c>
      <c r="L125" s="43" t="str">
        <f t="shared" si="7"/>
        <v>-</v>
      </c>
      <c r="M125" s="43" t="str">
        <f>IFERROR(__xludf.DUMMYFUNCTION("split(A125,""-"")"),"SYSTEM")</f>
        <v>SYSTEM</v>
      </c>
      <c r="N125" s="43">
        <f>IFERROR(__xludf.DUMMYFUNCTION("""COMPUTED_VALUE"""),8.0)</f>
        <v>8</v>
      </c>
      <c r="O125" s="43">
        <f>IFERROR(__xludf.DUMMYFUNCTION("""COMPUTED_VALUE"""),4.0)</f>
        <v>4</v>
      </c>
    </row>
    <row r="126">
      <c r="A126" s="43" t="str">
        <f>'アセスメント'!B127</f>
        <v>SYSTEM-8-5</v>
      </c>
      <c r="B126" s="43" t="str">
        <f>criteria!D126</f>
        <v>プラクティス</v>
      </c>
      <c r="C126" s="43" t="b">
        <f>'アセスメント'!F127</f>
        <v>0</v>
      </c>
      <c r="D126" s="43" t="b">
        <f>'アセスメント'!G127</f>
        <v>0</v>
      </c>
      <c r="E126" s="43" t="b">
        <f>'アセスメント'!H127</f>
        <v>0</v>
      </c>
      <c r="F126" s="43" t="b">
        <f t="shared" si="1"/>
        <v>1</v>
      </c>
      <c r="G126" s="43" t="b">
        <f t="shared" si="2"/>
        <v>0</v>
      </c>
      <c r="H126" s="43" t="b">
        <f t="shared" si="3"/>
        <v>0</v>
      </c>
      <c r="I126" s="43" t="b">
        <f t="shared" si="4"/>
        <v>0</v>
      </c>
      <c r="J126" s="43" t="b">
        <f t="shared" si="5"/>
        <v>0</v>
      </c>
      <c r="K126" s="80">
        <f t="shared" si="6"/>
        <v>0</v>
      </c>
      <c r="L126" s="43" t="str">
        <f t="shared" si="7"/>
        <v>-</v>
      </c>
      <c r="M126" s="43" t="str">
        <f>IFERROR(__xludf.DUMMYFUNCTION("split(A126,""-"")"),"SYSTEM")</f>
        <v>SYSTEM</v>
      </c>
      <c r="N126" s="43">
        <f>IFERROR(__xludf.DUMMYFUNCTION("""COMPUTED_VALUE"""),8.0)</f>
        <v>8</v>
      </c>
      <c r="O126" s="43">
        <f>IFERROR(__xludf.DUMMYFUNCTION("""COMPUTED_VALUE"""),5.0)</f>
        <v>5</v>
      </c>
    </row>
    <row r="127">
      <c r="A127" s="43" t="str">
        <f>'アセスメント'!B128</f>
        <v>SYSTEM-8-6</v>
      </c>
      <c r="B127" s="43" t="str">
        <f>criteria!D127</f>
        <v>アンチパターン</v>
      </c>
      <c r="C127" s="43" t="b">
        <f>'アセスメント'!F128</f>
        <v>0</v>
      </c>
      <c r="D127" s="43" t="b">
        <f>'アセスメント'!G128</f>
        <v>0</v>
      </c>
      <c r="E127" s="43" t="b">
        <f>'アセスメント'!H128</f>
        <v>0</v>
      </c>
      <c r="F127" s="43" t="b">
        <f t="shared" si="1"/>
        <v>1</v>
      </c>
      <c r="G127" s="43" t="b">
        <f t="shared" si="2"/>
        <v>0</v>
      </c>
      <c r="H127" s="43" t="b">
        <f t="shared" si="3"/>
        <v>0</v>
      </c>
      <c r="I127" s="43" t="b">
        <f t="shared" si="4"/>
        <v>0</v>
      </c>
      <c r="J127" s="43" t="b">
        <f t="shared" si="5"/>
        <v>1</v>
      </c>
      <c r="K127" s="80">
        <f t="shared" si="6"/>
        <v>0</v>
      </c>
      <c r="L127" s="43" t="str">
        <f t="shared" si="7"/>
        <v>-</v>
      </c>
      <c r="M127" s="43" t="str">
        <f>IFERROR(__xludf.DUMMYFUNCTION("split(A127,""-"")"),"SYSTEM")</f>
        <v>SYSTEM</v>
      </c>
      <c r="N127" s="43">
        <f>IFERROR(__xludf.DUMMYFUNCTION("""COMPUTED_VALUE"""),8.0)</f>
        <v>8</v>
      </c>
      <c r="O127" s="43">
        <f>IFERROR(__xludf.DUMMYFUNCTION("""COMPUTED_VALUE"""),6.0)</f>
        <v>6</v>
      </c>
    </row>
    <row r="128">
      <c r="A128" s="43" t="str">
        <f>'アセスメント'!B129</f>
        <v>SYSTEM-8-7</v>
      </c>
      <c r="B128" s="43" t="str">
        <f>criteria!D128</f>
        <v>アンチパターン</v>
      </c>
      <c r="C128" s="43" t="b">
        <f>'アセスメント'!F129</f>
        <v>0</v>
      </c>
      <c r="D128" s="43" t="b">
        <f>'アセスメント'!G129</f>
        <v>0</v>
      </c>
      <c r="E128" s="43" t="b">
        <f>'アセスメント'!H129</f>
        <v>0</v>
      </c>
      <c r="F128" s="43" t="b">
        <f t="shared" si="1"/>
        <v>1</v>
      </c>
      <c r="G128" s="43" t="b">
        <f t="shared" si="2"/>
        <v>0</v>
      </c>
      <c r="H128" s="43" t="b">
        <f t="shared" si="3"/>
        <v>0</v>
      </c>
      <c r="I128" s="43" t="b">
        <f t="shared" si="4"/>
        <v>0</v>
      </c>
      <c r="J128" s="43" t="b">
        <f t="shared" si="5"/>
        <v>1</v>
      </c>
      <c r="K128" s="80">
        <f t="shared" si="6"/>
        <v>0</v>
      </c>
      <c r="L128" s="43" t="str">
        <f t="shared" si="7"/>
        <v>-</v>
      </c>
      <c r="M128" s="43" t="str">
        <f>IFERROR(__xludf.DUMMYFUNCTION("split(A128,""-"")"),"SYSTEM")</f>
        <v>SYSTEM</v>
      </c>
      <c r="N128" s="43">
        <f>IFERROR(__xludf.DUMMYFUNCTION("""COMPUTED_VALUE"""),8.0)</f>
        <v>8</v>
      </c>
      <c r="O128" s="43">
        <f>IFERROR(__xludf.DUMMYFUNCTION("""COMPUTED_VALUE"""),7.0)</f>
        <v>7</v>
      </c>
    </row>
    <row r="129">
      <c r="A129" s="43" t="str">
        <f>'アセスメント'!B130</f>
        <v>SYSTEM-8-8</v>
      </c>
      <c r="B129" s="43" t="str">
        <f>criteria!D129</f>
        <v>アンチパターン</v>
      </c>
      <c r="C129" s="43" t="b">
        <f>'アセスメント'!F130</f>
        <v>0</v>
      </c>
      <c r="D129" s="43" t="b">
        <f>'アセスメント'!G130</f>
        <v>0</v>
      </c>
      <c r="E129" s="43" t="b">
        <f>'アセスメント'!H130</f>
        <v>0</v>
      </c>
      <c r="F129" s="43" t="b">
        <f t="shared" si="1"/>
        <v>1</v>
      </c>
      <c r="G129" s="43" t="b">
        <f t="shared" si="2"/>
        <v>0</v>
      </c>
      <c r="H129" s="43" t="b">
        <f t="shared" si="3"/>
        <v>0</v>
      </c>
      <c r="I129" s="43" t="b">
        <f t="shared" si="4"/>
        <v>0</v>
      </c>
      <c r="J129" s="43" t="b">
        <f t="shared" si="5"/>
        <v>1</v>
      </c>
      <c r="K129" s="80">
        <f t="shared" si="6"/>
        <v>0</v>
      </c>
      <c r="L129" s="43" t="str">
        <f t="shared" si="7"/>
        <v>-</v>
      </c>
      <c r="M129" s="43" t="str">
        <f>IFERROR(__xludf.DUMMYFUNCTION("split(A129,""-"")"),"SYSTEM")</f>
        <v>SYSTEM</v>
      </c>
      <c r="N129" s="43">
        <f>IFERROR(__xludf.DUMMYFUNCTION("""COMPUTED_VALUE"""),8.0)</f>
        <v>8</v>
      </c>
      <c r="O129" s="43">
        <f>IFERROR(__xludf.DUMMYFUNCTION("""COMPUTED_VALUE"""),8.0)</f>
        <v>8</v>
      </c>
    </row>
    <row r="130">
      <c r="A130" s="43" t="str">
        <f>'アセスメント'!B131</f>
        <v>DATA-1-1</v>
      </c>
      <c r="B130" s="43" t="str">
        <f>criteria!D130</f>
        <v>メトリクスの計測</v>
      </c>
      <c r="C130" s="43" t="b">
        <f>'アセスメント'!F131</f>
        <v>0</v>
      </c>
      <c r="D130" s="43" t="b">
        <f>'アセスメント'!G131</f>
        <v>0</v>
      </c>
      <c r="E130" s="43" t="b">
        <f>'アセスメント'!H131</f>
        <v>0</v>
      </c>
      <c r="F130" s="43" t="b">
        <f t="shared" si="1"/>
        <v>1</v>
      </c>
      <c r="G130" s="43" t="b">
        <f t="shared" si="2"/>
        <v>0</v>
      </c>
      <c r="H130" s="43" t="b">
        <f t="shared" si="3"/>
        <v>0</v>
      </c>
      <c r="I130" s="43" t="b">
        <f t="shared" si="4"/>
        <v>0</v>
      </c>
      <c r="J130" s="43" t="b">
        <f t="shared" si="5"/>
        <v>0</v>
      </c>
      <c r="K130" s="80">
        <f t="shared" si="6"/>
        <v>0</v>
      </c>
      <c r="L130" s="43" t="str">
        <f t="shared" si="7"/>
        <v>-</v>
      </c>
      <c r="M130" s="43" t="str">
        <f>IFERROR(__xludf.DUMMYFUNCTION("split(A130,""-"")"),"DATA")</f>
        <v>DATA</v>
      </c>
      <c r="N130" s="43">
        <f>IFERROR(__xludf.DUMMYFUNCTION("""COMPUTED_VALUE"""),1.0)</f>
        <v>1</v>
      </c>
      <c r="O130" s="43">
        <f>IFERROR(__xludf.DUMMYFUNCTION("""COMPUTED_VALUE"""),1.0)</f>
        <v>1</v>
      </c>
    </row>
    <row r="131">
      <c r="A131" s="43" t="str">
        <f>'アセスメント'!B132</f>
        <v>DATA-1-2</v>
      </c>
      <c r="B131" s="43" t="str">
        <f>criteria!D131</f>
        <v>学習と改善</v>
      </c>
      <c r="C131" s="43" t="b">
        <f>'アセスメント'!F132</f>
        <v>0</v>
      </c>
      <c r="D131" s="43" t="b">
        <f>'アセスメント'!G132</f>
        <v>0</v>
      </c>
      <c r="E131" s="43" t="b">
        <f>'アセスメント'!H132</f>
        <v>0</v>
      </c>
      <c r="F131" s="43" t="b">
        <f t="shared" si="1"/>
        <v>1</v>
      </c>
      <c r="G131" s="43" t="b">
        <f t="shared" si="2"/>
        <v>0</v>
      </c>
      <c r="H131" s="43" t="b">
        <f t="shared" si="3"/>
        <v>0</v>
      </c>
      <c r="I131" s="43" t="b">
        <f t="shared" si="4"/>
        <v>0</v>
      </c>
      <c r="J131" s="43" t="b">
        <f t="shared" si="5"/>
        <v>0</v>
      </c>
      <c r="K131" s="80">
        <f t="shared" si="6"/>
        <v>0</v>
      </c>
      <c r="L131" s="43" t="str">
        <f t="shared" si="7"/>
        <v>-</v>
      </c>
      <c r="M131" s="43" t="str">
        <f>IFERROR(__xludf.DUMMYFUNCTION("split(A131,""-"")"),"DATA")</f>
        <v>DATA</v>
      </c>
      <c r="N131" s="43">
        <f>IFERROR(__xludf.DUMMYFUNCTION("""COMPUTED_VALUE"""),1.0)</f>
        <v>1</v>
      </c>
      <c r="O131" s="43">
        <f>IFERROR(__xludf.DUMMYFUNCTION("""COMPUTED_VALUE"""),2.0)</f>
        <v>2</v>
      </c>
    </row>
    <row r="132">
      <c r="A132" s="43" t="str">
        <f>'アセスメント'!B133</f>
        <v>DATA-1-3</v>
      </c>
      <c r="B132" s="43" t="str">
        <f>criteria!D132</f>
        <v>プラクティス</v>
      </c>
      <c r="C132" s="43" t="b">
        <f>'アセスメント'!F133</f>
        <v>0</v>
      </c>
      <c r="D132" s="43" t="b">
        <f>'アセスメント'!G133</f>
        <v>0</v>
      </c>
      <c r="E132" s="43" t="b">
        <f>'アセスメント'!H133</f>
        <v>0</v>
      </c>
      <c r="F132" s="43" t="b">
        <f t="shared" si="1"/>
        <v>1</v>
      </c>
      <c r="G132" s="43" t="b">
        <f t="shared" si="2"/>
        <v>0</v>
      </c>
      <c r="H132" s="43" t="b">
        <f t="shared" si="3"/>
        <v>0</v>
      </c>
      <c r="I132" s="43" t="b">
        <f t="shared" si="4"/>
        <v>0</v>
      </c>
      <c r="J132" s="43" t="b">
        <f t="shared" si="5"/>
        <v>0</v>
      </c>
      <c r="K132" s="80">
        <f t="shared" si="6"/>
        <v>0</v>
      </c>
      <c r="L132" s="43" t="str">
        <f t="shared" si="7"/>
        <v>-</v>
      </c>
      <c r="M132" s="43" t="str">
        <f>IFERROR(__xludf.DUMMYFUNCTION("split(A132,""-"")"),"DATA")</f>
        <v>DATA</v>
      </c>
      <c r="N132" s="43">
        <f>IFERROR(__xludf.DUMMYFUNCTION("""COMPUTED_VALUE"""),1.0)</f>
        <v>1</v>
      </c>
      <c r="O132" s="43">
        <f>IFERROR(__xludf.DUMMYFUNCTION("""COMPUTED_VALUE"""),3.0)</f>
        <v>3</v>
      </c>
    </row>
    <row r="133">
      <c r="A133" s="43" t="str">
        <f>'アセスメント'!B134</f>
        <v>DATA-1-4</v>
      </c>
      <c r="B133" s="43" t="str">
        <f>criteria!D133</f>
        <v>プラクティス</v>
      </c>
      <c r="C133" s="43" t="b">
        <f>'アセスメント'!F134</f>
        <v>0</v>
      </c>
      <c r="D133" s="43" t="b">
        <f>'アセスメント'!G134</f>
        <v>0</v>
      </c>
      <c r="E133" s="43" t="b">
        <f>'アセスメント'!H134</f>
        <v>0</v>
      </c>
      <c r="F133" s="43" t="b">
        <f t="shared" si="1"/>
        <v>1</v>
      </c>
      <c r="G133" s="43" t="b">
        <f t="shared" si="2"/>
        <v>0</v>
      </c>
      <c r="H133" s="43" t="b">
        <f t="shared" si="3"/>
        <v>0</v>
      </c>
      <c r="I133" s="43" t="b">
        <f t="shared" si="4"/>
        <v>0</v>
      </c>
      <c r="J133" s="43" t="b">
        <f t="shared" si="5"/>
        <v>0</v>
      </c>
      <c r="K133" s="80">
        <f t="shared" si="6"/>
        <v>0</v>
      </c>
      <c r="L133" s="43" t="str">
        <f t="shared" si="7"/>
        <v>-</v>
      </c>
      <c r="M133" s="43" t="str">
        <f>IFERROR(__xludf.DUMMYFUNCTION("split(A133,""-"")"),"DATA")</f>
        <v>DATA</v>
      </c>
      <c r="N133" s="43">
        <f>IFERROR(__xludf.DUMMYFUNCTION("""COMPUTED_VALUE"""),1.0)</f>
        <v>1</v>
      </c>
      <c r="O133" s="43">
        <f>IFERROR(__xludf.DUMMYFUNCTION("""COMPUTED_VALUE"""),4.0)</f>
        <v>4</v>
      </c>
    </row>
    <row r="134">
      <c r="A134" s="43" t="str">
        <f>'アセスメント'!B135</f>
        <v>DATA-1-5</v>
      </c>
      <c r="B134" s="43" t="str">
        <f>criteria!D134</f>
        <v>プラクティス</v>
      </c>
      <c r="C134" s="43" t="b">
        <f>'アセスメント'!F135</f>
        <v>0</v>
      </c>
      <c r="D134" s="43" t="b">
        <f>'アセスメント'!G135</f>
        <v>0</v>
      </c>
      <c r="E134" s="43" t="b">
        <f>'アセスメント'!H135</f>
        <v>0</v>
      </c>
      <c r="F134" s="43" t="b">
        <f t="shared" si="1"/>
        <v>1</v>
      </c>
      <c r="G134" s="43" t="b">
        <f t="shared" si="2"/>
        <v>0</v>
      </c>
      <c r="H134" s="43" t="b">
        <f t="shared" si="3"/>
        <v>0</v>
      </c>
      <c r="I134" s="43" t="b">
        <f t="shared" si="4"/>
        <v>0</v>
      </c>
      <c r="J134" s="43" t="b">
        <f t="shared" si="5"/>
        <v>0</v>
      </c>
      <c r="K134" s="80">
        <f t="shared" si="6"/>
        <v>0</v>
      </c>
      <c r="L134" s="43" t="str">
        <f t="shared" si="7"/>
        <v>-</v>
      </c>
      <c r="M134" s="43" t="str">
        <f>IFERROR(__xludf.DUMMYFUNCTION("split(A134,""-"")"),"DATA")</f>
        <v>DATA</v>
      </c>
      <c r="N134" s="43">
        <f>IFERROR(__xludf.DUMMYFUNCTION("""COMPUTED_VALUE"""),1.0)</f>
        <v>1</v>
      </c>
      <c r="O134" s="43">
        <f>IFERROR(__xludf.DUMMYFUNCTION("""COMPUTED_VALUE"""),5.0)</f>
        <v>5</v>
      </c>
    </row>
    <row r="135">
      <c r="A135" s="43" t="str">
        <f>'アセスメント'!B136</f>
        <v>DATA-1-6</v>
      </c>
      <c r="B135" s="43" t="str">
        <f>criteria!D135</f>
        <v>アンチパターン</v>
      </c>
      <c r="C135" s="43" t="b">
        <f>'アセスメント'!F136</f>
        <v>0</v>
      </c>
      <c r="D135" s="43" t="b">
        <f>'アセスメント'!G136</f>
        <v>0</v>
      </c>
      <c r="E135" s="43" t="b">
        <f>'アセスメント'!H136</f>
        <v>0</v>
      </c>
      <c r="F135" s="43" t="b">
        <f t="shared" si="1"/>
        <v>1</v>
      </c>
      <c r="G135" s="43" t="b">
        <f t="shared" si="2"/>
        <v>0</v>
      </c>
      <c r="H135" s="43" t="b">
        <f t="shared" si="3"/>
        <v>0</v>
      </c>
      <c r="I135" s="43" t="b">
        <f t="shared" si="4"/>
        <v>0</v>
      </c>
      <c r="J135" s="43" t="b">
        <f t="shared" si="5"/>
        <v>1</v>
      </c>
      <c r="K135" s="80">
        <f t="shared" si="6"/>
        <v>0</v>
      </c>
      <c r="L135" s="43" t="str">
        <f t="shared" si="7"/>
        <v>-</v>
      </c>
      <c r="M135" s="43" t="str">
        <f>IFERROR(__xludf.DUMMYFUNCTION("split(A135,""-"")"),"DATA")</f>
        <v>DATA</v>
      </c>
      <c r="N135" s="43">
        <f>IFERROR(__xludf.DUMMYFUNCTION("""COMPUTED_VALUE"""),1.0)</f>
        <v>1</v>
      </c>
      <c r="O135" s="43">
        <f>IFERROR(__xludf.DUMMYFUNCTION("""COMPUTED_VALUE"""),6.0)</f>
        <v>6</v>
      </c>
    </row>
    <row r="136">
      <c r="A136" s="43" t="str">
        <f>'アセスメント'!B137</f>
        <v>DATA-1-7</v>
      </c>
      <c r="B136" s="43" t="str">
        <f>criteria!D136</f>
        <v>アンチパターン</v>
      </c>
      <c r="C136" s="43" t="b">
        <f>'アセスメント'!F137</f>
        <v>0</v>
      </c>
      <c r="D136" s="43" t="b">
        <f>'アセスメント'!G137</f>
        <v>0</v>
      </c>
      <c r="E136" s="43" t="b">
        <f>'アセスメント'!H137</f>
        <v>0</v>
      </c>
      <c r="F136" s="43" t="b">
        <f t="shared" si="1"/>
        <v>1</v>
      </c>
      <c r="G136" s="43" t="b">
        <f t="shared" si="2"/>
        <v>0</v>
      </c>
      <c r="H136" s="43" t="b">
        <f t="shared" si="3"/>
        <v>0</v>
      </c>
      <c r="I136" s="43" t="b">
        <f t="shared" si="4"/>
        <v>0</v>
      </c>
      <c r="J136" s="43" t="b">
        <f t="shared" si="5"/>
        <v>1</v>
      </c>
      <c r="K136" s="80">
        <f t="shared" si="6"/>
        <v>0</v>
      </c>
      <c r="L136" s="43" t="str">
        <f t="shared" si="7"/>
        <v>-</v>
      </c>
      <c r="M136" s="43" t="str">
        <f>IFERROR(__xludf.DUMMYFUNCTION("split(A136,""-"")"),"DATA")</f>
        <v>DATA</v>
      </c>
      <c r="N136" s="43">
        <f>IFERROR(__xludf.DUMMYFUNCTION("""COMPUTED_VALUE"""),1.0)</f>
        <v>1</v>
      </c>
      <c r="O136" s="43">
        <f>IFERROR(__xludf.DUMMYFUNCTION("""COMPUTED_VALUE"""),7.0)</f>
        <v>7</v>
      </c>
    </row>
    <row r="137">
      <c r="A137" s="43" t="str">
        <f>'アセスメント'!B138</f>
        <v>DATA-1-8</v>
      </c>
      <c r="B137" s="43" t="str">
        <f>criteria!D137</f>
        <v>アンチパターン</v>
      </c>
      <c r="C137" s="43" t="b">
        <f>'アセスメント'!F138</f>
        <v>0</v>
      </c>
      <c r="D137" s="43" t="b">
        <f>'アセスメント'!G138</f>
        <v>0</v>
      </c>
      <c r="E137" s="43" t="b">
        <f>'アセスメント'!H138</f>
        <v>0</v>
      </c>
      <c r="F137" s="43" t="b">
        <f t="shared" si="1"/>
        <v>1</v>
      </c>
      <c r="G137" s="43" t="b">
        <f t="shared" si="2"/>
        <v>0</v>
      </c>
      <c r="H137" s="43" t="b">
        <f t="shared" si="3"/>
        <v>0</v>
      </c>
      <c r="I137" s="43" t="b">
        <f t="shared" si="4"/>
        <v>0</v>
      </c>
      <c r="J137" s="43" t="b">
        <f t="shared" si="5"/>
        <v>1</v>
      </c>
      <c r="K137" s="80">
        <f t="shared" si="6"/>
        <v>0</v>
      </c>
      <c r="L137" s="43" t="str">
        <f t="shared" si="7"/>
        <v>-</v>
      </c>
      <c r="M137" s="43" t="str">
        <f>IFERROR(__xludf.DUMMYFUNCTION("split(A137,""-"")"),"DATA")</f>
        <v>DATA</v>
      </c>
      <c r="N137" s="43">
        <f>IFERROR(__xludf.DUMMYFUNCTION("""COMPUTED_VALUE"""),1.0)</f>
        <v>1</v>
      </c>
      <c r="O137" s="43">
        <f>IFERROR(__xludf.DUMMYFUNCTION("""COMPUTED_VALUE"""),8.0)</f>
        <v>8</v>
      </c>
    </row>
    <row r="138">
      <c r="A138" s="43" t="str">
        <f>'アセスメント'!B139</f>
        <v>DATA-2-1</v>
      </c>
      <c r="B138" s="43" t="str">
        <f>criteria!D138</f>
        <v>メトリクスの計測</v>
      </c>
      <c r="C138" s="43" t="b">
        <f>'アセスメント'!F139</f>
        <v>0</v>
      </c>
      <c r="D138" s="43" t="b">
        <f>'アセスメント'!G139</f>
        <v>0</v>
      </c>
      <c r="E138" s="43" t="b">
        <f>'アセスメント'!H139</f>
        <v>0</v>
      </c>
      <c r="F138" s="43" t="b">
        <f t="shared" si="1"/>
        <v>1</v>
      </c>
      <c r="G138" s="43" t="b">
        <f t="shared" si="2"/>
        <v>0</v>
      </c>
      <c r="H138" s="43" t="b">
        <f t="shared" si="3"/>
        <v>0</v>
      </c>
      <c r="I138" s="43" t="b">
        <f t="shared" si="4"/>
        <v>0</v>
      </c>
      <c r="J138" s="43" t="b">
        <f t="shared" si="5"/>
        <v>0</v>
      </c>
      <c r="K138" s="80">
        <f t="shared" si="6"/>
        <v>0</v>
      </c>
      <c r="L138" s="43" t="str">
        <f t="shared" si="7"/>
        <v>-</v>
      </c>
      <c r="M138" s="43" t="str">
        <f>IFERROR(__xludf.DUMMYFUNCTION("split(A138,""-"")"),"DATA")</f>
        <v>DATA</v>
      </c>
      <c r="N138" s="43">
        <f>IFERROR(__xludf.DUMMYFUNCTION("""COMPUTED_VALUE"""),2.0)</f>
        <v>2</v>
      </c>
      <c r="O138" s="43">
        <f>IFERROR(__xludf.DUMMYFUNCTION("""COMPUTED_VALUE"""),1.0)</f>
        <v>1</v>
      </c>
    </row>
    <row r="139">
      <c r="A139" s="43" t="str">
        <f>'アセスメント'!B140</f>
        <v>DATA-2-2</v>
      </c>
      <c r="B139" s="43" t="str">
        <f>criteria!D139</f>
        <v>学習と改善</v>
      </c>
      <c r="C139" s="43" t="b">
        <f>'アセスメント'!F140</f>
        <v>0</v>
      </c>
      <c r="D139" s="43" t="b">
        <f>'アセスメント'!G140</f>
        <v>0</v>
      </c>
      <c r="E139" s="43" t="b">
        <f>'アセスメント'!H140</f>
        <v>0</v>
      </c>
      <c r="F139" s="43" t="b">
        <f t="shared" si="1"/>
        <v>1</v>
      </c>
      <c r="G139" s="43" t="b">
        <f t="shared" si="2"/>
        <v>0</v>
      </c>
      <c r="H139" s="43" t="b">
        <f t="shared" si="3"/>
        <v>0</v>
      </c>
      <c r="I139" s="43" t="b">
        <f t="shared" si="4"/>
        <v>0</v>
      </c>
      <c r="J139" s="43" t="b">
        <f t="shared" si="5"/>
        <v>0</v>
      </c>
      <c r="K139" s="80">
        <f t="shared" si="6"/>
        <v>0</v>
      </c>
      <c r="L139" s="43" t="str">
        <f t="shared" si="7"/>
        <v>-</v>
      </c>
      <c r="M139" s="43" t="str">
        <f>IFERROR(__xludf.DUMMYFUNCTION("split(A139,""-"")"),"DATA")</f>
        <v>DATA</v>
      </c>
      <c r="N139" s="43">
        <f>IFERROR(__xludf.DUMMYFUNCTION("""COMPUTED_VALUE"""),2.0)</f>
        <v>2</v>
      </c>
      <c r="O139" s="43">
        <f>IFERROR(__xludf.DUMMYFUNCTION("""COMPUTED_VALUE"""),2.0)</f>
        <v>2</v>
      </c>
    </row>
    <row r="140">
      <c r="A140" s="43" t="str">
        <f>'アセスメント'!B141</f>
        <v>DATA-2-3</v>
      </c>
      <c r="B140" s="43" t="str">
        <f>criteria!D140</f>
        <v>プラクティス</v>
      </c>
      <c r="C140" s="43" t="b">
        <f>'アセスメント'!F141</f>
        <v>0</v>
      </c>
      <c r="D140" s="43" t="b">
        <f>'アセスメント'!G141</f>
        <v>0</v>
      </c>
      <c r="E140" s="43" t="b">
        <f>'アセスメント'!H141</f>
        <v>0</v>
      </c>
      <c r="F140" s="43" t="b">
        <f t="shared" si="1"/>
        <v>1</v>
      </c>
      <c r="G140" s="43" t="b">
        <f t="shared" si="2"/>
        <v>0</v>
      </c>
      <c r="H140" s="43" t="b">
        <f t="shared" si="3"/>
        <v>0</v>
      </c>
      <c r="I140" s="43" t="b">
        <f t="shared" si="4"/>
        <v>0</v>
      </c>
      <c r="J140" s="43" t="b">
        <f t="shared" si="5"/>
        <v>0</v>
      </c>
      <c r="K140" s="80">
        <f t="shared" si="6"/>
        <v>0</v>
      </c>
      <c r="L140" s="43" t="str">
        <f t="shared" si="7"/>
        <v>-</v>
      </c>
      <c r="M140" s="43" t="str">
        <f>IFERROR(__xludf.DUMMYFUNCTION("split(A140,""-"")"),"DATA")</f>
        <v>DATA</v>
      </c>
      <c r="N140" s="43">
        <f>IFERROR(__xludf.DUMMYFUNCTION("""COMPUTED_VALUE"""),2.0)</f>
        <v>2</v>
      </c>
      <c r="O140" s="43">
        <f>IFERROR(__xludf.DUMMYFUNCTION("""COMPUTED_VALUE"""),3.0)</f>
        <v>3</v>
      </c>
    </row>
    <row r="141">
      <c r="A141" s="43" t="str">
        <f>'アセスメント'!B142</f>
        <v>DATA-2-4</v>
      </c>
      <c r="B141" s="43" t="str">
        <f>criteria!D141</f>
        <v>プラクティス</v>
      </c>
      <c r="C141" s="43" t="b">
        <f>'アセスメント'!F142</f>
        <v>0</v>
      </c>
      <c r="D141" s="43" t="b">
        <f>'アセスメント'!G142</f>
        <v>0</v>
      </c>
      <c r="E141" s="43" t="b">
        <f>'アセスメント'!H142</f>
        <v>0</v>
      </c>
      <c r="F141" s="43" t="b">
        <f t="shared" si="1"/>
        <v>1</v>
      </c>
      <c r="G141" s="43" t="b">
        <f t="shared" si="2"/>
        <v>0</v>
      </c>
      <c r="H141" s="43" t="b">
        <f t="shared" si="3"/>
        <v>0</v>
      </c>
      <c r="I141" s="43" t="b">
        <f t="shared" si="4"/>
        <v>0</v>
      </c>
      <c r="J141" s="43" t="b">
        <f t="shared" si="5"/>
        <v>0</v>
      </c>
      <c r="K141" s="80">
        <f t="shared" si="6"/>
        <v>0</v>
      </c>
      <c r="L141" s="43" t="str">
        <f t="shared" si="7"/>
        <v>-</v>
      </c>
      <c r="M141" s="43" t="str">
        <f>IFERROR(__xludf.DUMMYFUNCTION("split(A141,""-"")"),"DATA")</f>
        <v>DATA</v>
      </c>
      <c r="N141" s="43">
        <f>IFERROR(__xludf.DUMMYFUNCTION("""COMPUTED_VALUE"""),2.0)</f>
        <v>2</v>
      </c>
      <c r="O141" s="43">
        <f>IFERROR(__xludf.DUMMYFUNCTION("""COMPUTED_VALUE"""),4.0)</f>
        <v>4</v>
      </c>
    </row>
    <row r="142">
      <c r="A142" s="43" t="str">
        <f>'アセスメント'!B143</f>
        <v>DATA-2-5</v>
      </c>
      <c r="B142" s="43" t="str">
        <f>criteria!D142</f>
        <v>プラクティス</v>
      </c>
      <c r="C142" s="43" t="b">
        <f>'アセスメント'!F143</f>
        <v>0</v>
      </c>
      <c r="D142" s="43" t="b">
        <f>'アセスメント'!G143</f>
        <v>0</v>
      </c>
      <c r="E142" s="43" t="b">
        <f>'アセスメント'!H143</f>
        <v>0</v>
      </c>
      <c r="F142" s="43" t="b">
        <f t="shared" si="1"/>
        <v>1</v>
      </c>
      <c r="G142" s="43" t="b">
        <f t="shared" si="2"/>
        <v>0</v>
      </c>
      <c r="H142" s="43" t="b">
        <f t="shared" si="3"/>
        <v>0</v>
      </c>
      <c r="I142" s="43" t="b">
        <f t="shared" si="4"/>
        <v>0</v>
      </c>
      <c r="J142" s="43" t="b">
        <f t="shared" si="5"/>
        <v>0</v>
      </c>
      <c r="K142" s="80">
        <f t="shared" si="6"/>
        <v>0</v>
      </c>
      <c r="L142" s="43" t="str">
        <f t="shared" si="7"/>
        <v>-</v>
      </c>
      <c r="M142" s="43" t="str">
        <f>IFERROR(__xludf.DUMMYFUNCTION("split(A142,""-"")"),"DATA")</f>
        <v>DATA</v>
      </c>
      <c r="N142" s="43">
        <f>IFERROR(__xludf.DUMMYFUNCTION("""COMPUTED_VALUE"""),2.0)</f>
        <v>2</v>
      </c>
      <c r="O142" s="43">
        <f>IFERROR(__xludf.DUMMYFUNCTION("""COMPUTED_VALUE"""),5.0)</f>
        <v>5</v>
      </c>
    </row>
    <row r="143">
      <c r="A143" s="43" t="str">
        <f>'アセスメント'!B144</f>
        <v>DATA-2-6</v>
      </c>
      <c r="B143" s="43" t="str">
        <f>criteria!D143</f>
        <v>アンチパターン</v>
      </c>
      <c r="C143" s="43" t="b">
        <f>'アセスメント'!F144</f>
        <v>0</v>
      </c>
      <c r="D143" s="43" t="b">
        <f>'アセスメント'!G144</f>
        <v>0</v>
      </c>
      <c r="E143" s="43" t="b">
        <f>'アセスメント'!H144</f>
        <v>0</v>
      </c>
      <c r="F143" s="43" t="b">
        <f t="shared" si="1"/>
        <v>1</v>
      </c>
      <c r="G143" s="43" t="b">
        <f t="shared" si="2"/>
        <v>0</v>
      </c>
      <c r="H143" s="43" t="b">
        <f t="shared" si="3"/>
        <v>0</v>
      </c>
      <c r="I143" s="43" t="b">
        <f t="shared" si="4"/>
        <v>0</v>
      </c>
      <c r="J143" s="43" t="b">
        <f t="shared" si="5"/>
        <v>1</v>
      </c>
      <c r="K143" s="80">
        <f t="shared" si="6"/>
        <v>0</v>
      </c>
      <c r="L143" s="43" t="str">
        <f t="shared" si="7"/>
        <v>-</v>
      </c>
      <c r="M143" s="43" t="str">
        <f>IFERROR(__xludf.DUMMYFUNCTION("split(A143,""-"")"),"DATA")</f>
        <v>DATA</v>
      </c>
      <c r="N143" s="43">
        <f>IFERROR(__xludf.DUMMYFUNCTION("""COMPUTED_VALUE"""),2.0)</f>
        <v>2</v>
      </c>
      <c r="O143" s="43">
        <f>IFERROR(__xludf.DUMMYFUNCTION("""COMPUTED_VALUE"""),6.0)</f>
        <v>6</v>
      </c>
    </row>
    <row r="144">
      <c r="A144" s="43" t="str">
        <f>'アセスメント'!B145</f>
        <v>DATA-2-7</v>
      </c>
      <c r="B144" s="43" t="str">
        <f>criteria!D144</f>
        <v>アンチパターン</v>
      </c>
      <c r="C144" s="43" t="b">
        <f>'アセスメント'!F145</f>
        <v>0</v>
      </c>
      <c r="D144" s="43" t="b">
        <f>'アセスメント'!G145</f>
        <v>0</v>
      </c>
      <c r="E144" s="43" t="b">
        <f>'アセスメント'!H145</f>
        <v>0</v>
      </c>
      <c r="F144" s="43" t="b">
        <f t="shared" si="1"/>
        <v>1</v>
      </c>
      <c r="G144" s="43" t="b">
        <f t="shared" si="2"/>
        <v>0</v>
      </c>
      <c r="H144" s="43" t="b">
        <f t="shared" si="3"/>
        <v>0</v>
      </c>
      <c r="I144" s="43" t="b">
        <f t="shared" si="4"/>
        <v>0</v>
      </c>
      <c r="J144" s="43" t="b">
        <f t="shared" si="5"/>
        <v>1</v>
      </c>
      <c r="K144" s="80">
        <f t="shared" si="6"/>
        <v>0</v>
      </c>
      <c r="L144" s="43" t="str">
        <f t="shared" si="7"/>
        <v>-</v>
      </c>
      <c r="M144" s="43" t="str">
        <f>IFERROR(__xludf.DUMMYFUNCTION("split(A144,""-"")"),"DATA")</f>
        <v>DATA</v>
      </c>
      <c r="N144" s="43">
        <f>IFERROR(__xludf.DUMMYFUNCTION("""COMPUTED_VALUE"""),2.0)</f>
        <v>2</v>
      </c>
      <c r="O144" s="43">
        <f>IFERROR(__xludf.DUMMYFUNCTION("""COMPUTED_VALUE"""),7.0)</f>
        <v>7</v>
      </c>
    </row>
    <row r="145">
      <c r="A145" s="43" t="str">
        <f>'アセスメント'!B146</f>
        <v>DATA-2-8</v>
      </c>
      <c r="B145" s="43" t="str">
        <f>criteria!D145</f>
        <v>アンチパターン</v>
      </c>
      <c r="C145" s="43" t="b">
        <f>'アセスメント'!F146</f>
        <v>0</v>
      </c>
      <c r="D145" s="43" t="b">
        <f>'アセスメント'!G146</f>
        <v>0</v>
      </c>
      <c r="E145" s="43" t="b">
        <f>'アセスメント'!H146</f>
        <v>0</v>
      </c>
      <c r="F145" s="43" t="b">
        <f t="shared" si="1"/>
        <v>1</v>
      </c>
      <c r="G145" s="43" t="b">
        <f t="shared" si="2"/>
        <v>0</v>
      </c>
      <c r="H145" s="43" t="b">
        <f t="shared" si="3"/>
        <v>0</v>
      </c>
      <c r="I145" s="43" t="b">
        <f t="shared" si="4"/>
        <v>0</v>
      </c>
      <c r="J145" s="43" t="b">
        <f t="shared" si="5"/>
        <v>1</v>
      </c>
      <c r="K145" s="80">
        <f t="shared" si="6"/>
        <v>0</v>
      </c>
      <c r="L145" s="43" t="str">
        <f t="shared" si="7"/>
        <v>-</v>
      </c>
      <c r="M145" s="43" t="str">
        <f>IFERROR(__xludf.DUMMYFUNCTION("split(A145,""-"")"),"DATA")</f>
        <v>DATA</v>
      </c>
      <c r="N145" s="43">
        <f>IFERROR(__xludf.DUMMYFUNCTION("""COMPUTED_VALUE"""),2.0)</f>
        <v>2</v>
      </c>
      <c r="O145" s="43">
        <f>IFERROR(__xludf.DUMMYFUNCTION("""COMPUTED_VALUE"""),8.0)</f>
        <v>8</v>
      </c>
    </row>
    <row r="146">
      <c r="A146" s="43" t="str">
        <f>'アセスメント'!B147</f>
        <v>DATA-3-1</v>
      </c>
      <c r="B146" s="43" t="str">
        <f>criteria!D146</f>
        <v>メトリクスの計測</v>
      </c>
      <c r="C146" s="43" t="b">
        <f>'アセスメント'!F147</f>
        <v>0</v>
      </c>
      <c r="D146" s="43" t="b">
        <f>'アセスメント'!G147</f>
        <v>0</v>
      </c>
      <c r="E146" s="43" t="b">
        <f>'アセスメント'!H147</f>
        <v>0</v>
      </c>
      <c r="F146" s="43" t="b">
        <f t="shared" si="1"/>
        <v>1</v>
      </c>
      <c r="G146" s="43" t="b">
        <f t="shared" si="2"/>
        <v>0</v>
      </c>
      <c r="H146" s="43" t="b">
        <f t="shared" si="3"/>
        <v>0</v>
      </c>
      <c r="I146" s="43" t="b">
        <f t="shared" si="4"/>
        <v>0</v>
      </c>
      <c r="J146" s="43" t="b">
        <f t="shared" si="5"/>
        <v>0</v>
      </c>
      <c r="K146" s="80">
        <f t="shared" si="6"/>
        <v>0</v>
      </c>
      <c r="L146" s="43" t="str">
        <f t="shared" si="7"/>
        <v>-</v>
      </c>
      <c r="M146" s="43" t="str">
        <f>IFERROR(__xludf.DUMMYFUNCTION("split(A146,""-"")"),"DATA")</f>
        <v>DATA</v>
      </c>
      <c r="N146" s="43">
        <f>IFERROR(__xludf.DUMMYFUNCTION("""COMPUTED_VALUE"""),3.0)</f>
        <v>3</v>
      </c>
      <c r="O146" s="43">
        <f>IFERROR(__xludf.DUMMYFUNCTION("""COMPUTED_VALUE"""),1.0)</f>
        <v>1</v>
      </c>
    </row>
    <row r="147">
      <c r="A147" s="43" t="str">
        <f>'アセスメント'!B148</f>
        <v>DATA-3-2</v>
      </c>
      <c r="B147" s="43" t="str">
        <f>criteria!D147</f>
        <v>学習と改善</v>
      </c>
      <c r="C147" s="43" t="b">
        <f>'アセスメント'!F148</f>
        <v>0</v>
      </c>
      <c r="D147" s="43" t="b">
        <f>'アセスメント'!G148</f>
        <v>0</v>
      </c>
      <c r="E147" s="43" t="b">
        <f>'アセスメント'!H148</f>
        <v>0</v>
      </c>
      <c r="F147" s="43" t="b">
        <f t="shared" si="1"/>
        <v>1</v>
      </c>
      <c r="G147" s="43" t="b">
        <f t="shared" si="2"/>
        <v>0</v>
      </c>
      <c r="H147" s="43" t="b">
        <f t="shared" si="3"/>
        <v>0</v>
      </c>
      <c r="I147" s="43" t="b">
        <f t="shared" si="4"/>
        <v>0</v>
      </c>
      <c r="J147" s="43" t="b">
        <f t="shared" si="5"/>
        <v>0</v>
      </c>
      <c r="K147" s="80">
        <f t="shared" si="6"/>
        <v>0</v>
      </c>
      <c r="L147" s="43" t="str">
        <f t="shared" si="7"/>
        <v>-</v>
      </c>
      <c r="M147" s="43" t="str">
        <f>IFERROR(__xludf.DUMMYFUNCTION("split(A147,""-"")"),"DATA")</f>
        <v>DATA</v>
      </c>
      <c r="N147" s="43">
        <f>IFERROR(__xludf.DUMMYFUNCTION("""COMPUTED_VALUE"""),3.0)</f>
        <v>3</v>
      </c>
      <c r="O147" s="43">
        <f>IFERROR(__xludf.DUMMYFUNCTION("""COMPUTED_VALUE"""),2.0)</f>
        <v>2</v>
      </c>
    </row>
    <row r="148">
      <c r="A148" s="43" t="str">
        <f>'アセスメント'!B149</f>
        <v>DATA-3-3</v>
      </c>
      <c r="B148" s="43" t="str">
        <f>criteria!D148</f>
        <v>プラクティス</v>
      </c>
      <c r="C148" s="43" t="b">
        <f>'アセスメント'!F149</f>
        <v>0</v>
      </c>
      <c r="D148" s="43" t="b">
        <f>'アセスメント'!G149</f>
        <v>0</v>
      </c>
      <c r="E148" s="43" t="b">
        <f>'アセスメント'!H149</f>
        <v>0</v>
      </c>
      <c r="F148" s="43" t="b">
        <f t="shared" si="1"/>
        <v>1</v>
      </c>
      <c r="G148" s="43" t="b">
        <f t="shared" si="2"/>
        <v>0</v>
      </c>
      <c r="H148" s="43" t="b">
        <f t="shared" si="3"/>
        <v>0</v>
      </c>
      <c r="I148" s="43" t="b">
        <f t="shared" si="4"/>
        <v>0</v>
      </c>
      <c r="J148" s="43" t="b">
        <f t="shared" si="5"/>
        <v>0</v>
      </c>
      <c r="K148" s="80">
        <f t="shared" si="6"/>
        <v>0</v>
      </c>
      <c r="L148" s="43" t="str">
        <f t="shared" si="7"/>
        <v>-</v>
      </c>
      <c r="M148" s="43" t="str">
        <f>IFERROR(__xludf.DUMMYFUNCTION("split(A148,""-"")"),"DATA")</f>
        <v>DATA</v>
      </c>
      <c r="N148" s="43">
        <f>IFERROR(__xludf.DUMMYFUNCTION("""COMPUTED_VALUE"""),3.0)</f>
        <v>3</v>
      </c>
      <c r="O148" s="43">
        <f>IFERROR(__xludf.DUMMYFUNCTION("""COMPUTED_VALUE"""),3.0)</f>
        <v>3</v>
      </c>
    </row>
    <row r="149">
      <c r="A149" s="43" t="str">
        <f>'アセスメント'!B150</f>
        <v>DATA-3-4</v>
      </c>
      <c r="B149" s="43" t="str">
        <f>criteria!D149</f>
        <v>プラクティス</v>
      </c>
      <c r="C149" s="43" t="b">
        <f>'アセスメント'!F150</f>
        <v>0</v>
      </c>
      <c r="D149" s="43" t="b">
        <f>'アセスメント'!G150</f>
        <v>0</v>
      </c>
      <c r="E149" s="43" t="b">
        <f>'アセスメント'!H150</f>
        <v>0</v>
      </c>
      <c r="F149" s="43" t="b">
        <f t="shared" si="1"/>
        <v>1</v>
      </c>
      <c r="G149" s="43" t="b">
        <f t="shared" si="2"/>
        <v>0</v>
      </c>
      <c r="H149" s="43" t="b">
        <f t="shared" si="3"/>
        <v>0</v>
      </c>
      <c r="I149" s="43" t="b">
        <f t="shared" si="4"/>
        <v>0</v>
      </c>
      <c r="J149" s="43" t="b">
        <f t="shared" si="5"/>
        <v>0</v>
      </c>
      <c r="K149" s="80">
        <f t="shared" si="6"/>
        <v>0</v>
      </c>
      <c r="L149" s="43" t="str">
        <f t="shared" si="7"/>
        <v>-</v>
      </c>
      <c r="M149" s="43" t="str">
        <f>IFERROR(__xludf.DUMMYFUNCTION("split(A149,""-"")"),"DATA")</f>
        <v>DATA</v>
      </c>
      <c r="N149" s="43">
        <f>IFERROR(__xludf.DUMMYFUNCTION("""COMPUTED_VALUE"""),3.0)</f>
        <v>3</v>
      </c>
      <c r="O149" s="43">
        <f>IFERROR(__xludf.DUMMYFUNCTION("""COMPUTED_VALUE"""),4.0)</f>
        <v>4</v>
      </c>
    </row>
    <row r="150">
      <c r="A150" s="43" t="str">
        <f>'アセスメント'!B151</f>
        <v>DATA-3-5</v>
      </c>
      <c r="B150" s="43" t="str">
        <f>criteria!D150</f>
        <v>プラクティス</v>
      </c>
      <c r="C150" s="43" t="b">
        <f>'アセスメント'!F151</f>
        <v>0</v>
      </c>
      <c r="D150" s="43" t="b">
        <f>'アセスメント'!G151</f>
        <v>0</v>
      </c>
      <c r="E150" s="43" t="b">
        <f>'アセスメント'!H151</f>
        <v>0</v>
      </c>
      <c r="F150" s="43" t="b">
        <f t="shared" si="1"/>
        <v>1</v>
      </c>
      <c r="G150" s="43" t="b">
        <f t="shared" si="2"/>
        <v>0</v>
      </c>
      <c r="H150" s="43" t="b">
        <f t="shared" si="3"/>
        <v>0</v>
      </c>
      <c r="I150" s="43" t="b">
        <f t="shared" si="4"/>
        <v>0</v>
      </c>
      <c r="J150" s="43" t="b">
        <f t="shared" si="5"/>
        <v>0</v>
      </c>
      <c r="K150" s="80">
        <f t="shared" si="6"/>
        <v>0</v>
      </c>
      <c r="L150" s="43" t="str">
        <f t="shared" si="7"/>
        <v>-</v>
      </c>
      <c r="M150" s="43" t="str">
        <f>IFERROR(__xludf.DUMMYFUNCTION("split(A150,""-"")"),"DATA")</f>
        <v>DATA</v>
      </c>
      <c r="N150" s="43">
        <f>IFERROR(__xludf.DUMMYFUNCTION("""COMPUTED_VALUE"""),3.0)</f>
        <v>3</v>
      </c>
      <c r="O150" s="43">
        <f>IFERROR(__xludf.DUMMYFUNCTION("""COMPUTED_VALUE"""),5.0)</f>
        <v>5</v>
      </c>
    </row>
    <row r="151">
      <c r="A151" s="43" t="str">
        <f>'アセスメント'!B152</f>
        <v>DATA-3-6</v>
      </c>
      <c r="B151" s="43" t="str">
        <f>criteria!D151</f>
        <v>アンチパターン</v>
      </c>
      <c r="C151" s="43" t="b">
        <f>'アセスメント'!F152</f>
        <v>0</v>
      </c>
      <c r="D151" s="43" t="b">
        <f>'アセスメント'!G152</f>
        <v>0</v>
      </c>
      <c r="E151" s="43" t="b">
        <f>'アセスメント'!H152</f>
        <v>0</v>
      </c>
      <c r="F151" s="43" t="b">
        <f t="shared" si="1"/>
        <v>1</v>
      </c>
      <c r="G151" s="43" t="b">
        <f t="shared" si="2"/>
        <v>0</v>
      </c>
      <c r="H151" s="43" t="b">
        <f t="shared" si="3"/>
        <v>0</v>
      </c>
      <c r="I151" s="43" t="b">
        <f t="shared" si="4"/>
        <v>0</v>
      </c>
      <c r="J151" s="43" t="b">
        <f t="shared" si="5"/>
        <v>1</v>
      </c>
      <c r="K151" s="80">
        <f t="shared" si="6"/>
        <v>0</v>
      </c>
      <c r="L151" s="43" t="str">
        <f t="shared" si="7"/>
        <v>-</v>
      </c>
      <c r="M151" s="43" t="str">
        <f>IFERROR(__xludf.DUMMYFUNCTION("split(A151,""-"")"),"DATA")</f>
        <v>DATA</v>
      </c>
      <c r="N151" s="43">
        <f>IFERROR(__xludf.DUMMYFUNCTION("""COMPUTED_VALUE"""),3.0)</f>
        <v>3</v>
      </c>
      <c r="O151" s="43">
        <f>IFERROR(__xludf.DUMMYFUNCTION("""COMPUTED_VALUE"""),6.0)</f>
        <v>6</v>
      </c>
    </row>
    <row r="152">
      <c r="A152" s="43" t="str">
        <f>'アセスメント'!B153</f>
        <v>DATA-3-7</v>
      </c>
      <c r="B152" s="43" t="str">
        <f>criteria!D152</f>
        <v>アンチパターン</v>
      </c>
      <c r="C152" s="43" t="b">
        <f>'アセスメント'!F153</f>
        <v>0</v>
      </c>
      <c r="D152" s="43" t="b">
        <f>'アセスメント'!G153</f>
        <v>0</v>
      </c>
      <c r="E152" s="43" t="b">
        <f>'アセスメント'!H153</f>
        <v>0</v>
      </c>
      <c r="F152" s="43" t="b">
        <f t="shared" si="1"/>
        <v>1</v>
      </c>
      <c r="G152" s="43" t="b">
        <f t="shared" si="2"/>
        <v>0</v>
      </c>
      <c r="H152" s="43" t="b">
        <f t="shared" si="3"/>
        <v>0</v>
      </c>
      <c r="I152" s="43" t="b">
        <f t="shared" si="4"/>
        <v>0</v>
      </c>
      <c r="J152" s="43" t="b">
        <f t="shared" si="5"/>
        <v>1</v>
      </c>
      <c r="K152" s="80">
        <f t="shared" si="6"/>
        <v>0</v>
      </c>
      <c r="L152" s="43" t="str">
        <f t="shared" si="7"/>
        <v>-</v>
      </c>
      <c r="M152" s="43" t="str">
        <f>IFERROR(__xludf.DUMMYFUNCTION("split(A152,""-"")"),"DATA")</f>
        <v>DATA</v>
      </c>
      <c r="N152" s="43">
        <f>IFERROR(__xludf.DUMMYFUNCTION("""COMPUTED_VALUE"""),3.0)</f>
        <v>3</v>
      </c>
      <c r="O152" s="43">
        <f>IFERROR(__xludf.DUMMYFUNCTION("""COMPUTED_VALUE"""),7.0)</f>
        <v>7</v>
      </c>
    </row>
    <row r="153">
      <c r="A153" s="43" t="str">
        <f>'アセスメント'!B154</f>
        <v>DATA-3-8</v>
      </c>
      <c r="B153" s="43" t="str">
        <f>criteria!D153</f>
        <v>アンチパターン</v>
      </c>
      <c r="C153" s="43" t="b">
        <f>'アセスメント'!F154</f>
        <v>0</v>
      </c>
      <c r="D153" s="43" t="b">
        <f>'アセスメント'!G154</f>
        <v>0</v>
      </c>
      <c r="E153" s="43" t="b">
        <f>'アセスメント'!H154</f>
        <v>0</v>
      </c>
      <c r="F153" s="43" t="b">
        <f t="shared" si="1"/>
        <v>1</v>
      </c>
      <c r="G153" s="43" t="b">
        <f t="shared" si="2"/>
        <v>0</v>
      </c>
      <c r="H153" s="43" t="b">
        <f t="shared" si="3"/>
        <v>0</v>
      </c>
      <c r="I153" s="43" t="b">
        <f t="shared" si="4"/>
        <v>0</v>
      </c>
      <c r="J153" s="43" t="b">
        <f t="shared" si="5"/>
        <v>1</v>
      </c>
      <c r="K153" s="80">
        <f t="shared" si="6"/>
        <v>0</v>
      </c>
      <c r="L153" s="43" t="str">
        <f t="shared" si="7"/>
        <v>-</v>
      </c>
      <c r="M153" s="43" t="str">
        <f>IFERROR(__xludf.DUMMYFUNCTION("split(A153,""-"")"),"DATA")</f>
        <v>DATA</v>
      </c>
      <c r="N153" s="43">
        <f>IFERROR(__xludf.DUMMYFUNCTION("""COMPUTED_VALUE"""),3.0)</f>
        <v>3</v>
      </c>
      <c r="O153" s="43">
        <f>IFERROR(__xludf.DUMMYFUNCTION("""COMPUTED_VALUE"""),8.0)</f>
        <v>8</v>
      </c>
    </row>
    <row r="154">
      <c r="A154" s="43" t="str">
        <f>'アセスメント'!B155</f>
        <v>DATA-4-1</v>
      </c>
      <c r="B154" s="43" t="str">
        <f>criteria!D154</f>
        <v>メトリクスの計測</v>
      </c>
      <c r="C154" s="43" t="b">
        <f>'アセスメント'!F155</f>
        <v>0</v>
      </c>
      <c r="D154" s="43" t="b">
        <f>'アセスメント'!G155</f>
        <v>0</v>
      </c>
      <c r="E154" s="43" t="b">
        <f>'アセスメント'!H155</f>
        <v>0</v>
      </c>
      <c r="F154" s="43" t="b">
        <f t="shared" si="1"/>
        <v>1</v>
      </c>
      <c r="G154" s="43" t="b">
        <f t="shared" si="2"/>
        <v>0</v>
      </c>
      <c r="H154" s="43" t="b">
        <f t="shared" si="3"/>
        <v>0</v>
      </c>
      <c r="I154" s="43" t="b">
        <f t="shared" si="4"/>
        <v>0</v>
      </c>
      <c r="J154" s="43" t="b">
        <f t="shared" si="5"/>
        <v>0</v>
      </c>
      <c r="K154" s="80">
        <f t="shared" si="6"/>
        <v>0</v>
      </c>
      <c r="L154" s="43" t="str">
        <f t="shared" si="7"/>
        <v>-</v>
      </c>
      <c r="M154" s="43" t="str">
        <f>IFERROR(__xludf.DUMMYFUNCTION("split(A154,""-"")"),"DATA")</f>
        <v>DATA</v>
      </c>
      <c r="N154" s="43">
        <f>IFERROR(__xludf.DUMMYFUNCTION("""COMPUTED_VALUE"""),4.0)</f>
        <v>4</v>
      </c>
      <c r="O154" s="43">
        <f>IFERROR(__xludf.DUMMYFUNCTION("""COMPUTED_VALUE"""),1.0)</f>
        <v>1</v>
      </c>
    </row>
    <row r="155">
      <c r="A155" s="43" t="str">
        <f>'アセスメント'!B156</f>
        <v>DATA-4-2</v>
      </c>
      <c r="B155" s="43" t="str">
        <f>criteria!D155</f>
        <v>学習と改善</v>
      </c>
      <c r="C155" s="43" t="b">
        <f>'アセスメント'!F156</f>
        <v>0</v>
      </c>
      <c r="D155" s="43" t="b">
        <f>'アセスメント'!G156</f>
        <v>0</v>
      </c>
      <c r="E155" s="43" t="b">
        <f>'アセスメント'!H156</f>
        <v>0</v>
      </c>
      <c r="F155" s="43" t="b">
        <f t="shared" si="1"/>
        <v>1</v>
      </c>
      <c r="G155" s="43" t="b">
        <f t="shared" si="2"/>
        <v>0</v>
      </c>
      <c r="H155" s="43" t="b">
        <f t="shared" si="3"/>
        <v>0</v>
      </c>
      <c r="I155" s="43" t="b">
        <f t="shared" si="4"/>
        <v>0</v>
      </c>
      <c r="J155" s="43" t="b">
        <f t="shared" si="5"/>
        <v>0</v>
      </c>
      <c r="K155" s="80">
        <f t="shared" si="6"/>
        <v>0</v>
      </c>
      <c r="L155" s="43" t="str">
        <f t="shared" si="7"/>
        <v>-</v>
      </c>
      <c r="M155" s="43" t="str">
        <f>IFERROR(__xludf.DUMMYFUNCTION("split(A155,""-"")"),"DATA")</f>
        <v>DATA</v>
      </c>
      <c r="N155" s="43">
        <f>IFERROR(__xludf.DUMMYFUNCTION("""COMPUTED_VALUE"""),4.0)</f>
        <v>4</v>
      </c>
      <c r="O155" s="43">
        <f>IFERROR(__xludf.DUMMYFUNCTION("""COMPUTED_VALUE"""),2.0)</f>
        <v>2</v>
      </c>
    </row>
    <row r="156">
      <c r="A156" s="43" t="str">
        <f>'アセスメント'!B157</f>
        <v>DATA-4-3</v>
      </c>
      <c r="B156" s="43" t="str">
        <f>criteria!D156</f>
        <v>プラクティス</v>
      </c>
      <c r="C156" s="43" t="b">
        <f>'アセスメント'!F157</f>
        <v>0</v>
      </c>
      <c r="D156" s="43" t="b">
        <f>'アセスメント'!G157</f>
        <v>0</v>
      </c>
      <c r="E156" s="43" t="b">
        <f>'アセスメント'!H157</f>
        <v>0</v>
      </c>
      <c r="F156" s="43" t="b">
        <f t="shared" si="1"/>
        <v>1</v>
      </c>
      <c r="G156" s="43" t="b">
        <f t="shared" si="2"/>
        <v>0</v>
      </c>
      <c r="H156" s="43" t="b">
        <f t="shared" si="3"/>
        <v>0</v>
      </c>
      <c r="I156" s="43" t="b">
        <f t="shared" si="4"/>
        <v>0</v>
      </c>
      <c r="J156" s="43" t="b">
        <f t="shared" si="5"/>
        <v>0</v>
      </c>
      <c r="K156" s="80">
        <f t="shared" si="6"/>
        <v>0</v>
      </c>
      <c r="L156" s="43" t="str">
        <f t="shared" si="7"/>
        <v>-</v>
      </c>
      <c r="M156" s="43" t="str">
        <f>IFERROR(__xludf.DUMMYFUNCTION("split(A156,""-"")"),"DATA")</f>
        <v>DATA</v>
      </c>
      <c r="N156" s="43">
        <f>IFERROR(__xludf.DUMMYFUNCTION("""COMPUTED_VALUE"""),4.0)</f>
        <v>4</v>
      </c>
      <c r="O156" s="43">
        <f>IFERROR(__xludf.DUMMYFUNCTION("""COMPUTED_VALUE"""),3.0)</f>
        <v>3</v>
      </c>
    </row>
    <row r="157">
      <c r="A157" s="43" t="str">
        <f>'アセスメント'!B158</f>
        <v>DATA-4-4</v>
      </c>
      <c r="B157" s="43" t="str">
        <f>criteria!D157</f>
        <v>プラクティス</v>
      </c>
      <c r="C157" s="43" t="b">
        <f>'アセスメント'!F158</f>
        <v>0</v>
      </c>
      <c r="D157" s="43" t="b">
        <f>'アセスメント'!G158</f>
        <v>0</v>
      </c>
      <c r="E157" s="43" t="b">
        <f>'アセスメント'!H158</f>
        <v>0</v>
      </c>
      <c r="F157" s="43" t="b">
        <f t="shared" si="1"/>
        <v>1</v>
      </c>
      <c r="G157" s="43" t="b">
        <f t="shared" si="2"/>
        <v>0</v>
      </c>
      <c r="H157" s="43" t="b">
        <f t="shared" si="3"/>
        <v>0</v>
      </c>
      <c r="I157" s="43" t="b">
        <f t="shared" si="4"/>
        <v>0</v>
      </c>
      <c r="J157" s="43" t="b">
        <f t="shared" si="5"/>
        <v>0</v>
      </c>
      <c r="K157" s="80">
        <f t="shared" si="6"/>
        <v>0</v>
      </c>
      <c r="L157" s="43" t="str">
        <f t="shared" si="7"/>
        <v>-</v>
      </c>
      <c r="M157" s="43" t="str">
        <f>IFERROR(__xludf.DUMMYFUNCTION("split(A157,""-"")"),"DATA")</f>
        <v>DATA</v>
      </c>
      <c r="N157" s="43">
        <f>IFERROR(__xludf.DUMMYFUNCTION("""COMPUTED_VALUE"""),4.0)</f>
        <v>4</v>
      </c>
      <c r="O157" s="43">
        <f>IFERROR(__xludf.DUMMYFUNCTION("""COMPUTED_VALUE"""),4.0)</f>
        <v>4</v>
      </c>
    </row>
    <row r="158">
      <c r="A158" s="43" t="str">
        <f>'アセスメント'!B159</f>
        <v>DATA-4-5</v>
      </c>
      <c r="B158" s="43" t="str">
        <f>criteria!D158</f>
        <v>プラクティス</v>
      </c>
      <c r="C158" s="43" t="b">
        <f>'アセスメント'!F159</f>
        <v>0</v>
      </c>
      <c r="D158" s="43" t="b">
        <f>'アセスメント'!G159</f>
        <v>0</v>
      </c>
      <c r="E158" s="43" t="b">
        <f>'アセスメント'!H159</f>
        <v>0</v>
      </c>
      <c r="F158" s="43" t="b">
        <f t="shared" si="1"/>
        <v>1</v>
      </c>
      <c r="G158" s="43" t="b">
        <f t="shared" si="2"/>
        <v>0</v>
      </c>
      <c r="H158" s="43" t="b">
        <f t="shared" si="3"/>
        <v>0</v>
      </c>
      <c r="I158" s="43" t="b">
        <f t="shared" si="4"/>
        <v>0</v>
      </c>
      <c r="J158" s="43" t="b">
        <f t="shared" si="5"/>
        <v>0</v>
      </c>
      <c r="K158" s="80">
        <f t="shared" si="6"/>
        <v>0</v>
      </c>
      <c r="L158" s="43" t="str">
        <f t="shared" si="7"/>
        <v>-</v>
      </c>
      <c r="M158" s="43" t="str">
        <f>IFERROR(__xludf.DUMMYFUNCTION("split(A158,""-"")"),"DATA")</f>
        <v>DATA</v>
      </c>
      <c r="N158" s="43">
        <f>IFERROR(__xludf.DUMMYFUNCTION("""COMPUTED_VALUE"""),4.0)</f>
        <v>4</v>
      </c>
      <c r="O158" s="43">
        <f>IFERROR(__xludf.DUMMYFUNCTION("""COMPUTED_VALUE"""),5.0)</f>
        <v>5</v>
      </c>
    </row>
    <row r="159">
      <c r="A159" s="43" t="str">
        <f>'アセスメント'!B160</f>
        <v>DATA-4-6</v>
      </c>
      <c r="B159" s="43" t="str">
        <f>criteria!D159</f>
        <v>アンチパターン</v>
      </c>
      <c r="C159" s="43" t="b">
        <f>'アセスメント'!F160</f>
        <v>0</v>
      </c>
      <c r="D159" s="43" t="b">
        <f>'アセスメント'!G160</f>
        <v>0</v>
      </c>
      <c r="E159" s="43" t="b">
        <f>'アセスメント'!H160</f>
        <v>0</v>
      </c>
      <c r="F159" s="43" t="b">
        <f t="shared" si="1"/>
        <v>1</v>
      </c>
      <c r="G159" s="43" t="b">
        <f t="shared" si="2"/>
        <v>0</v>
      </c>
      <c r="H159" s="43" t="b">
        <f t="shared" si="3"/>
        <v>0</v>
      </c>
      <c r="I159" s="43" t="b">
        <f t="shared" si="4"/>
        <v>0</v>
      </c>
      <c r="J159" s="43" t="b">
        <f t="shared" si="5"/>
        <v>1</v>
      </c>
      <c r="K159" s="80">
        <f t="shared" si="6"/>
        <v>0</v>
      </c>
      <c r="L159" s="43" t="str">
        <f t="shared" si="7"/>
        <v>-</v>
      </c>
      <c r="M159" s="43" t="str">
        <f>IFERROR(__xludf.DUMMYFUNCTION("split(A159,""-"")"),"DATA")</f>
        <v>DATA</v>
      </c>
      <c r="N159" s="43">
        <f>IFERROR(__xludf.DUMMYFUNCTION("""COMPUTED_VALUE"""),4.0)</f>
        <v>4</v>
      </c>
      <c r="O159" s="43">
        <f>IFERROR(__xludf.DUMMYFUNCTION("""COMPUTED_VALUE"""),6.0)</f>
        <v>6</v>
      </c>
    </row>
    <row r="160">
      <c r="A160" s="43" t="str">
        <f>'アセスメント'!B161</f>
        <v>DATA-4-7</v>
      </c>
      <c r="B160" s="43" t="str">
        <f>criteria!D160</f>
        <v>アンチパターン</v>
      </c>
      <c r="C160" s="43" t="b">
        <f>'アセスメント'!F161</f>
        <v>0</v>
      </c>
      <c r="D160" s="43" t="b">
        <f>'アセスメント'!G161</f>
        <v>0</v>
      </c>
      <c r="E160" s="43" t="b">
        <f>'アセスメント'!H161</f>
        <v>0</v>
      </c>
      <c r="F160" s="43" t="b">
        <f t="shared" si="1"/>
        <v>1</v>
      </c>
      <c r="G160" s="43" t="b">
        <f t="shared" si="2"/>
        <v>0</v>
      </c>
      <c r="H160" s="43" t="b">
        <f t="shared" si="3"/>
        <v>0</v>
      </c>
      <c r="I160" s="43" t="b">
        <f t="shared" si="4"/>
        <v>0</v>
      </c>
      <c r="J160" s="43" t="b">
        <f t="shared" si="5"/>
        <v>1</v>
      </c>
      <c r="K160" s="80">
        <f t="shared" si="6"/>
        <v>0</v>
      </c>
      <c r="L160" s="43" t="str">
        <f t="shared" si="7"/>
        <v>-</v>
      </c>
      <c r="M160" s="43" t="str">
        <f>IFERROR(__xludf.DUMMYFUNCTION("split(A160,""-"")"),"DATA")</f>
        <v>DATA</v>
      </c>
      <c r="N160" s="43">
        <f>IFERROR(__xludf.DUMMYFUNCTION("""COMPUTED_VALUE"""),4.0)</f>
        <v>4</v>
      </c>
      <c r="O160" s="43">
        <f>IFERROR(__xludf.DUMMYFUNCTION("""COMPUTED_VALUE"""),7.0)</f>
        <v>7</v>
      </c>
    </row>
    <row r="161">
      <c r="A161" s="43" t="str">
        <f>'アセスメント'!B162</f>
        <v>DATA-4-8</v>
      </c>
      <c r="B161" s="43" t="str">
        <f>criteria!D161</f>
        <v>アンチパターン</v>
      </c>
      <c r="C161" s="43" t="b">
        <f>'アセスメント'!F162</f>
        <v>0</v>
      </c>
      <c r="D161" s="43" t="b">
        <f>'アセスメント'!G162</f>
        <v>0</v>
      </c>
      <c r="E161" s="43" t="b">
        <f>'アセスメント'!H162</f>
        <v>0</v>
      </c>
      <c r="F161" s="43" t="b">
        <f t="shared" si="1"/>
        <v>1</v>
      </c>
      <c r="G161" s="43" t="b">
        <f t="shared" si="2"/>
        <v>0</v>
      </c>
      <c r="H161" s="43" t="b">
        <f t="shared" si="3"/>
        <v>0</v>
      </c>
      <c r="I161" s="43" t="b">
        <f t="shared" si="4"/>
        <v>0</v>
      </c>
      <c r="J161" s="43" t="b">
        <f t="shared" si="5"/>
        <v>1</v>
      </c>
      <c r="K161" s="80">
        <f t="shared" si="6"/>
        <v>0</v>
      </c>
      <c r="L161" s="43" t="str">
        <f t="shared" si="7"/>
        <v>-</v>
      </c>
      <c r="M161" s="43" t="str">
        <f>IFERROR(__xludf.DUMMYFUNCTION("split(A161,""-"")"),"DATA")</f>
        <v>DATA</v>
      </c>
      <c r="N161" s="43">
        <f>IFERROR(__xludf.DUMMYFUNCTION("""COMPUTED_VALUE"""),4.0)</f>
        <v>4</v>
      </c>
      <c r="O161" s="43">
        <f>IFERROR(__xludf.DUMMYFUNCTION("""COMPUTED_VALUE"""),8.0)</f>
        <v>8</v>
      </c>
    </row>
    <row r="162">
      <c r="A162" s="43" t="str">
        <f>'アセスメント'!B163</f>
        <v>DATA-5-1</v>
      </c>
      <c r="B162" s="43" t="str">
        <f>criteria!D162</f>
        <v>メトリクスの計測</v>
      </c>
      <c r="C162" s="43" t="b">
        <f>'アセスメント'!F163</f>
        <v>0</v>
      </c>
      <c r="D162" s="43" t="b">
        <f>'アセスメント'!G163</f>
        <v>0</v>
      </c>
      <c r="E162" s="43" t="b">
        <f>'アセスメント'!H163</f>
        <v>0</v>
      </c>
      <c r="F162" s="43" t="b">
        <f t="shared" si="1"/>
        <v>1</v>
      </c>
      <c r="G162" s="43" t="b">
        <f t="shared" si="2"/>
        <v>0</v>
      </c>
      <c r="H162" s="43" t="b">
        <f t="shared" si="3"/>
        <v>0</v>
      </c>
      <c r="I162" s="43" t="b">
        <f t="shared" si="4"/>
        <v>0</v>
      </c>
      <c r="J162" s="43" t="b">
        <f t="shared" si="5"/>
        <v>0</v>
      </c>
      <c r="K162" s="80">
        <f t="shared" si="6"/>
        <v>0</v>
      </c>
      <c r="L162" s="43" t="str">
        <f t="shared" si="7"/>
        <v>-</v>
      </c>
      <c r="M162" s="43" t="str">
        <f>IFERROR(__xludf.DUMMYFUNCTION("split(A162,""-"")"),"DATA")</f>
        <v>DATA</v>
      </c>
      <c r="N162" s="43">
        <f>IFERROR(__xludf.DUMMYFUNCTION("""COMPUTED_VALUE"""),5.0)</f>
        <v>5</v>
      </c>
      <c r="O162" s="43">
        <f>IFERROR(__xludf.DUMMYFUNCTION("""COMPUTED_VALUE"""),1.0)</f>
        <v>1</v>
      </c>
    </row>
    <row r="163">
      <c r="A163" s="43" t="str">
        <f>'アセスメント'!B164</f>
        <v>DATA-5-2</v>
      </c>
      <c r="B163" s="43" t="str">
        <f>criteria!D163</f>
        <v>学習と改善</v>
      </c>
      <c r="C163" s="43" t="b">
        <f>'アセスメント'!F164</f>
        <v>0</v>
      </c>
      <c r="D163" s="43" t="b">
        <f>'アセスメント'!G164</f>
        <v>0</v>
      </c>
      <c r="E163" s="43" t="b">
        <f>'アセスメント'!H164</f>
        <v>0</v>
      </c>
      <c r="F163" s="43" t="b">
        <f t="shared" si="1"/>
        <v>1</v>
      </c>
      <c r="G163" s="43" t="b">
        <f t="shared" si="2"/>
        <v>0</v>
      </c>
      <c r="H163" s="43" t="b">
        <f t="shared" si="3"/>
        <v>0</v>
      </c>
      <c r="I163" s="43" t="b">
        <f t="shared" si="4"/>
        <v>0</v>
      </c>
      <c r="J163" s="43" t="b">
        <f t="shared" si="5"/>
        <v>0</v>
      </c>
      <c r="K163" s="80">
        <f t="shared" si="6"/>
        <v>0</v>
      </c>
      <c r="L163" s="43" t="str">
        <f t="shared" si="7"/>
        <v>-</v>
      </c>
      <c r="M163" s="43" t="str">
        <f>IFERROR(__xludf.DUMMYFUNCTION("split(A163,""-"")"),"DATA")</f>
        <v>DATA</v>
      </c>
      <c r="N163" s="43">
        <f>IFERROR(__xludf.DUMMYFUNCTION("""COMPUTED_VALUE"""),5.0)</f>
        <v>5</v>
      </c>
      <c r="O163" s="43">
        <f>IFERROR(__xludf.DUMMYFUNCTION("""COMPUTED_VALUE"""),2.0)</f>
        <v>2</v>
      </c>
    </row>
    <row r="164">
      <c r="A164" s="43" t="str">
        <f>'アセスメント'!B165</f>
        <v>DATA-5-3</v>
      </c>
      <c r="B164" s="43" t="str">
        <f>criteria!D164</f>
        <v>プラクティス</v>
      </c>
      <c r="C164" s="43" t="b">
        <f>'アセスメント'!F165</f>
        <v>0</v>
      </c>
      <c r="D164" s="43" t="b">
        <f>'アセスメント'!G165</f>
        <v>0</v>
      </c>
      <c r="E164" s="43" t="b">
        <f>'アセスメント'!H165</f>
        <v>0</v>
      </c>
      <c r="F164" s="43" t="b">
        <f t="shared" si="1"/>
        <v>1</v>
      </c>
      <c r="G164" s="43" t="b">
        <f t="shared" si="2"/>
        <v>0</v>
      </c>
      <c r="H164" s="43" t="b">
        <f t="shared" si="3"/>
        <v>0</v>
      </c>
      <c r="I164" s="43" t="b">
        <f t="shared" si="4"/>
        <v>0</v>
      </c>
      <c r="J164" s="43" t="b">
        <f t="shared" si="5"/>
        <v>0</v>
      </c>
      <c r="K164" s="80">
        <f t="shared" si="6"/>
        <v>0</v>
      </c>
      <c r="L164" s="43" t="str">
        <f t="shared" si="7"/>
        <v>-</v>
      </c>
      <c r="M164" s="43" t="str">
        <f>IFERROR(__xludf.DUMMYFUNCTION("split(A164,""-"")"),"DATA")</f>
        <v>DATA</v>
      </c>
      <c r="N164" s="43">
        <f>IFERROR(__xludf.DUMMYFUNCTION("""COMPUTED_VALUE"""),5.0)</f>
        <v>5</v>
      </c>
      <c r="O164" s="43">
        <f>IFERROR(__xludf.DUMMYFUNCTION("""COMPUTED_VALUE"""),3.0)</f>
        <v>3</v>
      </c>
    </row>
    <row r="165">
      <c r="A165" s="43" t="str">
        <f>'アセスメント'!B166</f>
        <v>DATA-5-4</v>
      </c>
      <c r="B165" s="43" t="str">
        <f>criteria!D165</f>
        <v>プラクティス</v>
      </c>
      <c r="C165" s="43" t="b">
        <f>'アセスメント'!F166</f>
        <v>0</v>
      </c>
      <c r="D165" s="43" t="b">
        <f>'アセスメント'!G166</f>
        <v>0</v>
      </c>
      <c r="E165" s="43" t="b">
        <f>'アセスメント'!H166</f>
        <v>0</v>
      </c>
      <c r="F165" s="43" t="b">
        <f t="shared" si="1"/>
        <v>1</v>
      </c>
      <c r="G165" s="43" t="b">
        <f t="shared" si="2"/>
        <v>0</v>
      </c>
      <c r="H165" s="43" t="b">
        <f t="shared" si="3"/>
        <v>0</v>
      </c>
      <c r="I165" s="43" t="b">
        <f t="shared" si="4"/>
        <v>0</v>
      </c>
      <c r="J165" s="43" t="b">
        <f t="shared" si="5"/>
        <v>0</v>
      </c>
      <c r="K165" s="80">
        <f t="shared" si="6"/>
        <v>0</v>
      </c>
      <c r="L165" s="43" t="str">
        <f t="shared" si="7"/>
        <v>-</v>
      </c>
      <c r="M165" s="43" t="str">
        <f>IFERROR(__xludf.DUMMYFUNCTION("split(A165,""-"")"),"DATA")</f>
        <v>DATA</v>
      </c>
      <c r="N165" s="43">
        <f>IFERROR(__xludf.DUMMYFUNCTION("""COMPUTED_VALUE"""),5.0)</f>
        <v>5</v>
      </c>
      <c r="O165" s="43">
        <f>IFERROR(__xludf.DUMMYFUNCTION("""COMPUTED_VALUE"""),4.0)</f>
        <v>4</v>
      </c>
    </row>
    <row r="166">
      <c r="A166" s="43" t="str">
        <f>'アセスメント'!B167</f>
        <v>DATA-5-5</v>
      </c>
      <c r="B166" s="43" t="str">
        <f>criteria!D166</f>
        <v>プラクティス</v>
      </c>
      <c r="C166" s="43" t="b">
        <f>'アセスメント'!F167</f>
        <v>0</v>
      </c>
      <c r="D166" s="43" t="b">
        <f>'アセスメント'!G167</f>
        <v>0</v>
      </c>
      <c r="E166" s="43" t="b">
        <f>'アセスメント'!H167</f>
        <v>0</v>
      </c>
      <c r="F166" s="43" t="b">
        <f t="shared" si="1"/>
        <v>1</v>
      </c>
      <c r="G166" s="43" t="b">
        <f t="shared" si="2"/>
        <v>0</v>
      </c>
      <c r="H166" s="43" t="b">
        <f t="shared" si="3"/>
        <v>0</v>
      </c>
      <c r="I166" s="43" t="b">
        <f t="shared" si="4"/>
        <v>0</v>
      </c>
      <c r="J166" s="43" t="b">
        <f t="shared" si="5"/>
        <v>0</v>
      </c>
      <c r="K166" s="80">
        <f t="shared" si="6"/>
        <v>0</v>
      </c>
      <c r="L166" s="43" t="str">
        <f t="shared" si="7"/>
        <v>-</v>
      </c>
      <c r="M166" s="43" t="str">
        <f>IFERROR(__xludf.DUMMYFUNCTION("split(A166,""-"")"),"DATA")</f>
        <v>DATA</v>
      </c>
      <c r="N166" s="43">
        <f>IFERROR(__xludf.DUMMYFUNCTION("""COMPUTED_VALUE"""),5.0)</f>
        <v>5</v>
      </c>
      <c r="O166" s="43">
        <f>IFERROR(__xludf.DUMMYFUNCTION("""COMPUTED_VALUE"""),5.0)</f>
        <v>5</v>
      </c>
    </row>
    <row r="167">
      <c r="A167" s="43" t="str">
        <f>'アセスメント'!B168</f>
        <v>DATA-5-6</v>
      </c>
      <c r="B167" s="43" t="str">
        <f>criteria!D167</f>
        <v>アンチパターン</v>
      </c>
      <c r="C167" s="43" t="b">
        <f>'アセスメント'!F168</f>
        <v>0</v>
      </c>
      <c r="D167" s="43" t="b">
        <f>'アセスメント'!G168</f>
        <v>0</v>
      </c>
      <c r="E167" s="43" t="b">
        <f>'アセスメント'!H168</f>
        <v>0</v>
      </c>
      <c r="F167" s="43" t="b">
        <f t="shared" si="1"/>
        <v>1</v>
      </c>
      <c r="G167" s="43" t="b">
        <f t="shared" si="2"/>
        <v>0</v>
      </c>
      <c r="H167" s="43" t="b">
        <f t="shared" si="3"/>
        <v>0</v>
      </c>
      <c r="I167" s="43" t="b">
        <f t="shared" si="4"/>
        <v>0</v>
      </c>
      <c r="J167" s="43" t="b">
        <f t="shared" si="5"/>
        <v>1</v>
      </c>
      <c r="K167" s="80">
        <f t="shared" si="6"/>
        <v>0</v>
      </c>
      <c r="L167" s="43" t="str">
        <f t="shared" si="7"/>
        <v>-</v>
      </c>
      <c r="M167" s="43" t="str">
        <f>IFERROR(__xludf.DUMMYFUNCTION("split(A167,""-"")"),"DATA")</f>
        <v>DATA</v>
      </c>
      <c r="N167" s="43">
        <f>IFERROR(__xludf.DUMMYFUNCTION("""COMPUTED_VALUE"""),5.0)</f>
        <v>5</v>
      </c>
      <c r="O167" s="43">
        <f>IFERROR(__xludf.DUMMYFUNCTION("""COMPUTED_VALUE"""),6.0)</f>
        <v>6</v>
      </c>
    </row>
    <row r="168">
      <c r="A168" s="43" t="str">
        <f>'アセスメント'!B169</f>
        <v>DATA-5-7</v>
      </c>
      <c r="B168" s="43" t="str">
        <f>criteria!D168</f>
        <v>アンチパターン</v>
      </c>
      <c r="C168" s="43" t="b">
        <f>'アセスメント'!F169</f>
        <v>0</v>
      </c>
      <c r="D168" s="43" t="b">
        <f>'アセスメント'!G169</f>
        <v>0</v>
      </c>
      <c r="E168" s="43" t="b">
        <f>'アセスメント'!H169</f>
        <v>0</v>
      </c>
      <c r="F168" s="43" t="b">
        <f t="shared" si="1"/>
        <v>1</v>
      </c>
      <c r="G168" s="43" t="b">
        <f t="shared" si="2"/>
        <v>0</v>
      </c>
      <c r="H168" s="43" t="b">
        <f t="shared" si="3"/>
        <v>0</v>
      </c>
      <c r="I168" s="43" t="b">
        <f t="shared" si="4"/>
        <v>0</v>
      </c>
      <c r="J168" s="43" t="b">
        <f t="shared" si="5"/>
        <v>1</v>
      </c>
      <c r="K168" s="80">
        <f t="shared" si="6"/>
        <v>0</v>
      </c>
      <c r="L168" s="43" t="str">
        <f t="shared" si="7"/>
        <v>-</v>
      </c>
      <c r="M168" s="43" t="str">
        <f>IFERROR(__xludf.DUMMYFUNCTION("split(A168,""-"")"),"DATA")</f>
        <v>DATA</v>
      </c>
      <c r="N168" s="43">
        <f>IFERROR(__xludf.DUMMYFUNCTION("""COMPUTED_VALUE"""),5.0)</f>
        <v>5</v>
      </c>
      <c r="O168" s="43">
        <f>IFERROR(__xludf.DUMMYFUNCTION("""COMPUTED_VALUE"""),7.0)</f>
        <v>7</v>
      </c>
    </row>
    <row r="169">
      <c r="A169" s="43" t="str">
        <f>'アセスメント'!B170</f>
        <v>DATA-5-8</v>
      </c>
      <c r="B169" s="43" t="str">
        <f>criteria!D169</f>
        <v>アンチパターン</v>
      </c>
      <c r="C169" s="43" t="b">
        <f>'アセスメント'!F170</f>
        <v>0</v>
      </c>
      <c r="D169" s="43" t="b">
        <f>'アセスメント'!G170</f>
        <v>0</v>
      </c>
      <c r="E169" s="43" t="b">
        <f>'アセスメント'!H170</f>
        <v>0</v>
      </c>
      <c r="F169" s="43" t="b">
        <f t="shared" si="1"/>
        <v>1</v>
      </c>
      <c r="G169" s="43" t="b">
        <f t="shared" si="2"/>
        <v>0</v>
      </c>
      <c r="H169" s="43" t="b">
        <f t="shared" si="3"/>
        <v>0</v>
      </c>
      <c r="I169" s="43" t="b">
        <f t="shared" si="4"/>
        <v>0</v>
      </c>
      <c r="J169" s="43" t="b">
        <f t="shared" si="5"/>
        <v>1</v>
      </c>
      <c r="K169" s="80">
        <f t="shared" si="6"/>
        <v>0</v>
      </c>
      <c r="L169" s="43" t="str">
        <f t="shared" si="7"/>
        <v>-</v>
      </c>
      <c r="M169" s="43" t="str">
        <f>IFERROR(__xludf.DUMMYFUNCTION("split(A169,""-"")"),"DATA")</f>
        <v>DATA</v>
      </c>
      <c r="N169" s="43">
        <f>IFERROR(__xludf.DUMMYFUNCTION("""COMPUTED_VALUE"""),5.0)</f>
        <v>5</v>
      </c>
      <c r="O169" s="43">
        <f>IFERROR(__xludf.DUMMYFUNCTION("""COMPUTED_VALUE"""),8.0)</f>
        <v>8</v>
      </c>
    </row>
    <row r="170">
      <c r="A170" s="43" t="str">
        <f>'アセスメント'!B171</f>
        <v>DATA-6-1</v>
      </c>
      <c r="B170" s="43" t="str">
        <f>criteria!D170</f>
        <v>メトリクスの計測</v>
      </c>
      <c r="C170" s="43" t="b">
        <f>'アセスメント'!F171</f>
        <v>0</v>
      </c>
      <c r="D170" s="43" t="b">
        <f>'アセスメント'!G171</f>
        <v>0</v>
      </c>
      <c r="E170" s="43" t="b">
        <f>'アセスメント'!H171</f>
        <v>0</v>
      </c>
      <c r="F170" s="43" t="b">
        <f t="shared" si="1"/>
        <v>1</v>
      </c>
      <c r="G170" s="43" t="b">
        <f t="shared" si="2"/>
        <v>0</v>
      </c>
      <c r="H170" s="43" t="b">
        <f t="shared" si="3"/>
        <v>0</v>
      </c>
      <c r="I170" s="43" t="b">
        <f t="shared" si="4"/>
        <v>0</v>
      </c>
      <c r="J170" s="43" t="b">
        <f t="shared" si="5"/>
        <v>0</v>
      </c>
      <c r="K170" s="80">
        <f t="shared" si="6"/>
        <v>0</v>
      </c>
      <c r="L170" s="43" t="str">
        <f t="shared" si="7"/>
        <v>-</v>
      </c>
      <c r="M170" s="43" t="str">
        <f>IFERROR(__xludf.DUMMYFUNCTION("split(A170,""-"")"),"DATA")</f>
        <v>DATA</v>
      </c>
      <c r="N170" s="43">
        <f>IFERROR(__xludf.DUMMYFUNCTION("""COMPUTED_VALUE"""),6.0)</f>
        <v>6</v>
      </c>
      <c r="O170" s="43">
        <f>IFERROR(__xludf.DUMMYFUNCTION("""COMPUTED_VALUE"""),1.0)</f>
        <v>1</v>
      </c>
    </row>
    <row r="171">
      <c r="A171" s="43" t="str">
        <f>'アセスメント'!B172</f>
        <v>DATA-6-2</v>
      </c>
      <c r="B171" s="43" t="str">
        <f>criteria!D171</f>
        <v>学習と改善</v>
      </c>
      <c r="C171" s="43" t="b">
        <f>'アセスメント'!F172</f>
        <v>0</v>
      </c>
      <c r="D171" s="43" t="b">
        <f>'アセスメント'!G172</f>
        <v>0</v>
      </c>
      <c r="E171" s="43" t="b">
        <f>'アセスメント'!H172</f>
        <v>0</v>
      </c>
      <c r="F171" s="43" t="b">
        <f t="shared" si="1"/>
        <v>1</v>
      </c>
      <c r="G171" s="43" t="b">
        <f t="shared" si="2"/>
        <v>0</v>
      </c>
      <c r="H171" s="43" t="b">
        <f t="shared" si="3"/>
        <v>0</v>
      </c>
      <c r="I171" s="43" t="b">
        <f t="shared" si="4"/>
        <v>0</v>
      </c>
      <c r="J171" s="43" t="b">
        <f t="shared" si="5"/>
        <v>0</v>
      </c>
      <c r="K171" s="80">
        <f t="shared" si="6"/>
        <v>0</v>
      </c>
      <c r="L171" s="43" t="str">
        <f t="shared" si="7"/>
        <v>-</v>
      </c>
      <c r="M171" s="43" t="str">
        <f>IFERROR(__xludf.DUMMYFUNCTION("split(A171,""-"")"),"DATA")</f>
        <v>DATA</v>
      </c>
      <c r="N171" s="43">
        <f>IFERROR(__xludf.DUMMYFUNCTION("""COMPUTED_VALUE"""),6.0)</f>
        <v>6</v>
      </c>
      <c r="O171" s="43">
        <f>IFERROR(__xludf.DUMMYFUNCTION("""COMPUTED_VALUE"""),2.0)</f>
        <v>2</v>
      </c>
    </row>
    <row r="172">
      <c r="A172" s="43" t="str">
        <f>'アセスメント'!B173</f>
        <v>DATA-6-3</v>
      </c>
      <c r="B172" s="43" t="str">
        <f>criteria!D172</f>
        <v>プラクティス</v>
      </c>
      <c r="C172" s="43" t="b">
        <f>'アセスメント'!F173</f>
        <v>0</v>
      </c>
      <c r="D172" s="43" t="b">
        <f>'アセスメント'!G173</f>
        <v>0</v>
      </c>
      <c r="E172" s="43" t="b">
        <f>'アセスメント'!H173</f>
        <v>0</v>
      </c>
      <c r="F172" s="43" t="b">
        <f t="shared" si="1"/>
        <v>1</v>
      </c>
      <c r="G172" s="43" t="b">
        <f t="shared" si="2"/>
        <v>0</v>
      </c>
      <c r="H172" s="43" t="b">
        <f t="shared" si="3"/>
        <v>0</v>
      </c>
      <c r="I172" s="43" t="b">
        <f t="shared" si="4"/>
        <v>0</v>
      </c>
      <c r="J172" s="43" t="b">
        <f t="shared" si="5"/>
        <v>0</v>
      </c>
      <c r="K172" s="80">
        <f t="shared" si="6"/>
        <v>0</v>
      </c>
      <c r="L172" s="43" t="str">
        <f t="shared" si="7"/>
        <v>-</v>
      </c>
      <c r="M172" s="43" t="str">
        <f>IFERROR(__xludf.DUMMYFUNCTION("split(A172,""-"")"),"DATA")</f>
        <v>DATA</v>
      </c>
      <c r="N172" s="43">
        <f>IFERROR(__xludf.DUMMYFUNCTION("""COMPUTED_VALUE"""),6.0)</f>
        <v>6</v>
      </c>
      <c r="O172" s="43">
        <f>IFERROR(__xludf.DUMMYFUNCTION("""COMPUTED_VALUE"""),3.0)</f>
        <v>3</v>
      </c>
    </row>
    <row r="173">
      <c r="A173" s="43" t="str">
        <f>'アセスメント'!B174</f>
        <v>DATA-6-4</v>
      </c>
      <c r="B173" s="43" t="str">
        <f>criteria!D173</f>
        <v>プラクティス</v>
      </c>
      <c r="C173" s="43" t="b">
        <f>'アセスメント'!F174</f>
        <v>0</v>
      </c>
      <c r="D173" s="43" t="b">
        <f>'アセスメント'!G174</f>
        <v>0</v>
      </c>
      <c r="E173" s="43" t="b">
        <f>'アセスメント'!H174</f>
        <v>0</v>
      </c>
      <c r="F173" s="43" t="b">
        <f t="shared" si="1"/>
        <v>1</v>
      </c>
      <c r="G173" s="43" t="b">
        <f t="shared" si="2"/>
        <v>0</v>
      </c>
      <c r="H173" s="43" t="b">
        <f t="shared" si="3"/>
        <v>0</v>
      </c>
      <c r="I173" s="43" t="b">
        <f t="shared" si="4"/>
        <v>0</v>
      </c>
      <c r="J173" s="43" t="b">
        <f t="shared" si="5"/>
        <v>0</v>
      </c>
      <c r="K173" s="80">
        <f t="shared" si="6"/>
        <v>0</v>
      </c>
      <c r="L173" s="43" t="str">
        <f t="shared" si="7"/>
        <v>-</v>
      </c>
      <c r="M173" s="43" t="str">
        <f>IFERROR(__xludf.DUMMYFUNCTION("split(A173,""-"")"),"DATA")</f>
        <v>DATA</v>
      </c>
      <c r="N173" s="43">
        <f>IFERROR(__xludf.DUMMYFUNCTION("""COMPUTED_VALUE"""),6.0)</f>
        <v>6</v>
      </c>
      <c r="O173" s="43">
        <f>IFERROR(__xludf.DUMMYFUNCTION("""COMPUTED_VALUE"""),4.0)</f>
        <v>4</v>
      </c>
    </row>
    <row r="174">
      <c r="A174" s="43" t="str">
        <f>'アセスメント'!B175</f>
        <v>DATA-6-5</v>
      </c>
      <c r="B174" s="43" t="str">
        <f>criteria!D174</f>
        <v>プラクティス</v>
      </c>
      <c r="C174" s="43" t="b">
        <f>'アセスメント'!F175</f>
        <v>0</v>
      </c>
      <c r="D174" s="43" t="b">
        <f>'アセスメント'!G175</f>
        <v>0</v>
      </c>
      <c r="E174" s="43" t="b">
        <f>'アセスメント'!H175</f>
        <v>0</v>
      </c>
      <c r="F174" s="43" t="b">
        <f t="shared" si="1"/>
        <v>1</v>
      </c>
      <c r="G174" s="43" t="b">
        <f t="shared" si="2"/>
        <v>0</v>
      </c>
      <c r="H174" s="43" t="b">
        <f t="shared" si="3"/>
        <v>0</v>
      </c>
      <c r="I174" s="43" t="b">
        <f t="shared" si="4"/>
        <v>0</v>
      </c>
      <c r="J174" s="43" t="b">
        <f t="shared" si="5"/>
        <v>0</v>
      </c>
      <c r="K174" s="80">
        <f t="shared" si="6"/>
        <v>0</v>
      </c>
      <c r="L174" s="43" t="str">
        <f t="shared" si="7"/>
        <v>-</v>
      </c>
      <c r="M174" s="43" t="str">
        <f>IFERROR(__xludf.DUMMYFUNCTION("split(A174,""-"")"),"DATA")</f>
        <v>DATA</v>
      </c>
      <c r="N174" s="43">
        <f>IFERROR(__xludf.DUMMYFUNCTION("""COMPUTED_VALUE"""),6.0)</f>
        <v>6</v>
      </c>
      <c r="O174" s="43">
        <f>IFERROR(__xludf.DUMMYFUNCTION("""COMPUTED_VALUE"""),5.0)</f>
        <v>5</v>
      </c>
    </row>
    <row r="175">
      <c r="A175" s="43" t="str">
        <f>'アセスメント'!B176</f>
        <v>DATA-6-6</v>
      </c>
      <c r="B175" s="43" t="str">
        <f>criteria!D175</f>
        <v>アンチパターン</v>
      </c>
      <c r="C175" s="43" t="b">
        <f>'アセスメント'!F176</f>
        <v>0</v>
      </c>
      <c r="D175" s="43" t="b">
        <f>'アセスメント'!G176</f>
        <v>0</v>
      </c>
      <c r="E175" s="43" t="b">
        <f>'アセスメント'!H176</f>
        <v>0</v>
      </c>
      <c r="F175" s="43" t="b">
        <f t="shared" si="1"/>
        <v>1</v>
      </c>
      <c r="G175" s="43" t="b">
        <f t="shared" si="2"/>
        <v>0</v>
      </c>
      <c r="H175" s="43" t="b">
        <f t="shared" si="3"/>
        <v>0</v>
      </c>
      <c r="I175" s="43" t="b">
        <f t="shared" si="4"/>
        <v>0</v>
      </c>
      <c r="J175" s="43" t="b">
        <f t="shared" si="5"/>
        <v>1</v>
      </c>
      <c r="K175" s="80">
        <f t="shared" si="6"/>
        <v>0</v>
      </c>
      <c r="L175" s="43" t="str">
        <f t="shared" si="7"/>
        <v>-</v>
      </c>
      <c r="M175" s="43" t="str">
        <f>IFERROR(__xludf.DUMMYFUNCTION("split(A175,""-"")"),"DATA")</f>
        <v>DATA</v>
      </c>
      <c r="N175" s="43">
        <f>IFERROR(__xludf.DUMMYFUNCTION("""COMPUTED_VALUE"""),6.0)</f>
        <v>6</v>
      </c>
      <c r="O175" s="43">
        <f>IFERROR(__xludf.DUMMYFUNCTION("""COMPUTED_VALUE"""),6.0)</f>
        <v>6</v>
      </c>
    </row>
    <row r="176">
      <c r="A176" s="43" t="str">
        <f>'アセスメント'!B177</f>
        <v>DATA-6-7</v>
      </c>
      <c r="B176" s="43" t="str">
        <f>criteria!D176</f>
        <v>アンチパターン</v>
      </c>
      <c r="C176" s="43" t="b">
        <f>'アセスメント'!F177</f>
        <v>0</v>
      </c>
      <c r="D176" s="43" t="b">
        <f>'アセスメント'!G177</f>
        <v>0</v>
      </c>
      <c r="E176" s="43" t="b">
        <f>'アセスメント'!H177</f>
        <v>0</v>
      </c>
      <c r="F176" s="43" t="b">
        <f t="shared" si="1"/>
        <v>1</v>
      </c>
      <c r="G176" s="43" t="b">
        <f t="shared" si="2"/>
        <v>0</v>
      </c>
      <c r="H176" s="43" t="b">
        <f t="shared" si="3"/>
        <v>0</v>
      </c>
      <c r="I176" s="43" t="b">
        <f t="shared" si="4"/>
        <v>0</v>
      </c>
      <c r="J176" s="43" t="b">
        <f t="shared" si="5"/>
        <v>1</v>
      </c>
      <c r="K176" s="80">
        <f t="shared" si="6"/>
        <v>0</v>
      </c>
      <c r="L176" s="43" t="str">
        <f t="shared" si="7"/>
        <v>-</v>
      </c>
      <c r="M176" s="43" t="str">
        <f>IFERROR(__xludf.DUMMYFUNCTION("split(A176,""-"")"),"DATA")</f>
        <v>DATA</v>
      </c>
      <c r="N176" s="43">
        <f>IFERROR(__xludf.DUMMYFUNCTION("""COMPUTED_VALUE"""),6.0)</f>
        <v>6</v>
      </c>
      <c r="O176" s="43">
        <f>IFERROR(__xludf.DUMMYFUNCTION("""COMPUTED_VALUE"""),7.0)</f>
        <v>7</v>
      </c>
    </row>
    <row r="177">
      <c r="A177" s="43" t="str">
        <f>'アセスメント'!B178</f>
        <v>DATA-6-8</v>
      </c>
      <c r="B177" s="43" t="str">
        <f>criteria!D177</f>
        <v>アンチパターン</v>
      </c>
      <c r="C177" s="43" t="b">
        <f>'アセスメント'!F178</f>
        <v>0</v>
      </c>
      <c r="D177" s="43" t="b">
        <f>'アセスメント'!G178</f>
        <v>0</v>
      </c>
      <c r="E177" s="43" t="b">
        <f>'アセスメント'!H178</f>
        <v>0</v>
      </c>
      <c r="F177" s="43" t="b">
        <f t="shared" si="1"/>
        <v>1</v>
      </c>
      <c r="G177" s="43" t="b">
        <f t="shared" si="2"/>
        <v>0</v>
      </c>
      <c r="H177" s="43" t="b">
        <f t="shared" si="3"/>
        <v>0</v>
      </c>
      <c r="I177" s="43" t="b">
        <f t="shared" si="4"/>
        <v>0</v>
      </c>
      <c r="J177" s="43" t="b">
        <f t="shared" si="5"/>
        <v>1</v>
      </c>
      <c r="K177" s="80">
        <f t="shared" si="6"/>
        <v>0</v>
      </c>
      <c r="L177" s="43" t="str">
        <f t="shared" si="7"/>
        <v>-</v>
      </c>
      <c r="M177" s="43" t="str">
        <f>IFERROR(__xludf.DUMMYFUNCTION("split(A177,""-"")"),"DATA")</f>
        <v>DATA</v>
      </c>
      <c r="N177" s="43">
        <f>IFERROR(__xludf.DUMMYFUNCTION("""COMPUTED_VALUE"""),6.0)</f>
        <v>6</v>
      </c>
      <c r="O177" s="43">
        <f>IFERROR(__xludf.DUMMYFUNCTION("""COMPUTED_VALUE"""),8.0)</f>
        <v>8</v>
      </c>
    </row>
    <row r="178">
      <c r="A178" s="43" t="str">
        <f>'アセスメント'!B179</f>
        <v>DATA-7-1</v>
      </c>
      <c r="B178" s="43" t="str">
        <f>criteria!D178</f>
        <v>メトリクスの計測</v>
      </c>
      <c r="C178" s="43" t="b">
        <f>'アセスメント'!F179</f>
        <v>0</v>
      </c>
      <c r="D178" s="43" t="b">
        <f>'アセスメント'!G179</f>
        <v>0</v>
      </c>
      <c r="E178" s="43" t="b">
        <f>'アセスメント'!H179</f>
        <v>0</v>
      </c>
      <c r="F178" s="43" t="b">
        <f t="shared" si="1"/>
        <v>1</v>
      </c>
      <c r="G178" s="43" t="b">
        <f t="shared" si="2"/>
        <v>0</v>
      </c>
      <c r="H178" s="43" t="b">
        <f t="shared" si="3"/>
        <v>0</v>
      </c>
      <c r="I178" s="43" t="b">
        <f t="shared" si="4"/>
        <v>0</v>
      </c>
      <c r="J178" s="43" t="b">
        <f t="shared" si="5"/>
        <v>0</v>
      </c>
      <c r="K178" s="80">
        <f t="shared" si="6"/>
        <v>0</v>
      </c>
      <c r="L178" s="43" t="str">
        <f t="shared" si="7"/>
        <v>-</v>
      </c>
      <c r="M178" s="43" t="str">
        <f>IFERROR(__xludf.DUMMYFUNCTION("split(A178,""-"")"),"DATA")</f>
        <v>DATA</v>
      </c>
      <c r="N178" s="43">
        <f>IFERROR(__xludf.DUMMYFUNCTION("""COMPUTED_VALUE"""),7.0)</f>
        <v>7</v>
      </c>
      <c r="O178" s="43">
        <f>IFERROR(__xludf.DUMMYFUNCTION("""COMPUTED_VALUE"""),1.0)</f>
        <v>1</v>
      </c>
    </row>
    <row r="179">
      <c r="A179" s="43" t="str">
        <f>'アセスメント'!B180</f>
        <v>DATA-7-2</v>
      </c>
      <c r="B179" s="43" t="str">
        <f>criteria!D179</f>
        <v>学習と改善</v>
      </c>
      <c r="C179" s="43" t="b">
        <f>'アセスメント'!F180</f>
        <v>0</v>
      </c>
      <c r="D179" s="43" t="b">
        <f>'アセスメント'!G180</f>
        <v>0</v>
      </c>
      <c r="E179" s="43" t="b">
        <f>'アセスメント'!H180</f>
        <v>0</v>
      </c>
      <c r="F179" s="43" t="b">
        <f t="shared" si="1"/>
        <v>1</v>
      </c>
      <c r="G179" s="43" t="b">
        <f t="shared" si="2"/>
        <v>0</v>
      </c>
      <c r="H179" s="43" t="b">
        <f t="shared" si="3"/>
        <v>0</v>
      </c>
      <c r="I179" s="43" t="b">
        <f t="shared" si="4"/>
        <v>0</v>
      </c>
      <c r="J179" s="43" t="b">
        <f t="shared" si="5"/>
        <v>0</v>
      </c>
      <c r="K179" s="80">
        <f t="shared" si="6"/>
        <v>0</v>
      </c>
      <c r="L179" s="43" t="str">
        <f t="shared" si="7"/>
        <v>-</v>
      </c>
      <c r="M179" s="43" t="str">
        <f>IFERROR(__xludf.DUMMYFUNCTION("split(A179,""-"")"),"DATA")</f>
        <v>DATA</v>
      </c>
      <c r="N179" s="43">
        <f>IFERROR(__xludf.DUMMYFUNCTION("""COMPUTED_VALUE"""),7.0)</f>
        <v>7</v>
      </c>
      <c r="O179" s="43">
        <f>IFERROR(__xludf.DUMMYFUNCTION("""COMPUTED_VALUE"""),2.0)</f>
        <v>2</v>
      </c>
    </row>
    <row r="180">
      <c r="A180" s="43" t="str">
        <f>'アセスメント'!B181</f>
        <v>DATA-7-3</v>
      </c>
      <c r="B180" s="43" t="str">
        <f>criteria!D180</f>
        <v>プラクティス</v>
      </c>
      <c r="C180" s="43" t="b">
        <f>'アセスメント'!F181</f>
        <v>0</v>
      </c>
      <c r="D180" s="43" t="b">
        <f>'アセスメント'!G181</f>
        <v>0</v>
      </c>
      <c r="E180" s="43" t="b">
        <f>'アセスメント'!H181</f>
        <v>0</v>
      </c>
      <c r="F180" s="43" t="b">
        <f t="shared" si="1"/>
        <v>1</v>
      </c>
      <c r="G180" s="43" t="b">
        <f t="shared" si="2"/>
        <v>0</v>
      </c>
      <c r="H180" s="43" t="b">
        <f t="shared" si="3"/>
        <v>0</v>
      </c>
      <c r="I180" s="43" t="b">
        <f t="shared" si="4"/>
        <v>0</v>
      </c>
      <c r="J180" s="43" t="b">
        <f t="shared" si="5"/>
        <v>0</v>
      </c>
      <c r="K180" s="80">
        <f t="shared" si="6"/>
        <v>0</v>
      </c>
      <c r="L180" s="43" t="str">
        <f t="shared" si="7"/>
        <v>-</v>
      </c>
      <c r="M180" s="43" t="str">
        <f>IFERROR(__xludf.DUMMYFUNCTION("split(A180,""-"")"),"DATA")</f>
        <v>DATA</v>
      </c>
      <c r="N180" s="43">
        <f>IFERROR(__xludf.DUMMYFUNCTION("""COMPUTED_VALUE"""),7.0)</f>
        <v>7</v>
      </c>
      <c r="O180" s="43">
        <f>IFERROR(__xludf.DUMMYFUNCTION("""COMPUTED_VALUE"""),3.0)</f>
        <v>3</v>
      </c>
    </row>
    <row r="181">
      <c r="A181" s="43" t="str">
        <f>'アセスメント'!B182</f>
        <v>DATA-7-4</v>
      </c>
      <c r="B181" s="43" t="str">
        <f>criteria!D181</f>
        <v>プラクティス</v>
      </c>
      <c r="C181" s="43" t="b">
        <f>'アセスメント'!F182</f>
        <v>0</v>
      </c>
      <c r="D181" s="43" t="b">
        <f>'アセスメント'!G182</f>
        <v>0</v>
      </c>
      <c r="E181" s="43" t="b">
        <f>'アセスメント'!H182</f>
        <v>0</v>
      </c>
      <c r="F181" s="43" t="b">
        <f t="shared" si="1"/>
        <v>1</v>
      </c>
      <c r="G181" s="43" t="b">
        <f t="shared" si="2"/>
        <v>0</v>
      </c>
      <c r="H181" s="43" t="b">
        <f t="shared" si="3"/>
        <v>0</v>
      </c>
      <c r="I181" s="43" t="b">
        <f t="shared" si="4"/>
        <v>0</v>
      </c>
      <c r="J181" s="43" t="b">
        <f t="shared" si="5"/>
        <v>0</v>
      </c>
      <c r="K181" s="80">
        <f t="shared" si="6"/>
        <v>0</v>
      </c>
      <c r="L181" s="43" t="str">
        <f t="shared" si="7"/>
        <v>-</v>
      </c>
      <c r="M181" s="43" t="str">
        <f>IFERROR(__xludf.DUMMYFUNCTION("split(A181,""-"")"),"DATA")</f>
        <v>DATA</v>
      </c>
      <c r="N181" s="43">
        <f>IFERROR(__xludf.DUMMYFUNCTION("""COMPUTED_VALUE"""),7.0)</f>
        <v>7</v>
      </c>
      <c r="O181" s="43">
        <f>IFERROR(__xludf.DUMMYFUNCTION("""COMPUTED_VALUE"""),4.0)</f>
        <v>4</v>
      </c>
    </row>
    <row r="182">
      <c r="A182" s="43" t="str">
        <f>'アセスメント'!B183</f>
        <v>DATA-7-5</v>
      </c>
      <c r="B182" s="43" t="str">
        <f>criteria!D182</f>
        <v>プラクティス</v>
      </c>
      <c r="C182" s="43" t="b">
        <f>'アセスメント'!F183</f>
        <v>0</v>
      </c>
      <c r="D182" s="43" t="b">
        <f>'アセスメント'!G183</f>
        <v>0</v>
      </c>
      <c r="E182" s="43" t="b">
        <f>'アセスメント'!H183</f>
        <v>0</v>
      </c>
      <c r="F182" s="43" t="b">
        <f t="shared" si="1"/>
        <v>1</v>
      </c>
      <c r="G182" s="43" t="b">
        <f t="shared" si="2"/>
        <v>0</v>
      </c>
      <c r="H182" s="43" t="b">
        <f t="shared" si="3"/>
        <v>0</v>
      </c>
      <c r="I182" s="43" t="b">
        <f t="shared" si="4"/>
        <v>0</v>
      </c>
      <c r="J182" s="43" t="b">
        <f t="shared" si="5"/>
        <v>0</v>
      </c>
      <c r="K182" s="80">
        <f t="shared" si="6"/>
        <v>0</v>
      </c>
      <c r="L182" s="43" t="str">
        <f t="shared" si="7"/>
        <v>-</v>
      </c>
      <c r="M182" s="43" t="str">
        <f>IFERROR(__xludf.DUMMYFUNCTION("split(A182,""-"")"),"DATA")</f>
        <v>DATA</v>
      </c>
      <c r="N182" s="43">
        <f>IFERROR(__xludf.DUMMYFUNCTION("""COMPUTED_VALUE"""),7.0)</f>
        <v>7</v>
      </c>
      <c r="O182" s="43">
        <f>IFERROR(__xludf.DUMMYFUNCTION("""COMPUTED_VALUE"""),5.0)</f>
        <v>5</v>
      </c>
    </row>
    <row r="183">
      <c r="A183" s="43" t="str">
        <f>'アセスメント'!B184</f>
        <v>DATA-7-6</v>
      </c>
      <c r="B183" s="43" t="str">
        <f>criteria!D183</f>
        <v>アンチパターン</v>
      </c>
      <c r="C183" s="43" t="b">
        <f>'アセスメント'!F184</f>
        <v>0</v>
      </c>
      <c r="D183" s="43" t="b">
        <f>'アセスメント'!G184</f>
        <v>0</v>
      </c>
      <c r="E183" s="43" t="b">
        <f>'アセスメント'!H184</f>
        <v>0</v>
      </c>
      <c r="F183" s="43" t="b">
        <f t="shared" si="1"/>
        <v>1</v>
      </c>
      <c r="G183" s="43" t="b">
        <f t="shared" si="2"/>
        <v>0</v>
      </c>
      <c r="H183" s="43" t="b">
        <f t="shared" si="3"/>
        <v>0</v>
      </c>
      <c r="I183" s="43" t="b">
        <f t="shared" si="4"/>
        <v>0</v>
      </c>
      <c r="J183" s="43" t="b">
        <f t="shared" si="5"/>
        <v>1</v>
      </c>
      <c r="K183" s="80">
        <f t="shared" si="6"/>
        <v>0</v>
      </c>
      <c r="L183" s="43" t="str">
        <f t="shared" si="7"/>
        <v>-</v>
      </c>
      <c r="M183" s="43" t="str">
        <f>IFERROR(__xludf.DUMMYFUNCTION("split(A183,""-"")"),"DATA")</f>
        <v>DATA</v>
      </c>
      <c r="N183" s="43">
        <f>IFERROR(__xludf.DUMMYFUNCTION("""COMPUTED_VALUE"""),7.0)</f>
        <v>7</v>
      </c>
      <c r="O183" s="43">
        <f>IFERROR(__xludf.DUMMYFUNCTION("""COMPUTED_VALUE"""),6.0)</f>
        <v>6</v>
      </c>
    </row>
    <row r="184">
      <c r="A184" s="43" t="str">
        <f>'アセスメント'!B185</f>
        <v>DATA-7-7</v>
      </c>
      <c r="B184" s="43" t="str">
        <f>criteria!D184</f>
        <v>アンチパターン</v>
      </c>
      <c r="C184" s="43" t="b">
        <f>'アセスメント'!F185</f>
        <v>0</v>
      </c>
      <c r="D184" s="43" t="b">
        <f>'アセスメント'!G185</f>
        <v>0</v>
      </c>
      <c r="E184" s="43" t="b">
        <f>'アセスメント'!H185</f>
        <v>0</v>
      </c>
      <c r="F184" s="43" t="b">
        <f t="shared" si="1"/>
        <v>1</v>
      </c>
      <c r="G184" s="43" t="b">
        <f t="shared" si="2"/>
        <v>0</v>
      </c>
      <c r="H184" s="43" t="b">
        <f t="shared" si="3"/>
        <v>0</v>
      </c>
      <c r="I184" s="43" t="b">
        <f t="shared" si="4"/>
        <v>0</v>
      </c>
      <c r="J184" s="43" t="b">
        <f t="shared" si="5"/>
        <v>1</v>
      </c>
      <c r="K184" s="80">
        <f t="shared" si="6"/>
        <v>0</v>
      </c>
      <c r="L184" s="43" t="str">
        <f t="shared" si="7"/>
        <v>-</v>
      </c>
      <c r="M184" s="43" t="str">
        <f>IFERROR(__xludf.DUMMYFUNCTION("split(A184,""-"")"),"DATA")</f>
        <v>DATA</v>
      </c>
      <c r="N184" s="43">
        <f>IFERROR(__xludf.DUMMYFUNCTION("""COMPUTED_VALUE"""),7.0)</f>
        <v>7</v>
      </c>
      <c r="O184" s="43">
        <f>IFERROR(__xludf.DUMMYFUNCTION("""COMPUTED_VALUE"""),7.0)</f>
        <v>7</v>
      </c>
    </row>
    <row r="185">
      <c r="A185" s="43" t="str">
        <f>'アセスメント'!B186</f>
        <v>DATA-7-8</v>
      </c>
      <c r="B185" s="43" t="str">
        <f>criteria!D185</f>
        <v>アンチパターン</v>
      </c>
      <c r="C185" s="43" t="b">
        <f>'アセスメント'!F186</f>
        <v>0</v>
      </c>
      <c r="D185" s="43" t="b">
        <f>'アセスメント'!G186</f>
        <v>0</v>
      </c>
      <c r="E185" s="43" t="b">
        <f>'アセスメント'!H186</f>
        <v>0</v>
      </c>
      <c r="F185" s="43" t="b">
        <f t="shared" si="1"/>
        <v>1</v>
      </c>
      <c r="G185" s="43" t="b">
        <f t="shared" si="2"/>
        <v>0</v>
      </c>
      <c r="H185" s="43" t="b">
        <f t="shared" si="3"/>
        <v>0</v>
      </c>
      <c r="I185" s="43" t="b">
        <f t="shared" si="4"/>
        <v>0</v>
      </c>
      <c r="J185" s="43" t="b">
        <f t="shared" si="5"/>
        <v>1</v>
      </c>
      <c r="K185" s="80">
        <f t="shared" si="6"/>
        <v>0</v>
      </c>
      <c r="L185" s="43" t="str">
        <f t="shared" si="7"/>
        <v>-</v>
      </c>
      <c r="M185" s="43" t="str">
        <f>IFERROR(__xludf.DUMMYFUNCTION("split(A185,""-"")"),"DATA")</f>
        <v>DATA</v>
      </c>
      <c r="N185" s="43">
        <f>IFERROR(__xludf.DUMMYFUNCTION("""COMPUTED_VALUE"""),7.0)</f>
        <v>7</v>
      </c>
      <c r="O185" s="43">
        <f>IFERROR(__xludf.DUMMYFUNCTION("""COMPUTED_VALUE"""),8.0)</f>
        <v>8</v>
      </c>
    </row>
    <row r="186">
      <c r="A186" s="43" t="str">
        <f>'アセスメント'!B187</f>
        <v>DATA-8-1</v>
      </c>
      <c r="B186" s="43" t="str">
        <f>criteria!D186</f>
        <v>メトリクスの計測</v>
      </c>
      <c r="C186" s="43" t="b">
        <f>'アセスメント'!F187</f>
        <v>0</v>
      </c>
      <c r="D186" s="43" t="b">
        <f>'アセスメント'!G187</f>
        <v>0</v>
      </c>
      <c r="E186" s="43" t="b">
        <f>'アセスメント'!H187</f>
        <v>0</v>
      </c>
      <c r="F186" s="43" t="b">
        <f t="shared" si="1"/>
        <v>1</v>
      </c>
      <c r="G186" s="43" t="b">
        <f t="shared" si="2"/>
        <v>0</v>
      </c>
      <c r="H186" s="43" t="b">
        <f t="shared" si="3"/>
        <v>0</v>
      </c>
      <c r="I186" s="43" t="b">
        <f t="shared" si="4"/>
        <v>0</v>
      </c>
      <c r="J186" s="43" t="b">
        <f t="shared" si="5"/>
        <v>0</v>
      </c>
      <c r="K186" s="80">
        <f t="shared" si="6"/>
        <v>0</v>
      </c>
      <c r="L186" s="43" t="str">
        <f t="shared" si="7"/>
        <v>-</v>
      </c>
      <c r="M186" s="43" t="str">
        <f>IFERROR(__xludf.DUMMYFUNCTION("split(A186,""-"")"),"DATA")</f>
        <v>DATA</v>
      </c>
      <c r="N186" s="43">
        <f>IFERROR(__xludf.DUMMYFUNCTION("""COMPUTED_VALUE"""),8.0)</f>
        <v>8</v>
      </c>
      <c r="O186" s="43">
        <f>IFERROR(__xludf.DUMMYFUNCTION("""COMPUTED_VALUE"""),1.0)</f>
        <v>1</v>
      </c>
    </row>
    <row r="187">
      <c r="A187" s="43" t="str">
        <f>'アセスメント'!B188</f>
        <v>DATA-8-2</v>
      </c>
      <c r="B187" s="43" t="str">
        <f>criteria!D187</f>
        <v>学習と改善</v>
      </c>
      <c r="C187" s="43" t="b">
        <f>'アセスメント'!F188</f>
        <v>0</v>
      </c>
      <c r="D187" s="43" t="b">
        <f>'アセスメント'!G188</f>
        <v>0</v>
      </c>
      <c r="E187" s="43" t="b">
        <f>'アセスメント'!H188</f>
        <v>0</v>
      </c>
      <c r="F187" s="43" t="b">
        <f t="shared" si="1"/>
        <v>1</v>
      </c>
      <c r="G187" s="43" t="b">
        <f t="shared" si="2"/>
        <v>0</v>
      </c>
      <c r="H187" s="43" t="b">
        <f t="shared" si="3"/>
        <v>0</v>
      </c>
      <c r="I187" s="43" t="b">
        <f t="shared" si="4"/>
        <v>0</v>
      </c>
      <c r="J187" s="43" t="b">
        <f t="shared" si="5"/>
        <v>0</v>
      </c>
      <c r="K187" s="80">
        <f t="shared" si="6"/>
        <v>0</v>
      </c>
      <c r="L187" s="43" t="str">
        <f t="shared" si="7"/>
        <v>-</v>
      </c>
      <c r="M187" s="43" t="str">
        <f>IFERROR(__xludf.DUMMYFUNCTION("split(A187,""-"")"),"DATA")</f>
        <v>DATA</v>
      </c>
      <c r="N187" s="43">
        <f>IFERROR(__xludf.DUMMYFUNCTION("""COMPUTED_VALUE"""),8.0)</f>
        <v>8</v>
      </c>
      <c r="O187" s="43">
        <f>IFERROR(__xludf.DUMMYFUNCTION("""COMPUTED_VALUE"""),2.0)</f>
        <v>2</v>
      </c>
    </row>
    <row r="188">
      <c r="A188" s="43" t="str">
        <f>'アセスメント'!B189</f>
        <v>DATA-8-3</v>
      </c>
      <c r="B188" s="43" t="str">
        <f>criteria!D188</f>
        <v>プラクティス</v>
      </c>
      <c r="C188" s="43" t="b">
        <f>'アセスメント'!F189</f>
        <v>0</v>
      </c>
      <c r="D188" s="43" t="b">
        <f>'アセスメント'!G189</f>
        <v>0</v>
      </c>
      <c r="E188" s="43" t="b">
        <f>'アセスメント'!H189</f>
        <v>0</v>
      </c>
      <c r="F188" s="43" t="b">
        <f t="shared" si="1"/>
        <v>1</v>
      </c>
      <c r="G188" s="43" t="b">
        <f t="shared" si="2"/>
        <v>0</v>
      </c>
      <c r="H188" s="43" t="b">
        <f t="shared" si="3"/>
        <v>0</v>
      </c>
      <c r="I188" s="43" t="b">
        <f t="shared" si="4"/>
        <v>0</v>
      </c>
      <c r="J188" s="43" t="b">
        <f t="shared" si="5"/>
        <v>0</v>
      </c>
      <c r="K188" s="80">
        <f t="shared" si="6"/>
        <v>0</v>
      </c>
      <c r="L188" s="43" t="str">
        <f t="shared" si="7"/>
        <v>-</v>
      </c>
      <c r="M188" s="43" t="str">
        <f>IFERROR(__xludf.DUMMYFUNCTION("split(A188,""-"")"),"DATA")</f>
        <v>DATA</v>
      </c>
      <c r="N188" s="43">
        <f>IFERROR(__xludf.DUMMYFUNCTION("""COMPUTED_VALUE"""),8.0)</f>
        <v>8</v>
      </c>
      <c r="O188" s="43">
        <f>IFERROR(__xludf.DUMMYFUNCTION("""COMPUTED_VALUE"""),3.0)</f>
        <v>3</v>
      </c>
    </row>
    <row r="189">
      <c r="A189" s="43" t="str">
        <f>'アセスメント'!B190</f>
        <v>DATA-8-4</v>
      </c>
      <c r="B189" s="43" t="str">
        <f>criteria!D189</f>
        <v>プラクティス</v>
      </c>
      <c r="C189" s="43" t="b">
        <f>'アセスメント'!F190</f>
        <v>0</v>
      </c>
      <c r="D189" s="43" t="b">
        <f>'アセスメント'!G190</f>
        <v>0</v>
      </c>
      <c r="E189" s="43" t="b">
        <f>'アセスメント'!H190</f>
        <v>0</v>
      </c>
      <c r="F189" s="43" t="b">
        <f t="shared" si="1"/>
        <v>1</v>
      </c>
      <c r="G189" s="43" t="b">
        <f t="shared" si="2"/>
        <v>0</v>
      </c>
      <c r="H189" s="43" t="b">
        <f t="shared" si="3"/>
        <v>0</v>
      </c>
      <c r="I189" s="43" t="b">
        <f t="shared" si="4"/>
        <v>0</v>
      </c>
      <c r="J189" s="43" t="b">
        <f t="shared" si="5"/>
        <v>0</v>
      </c>
      <c r="K189" s="80">
        <f t="shared" si="6"/>
        <v>0</v>
      </c>
      <c r="L189" s="43" t="str">
        <f t="shared" si="7"/>
        <v>-</v>
      </c>
      <c r="M189" s="43" t="str">
        <f>IFERROR(__xludf.DUMMYFUNCTION("split(A189,""-"")"),"DATA")</f>
        <v>DATA</v>
      </c>
      <c r="N189" s="43">
        <f>IFERROR(__xludf.DUMMYFUNCTION("""COMPUTED_VALUE"""),8.0)</f>
        <v>8</v>
      </c>
      <c r="O189" s="43">
        <f>IFERROR(__xludf.DUMMYFUNCTION("""COMPUTED_VALUE"""),4.0)</f>
        <v>4</v>
      </c>
    </row>
    <row r="190">
      <c r="A190" s="43" t="str">
        <f>'アセスメント'!B191</f>
        <v>DATA-8-5</v>
      </c>
      <c r="B190" s="43" t="str">
        <f>criteria!D190</f>
        <v>プラクティス</v>
      </c>
      <c r="C190" s="43" t="b">
        <f>'アセスメント'!F191</f>
        <v>0</v>
      </c>
      <c r="D190" s="43" t="b">
        <f>'アセスメント'!G191</f>
        <v>0</v>
      </c>
      <c r="E190" s="43" t="b">
        <f>'アセスメント'!H191</f>
        <v>0</v>
      </c>
      <c r="F190" s="43" t="b">
        <f t="shared" si="1"/>
        <v>1</v>
      </c>
      <c r="G190" s="43" t="b">
        <f t="shared" si="2"/>
        <v>0</v>
      </c>
      <c r="H190" s="43" t="b">
        <f t="shared" si="3"/>
        <v>0</v>
      </c>
      <c r="I190" s="43" t="b">
        <f t="shared" si="4"/>
        <v>0</v>
      </c>
      <c r="J190" s="43" t="b">
        <f t="shared" si="5"/>
        <v>0</v>
      </c>
      <c r="K190" s="80">
        <f t="shared" si="6"/>
        <v>0</v>
      </c>
      <c r="L190" s="43" t="str">
        <f t="shared" si="7"/>
        <v>-</v>
      </c>
      <c r="M190" s="43" t="str">
        <f>IFERROR(__xludf.DUMMYFUNCTION("split(A190,""-"")"),"DATA")</f>
        <v>DATA</v>
      </c>
      <c r="N190" s="43">
        <f>IFERROR(__xludf.DUMMYFUNCTION("""COMPUTED_VALUE"""),8.0)</f>
        <v>8</v>
      </c>
      <c r="O190" s="43">
        <f>IFERROR(__xludf.DUMMYFUNCTION("""COMPUTED_VALUE"""),5.0)</f>
        <v>5</v>
      </c>
    </row>
    <row r="191">
      <c r="A191" s="43" t="str">
        <f>'アセスメント'!B192</f>
        <v>DATA-8-6</v>
      </c>
      <c r="B191" s="43" t="str">
        <f>criteria!D191</f>
        <v>アンチパターン</v>
      </c>
      <c r="C191" s="43" t="b">
        <f>'アセスメント'!F192</f>
        <v>0</v>
      </c>
      <c r="D191" s="43" t="b">
        <f>'アセスメント'!G192</f>
        <v>0</v>
      </c>
      <c r="E191" s="43" t="b">
        <f>'アセスメント'!H192</f>
        <v>0</v>
      </c>
      <c r="F191" s="43" t="b">
        <f t="shared" si="1"/>
        <v>1</v>
      </c>
      <c r="G191" s="43" t="b">
        <f t="shared" si="2"/>
        <v>0</v>
      </c>
      <c r="H191" s="43" t="b">
        <f t="shared" si="3"/>
        <v>0</v>
      </c>
      <c r="I191" s="43" t="b">
        <f t="shared" si="4"/>
        <v>0</v>
      </c>
      <c r="J191" s="43" t="b">
        <f t="shared" si="5"/>
        <v>1</v>
      </c>
      <c r="K191" s="80">
        <f t="shared" si="6"/>
        <v>0</v>
      </c>
      <c r="L191" s="43" t="str">
        <f t="shared" si="7"/>
        <v>-</v>
      </c>
      <c r="M191" s="43" t="str">
        <f>IFERROR(__xludf.DUMMYFUNCTION("split(A191,""-"")"),"DATA")</f>
        <v>DATA</v>
      </c>
      <c r="N191" s="43">
        <f>IFERROR(__xludf.DUMMYFUNCTION("""COMPUTED_VALUE"""),8.0)</f>
        <v>8</v>
      </c>
      <c r="O191" s="43">
        <f>IFERROR(__xludf.DUMMYFUNCTION("""COMPUTED_VALUE"""),6.0)</f>
        <v>6</v>
      </c>
    </row>
    <row r="192">
      <c r="A192" s="43" t="str">
        <f>'アセスメント'!B193</f>
        <v>DATA-8-7</v>
      </c>
      <c r="B192" s="43" t="str">
        <f>criteria!D192</f>
        <v>アンチパターン</v>
      </c>
      <c r="C192" s="43" t="b">
        <f>'アセスメント'!F193</f>
        <v>0</v>
      </c>
      <c r="D192" s="43" t="b">
        <f>'アセスメント'!G193</f>
        <v>0</v>
      </c>
      <c r="E192" s="43" t="b">
        <f>'アセスメント'!H193</f>
        <v>0</v>
      </c>
      <c r="F192" s="43" t="b">
        <f t="shared" si="1"/>
        <v>1</v>
      </c>
      <c r="G192" s="43" t="b">
        <f t="shared" si="2"/>
        <v>0</v>
      </c>
      <c r="H192" s="43" t="b">
        <f t="shared" si="3"/>
        <v>0</v>
      </c>
      <c r="I192" s="43" t="b">
        <f t="shared" si="4"/>
        <v>0</v>
      </c>
      <c r="J192" s="43" t="b">
        <f t="shared" si="5"/>
        <v>1</v>
      </c>
      <c r="K192" s="80">
        <f t="shared" si="6"/>
        <v>0</v>
      </c>
      <c r="L192" s="43" t="str">
        <f t="shared" si="7"/>
        <v>-</v>
      </c>
      <c r="M192" s="43" t="str">
        <f>IFERROR(__xludf.DUMMYFUNCTION("split(A192,""-"")"),"DATA")</f>
        <v>DATA</v>
      </c>
      <c r="N192" s="43">
        <f>IFERROR(__xludf.DUMMYFUNCTION("""COMPUTED_VALUE"""),8.0)</f>
        <v>8</v>
      </c>
      <c r="O192" s="43">
        <f>IFERROR(__xludf.DUMMYFUNCTION("""COMPUTED_VALUE"""),7.0)</f>
        <v>7</v>
      </c>
    </row>
    <row r="193">
      <c r="A193" s="43" t="str">
        <f>'アセスメント'!B194</f>
        <v>DATA-8-8</v>
      </c>
      <c r="B193" s="43" t="str">
        <f>criteria!D193</f>
        <v>アンチパターン</v>
      </c>
      <c r="C193" s="43" t="b">
        <f>'アセスメント'!F194</f>
        <v>0</v>
      </c>
      <c r="D193" s="43" t="b">
        <f>'アセスメント'!G194</f>
        <v>0</v>
      </c>
      <c r="E193" s="43" t="b">
        <f>'アセスメント'!H194</f>
        <v>0</v>
      </c>
      <c r="F193" s="43" t="b">
        <f t="shared" si="1"/>
        <v>1</v>
      </c>
      <c r="G193" s="43" t="b">
        <f t="shared" si="2"/>
        <v>0</v>
      </c>
      <c r="H193" s="43" t="b">
        <f t="shared" si="3"/>
        <v>0</v>
      </c>
      <c r="I193" s="43" t="b">
        <f t="shared" si="4"/>
        <v>0</v>
      </c>
      <c r="J193" s="43" t="b">
        <f t="shared" si="5"/>
        <v>1</v>
      </c>
      <c r="K193" s="80">
        <f t="shared" si="6"/>
        <v>0</v>
      </c>
      <c r="L193" s="43" t="str">
        <f t="shared" si="7"/>
        <v>-</v>
      </c>
      <c r="M193" s="43" t="str">
        <f>IFERROR(__xludf.DUMMYFUNCTION("split(A193,""-"")"),"DATA")</f>
        <v>DATA</v>
      </c>
      <c r="N193" s="43">
        <f>IFERROR(__xludf.DUMMYFUNCTION("""COMPUTED_VALUE"""),8.0)</f>
        <v>8</v>
      </c>
      <c r="O193" s="43">
        <f>IFERROR(__xludf.DUMMYFUNCTION("""COMPUTED_VALUE"""),8.0)</f>
        <v>8</v>
      </c>
    </row>
    <row r="194">
      <c r="A194" s="43" t="str">
        <f>'アセスメント'!B195</f>
        <v>DESIGN-1-1</v>
      </c>
      <c r="B194" s="43" t="str">
        <f>criteria!D194</f>
        <v>メトリクスの計測</v>
      </c>
      <c r="C194" s="43" t="b">
        <f>'アセスメント'!F195</f>
        <v>0</v>
      </c>
      <c r="D194" s="43" t="b">
        <f>'アセスメント'!G195</f>
        <v>0</v>
      </c>
      <c r="E194" s="43" t="b">
        <f>'アセスメント'!H195</f>
        <v>0</v>
      </c>
      <c r="F194" s="43" t="b">
        <f t="shared" si="1"/>
        <v>1</v>
      </c>
      <c r="G194" s="43" t="b">
        <f t="shared" si="2"/>
        <v>0</v>
      </c>
      <c r="H194" s="43" t="b">
        <f t="shared" si="3"/>
        <v>0</v>
      </c>
      <c r="I194" s="43" t="b">
        <f t="shared" si="4"/>
        <v>0</v>
      </c>
      <c r="J194" s="43" t="b">
        <f t="shared" si="5"/>
        <v>0</v>
      </c>
      <c r="K194" s="80">
        <f t="shared" si="6"/>
        <v>0</v>
      </c>
      <c r="L194" s="43" t="str">
        <f t="shared" si="7"/>
        <v>-</v>
      </c>
      <c r="M194" s="43" t="str">
        <f>IFERROR(__xludf.DUMMYFUNCTION("split(A194,""-"")"),"DESIGN")</f>
        <v>DESIGN</v>
      </c>
      <c r="N194" s="43">
        <f>IFERROR(__xludf.DUMMYFUNCTION("""COMPUTED_VALUE"""),1.0)</f>
        <v>1</v>
      </c>
      <c r="O194" s="43">
        <f>IFERROR(__xludf.DUMMYFUNCTION("""COMPUTED_VALUE"""),1.0)</f>
        <v>1</v>
      </c>
    </row>
    <row r="195">
      <c r="A195" s="43" t="str">
        <f>'アセスメント'!B196</f>
        <v>DESIGN-1-2</v>
      </c>
      <c r="B195" s="43" t="str">
        <f>criteria!D195</f>
        <v>学習と改善</v>
      </c>
      <c r="C195" s="43" t="b">
        <f>'アセスメント'!F196</f>
        <v>0</v>
      </c>
      <c r="D195" s="43" t="b">
        <f>'アセスメント'!G196</f>
        <v>0</v>
      </c>
      <c r="E195" s="43" t="b">
        <f>'アセスメント'!H196</f>
        <v>0</v>
      </c>
      <c r="F195" s="43" t="b">
        <f t="shared" si="1"/>
        <v>1</v>
      </c>
      <c r="G195" s="43" t="b">
        <f t="shared" si="2"/>
        <v>0</v>
      </c>
      <c r="H195" s="43" t="b">
        <f t="shared" si="3"/>
        <v>0</v>
      </c>
      <c r="I195" s="43" t="b">
        <f t="shared" si="4"/>
        <v>0</v>
      </c>
      <c r="J195" s="43" t="b">
        <f t="shared" si="5"/>
        <v>0</v>
      </c>
      <c r="K195" s="80">
        <f t="shared" si="6"/>
        <v>0</v>
      </c>
      <c r="L195" s="43" t="str">
        <f t="shared" si="7"/>
        <v>-</v>
      </c>
      <c r="M195" s="43" t="str">
        <f>IFERROR(__xludf.DUMMYFUNCTION("split(A195,""-"")"),"DESIGN")</f>
        <v>DESIGN</v>
      </c>
      <c r="N195" s="43">
        <f>IFERROR(__xludf.DUMMYFUNCTION("""COMPUTED_VALUE"""),1.0)</f>
        <v>1</v>
      </c>
      <c r="O195" s="43">
        <f>IFERROR(__xludf.DUMMYFUNCTION("""COMPUTED_VALUE"""),2.0)</f>
        <v>2</v>
      </c>
    </row>
    <row r="196">
      <c r="A196" s="43" t="str">
        <f>'アセスメント'!B197</f>
        <v>DESIGN-1-3</v>
      </c>
      <c r="B196" s="43" t="str">
        <f>criteria!D196</f>
        <v>プラクティス</v>
      </c>
      <c r="C196" s="43" t="b">
        <f>'アセスメント'!F197</f>
        <v>0</v>
      </c>
      <c r="D196" s="43" t="b">
        <f>'アセスメント'!G197</f>
        <v>0</v>
      </c>
      <c r="E196" s="43" t="b">
        <f>'アセスメント'!H197</f>
        <v>0</v>
      </c>
      <c r="F196" s="43" t="b">
        <f t="shared" si="1"/>
        <v>1</v>
      </c>
      <c r="G196" s="43" t="b">
        <f t="shared" si="2"/>
        <v>0</v>
      </c>
      <c r="H196" s="43" t="b">
        <f t="shared" si="3"/>
        <v>0</v>
      </c>
      <c r="I196" s="43" t="b">
        <f t="shared" si="4"/>
        <v>0</v>
      </c>
      <c r="J196" s="43" t="b">
        <f t="shared" si="5"/>
        <v>0</v>
      </c>
      <c r="K196" s="80">
        <f t="shared" si="6"/>
        <v>0</v>
      </c>
      <c r="L196" s="43" t="str">
        <f t="shared" si="7"/>
        <v>-</v>
      </c>
      <c r="M196" s="43" t="str">
        <f>IFERROR(__xludf.DUMMYFUNCTION("split(A196,""-"")"),"DESIGN")</f>
        <v>DESIGN</v>
      </c>
      <c r="N196" s="43">
        <f>IFERROR(__xludf.DUMMYFUNCTION("""COMPUTED_VALUE"""),1.0)</f>
        <v>1</v>
      </c>
      <c r="O196" s="43">
        <f>IFERROR(__xludf.DUMMYFUNCTION("""COMPUTED_VALUE"""),3.0)</f>
        <v>3</v>
      </c>
    </row>
    <row r="197">
      <c r="A197" s="43" t="str">
        <f>'アセスメント'!B198</f>
        <v>DESIGN-1-4</v>
      </c>
      <c r="B197" s="43" t="str">
        <f>criteria!D197</f>
        <v>プラクティス</v>
      </c>
      <c r="C197" s="43" t="b">
        <f>'アセスメント'!F198</f>
        <v>0</v>
      </c>
      <c r="D197" s="43" t="b">
        <f>'アセスメント'!G198</f>
        <v>0</v>
      </c>
      <c r="E197" s="43" t="b">
        <f>'アセスメント'!H198</f>
        <v>0</v>
      </c>
      <c r="F197" s="43" t="b">
        <f t="shared" si="1"/>
        <v>1</v>
      </c>
      <c r="G197" s="43" t="b">
        <f t="shared" si="2"/>
        <v>0</v>
      </c>
      <c r="H197" s="43" t="b">
        <f t="shared" si="3"/>
        <v>0</v>
      </c>
      <c r="I197" s="43" t="b">
        <f t="shared" si="4"/>
        <v>0</v>
      </c>
      <c r="J197" s="43" t="b">
        <f t="shared" si="5"/>
        <v>0</v>
      </c>
      <c r="K197" s="80">
        <f t="shared" si="6"/>
        <v>0</v>
      </c>
      <c r="L197" s="43" t="str">
        <f t="shared" si="7"/>
        <v>-</v>
      </c>
      <c r="M197" s="43" t="str">
        <f>IFERROR(__xludf.DUMMYFUNCTION("split(A197,""-"")"),"DESIGN")</f>
        <v>DESIGN</v>
      </c>
      <c r="N197" s="43">
        <f>IFERROR(__xludf.DUMMYFUNCTION("""COMPUTED_VALUE"""),1.0)</f>
        <v>1</v>
      </c>
      <c r="O197" s="43">
        <f>IFERROR(__xludf.DUMMYFUNCTION("""COMPUTED_VALUE"""),4.0)</f>
        <v>4</v>
      </c>
    </row>
    <row r="198">
      <c r="A198" s="43" t="str">
        <f>'アセスメント'!B199</f>
        <v>DESIGN-1-5</v>
      </c>
      <c r="B198" s="43" t="str">
        <f>criteria!D198</f>
        <v>プラクティス</v>
      </c>
      <c r="C198" s="43" t="b">
        <f>'アセスメント'!F199</f>
        <v>0</v>
      </c>
      <c r="D198" s="43" t="b">
        <f>'アセスメント'!G199</f>
        <v>0</v>
      </c>
      <c r="E198" s="43" t="b">
        <f>'アセスメント'!H199</f>
        <v>0</v>
      </c>
      <c r="F198" s="43" t="b">
        <f t="shared" si="1"/>
        <v>1</v>
      </c>
      <c r="G198" s="43" t="b">
        <f t="shared" si="2"/>
        <v>0</v>
      </c>
      <c r="H198" s="43" t="b">
        <f t="shared" si="3"/>
        <v>0</v>
      </c>
      <c r="I198" s="43" t="b">
        <f t="shared" si="4"/>
        <v>0</v>
      </c>
      <c r="J198" s="43" t="b">
        <f t="shared" si="5"/>
        <v>0</v>
      </c>
      <c r="K198" s="80">
        <f t="shared" si="6"/>
        <v>0</v>
      </c>
      <c r="L198" s="43" t="str">
        <f t="shared" si="7"/>
        <v>-</v>
      </c>
      <c r="M198" s="43" t="str">
        <f>IFERROR(__xludf.DUMMYFUNCTION("split(A198,""-"")"),"DESIGN")</f>
        <v>DESIGN</v>
      </c>
      <c r="N198" s="43">
        <f>IFERROR(__xludf.DUMMYFUNCTION("""COMPUTED_VALUE"""),1.0)</f>
        <v>1</v>
      </c>
      <c r="O198" s="43">
        <f>IFERROR(__xludf.DUMMYFUNCTION("""COMPUTED_VALUE"""),5.0)</f>
        <v>5</v>
      </c>
    </row>
    <row r="199">
      <c r="A199" s="43" t="str">
        <f>'アセスメント'!B200</f>
        <v>DESIGN-1-6</v>
      </c>
      <c r="B199" s="43" t="str">
        <f>criteria!D199</f>
        <v>アンチパターン</v>
      </c>
      <c r="C199" s="43" t="b">
        <f>'アセスメント'!F200</f>
        <v>0</v>
      </c>
      <c r="D199" s="43" t="b">
        <f>'アセスメント'!G200</f>
        <v>0</v>
      </c>
      <c r="E199" s="43" t="b">
        <f>'アセスメント'!H200</f>
        <v>0</v>
      </c>
      <c r="F199" s="43" t="b">
        <f t="shared" si="1"/>
        <v>1</v>
      </c>
      <c r="G199" s="43" t="b">
        <f t="shared" si="2"/>
        <v>0</v>
      </c>
      <c r="H199" s="43" t="b">
        <f t="shared" si="3"/>
        <v>0</v>
      </c>
      <c r="I199" s="43" t="b">
        <f t="shared" si="4"/>
        <v>0</v>
      </c>
      <c r="J199" s="43" t="b">
        <f t="shared" si="5"/>
        <v>1</v>
      </c>
      <c r="K199" s="80">
        <f t="shared" si="6"/>
        <v>0</v>
      </c>
      <c r="L199" s="43" t="str">
        <f t="shared" si="7"/>
        <v>-</v>
      </c>
      <c r="M199" s="43" t="str">
        <f>IFERROR(__xludf.DUMMYFUNCTION("split(A199,""-"")"),"DESIGN")</f>
        <v>DESIGN</v>
      </c>
      <c r="N199" s="43">
        <f>IFERROR(__xludf.DUMMYFUNCTION("""COMPUTED_VALUE"""),1.0)</f>
        <v>1</v>
      </c>
      <c r="O199" s="43">
        <f>IFERROR(__xludf.DUMMYFUNCTION("""COMPUTED_VALUE"""),6.0)</f>
        <v>6</v>
      </c>
    </row>
    <row r="200">
      <c r="A200" s="43" t="str">
        <f>'アセスメント'!B201</f>
        <v>DESIGN-1-7</v>
      </c>
      <c r="B200" s="43" t="str">
        <f>criteria!D200</f>
        <v>アンチパターン</v>
      </c>
      <c r="C200" s="43" t="b">
        <f>'アセスメント'!F201</f>
        <v>0</v>
      </c>
      <c r="D200" s="43" t="b">
        <f>'アセスメント'!G201</f>
        <v>0</v>
      </c>
      <c r="E200" s="43" t="b">
        <f>'アセスメント'!H201</f>
        <v>0</v>
      </c>
      <c r="F200" s="43" t="b">
        <f t="shared" si="1"/>
        <v>1</v>
      </c>
      <c r="G200" s="43" t="b">
        <f t="shared" si="2"/>
        <v>0</v>
      </c>
      <c r="H200" s="43" t="b">
        <f t="shared" si="3"/>
        <v>0</v>
      </c>
      <c r="I200" s="43" t="b">
        <f t="shared" si="4"/>
        <v>0</v>
      </c>
      <c r="J200" s="43" t="b">
        <f t="shared" si="5"/>
        <v>1</v>
      </c>
      <c r="K200" s="80">
        <f t="shared" si="6"/>
        <v>0</v>
      </c>
      <c r="L200" s="43" t="str">
        <f t="shared" si="7"/>
        <v>-</v>
      </c>
      <c r="M200" s="43" t="str">
        <f>IFERROR(__xludf.DUMMYFUNCTION("split(A200,""-"")"),"DESIGN")</f>
        <v>DESIGN</v>
      </c>
      <c r="N200" s="43">
        <f>IFERROR(__xludf.DUMMYFUNCTION("""COMPUTED_VALUE"""),1.0)</f>
        <v>1</v>
      </c>
      <c r="O200" s="43">
        <f>IFERROR(__xludf.DUMMYFUNCTION("""COMPUTED_VALUE"""),7.0)</f>
        <v>7</v>
      </c>
    </row>
    <row r="201">
      <c r="A201" s="43" t="str">
        <f>'アセスメント'!B202</f>
        <v>DESIGN-1-8</v>
      </c>
      <c r="B201" s="43" t="str">
        <f>criteria!D201</f>
        <v>アンチパターン</v>
      </c>
      <c r="C201" s="43" t="b">
        <f>'アセスメント'!F202</f>
        <v>0</v>
      </c>
      <c r="D201" s="43" t="b">
        <f>'アセスメント'!G202</f>
        <v>0</v>
      </c>
      <c r="E201" s="43" t="b">
        <f>'アセスメント'!H202</f>
        <v>0</v>
      </c>
      <c r="F201" s="43" t="b">
        <f t="shared" si="1"/>
        <v>1</v>
      </c>
      <c r="G201" s="43" t="b">
        <f t="shared" si="2"/>
        <v>0</v>
      </c>
      <c r="H201" s="43" t="b">
        <f t="shared" si="3"/>
        <v>0</v>
      </c>
      <c r="I201" s="43" t="b">
        <f t="shared" si="4"/>
        <v>0</v>
      </c>
      <c r="J201" s="43" t="b">
        <f t="shared" si="5"/>
        <v>1</v>
      </c>
      <c r="K201" s="80">
        <f t="shared" si="6"/>
        <v>0</v>
      </c>
      <c r="L201" s="43" t="str">
        <f t="shared" si="7"/>
        <v>-</v>
      </c>
      <c r="M201" s="43" t="str">
        <f>IFERROR(__xludf.DUMMYFUNCTION("split(A201,""-"")"),"DESIGN")</f>
        <v>DESIGN</v>
      </c>
      <c r="N201" s="43">
        <f>IFERROR(__xludf.DUMMYFUNCTION("""COMPUTED_VALUE"""),1.0)</f>
        <v>1</v>
      </c>
      <c r="O201" s="43">
        <f>IFERROR(__xludf.DUMMYFUNCTION("""COMPUTED_VALUE"""),8.0)</f>
        <v>8</v>
      </c>
    </row>
    <row r="202">
      <c r="A202" s="43" t="str">
        <f>'アセスメント'!B203</f>
        <v>DESIGN-2-1</v>
      </c>
      <c r="B202" s="43" t="str">
        <f>criteria!D202</f>
        <v>メトリクスの計測</v>
      </c>
      <c r="C202" s="43" t="b">
        <f>'アセスメント'!F203</f>
        <v>0</v>
      </c>
      <c r="D202" s="43" t="b">
        <f>'アセスメント'!G203</f>
        <v>0</v>
      </c>
      <c r="E202" s="43" t="b">
        <f>'アセスメント'!H203</f>
        <v>0</v>
      </c>
      <c r="F202" s="43" t="b">
        <f t="shared" si="1"/>
        <v>1</v>
      </c>
      <c r="G202" s="43" t="b">
        <f t="shared" si="2"/>
        <v>0</v>
      </c>
      <c r="H202" s="43" t="b">
        <f t="shared" si="3"/>
        <v>0</v>
      </c>
      <c r="I202" s="43" t="b">
        <f t="shared" si="4"/>
        <v>0</v>
      </c>
      <c r="J202" s="43" t="b">
        <f t="shared" si="5"/>
        <v>0</v>
      </c>
      <c r="K202" s="80">
        <f t="shared" si="6"/>
        <v>0</v>
      </c>
      <c r="L202" s="43" t="str">
        <f t="shared" si="7"/>
        <v>-</v>
      </c>
      <c r="M202" s="43" t="str">
        <f>IFERROR(__xludf.DUMMYFUNCTION("split(A202,""-"")"),"DESIGN")</f>
        <v>DESIGN</v>
      </c>
      <c r="N202" s="43">
        <f>IFERROR(__xludf.DUMMYFUNCTION("""COMPUTED_VALUE"""),2.0)</f>
        <v>2</v>
      </c>
      <c r="O202" s="43">
        <f>IFERROR(__xludf.DUMMYFUNCTION("""COMPUTED_VALUE"""),1.0)</f>
        <v>1</v>
      </c>
    </row>
    <row r="203">
      <c r="A203" s="43" t="str">
        <f>'アセスメント'!B204</f>
        <v>DESIGN-2-2</v>
      </c>
      <c r="B203" s="43" t="str">
        <f>criteria!D203</f>
        <v>学習と改善</v>
      </c>
      <c r="C203" s="43" t="b">
        <f>'アセスメント'!F204</f>
        <v>0</v>
      </c>
      <c r="D203" s="43" t="b">
        <f>'アセスメント'!G204</f>
        <v>0</v>
      </c>
      <c r="E203" s="43" t="b">
        <f>'アセスメント'!H204</f>
        <v>0</v>
      </c>
      <c r="F203" s="43" t="b">
        <f t="shared" si="1"/>
        <v>1</v>
      </c>
      <c r="G203" s="43" t="b">
        <f t="shared" si="2"/>
        <v>0</v>
      </c>
      <c r="H203" s="43" t="b">
        <f t="shared" si="3"/>
        <v>0</v>
      </c>
      <c r="I203" s="43" t="b">
        <f t="shared" si="4"/>
        <v>0</v>
      </c>
      <c r="J203" s="43" t="b">
        <f t="shared" si="5"/>
        <v>0</v>
      </c>
      <c r="K203" s="80">
        <f t="shared" si="6"/>
        <v>0</v>
      </c>
      <c r="L203" s="43" t="str">
        <f t="shared" si="7"/>
        <v>-</v>
      </c>
      <c r="M203" s="43" t="str">
        <f>IFERROR(__xludf.DUMMYFUNCTION("split(A203,""-"")"),"DESIGN")</f>
        <v>DESIGN</v>
      </c>
      <c r="N203" s="43">
        <f>IFERROR(__xludf.DUMMYFUNCTION("""COMPUTED_VALUE"""),2.0)</f>
        <v>2</v>
      </c>
      <c r="O203" s="43">
        <f>IFERROR(__xludf.DUMMYFUNCTION("""COMPUTED_VALUE"""),2.0)</f>
        <v>2</v>
      </c>
    </row>
    <row r="204">
      <c r="A204" s="43" t="str">
        <f>'アセスメント'!B205</f>
        <v>DESIGN-2-3</v>
      </c>
      <c r="B204" s="43" t="str">
        <f>criteria!D204</f>
        <v>プラクティス</v>
      </c>
      <c r="C204" s="43" t="b">
        <f>'アセスメント'!F205</f>
        <v>0</v>
      </c>
      <c r="D204" s="43" t="b">
        <f>'アセスメント'!G205</f>
        <v>0</v>
      </c>
      <c r="E204" s="43" t="b">
        <f>'アセスメント'!H205</f>
        <v>0</v>
      </c>
      <c r="F204" s="43" t="b">
        <f t="shared" si="1"/>
        <v>1</v>
      </c>
      <c r="G204" s="43" t="b">
        <f t="shared" si="2"/>
        <v>0</v>
      </c>
      <c r="H204" s="43" t="b">
        <f t="shared" si="3"/>
        <v>0</v>
      </c>
      <c r="I204" s="43" t="b">
        <f t="shared" si="4"/>
        <v>0</v>
      </c>
      <c r="J204" s="43" t="b">
        <f t="shared" si="5"/>
        <v>0</v>
      </c>
      <c r="K204" s="80">
        <f t="shared" si="6"/>
        <v>0</v>
      </c>
      <c r="L204" s="43" t="str">
        <f t="shared" si="7"/>
        <v>-</v>
      </c>
      <c r="M204" s="43" t="str">
        <f>IFERROR(__xludf.DUMMYFUNCTION("split(A204,""-"")"),"DESIGN")</f>
        <v>DESIGN</v>
      </c>
      <c r="N204" s="43">
        <f>IFERROR(__xludf.DUMMYFUNCTION("""COMPUTED_VALUE"""),2.0)</f>
        <v>2</v>
      </c>
      <c r="O204" s="43">
        <f>IFERROR(__xludf.DUMMYFUNCTION("""COMPUTED_VALUE"""),3.0)</f>
        <v>3</v>
      </c>
    </row>
    <row r="205">
      <c r="A205" s="43" t="str">
        <f>'アセスメント'!B206</f>
        <v>DESIGN-2-4</v>
      </c>
      <c r="B205" s="43" t="str">
        <f>criteria!D205</f>
        <v>プラクティス</v>
      </c>
      <c r="C205" s="43" t="b">
        <f>'アセスメント'!F206</f>
        <v>0</v>
      </c>
      <c r="D205" s="43" t="b">
        <f>'アセスメント'!G206</f>
        <v>0</v>
      </c>
      <c r="E205" s="43" t="b">
        <f>'アセスメント'!H206</f>
        <v>0</v>
      </c>
      <c r="F205" s="43" t="b">
        <f t="shared" si="1"/>
        <v>1</v>
      </c>
      <c r="G205" s="43" t="b">
        <f t="shared" si="2"/>
        <v>0</v>
      </c>
      <c r="H205" s="43" t="b">
        <f t="shared" si="3"/>
        <v>0</v>
      </c>
      <c r="I205" s="43" t="b">
        <f t="shared" si="4"/>
        <v>0</v>
      </c>
      <c r="J205" s="43" t="b">
        <f t="shared" si="5"/>
        <v>0</v>
      </c>
      <c r="K205" s="80">
        <f t="shared" si="6"/>
        <v>0</v>
      </c>
      <c r="L205" s="43" t="str">
        <f t="shared" si="7"/>
        <v>-</v>
      </c>
      <c r="M205" s="43" t="str">
        <f>IFERROR(__xludf.DUMMYFUNCTION("split(A205,""-"")"),"DESIGN")</f>
        <v>DESIGN</v>
      </c>
      <c r="N205" s="43">
        <f>IFERROR(__xludf.DUMMYFUNCTION("""COMPUTED_VALUE"""),2.0)</f>
        <v>2</v>
      </c>
      <c r="O205" s="43">
        <f>IFERROR(__xludf.DUMMYFUNCTION("""COMPUTED_VALUE"""),4.0)</f>
        <v>4</v>
      </c>
    </row>
    <row r="206">
      <c r="A206" s="43" t="str">
        <f>'アセスメント'!B207</f>
        <v>DESIGN-2-5</v>
      </c>
      <c r="B206" s="43" t="str">
        <f>criteria!D206</f>
        <v>プラクティス</v>
      </c>
      <c r="C206" s="43" t="b">
        <f>'アセスメント'!F207</f>
        <v>0</v>
      </c>
      <c r="D206" s="43" t="b">
        <f>'アセスメント'!G207</f>
        <v>0</v>
      </c>
      <c r="E206" s="43" t="b">
        <f>'アセスメント'!H207</f>
        <v>0</v>
      </c>
      <c r="F206" s="43" t="b">
        <f t="shared" si="1"/>
        <v>1</v>
      </c>
      <c r="G206" s="43" t="b">
        <f t="shared" si="2"/>
        <v>0</v>
      </c>
      <c r="H206" s="43" t="b">
        <f t="shared" si="3"/>
        <v>0</v>
      </c>
      <c r="I206" s="43" t="b">
        <f t="shared" si="4"/>
        <v>0</v>
      </c>
      <c r="J206" s="43" t="b">
        <f t="shared" si="5"/>
        <v>0</v>
      </c>
      <c r="K206" s="80">
        <f t="shared" si="6"/>
        <v>0</v>
      </c>
      <c r="L206" s="43" t="str">
        <f t="shared" si="7"/>
        <v>-</v>
      </c>
      <c r="M206" s="43" t="str">
        <f>IFERROR(__xludf.DUMMYFUNCTION("split(A206,""-"")"),"DESIGN")</f>
        <v>DESIGN</v>
      </c>
      <c r="N206" s="43">
        <f>IFERROR(__xludf.DUMMYFUNCTION("""COMPUTED_VALUE"""),2.0)</f>
        <v>2</v>
      </c>
      <c r="O206" s="43">
        <f>IFERROR(__xludf.DUMMYFUNCTION("""COMPUTED_VALUE"""),5.0)</f>
        <v>5</v>
      </c>
    </row>
    <row r="207">
      <c r="A207" s="43" t="str">
        <f>'アセスメント'!B208</f>
        <v>DESIGN-2-6</v>
      </c>
      <c r="B207" s="43" t="str">
        <f>criteria!D207</f>
        <v>アンチパターン</v>
      </c>
      <c r="C207" s="43" t="b">
        <f>'アセスメント'!F208</f>
        <v>0</v>
      </c>
      <c r="D207" s="43" t="b">
        <f>'アセスメント'!G208</f>
        <v>0</v>
      </c>
      <c r="E207" s="43" t="b">
        <f>'アセスメント'!H208</f>
        <v>0</v>
      </c>
      <c r="F207" s="43" t="b">
        <f t="shared" si="1"/>
        <v>1</v>
      </c>
      <c r="G207" s="43" t="b">
        <f t="shared" si="2"/>
        <v>0</v>
      </c>
      <c r="H207" s="43" t="b">
        <f t="shared" si="3"/>
        <v>0</v>
      </c>
      <c r="I207" s="43" t="b">
        <f t="shared" si="4"/>
        <v>0</v>
      </c>
      <c r="J207" s="43" t="b">
        <f t="shared" si="5"/>
        <v>1</v>
      </c>
      <c r="K207" s="80">
        <f t="shared" si="6"/>
        <v>0</v>
      </c>
      <c r="L207" s="43" t="str">
        <f t="shared" si="7"/>
        <v>-</v>
      </c>
      <c r="M207" s="43" t="str">
        <f>IFERROR(__xludf.DUMMYFUNCTION("split(A207,""-"")"),"DESIGN")</f>
        <v>DESIGN</v>
      </c>
      <c r="N207" s="43">
        <f>IFERROR(__xludf.DUMMYFUNCTION("""COMPUTED_VALUE"""),2.0)</f>
        <v>2</v>
      </c>
      <c r="O207" s="43">
        <f>IFERROR(__xludf.DUMMYFUNCTION("""COMPUTED_VALUE"""),6.0)</f>
        <v>6</v>
      </c>
    </row>
    <row r="208">
      <c r="A208" s="43" t="str">
        <f>'アセスメント'!B209</f>
        <v>DESIGN-2-7</v>
      </c>
      <c r="B208" s="43" t="str">
        <f>criteria!D208</f>
        <v>アンチパターン</v>
      </c>
      <c r="C208" s="43" t="b">
        <f>'アセスメント'!F209</f>
        <v>0</v>
      </c>
      <c r="D208" s="43" t="b">
        <f>'アセスメント'!G209</f>
        <v>0</v>
      </c>
      <c r="E208" s="43" t="b">
        <f>'アセスメント'!H209</f>
        <v>0</v>
      </c>
      <c r="F208" s="43" t="b">
        <f t="shared" si="1"/>
        <v>1</v>
      </c>
      <c r="G208" s="43" t="b">
        <f t="shared" si="2"/>
        <v>0</v>
      </c>
      <c r="H208" s="43" t="b">
        <f t="shared" si="3"/>
        <v>0</v>
      </c>
      <c r="I208" s="43" t="b">
        <f t="shared" si="4"/>
        <v>0</v>
      </c>
      <c r="J208" s="43" t="b">
        <f t="shared" si="5"/>
        <v>1</v>
      </c>
      <c r="K208" s="80">
        <f t="shared" si="6"/>
        <v>0</v>
      </c>
      <c r="L208" s="43" t="str">
        <f t="shared" si="7"/>
        <v>-</v>
      </c>
      <c r="M208" s="43" t="str">
        <f>IFERROR(__xludf.DUMMYFUNCTION("split(A208,""-"")"),"DESIGN")</f>
        <v>DESIGN</v>
      </c>
      <c r="N208" s="43">
        <f>IFERROR(__xludf.DUMMYFUNCTION("""COMPUTED_VALUE"""),2.0)</f>
        <v>2</v>
      </c>
      <c r="O208" s="43">
        <f>IFERROR(__xludf.DUMMYFUNCTION("""COMPUTED_VALUE"""),7.0)</f>
        <v>7</v>
      </c>
    </row>
    <row r="209">
      <c r="A209" s="43" t="str">
        <f>'アセスメント'!B210</f>
        <v>DESIGN-2-8</v>
      </c>
      <c r="B209" s="43" t="str">
        <f>criteria!D209</f>
        <v>アンチパターン</v>
      </c>
      <c r="C209" s="43" t="b">
        <f>'アセスメント'!F210</f>
        <v>0</v>
      </c>
      <c r="D209" s="43" t="b">
        <f>'アセスメント'!G210</f>
        <v>0</v>
      </c>
      <c r="E209" s="43" t="b">
        <f>'アセスメント'!H210</f>
        <v>0</v>
      </c>
      <c r="F209" s="43" t="b">
        <f t="shared" si="1"/>
        <v>1</v>
      </c>
      <c r="G209" s="43" t="b">
        <f t="shared" si="2"/>
        <v>0</v>
      </c>
      <c r="H209" s="43" t="b">
        <f t="shared" si="3"/>
        <v>0</v>
      </c>
      <c r="I209" s="43" t="b">
        <f t="shared" si="4"/>
        <v>0</v>
      </c>
      <c r="J209" s="43" t="b">
        <f t="shared" si="5"/>
        <v>1</v>
      </c>
      <c r="K209" s="80">
        <f t="shared" si="6"/>
        <v>0</v>
      </c>
      <c r="L209" s="43" t="str">
        <f t="shared" si="7"/>
        <v>-</v>
      </c>
      <c r="M209" s="43" t="str">
        <f>IFERROR(__xludf.DUMMYFUNCTION("split(A209,""-"")"),"DESIGN")</f>
        <v>DESIGN</v>
      </c>
      <c r="N209" s="43">
        <f>IFERROR(__xludf.DUMMYFUNCTION("""COMPUTED_VALUE"""),2.0)</f>
        <v>2</v>
      </c>
      <c r="O209" s="43">
        <f>IFERROR(__xludf.DUMMYFUNCTION("""COMPUTED_VALUE"""),8.0)</f>
        <v>8</v>
      </c>
    </row>
    <row r="210">
      <c r="A210" s="43" t="str">
        <f>'アセスメント'!B211</f>
        <v>DESIGN-3-1</v>
      </c>
      <c r="B210" s="43" t="str">
        <f>criteria!D210</f>
        <v>メトリクスの計測</v>
      </c>
      <c r="C210" s="43" t="b">
        <f>'アセスメント'!F211</f>
        <v>0</v>
      </c>
      <c r="D210" s="43" t="b">
        <f>'アセスメント'!G211</f>
        <v>0</v>
      </c>
      <c r="E210" s="43" t="b">
        <f>'アセスメント'!H211</f>
        <v>0</v>
      </c>
      <c r="F210" s="43" t="b">
        <f t="shared" si="1"/>
        <v>1</v>
      </c>
      <c r="G210" s="43" t="b">
        <f t="shared" si="2"/>
        <v>0</v>
      </c>
      <c r="H210" s="43" t="b">
        <f t="shared" si="3"/>
        <v>0</v>
      </c>
      <c r="I210" s="43" t="b">
        <f t="shared" si="4"/>
        <v>0</v>
      </c>
      <c r="J210" s="43" t="b">
        <f t="shared" si="5"/>
        <v>0</v>
      </c>
      <c r="K210" s="80">
        <f t="shared" si="6"/>
        <v>0</v>
      </c>
      <c r="L210" s="43" t="str">
        <f t="shared" si="7"/>
        <v>-</v>
      </c>
      <c r="M210" s="43" t="str">
        <f>IFERROR(__xludf.DUMMYFUNCTION("split(A210,""-"")"),"DESIGN")</f>
        <v>DESIGN</v>
      </c>
      <c r="N210" s="43">
        <f>IFERROR(__xludf.DUMMYFUNCTION("""COMPUTED_VALUE"""),3.0)</f>
        <v>3</v>
      </c>
      <c r="O210" s="43">
        <f>IFERROR(__xludf.DUMMYFUNCTION("""COMPUTED_VALUE"""),1.0)</f>
        <v>1</v>
      </c>
    </row>
    <row r="211">
      <c r="A211" s="43" t="str">
        <f>'アセスメント'!B212</f>
        <v>DESIGN-3-2</v>
      </c>
      <c r="B211" s="43" t="str">
        <f>criteria!D211</f>
        <v>学習と改善</v>
      </c>
      <c r="C211" s="43" t="b">
        <f>'アセスメント'!F212</f>
        <v>0</v>
      </c>
      <c r="D211" s="43" t="b">
        <f>'アセスメント'!G212</f>
        <v>0</v>
      </c>
      <c r="E211" s="43" t="b">
        <f>'アセスメント'!H212</f>
        <v>0</v>
      </c>
      <c r="F211" s="43" t="b">
        <f t="shared" si="1"/>
        <v>1</v>
      </c>
      <c r="G211" s="43" t="b">
        <f t="shared" si="2"/>
        <v>0</v>
      </c>
      <c r="H211" s="43" t="b">
        <f t="shared" si="3"/>
        <v>0</v>
      </c>
      <c r="I211" s="43" t="b">
        <f t="shared" si="4"/>
        <v>0</v>
      </c>
      <c r="J211" s="43" t="b">
        <f t="shared" si="5"/>
        <v>0</v>
      </c>
      <c r="K211" s="80">
        <f t="shared" si="6"/>
        <v>0</v>
      </c>
      <c r="L211" s="43" t="str">
        <f t="shared" si="7"/>
        <v>-</v>
      </c>
      <c r="M211" s="43" t="str">
        <f>IFERROR(__xludf.DUMMYFUNCTION("split(A211,""-"")"),"DESIGN")</f>
        <v>DESIGN</v>
      </c>
      <c r="N211" s="43">
        <f>IFERROR(__xludf.DUMMYFUNCTION("""COMPUTED_VALUE"""),3.0)</f>
        <v>3</v>
      </c>
      <c r="O211" s="43">
        <f>IFERROR(__xludf.DUMMYFUNCTION("""COMPUTED_VALUE"""),2.0)</f>
        <v>2</v>
      </c>
    </row>
    <row r="212">
      <c r="A212" s="43" t="str">
        <f>'アセスメント'!B213</f>
        <v>DESIGN-3-3</v>
      </c>
      <c r="B212" s="43" t="str">
        <f>criteria!D212</f>
        <v>プラクティス</v>
      </c>
      <c r="C212" s="43" t="b">
        <f>'アセスメント'!F213</f>
        <v>0</v>
      </c>
      <c r="D212" s="43" t="b">
        <f>'アセスメント'!G213</f>
        <v>0</v>
      </c>
      <c r="E212" s="43" t="b">
        <f>'アセスメント'!H213</f>
        <v>0</v>
      </c>
      <c r="F212" s="43" t="b">
        <f t="shared" si="1"/>
        <v>1</v>
      </c>
      <c r="G212" s="43" t="b">
        <f t="shared" si="2"/>
        <v>0</v>
      </c>
      <c r="H212" s="43" t="b">
        <f t="shared" si="3"/>
        <v>0</v>
      </c>
      <c r="I212" s="43" t="b">
        <f t="shared" si="4"/>
        <v>0</v>
      </c>
      <c r="J212" s="43" t="b">
        <f t="shared" si="5"/>
        <v>0</v>
      </c>
      <c r="K212" s="80">
        <f t="shared" si="6"/>
        <v>0</v>
      </c>
      <c r="L212" s="43" t="str">
        <f t="shared" si="7"/>
        <v>-</v>
      </c>
      <c r="M212" s="43" t="str">
        <f>IFERROR(__xludf.DUMMYFUNCTION("split(A212,""-"")"),"DESIGN")</f>
        <v>DESIGN</v>
      </c>
      <c r="N212" s="43">
        <f>IFERROR(__xludf.DUMMYFUNCTION("""COMPUTED_VALUE"""),3.0)</f>
        <v>3</v>
      </c>
      <c r="O212" s="43">
        <f>IFERROR(__xludf.DUMMYFUNCTION("""COMPUTED_VALUE"""),3.0)</f>
        <v>3</v>
      </c>
    </row>
    <row r="213">
      <c r="A213" s="43" t="str">
        <f>'アセスメント'!B214</f>
        <v>DESIGN-3-4</v>
      </c>
      <c r="B213" s="43" t="str">
        <f>criteria!D213</f>
        <v>プラクティス</v>
      </c>
      <c r="C213" s="43" t="b">
        <f>'アセスメント'!F214</f>
        <v>0</v>
      </c>
      <c r="D213" s="43" t="b">
        <f>'アセスメント'!G214</f>
        <v>0</v>
      </c>
      <c r="E213" s="43" t="b">
        <f>'アセスメント'!H214</f>
        <v>0</v>
      </c>
      <c r="F213" s="43" t="b">
        <f t="shared" si="1"/>
        <v>1</v>
      </c>
      <c r="G213" s="43" t="b">
        <f t="shared" si="2"/>
        <v>0</v>
      </c>
      <c r="H213" s="43" t="b">
        <f t="shared" si="3"/>
        <v>0</v>
      </c>
      <c r="I213" s="43" t="b">
        <f t="shared" si="4"/>
        <v>0</v>
      </c>
      <c r="J213" s="43" t="b">
        <f t="shared" si="5"/>
        <v>0</v>
      </c>
      <c r="K213" s="80">
        <f t="shared" si="6"/>
        <v>0</v>
      </c>
      <c r="L213" s="43" t="str">
        <f t="shared" si="7"/>
        <v>-</v>
      </c>
      <c r="M213" s="43" t="str">
        <f>IFERROR(__xludf.DUMMYFUNCTION("split(A213,""-"")"),"DESIGN")</f>
        <v>DESIGN</v>
      </c>
      <c r="N213" s="43">
        <f>IFERROR(__xludf.DUMMYFUNCTION("""COMPUTED_VALUE"""),3.0)</f>
        <v>3</v>
      </c>
      <c r="O213" s="43">
        <f>IFERROR(__xludf.DUMMYFUNCTION("""COMPUTED_VALUE"""),4.0)</f>
        <v>4</v>
      </c>
    </row>
    <row r="214">
      <c r="A214" s="43" t="str">
        <f>'アセスメント'!B215</f>
        <v>DESIGN-3-5</v>
      </c>
      <c r="B214" s="43" t="str">
        <f>criteria!D214</f>
        <v>プラクティス</v>
      </c>
      <c r="C214" s="43" t="b">
        <f>'アセスメント'!F215</f>
        <v>0</v>
      </c>
      <c r="D214" s="43" t="b">
        <f>'アセスメント'!G215</f>
        <v>0</v>
      </c>
      <c r="E214" s="43" t="b">
        <f>'アセスメント'!H215</f>
        <v>0</v>
      </c>
      <c r="F214" s="43" t="b">
        <f t="shared" si="1"/>
        <v>1</v>
      </c>
      <c r="G214" s="43" t="b">
        <f t="shared" si="2"/>
        <v>0</v>
      </c>
      <c r="H214" s="43" t="b">
        <f t="shared" si="3"/>
        <v>0</v>
      </c>
      <c r="I214" s="43" t="b">
        <f t="shared" si="4"/>
        <v>0</v>
      </c>
      <c r="J214" s="43" t="b">
        <f t="shared" si="5"/>
        <v>0</v>
      </c>
      <c r="K214" s="80">
        <f t="shared" si="6"/>
        <v>0</v>
      </c>
      <c r="L214" s="43" t="str">
        <f t="shared" si="7"/>
        <v>-</v>
      </c>
      <c r="M214" s="43" t="str">
        <f>IFERROR(__xludf.DUMMYFUNCTION("split(A214,""-"")"),"DESIGN")</f>
        <v>DESIGN</v>
      </c>
      <c r="N214" s="43">
        <f>IFERROR(__xludf.DUMMYFUNCTION("""COMPUTED_VALUE"""),3.0)</f>
        <v>3</v>
      </c>
      <c r="O214" s="43">
        <f>IFERROR(__xludf.DUMMYFUNCTION("""COMPUTED_VALUE"""),5.0)</f>
        <v>5</v>
      </c>
    </row>
    <row r="215">
      <c r="A215" s="43" t="str">
        <f>'アセスメント'!B216</f>
        <v>DESIGN-3-6</v>
      </c>
      <c r="B215" s="43" t="str">
        <f>criteria!D215</f>
        <v>アンチパターン</v>
      </c>
      <c r="C215" s="43" t="b">
        <f>'アセスメント'!F216</f>
        <v>0</v>
      </c>
      <c r="D215" s="43" t="b">
        <f>'アセスメント'!G216</f>
        <v>0</v>
      </c>
      <c r="E215" s="43" t="b">
        <f>'アセスメント'!H216</f>
        <v>0</v>
      </c>
      <c r="F215" s="43" t="b">
        <f t="shared" si="1"/>
        <v>1</v>
      </c>
      <c r="G215" s="43" t="b">
        <f t="shared" si="2"/>
        <v>0</v>
      </c>
      <c r="H215" s="43" t="b">
        <f t="shared" si="3"/>
        <v>0</v>
      </c>
      <c r="I215" s="43" t="b">
        <f t="shared" si="4"/>
        <v>0</v>
      </c>
      <c r="J215" s="43" t="b">
        <f t="shared" si="5"/>
        <v>1</v>
      </c>
      <c r="K215" s="80">
        <f t="shared" si="6"/>
        <v>0</v>
      </c>
      <c r="L215" s="43" t="str">
        <f t="shared" si="7"/>
        <v>-</v>
      </c>
      <c r="M215" s="43" t="str">
        <f>IFERROR(__xludf.DUMMYFUNCTION("split(A215,""-"")"),"DESIGN")</f>
        <v>DESIGN</v>
      </c>
      <c r="N215" s="43">
        <f>IFERROR(__xludf.DUMMYFUNCTION("""COMPUTED_VALUE"""),3.0)</f>
        <v>3</v>
      </c>
      <c r="O215" s="43">
        <f>IFERROR(__xludf.DUMMYFUNCTION("""COMPUTED_VALUE"""),6.0)</f>
        <v>6</v>
      </c>
    </row>
    <row r="216">
      <c r="A216" s="43" t="str">
        <f>'アセスメント'!B217</f>
        <v>DESIGN-3-7</v>
      </c>
      <c r="B216" s="43" t="str">
        <f>criteria!D216</f>
        <v>アンチパターン</v>
      </c>
      <c r="C216" s="43" t="b">
        <f>'アセスメント'!F217</f>
        <v>0</v>
      </c>
      <c r="D216" s="43" t="b">
        <f>'アセスメント'!G217</f>
        <v>0</v>
      </c>
      <c r="E216" s="43" t="b">
        <f>'アセスメント'!H217</f>
        <v>0</v>
      </c>
      <c r="F216" s="43" t="b">
        <f t="shared" si="1"/>
        <v>1</v>
      </c>
      <c r="G216" s="43" t="b">
        <f t="shared" si="2"/>
        <v>0</v>
      </c>
      <c r="H216" s="43" t="b">
        <f t="shared" si="3"/>
        <v>0</v>
      </c>
      <c r="I216" s="43" t="b">
        <f t="shared" si="4"/>
        <v>0</v>
      </c>
      <c r="J216" s="43" t="b">
        <f t="shared" si="5"/>
        <v>1</v>
      </c>
      <c r="K216" s="80">
        <f t="shared" si="6"/>
        <v>0</v>
      </c>
      <c r="L216" s="43" t="str">
        <f t="shared" si="7"/>
        <v>-</v>
      </c>
      <c r="M216" s="43" t="str">
        <f>IFERROR(__xludf.DUMMYFUNCTION("split(A216,""-"")"),"DESIGN")</f>
        <v>DESIGN</v>
      </c>
      <c r="N216" s="43">
        <f>IFERROR(__xludf.DUMMYFUNCTION("""COMPUTED_VALUE"""),3.0)</f>
        <v>3</v>
      </c>
      <c r="O216" s="43">
        <f>IFERROR(__xludf.DUMMYFUNCTION("""COMPUTED_VALUE"""),7.0)</f>
        <v>7</v>
      </c>
    </row>
    <row r="217">
      <c r="A217" s="43" t="str">
        <f>'アセスメント'!B218</f>
        <v>DESIGN-3-8</v>
      </c>
      <c r="B217" s="43" t="str">
        <f>criteria!D217</f>
        <v>アンチパターン</v>
      </c>
      <c r="C217" s="43" t="b">
        <f>'アセスメント'!F218</f>
        <v>0</v>
      </c>
      <c r="D217" s="43" t="b">
        <f>'アセスメント'!G218</f>
        <v>0</v>
      </c>
      <c r="E217" s="43" t="b">
        <f>'アセスメント'!H218</f>
        <v>0</v>
      </c>
      <c r="F217" s="43" t="b">
        <f t="shared" si="1"/>
        <v>1</v>
      </c>
      <c r="G217" s="43" t="b">
        <f t="shared" si="2"/>
        <v>0</v>
      </c>
      <c r="H217" s="43" t="b">
        <f t="shared" si="3"/>
        <v>0</v>
      </c>
      <c r="I217" s="43" t="b">
        <f t="shared" si="4"/>
        <v>0</v>
      </c>
      <c r="J217" s="43" t="b">
        <f t="shared" si="5"/>
        <v>1</v>
      </c>
      <c r="K217" s="80">
        <f t="shared" si="6"/>
        <v>0</v>
      </c>
      <c r="L217" s="43" t="str">
        <f t="shared" si="7"/>
        <v>-</v>
      </c>
      <c r="M217" s="43" t="str">
        <f>IFERROR(__xludf.DUMMYFUNCTION("split(A217,""-"")"),"DESIGN")</f>
        <v>DESIGN</v>
      </c>
      <c r="N217" s="43">
        <f>IFERROR(__xludf.DUMMYFUNCTION("""COMPUTED_VALUE"""),3.0)</f>
        <v>3</v>
      </c>
      <c r="O217" s="43">
        <f>IFERROR(__xludf.DUMMYFUNCTION("""COMPUTED_VALUE"""),8.0)</f>
        <v>8</v>
      </c>
    </row>
    <row r="218">
      <c r="A218" s="43" t="str">
        <f>'アセスメント'!B219</f>
        <v>DESIGN-4-1</v>
      </c>
      <c r="B218" s="43" t="str">
        <f>criteria!D218</f>
        <v>メトリクスの計測</v>
      </c>
      <c r="C218" s="43" t="b">
        <f>'アセスメント'!F219</f>
        <v>0</v>
      </c>
      <c r="D218" s="43" t="b">
        <f>'アセスメント'!G219</f>
        <v>0</v>
      </c>
      <c r="E218" s="43" t="b">
        <f>'アセスメント'!H219</f>
        <v>0</v>
      </c>
      <c r="F218" s="43" t="b">
        <f t="shared" si="1"/>
        <v>1</v>
      </c>
      <c r="G218" s="43" t="b">
        <f t="shared" si="2"/>
        <v>0</v>
      </c>
      <c r="H218" s="43" t="b">
        <f t="shared" si="3"/>
        <v>0</v>
      </c>
      <c r="I218" s="43" t="b">
        <f t="shared" si="4"/>
        <v>0</v>
      </c>
      <c r="J218" s="43" t="b">
        <f t="shared" si="5"/>
        <v>0</v>
      </c>
      <c r="K218" s="80">
        <f t="shared" si="6"/>
        <v>0</v>
      </c>
      <c r="L218" s="43" t="str">
        <f t="shared" si="7"/>
        <v>-</v>
      </c>
      <c r="M218" s="43" t="str">
        <f>IFERROR(__xludf.DUMMYFUNCTION("split(A218,""-"")"),"DESIGN")</f>
        <v>DESIGN</v>
      </c>
      <c r="N218" s="43">
        <f>IFERROR(__xludf.DUMMYFUNCTION("""COMPUTED_VALUE"""),4.0)</f>
        <v>4</v>
      </c>
      <c r="O218" s="43">
        <f>IFERROR(__xludf.DUMMYFUNCTION("""COMPUTED_VALUE"""),1.0)</f>
        <v>1</v>
      </c>
    </row>
    <row r="219">
      <c r="A219" s="43" t="str">
        <f>'アセスメント'!B220</f>
        <v>DESIGN-4-2</v>
      </c>
      <c r="B219" s="43" t="str">
        <f>criteria!D219</f>
        <v>学習と改善</v>
      </c>
      <c r="C219" s="43" t="b">
        <f>'アセスメント'!F220</f>
        <v>0</v>
      </c>
      <c r="D219" s="43" t="b">
        <f>'アセスメント'!G220</f>
        <v>0</v>
      </c>
      <c r="E219" s="43" t="b">
        <f>'アセスメント'!H220</f>
        <v>0</v>
      </c>
      <c r="F219" s="43" t="b">
        <f t="shared" si="1"/>
        <v>1</v>
      </c>
      <c r="G219" s="43" t="b">
        <f t="shared" si="2"/>
        <v>0</v>
      </c>
      <c r="H219" s="43" t="b">
        <f t="shared" si="3"/>
        <v>0</v>
      </c>
      <c r="I219" s="43" t="b">
        <f t="shared" si="4"/>
        <v>0</v>
      </c>
      <c r="J219" s="43" t="b">
        <f t="shared" si="5"/>
        <v>0</v>
      </c>
      <c r="K219" s="80">
        <f t="shared" si="6"/>
        <v>0</v>
      </c>
      <c r="L219" s="43" t="str">
        <f t="shared" si="7"/>
        <v>-</v>
      </c>
      <c r="M219" s="43" t="str">
        <f>IFERROR(__xludf.DUMMYFUNCTION("split(A219,""-"")"),"DESIGN")</f>
        <v>DESIGN</v>
      </c>
      <c r="N219" s="43">
        <f>IFERROR(__xludf.DUMMYFUNCTION("""COMPUTED_VALUE"""),4.0)</f>
        <v>4</v>
      </c>
      <c r="O219" s="43">
        <f>IFERROR(__xludf.DUMMYFUNCTION("""COMPUTED_VALUE"""),2.0)</f>
        <v>2</v>
      </c>
    </row>
    <row r="220">
      <c r="A220" s="43" t="str">
        <f>'アセスメント'!B221</f>
        <v>DESIGN-4-3</v>
      </c>
      <c r="B220" s="43" t="str">
        <f>criteria!D220</f>
        <v>プラクティス</v>
      </c>
      <c r="C220" s="43" t="b">
        <f>'アセスメント'!F221</f>
        <v>0</v>
      </c>
      <c r="D220" s="43" t="b">
        <f>'アセスメント'!G221</f>
        <v>0</v>
      </c>
      <c r="E220" s="43" t="b">
        <f>'アセスメント'!H221</f>
        <v>0</v>
      </c>
      <c r="F220" s="43" t="b">
        <f t="shared" si="1"/>
        <v>1</v>
      </c>
      <c r="G220" s="43" t="b">
        <f t="shared" si="2"/>
        <v>0</v>
      </c>
      <c r="H220" s="43" t="b">
        <f t="shared" si="3"/>
        <v>0</v>
      </c>
      <c r="I220" s="43" t="b">
        <f t="shared" si="4"/>
        <v>0</v>
      </c>
      <c r="J220" s="43" t="b">
        <f t="shared" si="5"/>
        <v>0</v>
      </c>
      <c r="K220" s="80">
        <f t="shared" si="6"/>
        <v>0</v>
      </c>
      <c r="L220" s="43" t="str">
        <f t="shared" si="7"/>
        <v>-</v>
      </c>
      <c r="M220" s="43" t="str">
        <f>IFERROR(__xludf.DUMMYFUNCTION("split(A220,""-"")"),"DESIGN")</f>
        <v>DESIGN</v>
      </c>
      <c r="N220" s="43">
        <f>IFERROR(__xludf.DUMMYFUNCTION("""COMPUTED_VALUE"""),4.0)</f>
        <v>4</v>
      </c>
      <c r="O220" s="43">
        <f>IFERROR(__xludf.DUMMYFUNCTION("""COMPUTED_VALUE"""),3.0)</f>
        <v>3</v>
      </c>
    </row>
    <row r="221">
      <c r="A221" s="43" t="str">
        <f>'アセスメント'!B222</f>
        <v>DESIGN-4-4</v>
      </c>
      <c r="B221" s="43" t="str">
        <f>criteria!D221</f>
        <v>プラクティス</v>
      </c>
      <c r="C221" s="43" t="b">
        <f>'アセスメント'!F222</f>
        <v>0</v>
      </c>
      <c r="D221" s="43" t="b">
        <f>'アセスメント'!G222</f>
        <v>0</v>
      </c>
      <c r="E221" s="43" t="b">
        <f>'アセスメント'!H222</f>
        <v>0</v>
      </c>
      <c r="F221" s="43" t="b">
        <f t="shared" si="1"/>
        <v>1</v>
      </c>
      <c r="G221" s="43" t="b">
        <f t="shared" si="2"/>
        <v>0</v>
      </c>
      <c r="H221" s="43" t="b">
        <f t="shared" si="3"/>
        <v>0</v>
      </c>
      <c r="I221" s="43" t="b">
        <f t="shared" si="4"/>
        <v>0</v>
      </c>
      <c r="J221" s="43" t="b">
        <f t="shared" si="5"/>
        <v>0</v>
      </c>
      <c r="K221" s="80">
        <f t="shared" si="6"/>
        <v>0</v>
      </c>
      <c r="L221" s="43" t="str">
        <f t="shared" si="7"/>
        <v>-</v>
      </c>
      <c r="M221" s="43" t="str">
        <f>IFERROR(__xludf.DUMMYFUNCTION("split(A221,""-"")"),"DESIGN")</f>
        <v>DESIGN</v>
      </c>
      <c r="N221" s="43">
        <f>IFERROR(__xludf.DUMMYFUNCTION("""COMPUTED_VALUE"""),4.0)</f>
        <v>4</v>
      </c>
      <c r="O221" s="43">
        <f>IFERROR(__xludf.DUMMYFUNCTION("""COMPUTED_VALUE"""),4.0)</f>
        <v>4</v>
      </c>
    </row>
    <row r="222">
      <c r="A222" s="43" t="str">
        <f>'アセスメント'!B223</f>
        <v>DESIGN-4-5</v>
      </c>
      <c r="B222" s="43" t="str">
        <f>criteria!D222</f>
        <v>プラクティス</v>
      </c>
      <c r="C222" s="43" t="b">
        <f>'アセスメント'!F223</f>
        <v>0</v>
      </c>
      <c r="D222" s="43" t="b">
        <f>'アセスメント'!G223</f>
        <v>0</v>
      </c>
      <c r="E222" s="43" t="b">
        <f>'アセスメント'!H223</f>
        <v>0</v>
      </c>
      <c r="F222" s="43" t="b">
        <f t="shared" si="1"/>
        <v>1</v>
      </c>
      <c r="G222" s="43" t="b">
        <f t="shared" si="2"/>
        <v>0</v>
      </c>
      <c r="H222" s="43" t="b">
        <f t="shared" si="3"/>
        <v>0</v>
      </c>
      <c r="I222" s="43" t="b">
        <f t="shared" si="4"/>
        <v>0</v>
      </c>
      <c r="J222" s="43" t="b">
        <f t="shared" si="5"/>
        <v>0</v>
      </c>
      <c r="K222" s="80">
        <f t="shared" si="6"/>
        <v>0</v>
      </c>
      <c r="L222" s="43" t="str">
        <f t="shared" si="7"/>
        <v>-</v>
      </c>
      <c r="M222" s="43" t="str">
        <f>IFERROR(__xludf.DUMMYFUNCTION("split(A222,""-"")"),"DESIGN")</f>
        <v>DESIGN</v>
      </c>
      <c r="N222" s="43">
        <f>IFERROR(__xludf.DUMMYFUNCTION("""COMPUTED_VALUE"""),4.0)</f>
        <v>4</v>
      </c>
      <c r="O222" s="43">
        <f>IFERROR(__xludf.DUMMYFUNCTION("""COMPUTED_VALUE"""),5.0)</f>
        <v>5</v>
      </c>
    </row>
    <row r="223">
      <c r="A223" s="43" t="str">
        <f>'アセスメント'!B224</f>
        <v>DESIGN-4-6</v>
      </c>
      <c r="B223" s="43" t="str">
        <f>criteria!D223</f>
        <v>アンチパターン</v>
      </c>
      <c r="C223" s="43" t="b">
        <f>'アセスメント'!F224</f>
        <v>0</v>
      </c>
      <c r="D223" s="43" t="b">
        <f>'アセスメント'!G224</f>
        <v>0</v>
      </c>
      <c r="E223" s="43" t="b">
        <f>'アセスメント'!H224</f>
        <v>0</v>
      </c>
      <c r="F223" s="43" t="b">
        <f t="shared" si="1"/>
        <v>1</v>
      </c>
      <c r="G223" s="43" t="b">
        <f t="shared" si="2"/>
        <v>0</v>
      </c>
      <c r="H223" s="43" t="b">
        <f t="shared" si="3"/>
        <v>0</v>
      </c>
      <c r="I223" s="43" t="b">
        <f t="shared" si="4"/>
        <v>0</v>
      </c>
      <c r="J223" s="43" t="b">
        <f t="shared" si="5"/>
        <v>1</v>
      </c>
      <c r="K223" s="80">
        <f t="shared" si="6"/>
        <v>0</v>
      </c>
      <c r="L223" s="43" t="str">
        <f t="shared" si="7"/>
        <v>-</v>
      </c>
      <c r="M223" s="43" t="str">
        <f>IFERROR(__xludf.DUMMYFUNCTION("split(A223,""-"")"),"DESIGN")</f>
        <v>DESIGN</v>
      </c>
      <c r="N223" s="43">
        <f>IFERROR(__xludf.DUMMYFUNCTION("""COMPUTED_VALUE"""),4.0)</f>
        <v>4</v>
      </c>
      <c r="O223" s="43">
        <f>IFERROR(__xludf.DUMMYFUNCTION("""COMPUTED_VALUE"""),6.0)</f>
        <v>6</v>
      </c>
    </row>
    <row r="224">
      <c r="A224" s="43" t="str">
        <f>'アセスメント'!B225</f>
        <v>DESIGN-4-7</v>
      </c>
      <c r="B224" s="43" t="str">
        <f>criteria!D224</f>
        <v>アンチパターン</v>
      </c>
      <c r="C224" s="43" t="b">
        <f>'アセスメント'!F225</f>
        <v>0</v>
      </c>
      <c r="D224" s="43" t="b">
        <f>'アセスメント'!G225</f>
        <v>0</v>
      </c>
      <c r="E224" s="43" t="b">
        <f>'アセスメント'!H225</f>
        <v>0</v>
      </c>
      <c r="F224" s="43" t="b">
        <f t="shared" si="1"/>
        <v>1</v>
      </c>
      <c r="G224" s="43" t="b">
        <f t="shared" si="2"/>
        <v>0</v>
      </c>
      <c r="H224" s="43" t="b">
        <f t="shared" si="3"/>
        <v>0</v>
      </c>
      <c r="I224" s="43" t="b">
        <f t="shared" si="4"/>
        <v>0</v>
      </c>
      <c r="J224" s="43" t="b">
        <f t="shared" si="5"/>
        <v>1</v>
      </c>
      <c r="K224" s="80">
        <f t="shared" si="6"/>
        <v>0</v>
      </c>
      <c r="L224" s="43" t="str">
        <f t="shared" si="7"/>
        <v>-</v>
      </c>
      <c r="M224" s="43" t="str">
        <f>IFERROR(__xludf.DUMMYFUNCTION("split(A224,""-"")"),"DESIGN")</f>
        <v>DESIGN</v>
      </c>
      <c r="N224" s="43">
        <f>IFERROR(__xludf.DUMMYFUNCTION("""COMPUTED_VALUE"""),4.0)</f>
        <v>4</v>
      </c>
      <c r="O224" s="43">
        <f>IFERROR(__xludf.DUMMYFUNCTION("""COMPUTED_VALUE"""),7.0)</f>
        <v>7</v>
      </c>
    </row>
    <row r="225">
      <c r="A225" s="43" t="str">
        <f>'アセスメント'!B226</f>
        <v>DESIGN-4-8</v>
      </c>
      <c r="B225" s="43" t="str">
        <f>criteria!D225</f>
        <v>アンチパターン</v>
      </c>
      <c r="C225" s="43" t="b">
        <f>'アセスメント'!F226</f>
        <v>0</v>
      </c>
      <c r="D225" s="43" t="b">
        <f>'アセスメント'!G226</f>
        <v>0</v>
      </c>
      <c r="E225" s="43" t="b">
        <f>'アセスメント'!H226</f>
        <v>0</v>
      </c>
      <c r="F225" s="43" t="b">
        <f t="shared" si="1"/>
        <v>1</v>
      </c>
      <c r="G225" s="43" t="b">
        <f t="shared" si="2"/>
        <v>0</v>
      </c>
      <c r="H225" s="43" t="b">
        <f t="shared" si="3"/>
        <v>0</v>
      </c>
      <c r="I225" s="43" t="b">
        <f t="shared" si="4"/>
        <v>0</v>
      </c>
      <c r="J225" s="43" t="b">
        <f t="shared" si="5"/>
        <v>1</v>
      </c>
      <c r="K225" s="80">
        <f t="shared" si="6"/>
        <v>0</v>
      </c>
      <c r="L225" s="43" t="str">
        <f t="shared" si="7"/>
        <v>-</v>
      </c>
      <c r="M225" s="43" t="str">
        <f>IFERROR(__xludf.DUMMYFUNCTION("split(A225,""-"")"),"DESIGN")</f>
        <v>DESIGN</v>
      </c>
      <c r="N225" s="43">
        <f>IFERROR(__xludf.DUMMYFUNCTION("""COMPUTED_VALUE"""),4.0)</f>
        <v>4</v>
      </c>
      <c r="O225" s="43">
        <f>IFERROR(__xludf.DUMMYFUNCTION("""COMPUTED_VALUE"""),8.0)</f>
        <v>8</v>
      </c>
    </row>
    <row r="226">
      <c r="A226" s="43" t="str">
        <f>'アセスメント'!B227</f>
        <v>DESIGN-5-1</v>
      </c>
      <c r="B226" s="43" t="str">
        <f>criteria!D226</f>
        <v>メトリクスの計測</v>
      </c>
      <c r="C226" s="43" t="b">
        <f>'アセスメント'!F227</f>
        <v>0</v>
      </c>
      <c r="D226" s="43" t="b">
        <f>'アセスメント'!G227</f>
        <v>0</v>
      </c>
      <c r="E226" s="43" t="b">
        <f>'アセスメント'!H227</f>
        <v>0</v>
      </c>
      <c r="F226" s="43" t="b">
        <f t="shared" si="1"/>
        <v>1</v>
      </c>
      <c r="G226" s="43" t="b">
        <f t="shared" si="2"/>
        <v>0</v>
      </c>
      <c r="H226" s="43" t="b">
        <f t="shared" si="3"/>
        <v>0</v>
      </c>
      <c r="I226" s="43" t="b">
        <f t="shared" si="4"/>
        <v>0</v>
      </c>
      <c r="J226" s="43" t="b">
        <f t="shared" si="5"/>
        <v>0</v>
      </c>
      <c r="K226" s="80">
        <f t="shared" si="6"/>
        <v>0</v>
      </c>
      <c r="L226" s="43" t="str">
        <f t="shared" si="7"/>
        <v>-</v>
      </c>
      <c r="M226" s="43" t="str">
        <f>IFERROR(__xludf.DUMMYFUNCTION("split(A226,""-"")"),"DESIGN")</f>
        <v>DESIGN</v>
      </c>
      <c r="N226" s="43">
        <f>IFERROR(__xludf.DUMMYFUNCTION("""COMPUTED_VALUE"""),5.0)</f>
        <v>5</v>
      </c>
      <c r="O226" s="43">
        <f>IFERROR(__xludf.DUMMYFUNCTION("""COMPUTED_VALUE"""),1.0)</f>
        <v>1</v>
      </c>
    </row>
    <row r="227">
      <c r="A227" s="43" t="str">
        <f>'アセスメント'!B228</f>
        <v>DESIGN-5-2</v>
      </c>
      <c r="B227" s="43" t="str">
        <f>criteria!D227</f>
        <v>学習と改善</v>
      </c>
      <c r="C227" s="43" t="b">
        <f>'アセスメント'!F228</f>
        <v>0</v>
      </c>
      <c r="D227" s="43" t="b">
        <f>'アセスメント'!G228</f>
        <v>0</v>
      </c>
      <c r="E227" s="43" t="b">
        <f>'アセスメント'!H228</f>
        <v>0</v>
      </c>
      <c r="F227" s="43" t="b">
        <f t="shared" si="1"/>
        <v>1</v>
      </c>
      <c r="G227" s="43" t="b">
        <f t="shared" si="2"/>
        <v>0</v>
      </c>
      <c r="H227" s="43" t="b">
        <f t="shared" si="3"/>
        <v>0</v>
      </c>
      <c r="I227" s="43" t="b">
        <f t="shared" si="4"/>
        <v>0</v>
      </c>
      <c r="J227" s="43" t="b">
        <f t="shared" si="5"/>
        <v>0</v>
      </c>
      <c r="K227" s="80">
        <f t="shared" si="6"/>
        <v>0</v>
      </c>
      <c r="L227" s="43" t="str">
        <f t="shared" si="7"/>
        <v>-</v>
      </c>
      <c r="M227" s="43" t="str">
        <f>IFERROR(__xludf.DUMMYFUNCTION("split(A227,""-"")"),"DESIGN")</f>
        <v>DESIGN</v>
      </c>
      <c r="N227" s="43">
        <f>IFERROR(__xludf.DUMMYFUNCTION("""COMPUTED_VALUE"""),5.0)</f>
        <v>5</v>
      </c>
      <c r="O227" s="43">
        <f>IFERROR(__xludf.DUMMYFUNCTION("""COMPUTED_VALUE"""),2.0)</f>
        <v>2</v>
      </c>
    </row>
    <row r="228">
      <c r="A228" s="43" t="str">
        <f>'アセスメント'!B229</f>
        <v>DESIGN-5-3</v>
      </c>
      <c r="B228" s="43" t="str">
        <f>criteria!D228</f>
        <v>プラクティス</v>
      </c>
      <c r="C228" s="43" t="b">
        <f>'アセスメント'!F229</f>
        <v>0</v>
      </c>
      <c r="D228" s="43" t="b">
        <f>'アセスメント'!G229</f>
        <v>0</v>
      </c>
      <c r="E228" s="43" t="b">
        <f>'アセスメント'!H229</f>
        <v>0</v>
      </c>
      <c r="F228" s="43" t="b">
        <f t="shared" si="1"/>
        <v>1</v>
      </c>
      <c r="G228" s="43" t="b">
        <f t="shared" si="2"/>
        <v>0</v>
      </c>
      <c r="H228" s="43" t="b">
        <f t="shared" si="3"/>
        <v>0</v>
      </c>
      <c r="I228" s="43" t="b">
        <f t="shared" si="4"/>
        <v>0</v>
      </c>
      <c r="J228" s="43" t="b">
        <f t="shared" si="5"/>
        <v>0</v>
      </c>
      <c r="K228" s="80">
        <f t="shared" si="6"/>
        <v>0</v>
      </c>
      <c r="L228" s="43" t="str">
        <f t="shared" si="7"/>
        <v>-</v>
      </c>
      <c r="M228" s="43" t="str">
        <f>IFERROR(__xludf.DUMMYFUNCTION("split(A228,""-"")"),"DESIGN")</f>
        <v>DESIGN</v>
      </c>
      <c r="N228" s="43">
        <f>IFERROR(__xludf.DUMMYFUNCTION("""COMPUTED_VALUE"""),5.0)</f>
        <v>5</v>
      </c>
      <c r="O228" s="43">
        <f>IFERROR(__xludf.DUMMYFUNCTION("""COMPUTED_VALUE"""),3.0)</f>
        <v>3</v>
      </c>
    </row>
    <row r="229">
      <c r="A229" s="43" t="str">
        <f>'アセスメント'!B230</f>
        <v>DESIGN-5-4</v>
      </c>
      <c r="B229" s="43" t="str">
        <f>criteria!D229</f>
        <v>プラクティス</v>
      </c>
      <c r="C229" s="43" t="b">
        <f>'アセスメント'!F230</f>
        <v>0</v>
      </c>
      <c r="D229" s="43" t="b">
        <f>'アセスメント'!G230</f>
        <v>0</v>
      </c>
      <c r="E229" s="43" t="b">
        <f>'アセスメント'!H230</f>
        <v>0</v>
      </c>
      <c r="F229" s="43" t="b">
        <f t="shared" si="1"/>
        <v>1</v>
      </c>
      <c r="G229" s="43" t="b">
        <f t="shared" si="2"/>
        <v>0</v>
      </c>
      <c r="H229" s="43" t="b">
        <f t="shared" si="3"/>
        <v>0</v>
      </c>
      <c r="I229" s="43" t="b">
        <f t="shared" si="4"/>
        <v>0</v>
      </c>
      <c r="J229" s="43" t="b">
        <f t="shared" si="5"/>
        <v>0</v>
      </c>
      <c r="K229" s="80">
        <f t="shared" si="6"/>
        <v>0</v>
      </c>
      <c r="L229" s="43" t="str">
        <f t="shared" si="7"/>
        <v>-</v>
      </c>
      <c r="M229" s="43" t="str">
        <f>IFERROR(__xludf.DUMMYFUNCTION("split(A229,""-"")"),"DESIGN")</f>
        <v>DESIGN</v>
      </c>
      <c r="N229" s="43">
        <f>IFERROR(__xludf.DUMMYFUNCTION("""COMPUTED_VALUE"""),5.0)</f>
        <v>5</v>
      </c>
      <c r="O229" s="43">
        <f>IFERROR(__xludf.DUMMYFUNCTION("""COMPUTED_VALUE"""),4.0)</f>
        <v>4</v>
      </c>
    </row>
    <row r="230">
      <c r="A230" s="43" t="str">
        <f>'アセスメント'!B231</f>
        <v>DESIGN-5-5</v>
      </c>
      <c r="B230" s="43" t="str">
        <f>criteria!D230</f>
        <v>プラクティス</v>
      </c>
      <c r="C230" s="43" t="b">
        <f>'アセスメント'!F231</f>
        <v>0</v>
      </c>
      <c r="D230" s="43" t="b">
        <f>'アセスメント'!G231</f>
        <v>0</v>
      </c>
      <c r="E230" s="43" t="b">
        <f>'アセスメント'!H231</f>
        <v>0</v>
      </c>
      <c r="F230" s="43" t="b">
        <f t="shared" si="1"/>
        <v>1</v>
      </c>
      <c r="G230" s="43" t="b">
        <f t="shared" si="2"/>
        <v>0</v>
      </c>
      <c r="H230" s="43" t="b">
        <f t="shared" si="3"/>
        <v>0</v>
      </c>
      <c r="I230" s="43" t="b">
        <f t="shared" si="4"/>
        <v>0</v>
      </c>
      <c r="J230" s="43" t="b">
        <f t="shared" si="5"/>
        <v>0</v>
      </c>
      <c r="K230" s="80">
        <f t="shared" si="6"/>
        <v>0</v>
      </c>
      <c r="L230" s="43" t="str">
        <f t="shared" si="7"/>
        <v>-</v>
      </c>
      <c r="M230" s="43" t="str">
        <f>IFERROR(__xludf.DUMMYFUNCTION("split(A230,""-"")"),"DESIGN")</f>
        <v>DESIGN</v>
      </c>
      <c r="N230" s="43">
        <f>IFERROR(__xludf.DUMMYFUNCTION("""COMPUTED_VALUE"""),5.0)</f>
        <v>5</v>
      </c>
      <c r="O230" s="43">
        <f>IFERROR(__xludf.DUMMYFUNCTION("""COMPUTED_VALUE"""),5.0)</f>
        <v>5</v>
      </c>
    </row>
    <row r="231">
      <c r="A231" s="43" t="str">
        <f>'アセスメント'!B232</f>
        <v>DESIGN-5-6</v>
      </c>
      <c r="B231" s="43" t="str">
        <f>criteria!D231</f>
        <v>アンチパターン</v>
      </c>
      <c r="C231" s="43" t="b">
        <f>'アセスメント'!F232</f>
        <v>0</v>
      </c>
      <c r="D231" s="43" t="b">
        <f>'アセスメント'!G232</f>
        <v>0</v>
      </c>
      <c r="E231" s="43" t="b">
        <f>'アセスメント'!H232</f>
        <v>0</v>
      </c>
      <c r="F231" s="43" t="b">
        <f t="shared" si="1"/>
        <v>1</v>
      </c>
      <c r="G231" s="43" t="b">
        <f t="shared" si="2"/>
        <v>0</v>
      </c>
      <c r="H231" s="43" t="b">
        <f t="shared" si="3"/>
        <v>0</v>
      </c>
      <c r="I231" s="43" t="b">
        <f t="shared" si="4"/>
        <v>0</v>
      </c>
      <c r="J231" s="43" t="b">
        <f t="shared" si="5"/>
        <v>1</v>
      </c>
      <c r="K231" s="80">
        <f t="shared" si="6"/>
        <v>0</v>
      </c>
      <c r="L231" s="43" t="str">
        <f t="shared" si="7"/>
        <v>-</v>
      </c>
      <c r="M231" s="43" t="str">
        <f>IFERROR(__xludf.DUMMYFUNCTION("split(A231,""-"")"),"DESIGN")</f>
        <v>DESIGN</v>
      </c>
      <c r="N231" s="43">
        <f>IFERROR(__xludf.DUMMYFUNCTION("""COMPUTED_VALUE"""),5.0)</f>
        <v>5</v>
      </c>
      <c r="O231" s="43">
        <f>IFERROR(__xludf.DUMMYFUNCTION("""COMPUTED_VALUE"""),6.0)</f>
        <v>6</v>
      </c>
    </row>
    <row r="232">
      <c r="A232" s="43" t="str">
        <f>'アセスメント'!B233</f>
        <v>DESIGN-5-7</v>
      </c>
      <c r="B232" s="43" t="str">
        <f>criteria!D232</f>
        <v>アンチパターン</v>
      </c>
      <c r="C232" s="43" t="b">
        <f>'アセスメント'!F233</f>
        <v>0</v>
      </c>
      <c r="D232" s="43" t="b">
        <f>'アセスメント'!G233</f>
        <v>0</v>
      </c>
      <c r="E232" s="43" t="b">
        <f>'アセスメント'!H233</f>
        <v>0</v>
      </c>
      <c r="F232" s="43" t="b">
        <f t="shared" si="1"/>
        <v>1</v>
      </c>
      <c r="G232" s="43" t="b">
        <f t="shared" si="2"/>
        <v>0</v>
      </c>
      <c r="H232" s="43" t="b">
        <f t="shared" si="3"/>
        <v>0</v>
      </c>
      <c r="I232" s="43" t="b">
        <f t="shared" si="4"/>
        <v>0</v>
      </c>
      <c r="J232" s="43" t="b">
        <f t="shared" si="5"/>
        <v>1</v>
      </c>
      <c r="K232" s="80">
        <f t="shared" si="6"/>
        <v>0</v>
      </c>
      <c r="L232" s="43" t="str">
        <f t="shared" si="7"/>
        <v>-</v>
      </c>
      <c r="M232" s="43" t="str">
        <f>IFERROR(__xludf.DUMMYFUNCTION("split(A232,""-"")"),"DESIGN")</f>
        <v>DESIGN</v>
      </c>
      <c r="N232" s="43">
        <f>IFERROR(__xludf.DUMMYFUNCTION("""COMPUTED_VALUE"""),5.0)</f>
        <v>5</v>
      </c>
      <c r="O232" s="43">
        <f>IFERROR(__xludf.DUMMYFUNCTION("""COMPUTED_VALUE"""),7.0)</f>
        <v>7</v>
      </c>
    </row>
    <row r="233">
      <c r="A233" s="43" t="str">
        <f>'アセスメント'!B234</f>
        <v>DESIGN-5-8</v>
      </c>
      <c r="B233" s="43" t="str">
        <f>criteria!D233</f>
        <v>アンチパターン</v>
      </c>
      <c r="C233" s="43" t="b">
        <f>'アセスメント'!F234</f>
        <v>0</v>
      </c>
      <c r="D233" s="43" t="b">
        <f>'アセスメント'!G234</f>
        <v>0</v>
      </c>
      <c r="E233" s="43" t="b">
        <f>'アセスメント'!H234</f>
        <v>0</v>
      </c>
      <c r="F233" s="43" t="b">
        <f t="shared" si="1"/>
        <v>1</v>
      </c>
      <c r="G233" s="43" t="b">
        <f t="shared" si="2"/>
        <v>0</v>
      </c>
      <c r="H233" s="43" t="b">
        <f t="shared" si="3"/>
        <v>0</v>
      </c>
      <c r="I233" s="43" t="b">
        <f t="shared" si="4"/>
        <v>0</v>
      </c>
      <c r="J233" s="43" t="b">
        <f t="shared" si="5"/>
        <v>1</v>
      </c>
      <c r="K233" s="80">
        <f t="shared" si="6"/>
        <v>0</v>
      </c>
      <c r="L233" s="43" t="str">
        <f t="shared" si="7"/>
        <v>-</v>
      </c>
      <c r="M233" s="43" t="str">
        <f>IFERROR(__xludf.DUMMYFUNCTION("split(A233,""-"")"),"DESIGN")</f>
        <v>DESIGN</v>
      </c>
      <c r="N233" s="43">
        <f>IFERROR(__xludf.DUMMYFUNCTION("""COMPUTED_VALUE"""),5.0)</f>
        <v>5</v>
      </c>
      <c r="O233" s="43">
        <f>IFERROR(__xludf.DUMMYFUNCTION("""COMPUTED_VALUE"""),8.0)</f>
        <v>8</v>
      </c>
    </row>
    <row r="234">
      <c r="A234" s="43" t="str">
        <f>'アセスメント'!B235</f>
        <v>DESIGN-6-1</v>
      </c>
      <c r="B234" s="43" t="str">
        <f>criteria!D234</f>
        <v>メトリクスの計測</v>
      </c>
      <c r="C234" s="43" t="b">
        <f>'アセスメント'!F235</f>
        <v>0</v>
      </c>
      <c r="D234" s="43" t="b">
        <f>'アセスメント'!G235</f>
        <v>0</v>
      </c>
      <c r="E234" s="43" t="b">
        <f>'アセスメント'!H235</f>
        <v>0</v>
      </c>
      <c r="F234" s="43" t="b">
        <f t="shared" si="1"/>
        <v>1</v>
      </c>
      <c r="G234" s="43" t="b">
        <f t="shared" si="2"/>
        <v>0</v>
      </c>
      <c r="H234" s="43" t="b">
        <f t="shared" si="3"/>
        <v>0</v>
      </c>
      <c r="I234" s="43" t="b">
        <f t="shared" si="4"/>
        <v>0</v>
      </c>
      <c r="J234" s="43" t="b">
        <f t="shared" si="5"/>
        <v>0</v>
      </c>
      <c r="K234" s="80">
        <f t="shared" si="6"/>
        <v>0</v>
      </c>
      <c r="L234" s="43" t="str">
        <f t="shared" si="7"/>
        <v>-</v>
      </c>
      <c r="M234" s="43" t="str">
        <f>IFERROR(__xludf.DUMMYFUNCTION("split(A234,""-"")"),"DESIGN")</f>
        <v>DESIGN</v>
      </c>
      <c r="N234" s="43">
        <f>IFERROR(__xludf.DUMMYFUNCTION("""COMPUTED_VALUE"""),6.0)</f>
        <v>6</v>
      </c>
      <c r="O234" s="43">
        <f>IFERROR(__xludf.DUMMYFUNCTION("""COMPUTED_VALUE"""),1.0)</f>
        <v>1</v>
      </c>
    </row>
    <row r="235">
      <c r="A235" s="43" t="str">
        <f>'アセスメント'!B236</f>
        <v>DESIGN-6-2</v>
      </c>
      <c r="B235" s="43" t="str">
        <f>criteria!D235</f>
        <v>学習と改善</v>
      </c>
      <c r="C235" s="43" t="b">
        <f>'アセスメント'!F236</f>
        <v>0</v>
      </c>
      <c r="D235" s="43" t="b">
        <f>'アセスメント'!G236</f>
        <v>0</v>
      </c>
      <c r="E235" s="43" t="b">
        <f>'アセスメント'!H236</f>
        <v>0</v>
      </c>
      <c r="F235" s="43" t="b">
        <f t="shared" si="1"/>
        <v>1</v>
      </c>
      <c r="G235" s="43" t="b">
        <f t="shared" si="2"/>
        <v>0</v>
      </c>
      <c r="H235" s="43" t="b">
        <f t="shared" si="3"/>
        <v>0</v>
      </c>
      <c r="I235" s="43" t="b">
        <f t="shared" si="4"/>
        <v>0</v>
      </c>
      <c r="J235" s="43" t="b">
        <f t="shared" si="5"/>
        <v>0</v>
      </c>
      <c r="K235" s="80">
        <f t="shared" si="6"/>
        <v>0</v>
      </c>
      <c r="L235" s="43" t="str">
        <f t="shared" si="7"/>
        <v>-</v>
      </c>
      <c r="M235" s="43" t="str">
        <f>IFERROR(__xludf.DUMMYFUNCTION("split(A235,""-"")"),"DESIGN")</f>
        <v>DESIGN</v>
      </c>
      <c r="N235" s="43">
        <f>IFERROR(__xludf.DUMMYFUNCTION("""COMPUTED_VALUE"""),6.0)</f>
        <v>6</v>
      </c>
      <c r="O235" s="43">
        <f>IFERROR(__xludf.DUMMYFUNCTION("""COMPUTED_VALUE"""),2.0)</f>
        <v>2</v>
      </c>
    </row>
    <row r="236">
      <c r="A236" s="43" t="str">
        <f>'アセスメント'!B237</f>
        <v>DESIGN-6-3</v>
      </c>
      <c r="B236" s="43" t="str">
        <f>criteria!D236</f>
        <v>プラクティス</v>
      </c>
      <c r="C236" s="43" t="b">
        <f>'アセスメント'!F237</f>
        <v>0</v>
      </c>
      <c r="D236" s="43" t="b">
        <f>'アセスメント'!G237</f>
        <v>0</v>
      </c>
      <c r="E236" s="43" t="b">
        <f>'アセスメント'!H237</f>
        <v>0</v>
      </c>
      <c r="F236" s="43" t="b">
        <f t="shared" si="1"/>
        <v>1</v>
      </c>
      <c r="G236" s="43" t="b">
        <f t="shared" si="2"/>
        <v>0</v>
      </c>
      <c r="H236" s="43" t="b">
        <f t="shared" si="3"/>
        <v>0</v>
      </c>
      <c r="I236" s="43" t="b">
        <f t="shared" si="4"/>
        <v>0</v>
      </c>
      <c r="J236" s="43" t="b">
        <f t="shared" si="5"/>
        <v>0</v>
      </c>
      <c r="K236" s="80">
        <f t="shared" si="6"/>
        <v>0</v>
      </c>
      <c r="L236" s="43" t="str">
        <f t="shared" si="7"/>
        <v>-</v>
      </c>
      <c r="M236" s="43" t="str">
        <f>IFERROR(__xludf.DUMMYFUNCTION("split(A236,""-"")"),"DESIGN")</f>
        <v>DESIGN</v>
      </c>
      <c r="N236" s="43">
        <f>IFERROR(__xludf.DUMMYFUNCTION("""COMPUTED_VALUE"""),6.0)</f>
        <v>6</v>
      </c>
      <c r="O236" s="43">
        <f>IFERROR(__xludf.DUMMYFUNCTION("""COMPUTED_VALUE"""),3.0)</f>
        <v>3</v>
      </c>
    </row>
    <row r="237">
      <c r="A237" s="43" t="str">
        <f>'アセスメント'!B238</f>
        <v>DESIGN-6-4</v>
      </c>
      <c r="B237" s="43" t="str">
        <f>criteria!D237</f>
        <v>プラクティス</v>
      </c>
      <c r="C237" s="43" t="b">
        <f>'アセスメント'!F238</f>
        <v>0</v>
      </c>
      <c r="D237" s="43" t="b">
        <f>'アセスメント'!G238</f>
        <v>0</v>
      </c>
      <c r="E237" s="43" t="b">
        <f>'アセスメント'!H238</f>
        <v>0</v>
      </c>
      <c r="F237" s="43" t="b">
        <f t="shared" si="1"/>
        <v>1</v>
      </c>
      <c r="G237" s="43" t="b">
        <f t="shared" si="2"/>
        <v>0</v>
      </c>
      <c r="H237" s="43" t="b">
        <f t="shared" si="3"/>
        <v>0</v>
      </c>
      <c r="I237" s="43" t="b">
        <f t="shared" si="4"/>
        <v>0</v>
      </c>
      <c r="J237" s="43" t="b">
        <f t="shared" si="5"/>
        <v>0</v>
      </c>
      <c r="K237" s="80">
        <f t="shared" si="6"/>
        <v>0</v>
      </c>
      <c r="L237" s="43" t="str">
        <f t="shared" si="7"/>
        <v>-</v>
      </c>
      <c r="M237" s="43" t="str">
        <f>IFERROR(__xludf.DUMMYFUNCTION("split(A237,""-"")"),"DESIGN")</f>
        <v>DESIGN</v>
      </c>
      <c r="N237" s="43">
        <f>IFERROR(__xludf.DUMMYFUNCTION("""COMPUTED_VALUE"""),6.0)</f>
        <v>6</v>
      </c>
      <c r="O237" s="43">
        <f>IFERROR(__xludf.DUMMYFUNCTION("""COMPUTED_VALUE"""),4.0)</f>
        <v>4</v>
      </c>
    </row>
    <row r="238">
      <c r="A238" s="43" t="str">
        <f>'アセスメント'!B239</f>
        <v>DESIGN-6-5</v>
      </c>
      <c r="B238" s="43" t="str">
        <f>criteria!D238</f>
        <v>プラクティス</v>
      </c>
      <c r="C238" s="43" t="b">
        <f>'アセスメント'!F239</f>
        <v>0</v>
      </c>
      <c r="D238" s="43" t="b">
        <f>'アセスメント'!G239</f>
        <v>0</v>
      </c>
      <c r="E238" s="43" t="b">
        <f>'アセスメント'!H239</f>
        <v>0</v>
      </c>
      <c r="F238" s="43" t="b">
        <f t="shared" si="1"/>
        <v>1</v>
      </c>
      <c r="G238" s="43" t="b">
        <f t="shared" si="2"/>
        <v>0</v>
      </c>
      <c r="H238" s="43" t="b">
        <f t="shared" si="3"/>
        <v>0</v>
      </c>
      <c r="I238" s="43" t="b">
        <f t="shared" si="4"/>
        <v>0</v>
      </c>
      <c r="J238" s="43" t="b">
        <f t="shared" si="5"/>
        <v>0</v>
      </c>
      <c r="K238" s="80">
        <f t="shared" si="6"/>
        <v>0</v>
      </c>
      <c r="L238" s="43" t="str">
        <f t="shared" si="7"/>
        <v>-</v>
      </c>
      <c r="M238" s="43" t="str">
        <f>IFERROR(__xludf.DUMMYFUNCTION("split(A238,""-"")"),"DESIGN")</f>
        <v>DESIGN</v>
      </c>
      <c r="N238" s="43">
        <f>IFERROR(__xludf.DUMMYFUNCTION("""COMPUTED_VALUE"""),6.0)</f>
        <v>6</v>
      </c>
      <c r="O238" s="43">
        <f>IFERROR(__xludf.DUMMYFUNCTION("""COMPUTED_VALUE"""),5.0)</f>
        <v>5</v>
      </c>
    </row>
    <row r="239">
      <c r="A239" s="43" t="str">
        <f>'アセスメント'!B240</f>
        <v>DESIGN-6-6</v>
      </c>
      <c r="B239" s="43" t="str">
        <f>criteria!D239</f>
        <v>アンチパターン</v>
      </c>
      <c r="C239" s="43" t="b">
        <f>'アセスメント'!F240</f>
        <v>0</v>
      </c>
      <c r="D239" s="43" t="b">
        <f>'アセスメント'!G240</f>
        <v>0</v>
      </c>
      <c r="E239" s="43" t="b">
        <f>'アセスメント'!H240</f>
        <v>0</v>
      </c>
      <c r="F239" s="43" t="b">
        <f t="shared" si="1"/>
        <v>1</v>
      </c>
      <c r="G239" s="43" t="b">
        <f t="shared" si="2"/>
        <v>0</v>
      </c>
      <c r="H239" s="43" t="b">
        <f t="shared" si="3"/>
        <v>0</v>
      </c>
      <c r="I239" s="43" t="b">
        <f t="shared" si="4"/>
        <v>0</v>
      </c>
      <c r="J239" s="43" t="b">
        <f t="shared" si="5"/>
        <v>1</v>
      </c>
      <c r="K239" s="80">
        <f t="shared" si="6"/>
        <v>0</v>
      </c>
      <c r="L239" s="43" t="str">
        <f t="shared" si="7"/>
        <v>-</v>
      </c>
      <c r="M239" s="43" t="str">
        <f>IFERROR(__xludf.DUMMYFUNCTION("split(A239,""-"")"),"DESIGN")</f>
        <v>DESIGN</v>
      </c>
      <c r="N239" s="43">
        <f>IFERROR(__xludf.DUMMYFUNCTION("""COMPUTED_VALUE"""),6.0)</f>
        <v>6</v>
      </c>
      <c r="O239" s="43">
        <f>IFERROR(__xludf.DUMMYFUNCTION("""COMPUTED_VALUE"""),6.0)</f>
        <v>6</v>
      </c>
    </row>
    <row r="240">
      <c r="A240" s="43" t="str">
        <f>'アセスメント'!B241</f>
        <v>DESIGN-6-7</v>
      </c>
      <c r="B240" s="43" t="str">
        <f>criteria!D240</f>
        <v>アンチパターン</v>
      </c>
      <c r="C240" s="43" t="b">
        <f>'アセスメント'!F241</f>
        <v>0</v>
      </c>
      <c r="D240" s="43" t="b">
        <f>'アセスメント'!G241</f>
        <v>0</v>
      </c>
      <c r="E240" s="43" t="b">
        <f>'アセスメント'!H241</f>
        <v>0</v>
      </c>
      <c r="F240" s="43" t="b">
        <f t="shared" si="1"/>
        <v>1</v>
      </c>
      <c r="G240" s="43" t="b">
        <f t="shared" si="2"/>
        <v>0</v>
      </c>
      <c r="H240" s="43" t="b">
        <f t="shared" si="3"/>
        <v>0</v>
      </c>
      <c r="I240" s="43" t="b">
        <f t="shared" si="4"/>
        <v>0</v>
      </c>
      <c r="J240" s="43" t="b">
        <f t="shared" si="5"/>
        <v>1</v>
      </c>
      <c r="K240" s="80">
        <f t="shared" si="6"/>
        <v>0</v>
      </c>
      <c r="L240" s="43" t="str">
        <f t="shared" si="7"/>
        <v>-</v>
      </c>
      <c r="M240" s="43" t="str">
        <f>IFERROR(__xludf.DUMMYFUNCTION("split(A240,""-"")"),"DESIGN")</f>
        <v>DESIGN</v>
      </c>
      <c r="N240" s="43">
        <f>IFERROR(__xludf.DUMMYFUNCTION("""COMPUTED_VALUE"""),6.0)</f>
        <v>6</v>
      </c>
      <c r="O240" s="43">
        <f>IFERROR(__xludf.DUMMYFUNCTION("""COMPUTED_VALUE"""),7.0)</f>
        <v>7</v>
      </c>
    </row>
    <row r="241">
      <c r="A241" s="43" t="str">
        <f>'アセスメント'!B242</f>
        <v>DESIGN-6-8</v>
      </c>
      <c r="B241" s="43" t="str">
        <f>criteria!D241</f>
        <v>アンチパターン</v>
      </c>
      <c r="C241" s="43" t="b">
        <f>'アセスメント'!F242</f>
        <v>0</v>
      </c>
      <c r="D241" s="43" t="b">
        <f>'アセスメント'!G242</f>
        <v>0</v>
      </c>
      <c r="E241" s="43" t="b">
        <f>'アセスメント'!H242</f>
        <v>0</v>
      </c>
      <c r="F241" s="43" t="b">
        <f t="shared" si="1"/>
        <v>1</v>
      </c>
      <c r="G241" s="43" t="b">
        <f t="shared" si="2"/>
        <v>0</v>
      </c>
      <c r="H241" s="43" t="b">
        <f t="shared" si="3"/>
        <v>0</v>
      </c>
      <c r="I241" s="43" t="b">
        <f t="shared" si="4"/>
        <v>0</v>
      </c>
      <c r="J241" s="43" t="b">
        <f t="shared" si="5"/>
        <v>1</v>
      </c>
      <c r="K241" s="80">
        <f t="shared" si="6"/>
        <v>0</v>
      </c>
      <c r="L241" s="43" t="str">
        <f t="shared" si="7"/>
        <v>-</v>
      </c>
      <c r="M241" s="43" t="str">
        <f>IFERROR(__xludf.DUMMYFUNCTION("split(A241,""-"")"),"DESIGN")</f>
        <v>DESIGN</v>
      </c>
      <c r="N241" s="43">
        <f>IFERROR(__xludf.DUMMYFUNCTION("""COMPUTED_VALUE"""),6.0)</f>
        <v>6</v>
      </c>
      <c r="O241" s="43">
        <f>IFERROR(__xludf.DUMMYFUNCTION("""COMPUTED_VALUE"""),8.0)</f>
        <v>8</v>
      </c>
    </row>
    <row r="242">
      <c r="A242" s="43" t="str">
        <f>'アセスメント'!B243</f>
        <v>DESIGN-7-1</v>
      </c>
      <c r="B242" s="43" t="str">
        <f>criteria!D242</f>
        <v>メトリクスの計測</v>
      </c>
      <c r="C242" s="43" t="b">
        <f>'アセスメント'!F243</f>
        <v>0</v>
      </c>
      <c r="D242" s="43" t="b">
        <f>'アセスメント'!G243</f>
        <v>0</v>
      </c>
      <c r="E242" s="43" t="b">
        <f>'アセスメント'!H243</f>
        <v>0</v>
      </c>
      <c r="F242" s="43" t="b">
        <f t="shared" si="1"/>
        <v>1</v>
      </c>
      <c r="G242" s="43" t="b">
        <f t="shared" si="2"/>
        <v>0</v>
      </c>
      <c r="H242" s="43" t="b">
        <f t="shared" si="3"/>
        <v>0</v>
      </c>
      <c r="I242" s="43" t="b">
        <f t="shared" si="4"/>
        <v>0</v>
      </c>
      <c r="J242" s="43" t="b">
        <f t="shared" si="5"/>
        <v>0</v>
      </c>
      <c r="K242" s="80">
        <f t="shared" si="6"/>
        <v>0</v>
      </c>
      <c r="L242" s="43" t="str">
        <f t="shared" si="7"/>
        <v>-</v>
      </c>
      <c r="M242" s="43" t="str">
        <f>IFERROR(__xludf.DUMMYFUNCTION("split(A242,""-"")"),"DESIGN")</f>
        <v>DESIGN</v>
      </c>
      <c r="N242" s="43">
        <f>IFERROR(__xludf.DUMMYFUNCTION("""COMPUTED_VALUE"""),7.0)</f>
        <v>7</v>
      </c>
      <c r="O242" s="43">
        <f>IFERROR(__xludf.DUMMYFUNCTION("""COMPUTED_VALUE"""),1.0)</f>
        <v>1</v>
      </c>
    </row>
    <row r="243">
      <c r="A243" s="43" t="str">
        <f>'アセスメント'!B244</f>
        <v>DESIGN-7-2</v>
      </c>
      <c r="B243" s="43" t="str">
        <f>criteria!D243</f>
        <v>学習と改善</v>
      </c>
      <c r="C243" s="43" t="b">
        <f>'アセスメント'!F244</f>
        <v>0</v>
      </c>
      <c r="D243" s="43" t="b">
        <f>'アセスメント'!G244</f>
        <v>0</v>
      </c>
      <c r="E243" s="43" t="b">
        <f>'アセスメント'!H244</f>
        <v>0</v>
      </c>
      <c r="F243" s="43" t="b">
        <f t="shared" si="1"/>
        <v>1</v>
      </c>
      <c r="G243" s="43" t="b">
        <f t="shared" si="2"/>
        <v>0</v>
      </c>
      <c r="H243" s="43" t="b">
        <f t="shared" si="3"/>
        <v>0</v>
      </c>
      <c r="I243" s="43" t="b">
        <f t="shared" si="4"/>
        <v>0</v>
      </c>
      <c r="J243" s="43" t="b">
        <f t="shared" si="5"/>
        <v>0</v>
      </c>
      <c r="K243" s="80">
        <f t="shared" si="6"/>
        <v>0</v>
      </c>
      <c r="L243" s="43" t="str">
        <f t="shared" si="7"/>
        <v>-</v>
      </c>
      <c r="M243" s="43" t="str">
        <f>IFERROR(__xludf.DUMMYFUNCTION("split(A243,""-"")"),"DESIGN")</f>
        <v>DESIGN</v>
      </c>
      <c r="N243" s="43">
        <f>IFERROR(__xludf.DUMMYFUNCTION("""COMPUTED_VALUE"""),7.0)</f>
        <v>7</v>
      </c>
      <c r="O243" s="43">
        <f>IFERROR(__xludf.DUMMYFUNCTION("""COMPUTED_VALUE"""),2.0)</f>
        <v>2</v>
      </c>
    </row>
    <row r="244">
      <c r="A244" s="43" t="str">
        <f>'アセスメント'!B245</f>
        <v>DESIGN-7-3</v>
      </c>
      <c r="B244" s="43" t="str">
        <f>criteria!D244</f>
        <v>プラクティス</v>
      </c>
      <c r="C244" s="43" t="b">
        <f>'アセスメント'!F245</f>
        <v>0</v>
      </c>
      <c r="D244" s="43" t="b">
        <f>'アセスメント'!G245</f>
        <v>0</v>
      </c>
      <c r="E244" s="43" t="b">
        <f>'アセスメント'!H245</f>
        <v>0</v>
      </c>
      <c r="F244" s="43" t="b">
        <f t="shared" si="1"/>
        <v>1</v>
      </c>
      <c r="G244" s="43" t="b">
        <f t="shared" si="2"/>
        <v>0</v>
      </c>
      <c r="H244" s="43" t="b">
        <f t="shared" si="3"/>
        <v>0</v>
      </c>
      <c r="I244" s="43" t="b">
        <f t="shared" si="4"/>
        <v>0</v>
      </c>
      <c r="J244" s="43" t="b">
        <f t="shared" si="5"/>
        <v>0</v>
      </c>
      <c r="K244" s="80">
        <f t="shared" si="6"/>
        <v>0</v>
      </c>
      <c r="L244" s="43" t="str">
        <f t="shared" si="7"/>
        <v>-</v>
      </c>
      <c r="M244" s="43" t="str">
        <f>IFERROR(__xludf.DUMMYFUNCTION("split(A244,""-"")"),"DESIGN")</f>
        <v>DESIGN</v>
      </c>
      <c r="N244" s="43">
        <f>IFERROR(__xludf.DUMMYFUNCTION("""COMPUTED_VALUE"""),7.0)</f>
        <v>7</v>
      </c>
      <c r="O244" s="43">
        <f>IFERROR(__xludf.DUMMYFUNCTION("""COMPUTED_VALUE"""),3.0)</f>
        <v>3</v>
      </c>
    </row>
    <row r="245">
      <c r="A245" s="43" t="str">
        <f>'アセスメント'!B246</f>
        <v>DESIGN-7-4</v>
      </c>
      <c r="B245" s="43" t="str">
        <f>criteria!D245</f>
        <v>プラクティス</v>
      </c>
      <c r="C245" s="43" t="b">
        <f>'アセスメント'!F246</f>
        <v>0</v>
      </c>
      <c r="D245" s="43" t="b">
        <f>'アセスメント'!G246</f>
        <v>0</v>
      </c>
      <c r="E245" s="43" t="b">
        <f>'アセスメント'!H246</f>
        <v>0</v>
      </c>
      <c r="F245" s="43" t="b">
        <f t="shared" si="1"/>
        <v>1</v>
      </c>
      <c r="G245" s="43" t="b">
        <f t="shared" si="2"/>
        <v>0</v>
      </c>
      <c r="H245" s="43" t="b">
        <f t="shared" si="3"/>
        <v>0</v>
      </c>
      <c r="I245" s="43" t="b">
        <f t="shared" si="4"/>
        <v>0</v>
      </c>
      <c r="J245" s="43" t="b">
        <f t="shared" si="5"/>
        <v>0</v>
      </c>
      <c r="K245" s="80">
        <f t="shared" si="6"/>
        <v>0</v>
      </c>
      <c r="L245" s="43" t="str">
        <f t="shared" si="7"/>
        <v>-</v>
      </c>
      <c r="M245" s="43" t="str">
        <f>IFERROR(__xludf.DUMMYFUNCTION("split(A245,""-"")"),"DESIGN")</f>
        <v>DESIGN</v>
      </c>
      <c r="N245" s="43">
        <f>IFERROR(__xludf.DUMMYFUNCTION("""COMPUTED_VALUE"""),7.0)</f>
        <v>7</v>
      </c>
      <c r="O245" s="43">
        <f>IFERROR(__xludf.DUMMYFUNCTION("""COMPUTED_VALUE"""),4.0)</f>
        <v>4</v>
      </c>
    </row>
    <row r="246">
      <c r="A246" s="43" t="str">
        <f>'アセスメント'!B247</f>
        <v>DESIGN-7-5</v>
      </c>
      <c r="B246" s="43" t="str">
        <f>criteria!D246</f>
        <v>プラクティス</v>
      </c>
      <c r="C246" s="43" t="b">
        <f>'アセスメント'!F247</f>
        <v>0</v>
      </c>
      <c r="D246" s="43" t="b">
        <f>'アセスメント'!G247</f>
        <v>0</v>
      </c>
      <c r="E246" s="43" t="b">
        <f>'アセスメント'!H247</f>
        <v>0</v>
      </c>
      <c r="F246" s="43" t="b">
        <f t="shared" si="1"/>
        <v>1</v>
      </c>
      <c r="G246" s="43" t="b">
        <f t="shared" si="2"/>
        <v>0</v>
      </c>
      <c r="H246" s="43" t="b">
        <f t="shared" si="3"/>
        <v>0</v>
      </c>
      <c r="I246" s="43" t="b">
        <f t="shared" si="4"/>
        <v>0</v>
      </c>
      <c r="J246" s="43" t="b">
        <f t="shared" si="5"/>
        <v>0</v>
      </c>
      <c r="K246" s="80">
        <f t="shared" si="6"/>
        <v>0</v>
      </c>
      <c r="L246" s="43" t="str">
        <f t="shared" si="7"/>
        <v>-</v>
      </c>
      <c r="M246" s="43" t="str">
        <f>IFERROR(__xludf.DUMMYFUNCTION("split(A246,""-"")"),"DESIGN")</f>
        <v>DESIGN</v>
      </c>
      <c r="N246" s="43">
        <f>IFERROR(__xludf.DUMMYFUNCTION("""COMPUTED_VALUE"""),7.0)</f>
        <v>7</v>
      </c>
      <c r="O246" s="43">
        <f>IFERROR(__xludf.DUMMYFUNCTION("""COMPUTED_VALUE"""),5.0)</f>
        <v>5</v>
      </c>
    </row>
    <row r="247">
      <c r="A247" s="43" t="str">
        <f>'アセスメント'!B248</f>
        <v>DESIGN-7-6</v>
      </c>
      <c r="B247" s="43" t="str">
        <f>criteria!D247</f>
        <v>アンチパターン</v>
      </c>
      <c r="C247" s="43" t="b">
        <f>'アセスメント'!F248</f>
        <v>0</v>
      </c>
      <c r="D247" s="43" t="b">
        <f>'アセスメント'!G248</f>
        <v>0</v>
      </c>
      <c r="E247" s="43" t="b">
        <f>'アセスメント'!H248</f>
        <v>0</v>
      </c>
      <c r="F247" s="43" t="b">
        <f t="shared" si="1"/>
        <v>1</v>
      </c>
      <c r="G247" s="43" t="b">
        <f t="shared" si="2"/>
        <v>0</v>
      </c>
      <c r="H247" s="43" t="b">
        <f t="shared" si="3"/>
        <v>0</v>
      </c>
      <c r="I247" s="43" t="b">
        <f t="shared" si="4"/>
        <v>0</v>
      </c>
      <c r="J247" s="43" t="b">
        <f t="shared" si="5"/>
        <v>1</v>
      </c>
      <c r="K247" s="80">
        <f t="shared" si="6"/>
        <v>0</v>
      </c>
      <c r="L247" s="43" t="str">
        <f t="shared" si="7"/>
        <v>-</v>
      </c>
      <c r="M247" s="43" t="str">
        <f>IFERROR(__xludf.DUMMYFUNCTION("split(A247,""-"")"),"DESIGN")</f>
        <v>DESIGN</v>
      </c>
      <c r="N247" s="43">
        <f>IFERROR(__xludf.DUMMYFUNCTION("""COMPUTED_VALUE"""),7.0)</f>
        <v>7</v>
      </c>
      <c r="O247" s="43">
        <f>IFERROR(__xludf.DUMMYFUNCTION("""COMPUTED_VALUE"""),6.0)</f>
        <v>6</v>
      </c>
    </row>
    <row r="248">
      <c r="A248" s="43" t="str">
        <f>'アセスメント'!B249</f>
        <v>DESIGN-7-7</v>
      </c>
      <c r="B248" s="43" t="str">
        <f>criteria!D248</f>
        <v>アンチパターン</v>
      </c>
      <c r="C248" s="43" t="b">
        <f>'アセスメント'!F249</f>
        <v>0</v>
      </c>
      <c r="D248" s="43" t="b">
        <f>'アセスメント'!G249</f>
        <v>0</v>
      </c>
      <c r="E248" s="43" t="b">
        <f>'アセスメント'!H249</f>
        <v>0</v>
      </c>
      <c r="F248" s="43" t="b">
        <f t="shared" si="1"/>
        <v>1</v>
      </c>
      <c r="G248" s="43" t="b">
        <f t="shared" si="2"/>
        <v>0</v>
      </c>
      <c r="H248" s="43" t="b">
        <f t="shared" si="3"/>
        <v>0</v>
      </c>
      <c r="I248" s="43" t="b">
        <f t="shared" si="4"/>
        <v>0</v>
      </c>
      <c r="J248" s="43" t="b">
        <f t="shared" si="5"/>
        <v>1</v>
      </c>
      <c r="K248" s="80">
        <f t="shared" si="6"/>
        <v>0</v>
      </c>
      <c r="L248" s="43" t="str">
        <f t="shared" si="7"/>
        <v>-</v>
      </c>
      <c r="M248" s="43" t="str">
        <f>IFERROR(__xludf.DUMMYFUNCTION("split(A248,""-"")"),"DESIGN")</f>
        <v>DESIGN</v>
      </c>
      <c r="N248" s="43">
        <f>IFERROR(__xludf.DUMMYFUNCTION("""COMPUTED_VALUE"""),7.0)</f>
        <v>7</v>
      </c>
      <c r="O248" s="43">
        <f>IFERROR(__xludf.DUMMYFUNCTION("""COMPUTED_VALUE"""),7.0)</f>
        <v>7</v>
      </c>
    </row>
    <row r="249">
      <c r="A249" s="43" t="str">
        <f>'アセスメント'!B250</f>
        <v>DESIGN-7-8</v>
      </c>
      <c r="B249" s="43" t="str">
        <f>criteria!D249</f>
        <v>アンチパターン</v>
      </c>
      <c r="C249" s="43" t="b">
        <f>'アセスメント'!F250</f>
        <v>0</v>
      </c>
      <c r="D249" s="43" t="b">
        <f>'アセスメント'!G250</f>
        <v>0</v>
      </c>
      <c r="E249" s="43" t="b">
        <f>'アセスメント'!H250</f>
        <v>0</v>
      </c>
      <c r="F249" s="43" t="b">
        <f t="shared" si="1"/>
        <v>1</v>
      </c>
      <c r="G249" s="43" t="b">
        <f t="shared" si="2"/>
        <v>0</v>
      </c>
      <c r="H249" s="43" t="b">
        <f t="shared" si="3"/>
        <v>0</v>
      </c>
      <c r="I249" s="43" t="b">
        <f t="shared" si="4"/>
        <v>0</v>
      </c>
      <c r="J249" s="43" t="b">
        <f t="shared" si="5"/>
        <v>1</v>
      </c>
      <c r="K249" s="80">
        <f t="shared" si="6"/>
        <v>0</v>
      </c>
      <c r="L249" s="43" t="str">
        <f t="shared" si="7"/>
        <v>-</v>
      </c>
      <c r="M249" s="43" t="str">
        <f>IFERROR(__xludf.DUMMYFUNCTION("split(A249,""-"")"),"DESIGN")</f>
        <v>DESIGN</v>
      </c>
      <c r="N249" s="43">
        <f>IFERROR(__xludf.DUMMYFUNCTION("""COMPUTED_VALUE"""),7.0)</f>
        <v>7</v>
      </c>
      <c r="O249" s="43">
        <f>IFERROR(__xludf.DUMMYFUNCTION("""COMPUTED_VALUE"""),8.0)</f>
        <v>8</v>
      </c>
    </row>
    <row r="250">
      <c r="A250" s="43" t="str">
        <f>'アセスメント'!B251</f>
        <v>DESIGN-8-1</v>
      </c>
      <c r="B250" s="43" t="str">
        <f>criteria!D250</f>
        <v>メトリクスの計測</v>
      </c>
      <c r="C250" s="43" t="b">
        <f>'アセスメント'!F251</f>
        <v>0</v>
      </c>
      <c r="D250" s="43" t="b">
        <f>'アセスメント'!G251</f>
        <v>0</v>
      </c>
      <c r="E250" s="43" t="b">
        <f>'アセスメント'!H251</f>
        <v>0</v>
      </c>
      <c r="F250" s="43" t="b">
        <f t="shared" si="1"/>
        <v>1</v>
      </c>
      <c r="G250" s="43" t="b">
        <f t="shared" si="2"/>
        <v>0</v>
      </c>
      <c r="H250" s="43" t="b">
        <f t="shared" si="3"/>
        <v>0</v>
      </c>
      <c r="I250" s="43" t="b">
        <f t="shared" si="4"/>
        <v>0</v>
      </c>
      <c r="J250" s="43" t="b">
        <f t="shared" si="5"/>
        <v>0</v>
      </c>
      <c r="K250" s="80">
        <f t="shared" si="6"/>
        <v>0</v>
      </c>
      <c r="L250" s="43" t="str">
        <f t="shared" si="7"/>
        <v>-</v>
      </c>
      <c r="M250" s="43" t="str">
        <f>IFERROR(__xludf.DUMMYFUNCTION("split(A250,""-"")"),"DESIGN")</f>
        <v>DESIGN</v>
      </c>
      <c r="N250" s="43">
        <f>IFERROR(__xludf.DUMMYFUNCTION("""COMPUTED_VALUE"""),8.0)</f>
        <v>8</v>
      </c>
      <c r="O250" s="43">
        <f>IFERROR(__xludf.DUMMYFUNCTION("""COMPUTED_VALUE"""),1.0)</f>
        <v>1</v>
      </c>
    </row>
    <row r="251">
      <c r="A251" s="43" t="str">
        <f>'アセスメント'!B252</f>
        <v>DESIGN-8-2</v>
      </c>
      <c r="B251" s="43" t="str">
        <f>criteria!D251</f>
        <v>学習と改善</v>
      </c>
      <c r="C251" s="43" t="b">
        <f>'アセスメント'!F252</f>
        <v>0</v>
      </c>
      <c r="D251" s="43" t="b">
        <f>'アセスメント'!G252</f>
        <v>0</v>
      </c>
      <c r="E251" s="43" t="b">
        <f>'アセスメント'!H252</f>
        <v>0</v>
      </c>
      <c r="F251" s="43" t="b">
        <f t="shared" si="1"/>
        <v>1</v>
      </c>
      <c r="G251" s="43" t="b">
        <f t="shared" si="2"/>
        <v>0</v>
      </c>
      <c r="H251" s="43" t="b">
        <f t="shared" si="3"/>
        <v>0</v>
      </c>
      <c r="I251" s="43" t="b">
        <f t="shared" si="4"/>
        <v>0</v>
      </c>
      <c r="J251" s="43" t="b">
        <f t="shared" si="5"/>
        <v>0</v>
      </c>
      <c r="K251" s="80">
        <f t="shared" si="6"/>
        <v>0</v>
      </c>
      <c r="L251" s="43" t="str">
        <f t="shared" si="7"/>
        <v>-</v>
      </c>
      <c r="M251" s="43" t="str">
        <f>IFERROR(__xludf.DUMMYFUNCTION("split(A251,""-"")"),"DESIGN")</f>
        <v>DESIGN</v>
      </c>
      <c r="N251" s="43">
        <f>IFERROR(__xludf.DUMMYFUNCTION("""COMPUTED_VALUE"""),8.0)</f>
        <v>8</v>
      </c>
      <c r="O251" s="43">
        <f>IFERROR(__xludf.DUMMYFUNCTION("""COMPUTED_VALUE"""),2.0)</f>
        <v>2</v>
      </c>
    </row>
    <row r="252">
      <c r="A252" s="43" t="str">
        <f>'アセスメント'!B253</f>
        <v>DESIGN-8-3</v>
      </c>
      <c r="B252" s="43" t="str">
        <f>criteria!D252</f>
        <v>プラクティス</v>
      </c>
      <c r="C252" s="43" t="b">
        <f>'アセスメント'!F253</f>
        <v>0</v>
      </c>
      <c r="D252" s="43" t="b">
        <f>'アセスメント'!G253</f>
        <v>0</v>
      </c>
      <c r="E252" s="43" t="b">
        <f>'アセスメント'!H253</f>
        <v>0</v>
      </c>
      <c r="F252" s="43" t="b">
        <f t="shared" si="1"/>
        <v>1</v>
      </c>
      <c r="G252" s="43" t="b">
        <f t="shared" si="2"/>
        <v>0</v>
      </c>
      <c r="H252" s="43" t="b">
        <f t="shared" si="3"/>
        <v>0</v>
      </c>
      <c r="I252" s="43" t="b">
        <f t="shared" si="4"/>
        <v>0</v>
      </c>
      <c r="J252" s="43" t="b">
        <f t="shared" si="5"/>
        <v>0</v>
      </c>
      <c r="K252" s="80">
        <f t="shared" si="6"/>
        <v>0</v>
      </c>
      <c r="L252" s="43" t="str">
        <f t="shared" si="7"/>
        <v>-</v>
      </c>
      <c r="M252" s="43" t="str">
        <f>IFERROR(__xludf.DUMMYFUNCTION("split(A252,""-"")"),"DESIGN")</f>
        <v>DESIGN</v>
      </c>
      <c r="N252" s="43">
        <f>IFERROR(__xludf.DUMMYFUNCTION("""COMPUTED_VALUE"""),8.0)</f>
        <v>8</v>
      </c>
      <c r="O252" s="43">
        <f>IFERROR(__xludf.DUMMYFUNCTION("""COMPUTED_VALUE"""),3.0)</f>
        <v>3</v>
      </c>
    </row>
    <row r="253">
      <c r="A253" s="43" t="str">
        <f>'アセスメント'!B254</f>
        <v>DESIGN-8-4</v>
      </c>
      <c r="B253" s="43" t="str">
        <f>criteria!D253</f>
        <v>プラクティス</v>
      </c>
      <c r="C253" s="43" t="b">
        <f>'アセスメント'!F254</f>
        <v>0</v>
      </c>
      <c r="D253" s="43" t="b">
        <f>'アセスメント'!G254</f>
        <v>0</v>
      </c>
      <c r="E253" s="43" t="b">
        <f>'アセスメント'!H254</f>
        <v>0</v>
      </c>
      <c r="F253" s="43" t="b">
        <f t="shared" si="1"/>
        <v>1</v>
      </c>
      <c r="G253" s="43" t="b">
        <f t="shared" si="2"/>
        <v>0</v>
      </c>
      <c r="H253" s="43" t="b">
        <f t="shared" si="3"/>
        <v>0</v>
      </c>
      <c r="I253" s="43" t="b">
        <f t="shared" si="4"/>
        <v>0</v>
      </c>
      <c r="J253" s="43" t="b">
        <f t="shared" si="5"/>
        <v>0</v>
      </c>
      <c r="K253" s="80">
        <f t="shared" si="6"/>
        <v>0</v>
      </c>
      <c r="L253" s="43" t="str">
        <f t="shared" si="7"/>
        <v>-</v>
      </c>
      <c r="M253" s="43" t="str">
        <f>IFERROR(__xludf.DUMMYFUNCTION("split(A253,""-"")"),"DESIGN")</f>
        <v>DESIGN</v>
      </c>
      <c r="N253" s="43">
        <f>IFERROR(__xludf.DUMMYFUNCTION("""COMPUTED_VALUE"""),8.0)</f>
        <v>8</v>
      </c>
      <c r="O253" s="43">
        <f>IFERROR(__xludf.DUMMYFUNCTION("""COMPUTED_VALUE"""),4.0)</f>
        <v>4</v>
      </c>
    </row>
    <row r="254">
      <c r="A254" s="43" t="str">
        <f>'アセスメント'!B255</f>
        <v>DESIGN-8-5</v>
      </c>
      <c r="B254" s="43" t="str">
        <f>criteria!D254</f>
        <v>プラクティス</v>
      </c>
      <c r="C254" s="43" t="b">
        <f>'アセスメント'!F255</f>
        <v>0</v>
      </c>
      <c r="D254" s="43" t="b">
        <f>'アセスメント'!G255</f>
        <v>0</v>
      </c>
      <c r="E254" s="43" t="b">
        <f>'アセスメント'!H255</f>
        <v>0</v>
      </c>
      <c r="F254" s="43" t="b">
        <f t="shared" si="1"/>
        <v>1</v>
      </c>
      <c r="G254" s="43" t="b">
        <f t="shared" si="2"/>
        <v>0</v>
      </c>
      <c r="H254" s="43" t="b">
        <f t="shared" si="3"/>
        <v>0</v>
      </c>
      <c r="I254" s="43" t="b">
        <f t="shared" si="4"/>
        <v>0</v>
      </c>
      <c r="J254" s="43" t="b">
        <f t="shared" si="5"/>
        <v>0</v>
      </c>
      <c r="K254" s="80">
        <f t="shared" si="6"/>
        <v>0</v>
      </c>
      <c r="L254" s="43" t="str">
        <f t="shared" si="7"/>
        <v>-</v>
      </c>
      <c r="M254" s="43" t="str">
        <f>IFERROR(__xludf.DUMMYFUNCTION("split(A254,""-"")"),"DESIGN")</f>
        <v>DESIGN</v>
      </c>
      <c r="N254" s="43">
        <f>IFERROR(__xludf.DUMMYFUNCTION("""COMPUTED_VALUE"""),8.0)</f>
        <v>8</v>
      </c>
      <c r="O254" s="43">
        <f>IFERROR(__xludf.DUMMYFUNCTION("""COMPUTED_VALUE"""),5.0)</f>
        <v>5</v>
      </c>
    </row>
    <row r="255">
      <c r="A255" s="43" t="str">
        <f>'アセスメント'!B256</f>
        <v>DESIGN-8-6</v>
      </c>
      <c r="B255" s="43" t="str">
        <f>criteria!D255</f>
        <v>アンチパターン</v>
      </c>
      <c r="C255" s="43" t="b">
        <f>'アセスメント'!F256</f>
        <v>0</v>
      </c>
      <c r="D255" s="43" t="b">
        <f>'アセスメント'!G256</f>
        <v>0</v>
      </c>
      <c r="E255" s="43" t="b">
        <f>'アセスメント'!H256</f>
        <v>0</v>
      </c>
      <c r="F255" s="43" t="b">
        <f t="shared" si="1"/>
        <v>1</v>
      </c>
      <c r="G255" s="43" t="b">
        <f t="shared" si="2"/>
        <v>0</v>
      </c>
      <c r="H255" s="43" t="b">
        <f t="shared" si="3"/>
        <v>0</v>
      </c>
      <c r="I255" s="43" t="b">
        <f t="shared" si="4"/>
        <v>0</v>
      </c>
      <c r="J255" s="43" t="b">
        <f t="shared" si="5"/>
        <v>1</v>
      </c>
      <c r="K255" s="80">
        <f t="shared" si="6"/>
        <v>0</v>
      </c>
      <c r="L255" s="43" t="str">
        <f t="shared" si="7"/>
        <v>-</v>
      </c>
      <c r="M255" s="43" t="str">
        <f>IFERROR(__xludf.DUMMYFUNCTION("split(A255,""-"")"),"DESIGN")</f>
        <v>DESIGN</v>
      </c>
      <c r="N255" s="43">
        <f>IFERROR(__xludf.DUMMYFUNCTION("""COMPUTED_VALUE"""),8.0)</f>
        <v>8</v>
      </c>
      <c r="O255" s="43">
        <f>IFERROR(__xludf.DUMMYFUNCTION("""COMPUTED_VALUE"""),6.0)</f>
        <v>6</v>
      </c>
    </row>
    <row r="256">
      <c r="A256" s="43" t="str">
        <f>'アセスメント'!B257</f>
        <v>DESIGN-8-7</v>
      </c>
      <c r="B256" s="43" t="str">
        <f>criteria!D256</f>
        <v>アンチパターン</v>
      </c>
      <c r="C256" s="43" t="b">
        <f>'アセスメント'!F257</f>
        <v>0</v>
      </c>
      <c r="D256" s="43" t="b">
        <f>'アセスメント'!G257</f>
        <v>0</v>
      </c>
      <c r="E256" s="43" t="b">
        <f>'アセスメント'!H257</f>
        <v>0</v>
      </c>
      <c r="F256" s="43" t="b">
        <f t="shared" si="1"/>
        <v>1</v>
      </c>
      <c r="G256" s="43" t="b">
        <f t="shared" si="2"/>
        <v>0</v>
      </c>
      <c r="H256" s="43" t="b">
        <f t="shared" si="3"/>
        <v>0</v>
      </c>
      <c r="I256" s="43" t="b">
        <f t="shared" si="4"/>
        <v>0</v>
      </c>
      <c r="J256" s="43" t="b">
        <f t="shared" si="5"/>
        <v>1</v>
      </c>
      <c r="K256" s="80">
        <f t="shared" si="6"/>
        <v>0</v>
      </c>
      <c r="L256" s="43" t="str">
        <f t="shared" si="7"/>
        <v>-</v>
      </c>
      <c r="M256" s="43" t="str">
        <f>IFERROR(__xludf.DUMMYFUNCTION("split(A256,""-"")"),"DESIGN")</f>
        <v>DESIGN</v>
      </c>
      <c r="N256" s="43">
        <f>IFERROR(__xludf.DUMMYFUNCTION("""COMPUTED_VALUE"""),8.0)</f>
        <v>8</v>
      </c>
      <c r="O256" s="43">
        <f>IFERROR(__xludf.DUMMYFUNCTION("""COMPUTED_VALUE"""),7.0)</f>
        <v>7</v>
      </c>
    </row>
    <row r="257">
      <c r="A257" s="43" t="str">
        <f>'アセスメント'!B258</f>
        <v>DESIGN-8-8</v>
      </c>
      <c r="B257" s="43" t="str">
        <f>criteria!D257</f>
        <v>アンチパターン</v>
      </c>
      <c r="C257" s="43" t="b">
        <f>'アセスメント'!F258</f>
        <v>0</v>
      </c>
      <c r="D257" s="43" t="b">
        <f>'アセスメント'!G258</f>
        <v>0</v>
      </c>
      <c r="E257" s="43" t="b">
        <f>'アセスメント'!H258</f>
        <v>0</v>
      </c>
      <c r="F257" s="43" t="b">
        <f t="shared" si="1"/>
        <v>1</v>
      </c>
      <c r="G257" s="43" t="b">
        <f t="shared" si="2"/>
        <v>0</v>
      </c>
      <c r="H257" s="43" t="b">
        <f t="shared" si="3"/>
        <v>0</v>
      </c>
      <c r="I257" s="43" t="b">
        <f t="shared" si="4"/>
        <v>0</v>
      </c>
      <c r="J257" s="43" t="b">
        <f t="shared" si="5"/>
        <v>1</v>
      </c>
      <c r="K257" s="80">
        <f t="shared" si="6"/>
        <v>0</v>
      </c>
      <c r="L257" s="43" t="str">
        <f t="shared" si="7"/>
        <v>-</v>
      </c>
      <c r="M257" s="43" t="str">
        <f>IFERROR(__xludf.DUMMYFUNCTION("split(A257,""-"")"),"DESIGN")</f>
        <v>DESIGN</v>
      </c>
      <c r="N257" s="43">
        <f>IFERROR(__xludf.DUMMYFUNCTION("""COMPUTED_VALUE"""),8.0)</f>
        <v>8</v>
      </c>
      <c r="O257" s="43">
        <f>IFERROR(__xludf.DUMMYFUNCTION("""COMPUTED_VALUE"""),8.0)</f>
        <v>8</v>
      </c>
    </row>
    <row r="258">
      <c r="A258" s="43" t="str">
        <f>'アセスメント'!B259</f>
        <v>CORPORATE-1-1</v>
      </c>
      <c r="B258" s="43" t="str">
        <f>criteria!D258</f>
        <v>メトリクスの計測</v>
      </c>
      <c r="C258" s="43" t="b">
        <f>'アセスメント'!F259</f>
        <v>0</v>
      </c>
      <c r="D258" s="43" t="b">
        <f>'アセスメント'!G259</f>
        <v>0</v>
      </c>
      <c r="E258" s="43" t="b">
        <f>'アセスメント'!H259</f>
        <v>0</v>
      </c>
      <c r="F258" s="43" t="b">
        <f t="shared" si="1"/>
        <v>1</v>
      </c>
      <c r="G258" s="43" t="b">
        <f t="shared" si="2"/>
        <v>0</v>
      </c>
      <c r="H258" s="43" t="b">
        <f t="shared" si="3"/>
        <v>0</v>
      </c>
      <c r="I258" s="43" t="b">
        <f t="shared" si="4"/>
        <v>0</v>
      </c>
      <c r="J258" s="43" t="b">
        <f t="shared" si="5"/>
        <v>0</v>
      </c>
      <c r="K258" s="80">
        <f t="shared" si="6"/>
        <v>0</v>
      </c>
      <c r="L258" s="43" t="str">
        <f t="shared" si="7"/>
        <v>-</v>
      </c>
      <c r="M258" s="43" t="str">
        <f>IFERROR(__xludf.DUMMYFUNCTION("split(A258,""-"")"),"CORPORATE")</f>
        <v>CORPORATE</v>
      </c>
      <c r="N258" s="43">
        <f>IFERROR(__xludf.DUMMYFUNCTION("""COMPUTED_VALUE"""),1.0)</f>
        <v>1</v>
      </c>
      <c r="O258" s="43">
        <f>IFERROR(__xludf.DUMMYFUNCTION("""COMPUTED_VALUE"""),1.0)</f>
        <v>1</v>
      </c>
    </row>
    <row r="259">
      <c r="A259" s="43" t="str">
        <f>'アセスメント'!B260</f>
        <v>CORPORATE-1-2</v>
      </c>
      <c r="B259" s="43" t="str">
        <f>criteria!D259</f>
        <v>学習と改善</v>
      </c>
      <c r="C259" s="43" t="b">
        <f>'アセスメント'!F260</f>
        <v>0</v>
      </c>
      <c r="D259" s="43" t="b">
        <f>'アセスメント'!G260</f>
        <v>0</v>
      </c>
      <c r="E259" s="43" t="b">
        <f>'アセスメント'!H260</f>
        <v>0</v>
      </c>
      <c r="F259" s="43" t="b">
        <f t="shared" si="1"/>
        <v>1</v>
      </c>
      <c r="G259" s="43" t="b">
        <f t="shared" si="2"/>
        <v>0</v>
      </c>
      <c r="H259" s="43" t="b">
        <f t="shared" si="3"/>
        <v>0</v>
      </c>
      <c r="I259" s="43" t="b">
        <f t="shared" si="4"/>
        <v>0</v>
      </c>
      <c r="J259" s="43" t="b">
        <f t="shared" si="5"/>
        <v>0</v>
      </c>
      <c r="K259" s="80">
        <f t="shared" si="6"/>
        <v>0</v>
      </c>
      <c r="L259" s="43" t="str">
        <f t="shared" si="7"/>
        <v>-</v>
      </c>
      <c r="M259" s="43" t="str">
        <f>IFERROR(__xludf.DUMMYFUNCTION("split(A259,""-"")"),"CORPORATE")</f>
        <v>CORPORATE</v>
      </c>
      <c r="N259" s="43">
        <f>IFERROR(__xludf.DUMMYFUNCTION("""COMPUTED_VALUE"""),1.0)</f>
        <v>1</v>
      </c>
      <c r="O259" s="43">
        <f>IFERROR(__xludf.DUMMYFUNCTION("""COMPUTED_VALUE"""),2.0)</f>
        <v>2</v>
      </c>
    </row>
    <row r="260">
      <c r="A260" s="43" t="str">
        <f>'アセスメント'!B261</f>
        <v>CORPORATE-1-3</v>
      </c>
      <c r="B260" s="43" t="str">
        <f>criteria!D260</f>
        <v>プラクティス</v>
      </c>
      <c r="C260" s="43" t="b">
        <f>'アセスメント'!F261</f>
        <v>0</v>
      </c>
      <c r="D260" s="43" t="b">
        <f>'アセスメント'!G261</f>
        <v>0</v>
      </c>
      <c r="E260" s="43" t="b">
        <f>'アセスメント'!H261</f>
        <v>0</v>
      </c>
      <c r="F260" s="43" t="b">
        <f t="shared" si="1"/>
        <v>1</v>
      </c>
      <c r="G260" s="43" t="b">
        <f t="shared" si="2"/>
        <v>0</v>
      </c>
      <c r="H260" s="43" t="b">
        <f t="shared" si="3"/>
        <v>0</v>
      </c>
      <c r="I260" s="43" t="b">
        <f t="shared" si="4"/>
        <v>0</v>
      </c>
      <c r="J260" s="43" t="b">
        <f t="shared" si="5"/>
        <v>0</v>
      </c>
      <c r="K260" s="80">
        <f t="shared" si="6"/>
        <v>0</v>
      </c>
      <c r="L260" s="43" t="str">
        <f t="shared" si="7"/>
        <v>-</v>
      </c>
      <c r="M260" s="43" t="str">
        <f>IFERROR(__xludf.DUMMYFUNCTION("split(A260,""-"")"),"CORPORATE")</f>
        <v>CORPORATE</v>
      </c>
      <c r="N260" s="43">
        <f>IFERROR(__xludf.DUMMYFUNCTION("""COMPUTED_VALUE"""),1.0)</f>
        <v>1</v>
      </c>
      <c r="O260" s="43">
        <f>IFERROR(__xludf.DUMMYFUNCTION("""COMPUTED_VALUE"""),3.0)</f>
        <v>3</v>
      </c>
    </row>
    <row r="261">
      <c r="A261" s="43" t="str">
        <f>'アセスメント'!B262</f>
        <v>CORPORATE-1-4</v>
      </c>
      <c r="B261" s="43" t="str">
        <f>criteria!D261</f>
        <v>プラクティス</v>
      </c>
      <c r="C261" s="43" t="b">
        <f>'アセスメント'!F262</f>
        <v>0</v>
      </c>
      <c r="D261" s="43" t="b">
        <f>'アセスメント'!G262</f>
        <v>0</v>
      </c>
      <c r="E261" s="43" t="b">
        <f>'アセスメント'!H262</f>
        <v>0</v>
      </c>
      <c r="F261" s="43" t="b">
        <f t="shared" si="1"/>
        <v>1</v>
      </c>
      <c r="G261" s="43" t="b">
        <f t="shared" si="2"/>
        <v>0</v>
      </c>
      <c r="H261" s="43" t="b">
        <f t="shared" si="3"/>
        <v>0</v>
      </c>
      <c r="I261" s="43" t="b">
        <f t="shared" si="4"/>
        <v>0</v>
      </c>
      <c r="J261" s="43" t="b">
        <f t="shared" si="5"/>
        <v>0</v>
      </c>
      <c r="K261" s="80">
        <f t="shared" si="6"/>
        <v>0</v>
      </c>
      <c r="L261" s="43" t="str">
        <f t="shared" si="7"/>
        <v>-</v>
      </c>
      <c r="M261" s="43" t="str">
        <f>IFERROR(__xludf.DUMMYFUNCTION("split(A261,""-"")"),"CORPORATE")</f>
        <v>CORPORATE</v>
      </c>
      <c r="N261" s="43">
        <f>IFERROR(__xludf.DUMMYFUNCTION("""COMPUTED_VALUE"""),1.0)</f>
        <v>1</v>
      </c>
      <c r="O261" s="43">
        <f>IFERROR(__xludf.DUMMYFUNCTION("""COMPUTED_VALUE"""),4.0)</f>
        <v>4</v>
      </c>
    </row>
    <row r="262">
      <c r="A262" s="43" t="str">
        <f>'アセスメント'!B263</f>
        <v>CORPORATE-1-5</v>
      </c>
      <c r="B262" s="43" t="str">
        <f>criteria!D262</f>
        <v>プラクティス</v>
      </c>
      <c r="C262" s="43" t="b">
        <f>'アセスメント'!F263</f>
        <v>0</v>
      </c>
      <c r="D262" s="43" t="b">
        <f>'アセスメント'!G263</f>
        <v>0</v>
      </c>
      <c r="E262" s="43" t="b">
        <f>'アセスメント'!H263</f>
        <v>0</v>
      </c>
      <c r="F262" s="43" t="b">
        <f t="shared" si="1"/>
        <v>1</v>
      </c>
      <c r="G262" s="43" t="b">
        <f t="shared" si="2"/>
        <v>0</v>
      </c>
      <c r="H262" s="43" t="b">
        <f t="shared" si="3"/>
        <v>0</v>
      </c>
      <c r="I262" s="43" t="b">
        <f t="shared" si="4"/>
        <v>0</v>
      </c>
      <c r="J262" s="43" t="b">
        <f t="shared" si="5"/>
        <v>0</v>
      </c>
      <c r="K262" s="80">
        <f t="shared" si="6"/>
        <v>0</v>
      </c>
      <c r="L262" s="43" t="str">
        <f t="shared" si="7"/>
        <v>-</v>
      </c>
      <c r="M262" s="43" t="str">
        <f>IFERROR(__xludf.DUMMYFUNCTION("split(A262,""-"")"),"CORPORATE")</f>
        <v>CORPORATE</v>
      </c>
      <c r="N262" s="43">
        <f>IFERROR(__xludf.DUMMYFUNCTION("""COMPUTED_VALUE"""),1.0)</f>
        <v>1</v>
      </c>
      <c r="O262" s="43">
        <f>IFERROR(__xludf.DUMMYFUNCTION("""COMPUTED_VALUE"""),5.0)</f>
        <v>5</v>
      </c>
    </row>
    <row r="263">
      <c r="A263" s="43" t="str">
        <f>'アセスメント'!B264</f>
        <v>CORPORATE-1-6</v>
      </c>
      <c r="B263" s="43" t="str">
        <f>criteria!D263</f>
        <v>アンチパターン</v>
      </c>
      <c r="C263" s="43" t="b">
        <f>'アセスメント'!F264</f>
        <v>0</v>
      </c>
      <c r="D263" s="43" t="b">
        <f>'アセスメント'!G264</f>
        <v>0</v>
      </c>
      <c r="E263" s="43" t="b">
        <f>'アセスメント'!H264</f>
        <v>0</v>
      </c>
      <c r="F263" s="43" t="b">
        <f t="shared" si="1"/>
        <v>1</v>
      </c>
      <c r="G263" s="43" t="b">
        <f t="shared" si="2"/>
        <v>0</v>
      </c>
      <c r="H263" s="43" t="b">
        <f t="shared" si="3"/>
        <v>0</v>
      </c>
      <c r="I263" s="43" t="b">
        <f t="shared" si="4"/>
        <v>0</v>
      </c>
      <c r="J263" s="43" t="b">
        <f t="shared" si="5"/>
        <v>1</v>
      </c>
      <c r="K263" s="80">
        <f t="shared" si="6"/>
        <v>0</v>
      </c>
      <c r="L263" s="43" t="str">
        <f t="shared" si="7"/>
        <v>-</v>
      </c>
      <c r="M263" s="43" t="str">
        <f>IFERROR(__xludf.DUMMYFUNCTION("split(A263,""-"")"),"CORPORATE")</f>
        <v>CORPORATE</v>
      </c>
      <c r="N263" s="43">
        <f>IFERROR(__xludf.DUMMYFUNCTION("""COMPUTED_VALUE"""),1.0)</f>
        <v>1</v>
      </c>
      <c r="O263" s="43">
        <f>IFERROR(__xludf.DUMMYFUNCTION("""COMPUTED_VALUE"""),6.0)</f>
        <v>6</v>
      </c>
    </row>
    <row r="264">
      <c r="A264" s="43" t="str">
        <f>'アセスメント'!B265</f>
        <v>CORPORATE-1-7</v>
      </c>
      <c r="B264" s="43" t="str">
        <f>criteria!D264</f>
        <v>アンチパターン</v>
      </c>
      <c r="C264" s="43" t="b">
        <f>'アセスメント'!F265</f>
        <v>0</v>
      </c>
      <c r="D264" s="43" t="b">
        <f>'アセスメント'!G265</f>
        <v>0</v>
      </c>
      <c r="E264" s="43" t="b">
        <f>'アセスメント'!H265</f>
        <v>0</v>
      </c>
      <c r="F264" s="43" t="b">
        <f t="shared" si="1"/>
        <v>1</v>
      </c>
      <c r="G264" s="43" t="b">
        <f t="shared" si="2"/>
        <v>0</v>
      </c>
      <c r="H264" s="43" t="b">
        <f t="shared" si="3"/>
        <v>0</v>
      </c>
      <c r="I264" s="43" t="b">
        <f t="shared" si="4"/>
        <v>0</v>
      </c>
      <c r="J264" s="43" t="b">
        <f t="shared" si="5"/>
        <v>1</v>
      </c>
      <c r="K264" s="80">
        <f t="shared" si="6"/>
        <v>0</v>
      </c>
      <c r="L264" s="43" t="str">
        <f t="shared" si="7"/>
        <v>-</v>
      </c>
      <c r="M264" s="43" t="str">
        <f>IFERROR(__xludf.DUMMYFUNCTION("split(A264,""-"")"),"CORPORATE")</f>
        <v>CORPORATE</v>
      </c>
      <c r="N264" s="43">
        <f>IFERROR(__xludf.DUMMYFUNCTION("""COMPUTED_VALUE"""),1.0)</f>
        <v>1</v>
      </c>
      <c r="O264" s="43">
        <f>IFERROR(__xludf.DUMMYFUNCTION("""COMPUTED_VALUE"""),7.0)</f>
        <v>7</v>
      </c>
    </row>
    <row r="265">
      <c r="A265" s="43" t="str">
        <f>'アセスメント'!B266</f>
        <v>CORPORATE-1-8</v>
      </c>
      <c r="B265" s="43" t="str">
        <f>criteria!D265</f>
        <v>アンチパターン</v>
      </c>
      <c r="C265" s="43" t="b">
        <f>'アセスメント'!F266</f>
        <v>0</v>
      </c>
      <c r="D265" s="43" t="b">
        <f>'アセスメント'!G266</f>
        <v>0</v>
      </c>
      <c r="E265" s="43" t="b">
        <f>'アセスメント'!H266</f>
        <v>0</v>
      </c>
      <c r="F265" s="43" t="b">
        <f t="shared" si="1"/>
        <v>1</v>
      </c>
      <c r="G265" s="43" t="b">
        <f t="shared" si="2"/>
        <v>0</v>
      </c>
      <c r="H265" s="43" t="b">
        <f t="shared" si="3"/>
        <v>0</v>
      </c>
      <c r="I265" s="43" t="b">
        <f t="shared" si="4"/>
        <v>0</v>
      </c>
      <c r="J265" s="43" t="b">
        <f t="shared" si="5"/>
        <v>1</v>
      </c>
      <c r="K265" s="80">
        <f t="shared" si="6"/>
        <v>0</v>
      </c>
      <c r="L265" s="43" t="str">
        <f t="shared" si="7"/>
        <v>-</v>
      </c>
      <c r="M265" s="43" t="str">
        <f>IFERROR(__xludf.DUMMYFUNCTION("split(A265,""-"")"),"CORPORATE")</f>
        <v>CORPORATE</v>
      </c>
      <c r="N265" s="43">
        <f>IFERROR(__xludf.DUMMYFUNCTION("""COMPUTED_VALUE"""),1.0)</f>
        <v>1</v>
      </c>
      <c r="O265" s="43">
        <f>IFERROR(__xludf.DUMMYFUNCTION("""COMPUTED_VALUE"""),8.0)</f>
        <v>8</v>
      </c>
    </row>
    <row r="266">
      <c r="A266" s="43" t="str">
        <f>'アセスメント'!B267</f>
        <v>CORPORATE-2-1</v>
      </c>
      <c r="B266" s="43" t="str">
        <f>criteria!D266</f>
        <v>メトリクスの計測</v>
      </c>
      <c r="C266" s="43" t="b">
        <f>'アセスメント'!F267</f>
        <v>0</v>
      </c>
      <c r="D266" s="43" t="b">
        <f>'アセスメント'!G267</f>
        <v>0</v>
      </c>
      <c r="E266" s="43" t="b">
        <f>'アセスメント'!H267</f>
        <v>0</v>
      </c>
      <c r="F266" s="43" t="b">
        <f t="shared" si="1"/>
        <v>1</v>
      </c>
      <c r="G266" s="43" t="b">
        <f t="shared" si="2"/>
        <v>0</v>
      </c>
      <c r="H266" s="43" t="b">
        <f t="shared" si="3"/>
        <v>0</v>
      </c>
      <c r="I266" s="43" t="b">
        <f t="shared" si="4"/>
        <v>0</v>
      </c>
      <c r="J266" s="43" t="b">
        <f t="shared" si="5"/>
        <v>0</v>
      </c>
      <c r="K266" s="80">
        <f t="shared" si="6"/>
        <v>0</v>
      </c>
      <c r="L266" s="43" t="str">
        <f t="shared" si="7"/>
        <v>-</v>
      </c>
      <c r="M266" s="43" t="str">
        <f>IFERROR(__xludf.DUMMYFUNCTION("split(A266,""-"")"),"CORPORATE")</f>
        <v>CORPORATE</v>
      </c>
      <c r="N266" s="43">
        <f>IFERROR(__xludf.DUMMYFUNCTION("""COMPUTED_VALUE"""),2.0)</f>
        <v>2</v>
      </c>
      <c r="O266" s="43">
        <f>IFERROR(__xludf.DUMMYFUNCTION("""COMPUTED_VALUE"""),1.0)</f>
        <v>1</v>
      </c>
    </row>
    <row r="267">
      <c r="A267" s="43" t="str">
        <f>'アセスメント'!B268</f>
        <v>CORPORATE-2-2</v>
      </c>
      <c r="B267" s="43" t="str">
        <f>criteria!D267</f>
        <v>学習と改善</v>
      </c>
      <c r="C267" s="43" t="b">
        <f>'アセスメント'!F268</f>
        <v>0</v>
      </c>
      <c r="D267" s="43" t="b">
        <f>'アセスメント'!G268</f>
        <v>0</v>
      </c>
      <c r="E267" s="43" t="b">
        <f>'アセスメント'!H268</f>
        <v>0</v>
      </c>
      <c r="F267" s="43" t="b">
        <f t="shared" si="1"/>
        <v>1</v>
      </c>
      <c r="G267" s="43" t="b">
        <f t="shared" si="2"/>
        <v>0</v>
      </c>
      <c r="H267" s="43" t="b">
        <f t="shared" si="3"/>
        <v>0</v>
      </c>
      <c r="I267" s="43" t="b">
        <f t="shared" si="4"/>
        <v>0</v>
      </c>
      <c r="J267" s="43" t="b">
        <f t="shared" si="5"/>
        <v>0</v>
      </c>
      <c r="K267" s="80">
        <f t="shared" si="6"/>
        <v>0</v>
      </c>
      <c r="L267" s="43" t="str">
        <f t="shared" si="7"/>
        <v>-</v>
      </c>
      <c r="M267" s="43" t="str">
        <f>IFERROR(__xludf.DUMMYFUNCTION("split(A267,""-"")"),"CORPORATE")</f>
        <v>CORPORATE</v>
      </c>
      <c r="N267" s="43">
        <f>IFERROR(__xludf.DUMMYFUNCTION("""COMPUTED_VALUE"""),2.0)</f>
        <v>2</v>
      </c>
      <c r="O267" s="43">
        <f>IFERROR(__xludf.DUMMYFUNCTION("""COMPUTED_VALUE"""),2.0)</f>
        <v>2</v>
      </c>
    </row>
    <row r="268">
      <c r="A268" s="43" t="str">
        <f>'アセスメント'!B269</f>
        <v>CORPORATE-2-3</v>
      </c>
      <c r="B268" s="43" t="str">
        <f>criteria!D268</f>
        <v>プラクティス</v>
      </c>
      <c r="C268" s="43" t="b">
        <f>'アセスメント'!F269</f>
        <v>0</v>
      </c>
      <c r="D268" s="43" t="b">
        <f>'アセスメント'!G269</f>
        <v>0</v>
      </c>
      <c r="E268" s="43" t="b">
        <f>'アセスメント'!H269</f>
        <v>0</v>
      </c>
      <c r="F268" s="43" t="b">
        <f t="shared" si="1"/>
        <v>1</v>
      </c>
      <c r="G268" s="43" t="b">
        <f t="shared" si="2"/>
        <v>0</v>
      </c>
      <c r="H268" s="43" t="b">
        <f t="shared" si="3"/>
        <v>0</v>
      </c>
      <c r="I268" s="43" t="b">
        <f t="shared" si="4"/>
        <v>0</v>
      </c>
      <c r="J268" s="43" t="b">
        <f t="shared" si="5"/>
        <v>0</v>
      </c>
      <c r="K268" s="80">
        <f t="shared" si="6"/>
        <v>0</v>
      </c>
      <c r="L268" s="43" t="str">
        <f t="shared" si="7"/>
        <v>-</v>
      </c>
      <c r="M268" s="43" t="str">
        <f>IFERROR(__xludf.DUMMYFUNCTION("split(A268,""-"")"),"CORPORATE")</f>
        <v>CORPORATE</v>
      </c>
      <c r="N268" s="43">
        <f>IFERROR(__xludf.DUMMYFUNCTION("""COMPUTED_VALUE"""),2.0)</f>
        <v>2</v>
      </c>
      <c r="O268" s="43">
        <f>IFERROR(__xludf.DUMMYFUNCTION("""COMPUTED_VALUE"""),3.0)</f>
        <v>3</v>
      </c>
    </row>
    <row r="269">
      <c r="A269" s="43" t="str">
        <f>'アセスメント'!B270</f>
        <v>CORPORATE-2-4</v>
      </c>
      <c r="B269" s="43" t="str">
        <f>criteria!D269</f>
        <v>プラクティス</v>
      </c>
      <c r="C269" s="43" t="b">
        <f>'アセスメント'!F270</f>
        <v>0</v>
      </c>
      <c r="D269" s="43" t="b">
        <f>'アセスメント'!G270</f>
        <v>0</v>
      </c>
      <c r="E269" s="43" t="b">
        <f>'アセスメント'!H270</f>
        <v>0</v>
      </c>
      <c r="F269" s="43" t="b">
        <f t="shared" si="1"/>
        <v>1</v>
      </c>
      <c r="G269" s="43" t="b">
        <f t="shared" si="2"/>
        <v>0</v>
      </c>
      <c r="H269" s="43" t="b">
        <f t="shared" si="3"/>
        <v>0</v>
      </c>
      <c r="I269" s="43" t="b">
        <f t="shared" si="4"/>
        <v>0</v>
      </c>
      <c r="J269" s="43" t="b">
        <f t="shared" si="5"/>
        <v>0</v>
      </c>
      <c r="K269" s="80">
        <f t="shared" si="6"/>
        <v>0</v>
      </c>
      <c r="L269" s="43" t="str">
        <f t="shared" si="7"/>
        <v>-</v>
      </c>
      <c r="M269" s="43" t="str">
        <f>IFERROR(__xludf.DUMMYFUNCTION("split(A269,""-"")"),"CORPORATE")</f>
        <v>CORPORATE</v>
      </c>
      <c r="N269" s="43">
        <f>IFERROR(__xludf.DUMMYFUNCTION("""COMPUTED_VALUE"""),2.0)</f>
        <v>2</v>
      </c>
      <c r="O269" s="43">
        <f>IFERROR(__xludf.DUMMYFUNCTION("""COMPUTED_VALUE"""),4.0)</f>
        <v>4</v>
      </c>
    </row>
    <row r="270">
      <c r="A270" s="43" t="str">
        <f>'アセスメント'!B271</f>
        <v>CORPORATE-2-5</v>
      </c>
      <c r="B270" s="43" t="str">
        <f>criteria!D270</f>
        <v>プラクティス</v>
      </c>
      <c r="C270" s="43" t="b">
        <f>'アセスメント'!F271</f>
        <v>0</v>
      </c>
      <c r="D270" s="43" t="b">
        <f>'アセスメント'!G271</f>
        <v>0</v>
      </c>
      <c r="E270" s="43" t="b">
        <f>'アセスメント'!H271</f>
        <v>0</v>
      </c>
      <c r="F270" s="43" t="b">
        <f t="shared" si="1"/>
        <v>1</v>
      </c>
      <c r="G270" s="43" t="b">
        <f t="shared" si="2"/>
        <v>0</v>
      </c>
      <c r="H270" s="43" t="b">
        <f t="shared" si="3"/>
        <v>0</v>
      </c>
      <c r="I270" s="43" t="b">
        <f t="shared" si="4"/>
        <v>0</v>
      </c>
      <c r="J270" s="43" t="b">
        <f t="shared" si="5"/>
        <v>0</v>
      </c>
      <c r="K270" s="80">
        <f t="shared" si="6"/>
        <v>0</v>
      </c>
      <c r="L270" s="43" t="str">
        <f t="shared" si="7"/>
        <v>-</v>
      </c>
      <c r="M270" s="43" t="str">
        <f>IFERROR(__xludf.DUMMYFUNCTION("split(A270,""-"")"),"CORPORATE")</f>
        <v>CORPORATE</v>
      </c>
      <c r="N270" s="43">
        <f>IFERROR(__xludf.DUMMYFUNCTION("""COMPUTED_VALUE"""),2.0)</f>
        <v>2</v>
      </c>
      <c r="O270" s="43">
        <f>IFERROR(__xludf.DUMMYFUNCTION("""COMPUTED_VALUE"""),5.0)</f>
        <v>5</v>
      </c>
    </row>
    <row r="271">
      <c r="A271" s="43" t="str">
        <f>'アセスメント'!B272</f>
        <v>CORPORATE-2-6</v>
      </c>
      <c r="B271" s="43" t="str">
        <f>criteria!D271</f>
        <v>アンチパターン</v>
      </c>
      <c r="C271" s="43" t="b">
        <f>'アセスメント'!F272</f>
        <v>0</v>
      </c>
      <c r="D271" s="43" t="b">
        <f>'アセスメント'!G272</f>
        <v>0</v>
      </c>
      <c r="E271" s="43" t="b">
        <f>'アセスメント'!H272</f>
        <v>0</v>
      </c>
      <c r="F271" s="43" t="b">
        <f t="shared" si="1"/>
        <v>1</v>
      </c>
      <c r="G271" s="43" t="b">
        <f t="shared" si="2"/>
        <v>0</v>
      </c>
      <c r="H271" s="43" t="b">
        <f t="shared" si="3"/>
        <v>0</v>
      </c>
      <c r="I271" s="43" t="b">
        <f t="shared" si="4"/>
        <v>0</v>
      </c>
      <c r="J271" s="43" t="b">
        <f t="shared" si="5"/>
        <v>1</v>
      </c>
      <c r="K271" s="80">
        <f t="shared" si="6"/>
        <v>0</v>
      </c>
      <c r="L271" s="43" t="str">
        <f t="shared" si="7"/>
        <v>-</v>
      </c>
      <c r="M271" s="43" t="str">
        <f>IFERROR(__xludf.DUMMYFUNCTION("split(A271,""-"")"),"CORPORATE")</f>
        <v>CORPORATE</v>
      </c>
      <c r="N271" s="43">
        <f>IFERROR(__xludf.DUMMYFUNCTION("""COMPUTED_VALUE"""),2.0)</f>
        <v>2</v>
      </c>
      <c r="O271" s="43">
        <f>IFERROR(__xludf.DUMMYFUNCTION("""COMPUTED_VALUE"""),6.0)</f>
        <v>6</v>
      </c>
    </row>
    <row r="272">
      <c r="A272" s="43" t="str">
        <f>'アセスメント'!B273</f>
        <v>CORPORATE-2-7</v>
      </c>
      <c r="B272" s="43" t="str">
        <f>criteria!D272</f>
        <v>アンチパターン</v>
      </c>
      <c r="C272" s="43" t="b">
        <f>'アセスメント'!F273</f>
        <v>0</v>
      </c>
      <c r="D272" s="43" t="b">
        <f>'アセスメント'!G273</f>
        <v>0</v>
      </c>
      <c r="E272" s="43" t="b">
        <f>'アセスメント'!H273</f>
        <v>0</v>
      </c>
      <c r="F272" s="43" t="b">
        <f t="shared" si="1"/>
        <v>1</v>
      </c>
      <c r="G272" s="43" t="b">
        <f t="shared" si="2"/>
        <v>0</v>
      </c>
      <c r="H272" s="43" t="b">
        <f t="shared" si="3"/>
        <v>0</v>
      </c>
      <c r="I272" s="43" t="b">
        <f t="shared" si="4"/>
        <v>0</v>
      </c>
      <c r="J272" s="43" t="b">
        <f t="shared" si="5"/>
        <v>1</v>
      </c>
      <c r="K272" s="80">
        <f t="shared" si="6"/>
        <v>0</v>
      </c>
      <c r="L272" s="43" t="str">
        <f t="shared" si="7"/>
        <v>-</v>
      </c>
      <c r="M272" s="43" t="str">
        <f>IFERROR(__xludf.DUMMYFUNCTION("split(A272,""-"")"),"CORPORATE")</f>
        <v>CORPORATE</v>
      </c>
      <c r="N272" s="43">
        <f>IFERROR(__xludf.DUMMYFUNCTION("""COMPUTED_VALUE"""),2.0)</f>
        <v>2</v>
      </c>
      <c r="O272" s="43">
        <f>IFERROR(__xludf.DUMMYFUNCTION("""COMPUTED_VALUE"""),7.0)</f>
        <v>7</v>
      </c>
    </row>
    <row r="273">
      <c r="A273" s="43" t="str">
        <f>'アセスメント'!B274</f>
        <v>CORPORATE-2-8</v>
      </c>
      <c r="B273" s="43" t="str">
        <f>criteria!D273</f>
        <v>アンチパターン</v>
      </c>
      <c r="C273" s="43" t="b">
        <f>'アセスメント'!F274</f>
        <v>0</v>
      </c>
      <c r="D273" s="43" t="b">
        <f>'アセスメント'!G274</f>
        <v>0</v>
      </c>
      <c r="E273" s="43" t="b">
        <f>'アセスメント'!H274</f>
        <v>0</v>
      </c>
      <c r="F273" s="43" t="b">
        <f t="shared" si="1"/>
        <v>1</v>
      </c>
      <c r="G273" s="43" t="b">
        <f t="shared" si="2"/>
        <v>0</v>
      </c>
      <c r="H273" s="43" t="b">
        <f t="shared" si="3"/>
        <v>0</v>
      </c>
      <c r="I273" s="43" t="b">
        <f t="shared" si="4"/>
        <v>0</v>
      </c>
      <c r="J273" s="43" t="b">
        <f t="shared" si="5"/>
        <v>1</v>
      </c>
      <c r="K273" s="80">
        <f t="shared" si="6"/>
        <v>0</v>
      </c>
      <c r="L273" s="43" t="str">
        <f t="shared" si="7"/>
        <v>-</v>
      </c>
      <c r="M273" s="43" t="str">
        <f>IFERROR(__xludf.DUMMYFUNCTION("split(A273,""-"")"),"CORPORATE")</f>
        <v>CORPORATE</v>
      </c>
      <c r="N273" s="43">
        <f>IFERROR(__xludf.DUMMYFUNCTION("""COMPUTED_VALUE"""),2.0)</f>
        <v>2</v>
      </c>
      <c r="O273" s="43">
        <f>IFERROR(__xludf.DUMMYFUNCTION("""COMPUTED_VALUE"""),8.0)</f>
        <v>8</v>
      </c>
    </row>
    <row r="274">
      <c r="A274" s="43" t="str">
        <f>'アセスメント'!B275</f>
        <v>CORPORATE-3-1</v>
      </c>
      <c r="B274" s="43" t="str">
        <f>criteria!D274</f>
        <v>メトリクスの計測</v>
      </c>
      <c r="C274" s="43" t="b">
        <f>'アセスメント'!F275</f>
        <v>0</v>
      </c>
      <c r="D274" s="43" t="b">
        <f>'アセスメント'!G275</f>
        <v>0</v>
      </c>
      <c r="E274" s="43" t="b">
        <f>'アセスメント'!H275</f>
        <v>0</v>
      </c>
      <c r="F274" s="43" t="b">
        <f t="shared" si="1"/>
        <v>1</v>
      </c>
      <c r="G274" s="43" t="b">
        <f t="shared" si="2"/>
        <v>0</v>
      </c>
      <c r="H274" s="43" t="b">
        <f t="shared" si="3"/>
        <v>0</v>
      </c>
      <c r="I274" s="43" t="b">
        <f t="shared" si="4"/>
        <v>0</v>
      </c>
      <c r="J274" s="43" t="b">
        <f t="shared" si="5"/>
        <v>0</v>
      </c>
      <c r="K274" s="80">
        <f t="shared" si="6"/>
        <v>0</v>
      </c>
      <c r="L274" s="43" t="str">
        <f t="shared" si="7"/>
        <v>-</v>
      </c>
      <c r="M274" s="43" t="str">
        <f>IFERROR(__xludf.DUMMYFUNCTION("split(A274,""-"")"),"CORPORATE")</f>
        <v>CORPORATE</v>
      </c>
      <c r="N274" s="43">
        <f>IFERROR(__xludf.DUMMYFUNCTION("""COMPUTED_VALUE"""),3.0)</f>
        <v>3</v>
      </c>
      <c r="O274" s="43">
        <f>IFERROR(__xludf.DUMMYFUNCTION("""COMPUTED_VALUE"""),1.0)</f>
        <v>1</v>
      </c>
    </row>
    <row r="275">
      <c r="A275" s="43" t="str">
        <f>'アセスメント'!B276</f>
        <v>CORPORATE-3-2</v>
      </c>
      <c r="B275" s="43" t="str">
        <f>criteria!D275</f>
        <v>学習と改善</v>
      </c>
      <c r="C275" s="43" t="b">
        <f>'アセスメント'!F276</f>
        <v>0</v>
      </c>
      <c r="D275" s="43" t="b">
        <f>'アセスメント'!G276</f>
        <v>0</v>
      </c>
      <c r="E275" s="43" t="b">
        <f>'アセスメント'!H276</f>
        <v>0</v>
      </c>
      <c r="F275" s="43" t="b">
        <f t="shared" si="1"/>
        <v>1</v>
      </c>
      <c r="G275" s="43" t="b">
        <f t="shared" si="2"/>
        <v>0</v>
      </c>
      <c r="H275" s="43" t="b">
        <f t="shared" si="3"/>
        <v>0</v>
      </c>
      <c r="I275" s="43" t="b">
        <f t="shared" si="4"/>
        <v>0</v>
      </c>
      <c r="J275" s="43" t="b">
        <f t="shared" si="5"/>
        <v>0</v>
      </c>
      <c r="K275" s="80">
        <f t="shared" si="6"/>
        <v>0</v>
      </c>
      <c r="L275" s="43" t="str">
        <f t="shared" si="7"/>
        <v>-</v>
      </c>
      <c r="M275" s="43" t="str">
        <f>IFERROR(__xludf.DUMMYFUNCTION("split(A275,""-"")"),"CORPORATE")</f>
        <v>CORPORATE</v>
      </c>
      <c r="N275" s="43">
        <f>IFERROR(__xludf.DUMMYFUNCTION("""COMPUTED_VALUE"""),3.0)</f>
        <v>3</v>
      </c>
      <c r="O275" s="43">
        <f>IFERROR(__xludf.DUMMYFUNCTION("""COMPUTED_VALUE"""),2.0)</f>
        <v>2</v>
      </c>
    </row>
    <row r="276">
      <c r="A276" s="43" t="str">
        <f>'アセスメント'!B277</f>
        <v>CORPORATE-3-3</v>
      </c>
      <c r="B276" s="43" t="str">
        <f>criteria!D276</f>
        <v>プラクティス</v>
      </c>
      <c r="C276" s="43" t="b">
        <f>'アセスメント'!F277</f>
        <v>0</v>
      </c>
      <c r="D276" s="43" t="b">
        <f>'アセスメント'!G277</f>
        <v>0</v>
      </c>
      <c r="E276" s="43" t="b">
        <f>'アセスメント'!H277</f>
        <v>0</v>
      </c>
      <c r="F276" s="43" t="b">
        <f t="shared" si="1"/>
        <v>1</v>
      </c>
      <c r="G276" s="43" t="b">
        <f t="shared" si="2"/>
        <v>0</v>
      </c>
      <c r="H276" s="43" t="b">
        <f t="shared" si="3"/>
        <v>0</v>
      </c>
      <c r="I276" s="43" t="b">
        <f t="shared" si="4"/>
        <v>0</v>
      </c>
      <c r="J276" s="43" t="b">
        <f t="shared" si="5"/>
        <v>0</v>
      </c>
      <c r="K276" s="80">
        <f t="shared" si="6"/>
        <v>0</v>
      </c>
      <c r="L276" s="43" t="str">
        <f t="shared" si="7"/>
        <v>-</v>
      </c>
      <c r="M276" s="43" t="str">
        <f>IFERROR(__xludf.DUMMYFUNCTION("split(A276,""-"")"),"CORPORATE")</f>
        <v>CORPORATE</v>
      </c>
      <c r="N276" s="43">
        <f>IFERROR(__xludf.DUMMYFUNCTION("""COMPUTED_VALUE"""),3.0)</f>
        <v>3</v>
      </c>
      <c r="O276" s="43">
        <f>IFERROR(__xludf.DUMMYFUNCTION("""COMPUTED_VALUE"""),3.0)</f>
        <v>3</v>
      </c>
    </row>
    <row r="277">
      <c r="A277" s="43" t="str">
        <f>'アセスメント'!B278</f>
        <v>CORPORATE-3-4</v>
      </c>
      <c r="B277" s="43" t="str">
        <f>criteria!D277</f>
        <v>プラクティス</v>
      </c>
      <c r="C277" s="43" t="b">
        <f>'アセスメント'!F278</f>
        <v>0</v>
      </c>
      <c r="D277" s="43" t="b">
        <f>'アセスメント'!G278</f>
        <v>0</v>
      </c>
      <c r="E277" s="43" t="b">
        <f>'アセスメント'!H278</f>
        <v>0</v>
      </c>
      <c r="F277" s="43" t="b">
        <f t="shared" si="1"/>
        <v>1</v>
      </c>
      <c r="G277" s="43" t="b">
        <f t="shared" si="2"/>
        <v>0</v>
      </c>
      <c r="H277" s="43" t="b">
        <f t="shared" si="3"/>
        <v>0</v>
      </c>
      <c r="I277" s="43" t="b">
        <f t="shared" si="4"/>
        <v>0</v>
      </c>
      <c r="J277" s="43" t="b">
        <f t="shared" si="5"/>
        <v>0</v>
      </c>
      <c r="K277" s="80">
        <f t="shared" si="6"/>
        <v>0</v>
      </c>
      <c r="L277" s="43" t="str">
        <f t="shared" si="7"/>
        <v>-</v>
      </c>
      <c r="M277" s="43" t="str">
        <f>IFERROR(__xludf.DUMMYFUNCTION("split(A277,""-"")"),"CORPORATE")</f>
        <v>CORPORATE</v>
      </c>
      <c r="N277" s="43">
        <f>IFERROR(__xludf.DUMMYFUNCTION("""COMPUTED_VALUE"""),3.0)</f>
        <v>3</v>
      </c>
      <c r="O277" s="43">
        <f>IFERROR(__xludf.DUMMYFUNCTION("""COMPUTED_VALUE"""),4.0)</f>
        <v>4</v>
      </c>
    </row>
    <row r="278">
      <c r="A278" s="43" t="str">
        <f>'アセスメント'!B279</f>
        <v>CORPORATE-3-5</v>
      </c>
      <c r="B278" s="43" t="str">
        <f>criteria!D278</f>
        <v>プラクティス</v>
      </c>
      <c r="C278" s="43" t="b">
        <f>'アセスメント'!F279</f>
        <v>0</v>
      </c>
      <c r="D278" s="43" t="b">
        <f>'アセスメント'!G279</f>
        <v>0</v>
      </c>
      <c r="E278" s="43" t="b">
        <f>'アセスメント'!H279</f>
        <v>0</v>
      </c>
      <c r="F278" s="43" t="b">
        <f t="shared" si="1"/>
        <v>1</v>
      </c>
      <c r="G278" s="43" t="b">
        <f t="shared" si="2"/>
        <v>0</v>
      </c>
      <c r="H278" s="43" t="b">
        <f t="shared" si="3"/>
        <v>0</v>
      </c>
      <c r="I278" s="43" t="b">
        <f t="shared" si="4"/>
        <v>0</v>
      </c>
      <c r="J278" s="43" t="b">
        <f t="shared" si="5"/>
        <v>0</v>
      </c>
      <c r="K278" s="80">
        <f t="shared" si="6"/>
        <v>0</v>
      </c>
      <c r="L278" s="43" t="str">
        <f t="shared" si="7"/>
        <v>-</v>
      </c>
      <c r="M278" s="43" t="str">
        <f>IFERROR(__xludf.DUMMYFUNCTION("split(A278,""-"")"),"CORPORATE")</f>
        <v>CORPORATE</v>
      </c>
      <c r="N278" s="43">
        <f>IFERROR(__xludf.DUMMYFUNCTION("""COMPUTED_VALUE"""),3.0)</f>
        <v>3</v>
      </c>
      <c r="O278" s="43">
        <f>IFERROR(__xludf.DUMMYFUNCTION("""COMPUTED_VALUE"""),5.0)</f>
        <v>5</v>
      </c>
    </row>
    <row r="279">
      <c r="A279" s="43" t="str">
        <f>'アセスメント'!B280</f>
        <v>CORPORATE-3-6</v>
      </c>
      <c r="B279" s="43" t="str">
        <f>criteria!D279</f>
        <v>アンチパターン</v>
      </c>
      <c r="C279" s="43" t="b">
        <f>'アセスメント'!F280</f>
        <v>0</v>
      </c>
      <c r="D279" s="43" t="b">
        <f>'アセスメント'!G280</f>
        <v>0</v>
      </c>
      <c r="E279" s="43" t="b">
        <f>'アセスメント'!H280</f>
        <v>0</v>
      </c>
      <c r="F279" s="43" t="b">
        <f t="shared" si="1"/>
        <v>1</v>
      </c>
      <c r="G279" s="43" t="b">
        <f t="shared" si="2"/>
        <v>0</v>
      </c>
      <c r="H279" s="43" t="b">
        <f t="shared" si="3"/>
        <v>0</v>
      </c>
      <c r="I279" s="43" t="b">
        <f t="shared" si="4"/>
        <v>0</v>
      </c>
      <c r="J279" s="43" t="b">
        <f t="shared" si="5"/>
        <v>1</v>
      </c>
      <c r="K279" s="80">
        <f t="shared" si="6"/>
        <v>0</v>
      </c>
      <c r="L279" s="43" t="str">
        <f t="shared" si="7"/>
        <v>-</v>
      </c>
      <c r="M279" s="43" t="str">
        <f>IFERROR(__xludf.DUMMYFUNCTION("split(A279,""-"")"),"CORPORATE")</f>
        <v>CORPORATE</v>
      </c>
      <c r="N279" s="43">
        <f>IFERROR(__xludf.DUMMYFUNCTION("""COMPUTED_VALUE"""),3.0)</f>
        <v>3</v>
      </c>
      <c r="O279" s="43">
        <f>IFERROR(__xludf.DUMMYFUNCTION("""COMPUTED_VALUE"""),6.0)</f>
        <v>6</v>
      </c>
    </row>
    <row r="280">
      <c r="A280" s="43" t="str">
        <f>'アセスメント'!B281</f>
        <v>CORPORATE-3-7</v>
      </c>
      <c r="B280" s="43" t="str">
        <f>criteria!D280</f>
        <v>アンチパターン</v>
      </c>
      <c r="C280" s="43" t="b">
        <f>'アセスメント'!F281</f>
        <v>0</v>
      </c>
      <c r="D280" s="43" t="b">
        <f>'アセスメント'!G281</f>
        <v>0</v>
      </c>
      <c r="E280" s="43" t="b">
        <f>'アセスメント'!H281</f>
        <v>0</v>
      </c>
      <c r="F280" s="43" t="b">
        <f t="shared" si="1"/>
        <v>1</v>
      </c>
      <c r="G280" s="43" t="b">
        <f t="shared" si="2"/>
        <v>0</v>
      </c>
      <c r="H280" s="43" t="b">
        <f t="shared" si="3"/>
        <v>0</v>
      </c>
      <c r="I280" s="43" t="b">
        <f t="shared" si="4"/>
        <v>0</v>
      </c>
      <c r="J280" s="43" t="b">
        <f t="shared" si="5"/>
        <v>1</v>
      </c>
      <c r="K280" s="80">
        <f t="shared" si="6"/>
        <v>0</v>
      </c>
      <c r="L280" s="43" t="str">
        <f t="shared" si="7"/>
        <v>-</v>
      </c>
      <c r="M280" s="43" t="str">
        <f>IFERROR(__xludf.DUMMYFUNCTION("split(A280,""-"")"),"CORPORATE")</f>
        <v>CORPORATE</v>
      </c>
      <c r="N280" s="43">
        <f>IFERROR(__xludf.DUMMYFUNCTION("""COMPUTED_VALUE"""),3.0)</f>
        <v>3</v>
      </c>
      <c r="O280" s="43">
        <f>IFERROR(__xludf.DUMMYFUNCTION("""COMPUTED_VALUE"""),7.0)</f>
        <v>7</v>
      </c>
    </row>
    <row r="281">
      <c r="A281" s="43" t="str">
        <f>'アセスメント'!B282</f>
        <v>CORPORATE-3-8</v>
      </c>
      <c r="B281" s="43" t="str">
        <f>criteria!D281</f>
        <v>アンチパターン</v>
      </c>
      <c r="C281" s="43" t="b">
        <f>'アセスメント'!F282</f>
        <v>0</v>
      </c>
      <c r="D281" s="43" t="b">
        <f>'アセスメント'!G282</f>
        <v>0</v>
      </c>
      <c r="E281" s="43" t="b">
        <f>'アセスメント'!H282</f>
        <v>0</v>
      </c>
      <c r="F281" s="43" t="b">
        <f t="shared" si="1"/>
        <v>1</v>
      </c>
      <c r="G281" s="43" t="b">
        <f t="shared" si="2"/>
        <v>0</v>
      </c>
      <c r="H281" s="43" t="b">
        <f t="shared" si="3"/>
        <v>0</v>
      </c>
      <c r="I281" s="43" t="b">
        <f t="shared" si="4"/>
        <v>0</v>
      </c>
      <c r="J281" s="43" t="b">
        <f t="shared" si="5"/>
        <v>1</v>
      </c>
      <c r="K281" s="80">
        <f t="shared" si="6"/>
        <v>0</v>
      </c>
      <c r="L281" s="43" t="str">
        <f t="shared" si="7"/>
        <v>-</v>
      </c>
      <c r="M281" s="43" t="str">
        <f>IFERROR(__xludf.DUMMYFUNCTION("split(A281,""-"")"),"CORPORATE")</f>
        <v>CORPORATE</v>
      </c>
      <c r="N281" s="43">
        <f>IFERROR(__xludf.DUMMYFUNCTION("""COMPUTED_VALUE"""),3.0)</f>
        <v>3</v>
      </c>
      <c r="O281" s="43">
        <f>IFERROR(__xludf.DUMMYFUNCTION("""COMPUTED_VALUE"""),8.0)</f>
        <v>8</v>
      </c>
    </row>
    <row r="282">
      <c r="A282" s="43" t="str">
        <f>'アセスメント'!B283</f>
        <v>CORPORATE-4-1</v>
      </c>
      <c r="B282" s="43" t="str">
        <f>criteria!D282</f>
        <v>メトリクスの計測</v>
      </c>
      <c r="C282" s="43" t="b">
        <f>'アセスメント'!F283</f>
        <v>0</v>
      </c>
      <c r="D282" s="43" t="b">
        <f>'アセスメント'!G283</f>
        <v>0</v>
      </c>
      <c r="E282" s="43" t="b">
        <f>'アセスメント'!H283</f>
        <v>0</v>
      </c>
      <c r="F282" s="43" t="b">
        <f t="shared" si="1"/>
        <v>1</v>
      </c>
      <c r="G282" s="43" t="b">
        <f t="shared" si="2"/>
        <v>0</v>
      </c>
      <c r="H282" s="43" t="b">
        <f t="shared" si="3"/>
        <v>0</v>
      </c>
      <c r="I282" s="43" t="b">
        <f t="shared" si="4"/>
        <v>0</v>
      </c>
      <c r="J282" s="43" t="b">
        <f t="shared" si="5"/>
        <v>0</v>
      </c>
      <c r="K282" s="80">
        <f t="shared" si="6"/>
        <v>0</v>
      </c>
      <c r="L282" s="43" t="str">
        <f t="shared" si="7"/>
        <v>-</v>
      </c>
      <c r="M282" s="43" t="str">
        <f>IFERROR(__xludf.DUMMYFUNCTION("split(A282,""-"")"),"CORPORATE")</f>
        <v>CORPORATE</v>
      </c>
      <c r="N282" s="43">
        <f>IFERROR(__xludf.DUMMYFUNCTION("""COMPUTED_VALUE"""),4.0)</f>
        <v>4</v>
      </c>
      <c r="O282" s="43">
        <f>IFERROR(__xludf.DUMMYFUNCTION("""COMPUTED_VALUE"""),1.0)</f>
        <v>1</v>
      </c>
    </row>
    <row r="283">
      <c r="A283" s="43" t="str">
        <f>'アセスメント'!B284</f>
        <v>CORPORATE-4-2</v>
      </c>
      <c r="B283" s="43" t="str">
        <f>criteria!D283</f>
        <v>学習と改善</v>
      </c>
      <c r="C283" s="43" t="b">
        <f>'アセスメント'!F284</f>
        <v>0</v>
      </c>
      <c r="D283" s="43" t="b">
        <f>'アセスメント'!G284</f>
        <v>0</v>
      </c>
      <c r="E283" s="43" t="b">
        <f>'アセスメント'!H284</f>
        <v>0</v>
      </c>
      <c r="F283" s="43" t="b">
        <f t="shared" si="1"/>
        <v>1</v>
      </c>
      <c r="G283" s="43" t="b">
        <f t="shared" si="2"/>
        <v>0</v>
      </c>
      <c r="H283" s="43" t="b">
        <f t="shared" si="3"/>
        <v>0</v>
      </c>
      <c r="I283" s="43" t="b">
        <f t="shared" si="4"/>
        <v>0</v>
      </c>
      <c r="J283" s="43" t="b">
        <f t="shared" si="5"/>
        <v>0</v>
      </c>
      <c r="K283" s="80">
        <f t="shared" si="6"/>
        <v>0</v>
      </c>
      <c r="L283" s="43" t="str">
        <f t="shared" si="7"/>
        <v>-</v>
      </c>
      <c r="M283" s="43" t="str">
        <f>IFERROR(__xludf.DUMMYFUNCTION("split(A283,""-"")"),"CORPORATE")</f>
        <v>CORPORATE</v>
      </c>
      <c r="N283" s="43">
        <f>IFERROR(__xludf.DUMMYFUNCTION("""COMPUTED_VALUE"""),4.0)</f>
        <v>4</v>
      </c>
      <c r="O283" s="43">
        <f>IFERROR(__xludf.DUMMYFUNCTION("""COMPUTED_VALUE"""),2.0)</f>
        <v>2</v>
      </c>
    </row>
    <row r="284">
      <c r="A284" s="43" t="str">
        <f>'アセスメント'!B285</f>
        <v>CORPORATE-4-3</v>
      </c>
      <c r="B284" s="43" t="str">
        <f>criteria!D284</f>
        <v>プラクティス</v>
      </c>
      <c r="C284" s="43" t="b">
        <f>'アセスメント'!F285</f>
        <v>0</v>
      </c>
      <c r="D284" s="43" t="b">
        <f>'アセスメント'!G285</f>
        <v>0</v>
      </c>
      <c r="E284" s="43" t="b">
        <f>'アセスメント'!H285</f>
        <v>0</v>
      </c>
      <c r="F284" s="43" t="b">
        <f t="shared" si="1"/>
        <v>1</v>
      </c>
      <c r="G284" s="43" t="b">
        <f t="shared" si="2"/>
        <v>0</v>
      </c>
      <c r="H284" s="43" t="b">
        <f t="shared" si="3"/>
        <v>0</v>
      </c>
      <c r="I284" s="43" t="b">
        <f t="shared" si="4"/>
        <v>0</v>
      </c>
      <c r="J284" s="43" t="b">
        <f t="shared" si="5"/>
        <v>0</v>
      </c>
      <c r="K284" s="80">
        <f t="shared" si="6"/>
        <v>0</v>
      </c>
      <c r="L284" s="43" t="str">
        <f t="shared" si="7"/>
        <v>-</v>
      </c>
      <c r="M284" s="43" t="str">
        <f>IFERROR(__xludf.DUMMYFUNCTION("split(A284,""-"")"),"CORPORATE")</f>
        <v>CORPORATE</v>
      </c>
      <c r="N284" s="43">
        <f>IFERROR(__xludf.DUMMYFUNCTION("""COMPUTED_VALUE"""),4.0)</f>
        <v>4</v>
      </c>
      <c r="O284" s="43">
        <f>IFERROR(__xludf.DUMMYFUNCTION("""COMPUTED_VALUE"""),3.0)</f>
        <v>3</v>
      </c>
    </row>
    <row r="285">
      <c r="A285" s="43" t="str">
        <f>'アセスメント'!B286</f>
        <v>CORPORATE-4-4</v>
      </c>
      <c r="B285" s="43" t="str">
        <f>criteria!D285</f>
        <v>プラクティス</v>
      </c>
      <c r="C285" s="43" t="b">
        <f>'アセスメント'!F286</f>
        <v>0</v>
      </c>
      <c r="D285" s="43" t="b">
        <f>'アセスメント'!G286</f>
        <v>0</v>
      </c>
      <c r="E285" s="43" t="b">
        <f>'アセスメント'!H286</f>
        <v>0</v>
      </c>
      <c r="F285" s="43" t="b">
        <f t="shared" si="1"/>
        <v>1</v>
      </c>
      <c r="G285" s="43" t="b">
        <f t="shared" si="2"/>
        <v>0</v>
      </c>
      <c r="H285" s="43" t="b">
        <f t="shared" si="3"/>
        <v>0</v>
      </c>
      <c r="I285" s="43" t="b">
        <f t="shared" si="4"/>
        <v>0</v>
      </c>
      <c r="J285" s="43" t="b">
        <f t="shared" si="5"/>
        <v>0</v>
      </c>
      <c r="K285" s="80">
        <f t="shared" si="6"/>
        <v>0</v>
      </c>
      <c r="L285" s="43" t="str">
        <f t="shared" si="7"/>
        <v>-</v>
      </c>
      <c r="M285" s="43" t="str">
        <f>IFERROR(__xludf.DUMMYFUNCTION("split(A285,""-"")"),"CORPORATE")</f>
        <v>CORPORATE</v>
      </c>
      <c r="N285" s="43">
        <f>IFERROR(__xludf.DUMMYFUNCTION("""COMPUTED_VALUE"""),4.0)</f>
        <v>4</v>
      </c>
      <c r="O285" s="43">
        <f>IFERROR(__xludf.DUMMYFUNCTION("""COMPUTED_VALUE"""),4.0)</f>
        <v>4</v>
      </c>
    </row>
    <row r="286">
      <c r="A286" s="43" t="str">
        <f>'アセスメント'!B287</f>
        <v>CORPORATE-4-5</v>
      </c>
      <c r="B286" s="43" t="str">
        <f>criteria!D286</f>
        <v>プラクティス</v>
      </c>
      <c r="C286" s="43" t="b">
        <f>'アセスメント'!F287</f>
        <v>0</v>
      </c>
      <c r="D286" s="43" t="b">
        <f>'アセスメント'!G287</f>
        <v>0</v>
      </c>
      <c r="E286" s="43" t="b">
        <f>'アセスメント'!H287</f>
        <v>0</v>
      </c>
      <c r="F286" s="43" t="b">
        <f t="shared" si="1"/>
        <v>1</v>
      </c>
      <c r="G286" s="43" t="b">
        <f t="shared" si="2"/>
        <v>0</v>
      </c>
      <c r="H286" s="43" t="b">
        <f t="shared" si="3"/>
        <v>0</v>
      </c>
      <c r="I286" s="43" t="b">
        <f t="shared" si="4"/>
        <v>0</v>
      </c>
      <c r="J286" s="43" t="b">
        <f t="shared" si="5"/>
        <v>0</v>
      </c>
      <c r="K286" s="80">
        <f t="shared" si="6"/>
        <v>0</v>
      </c>
      <c r="L286" s="43" t="str">
        <f t="shared" si="7"/>
        <v>-</v>
      </c>
      <c r="M286" s="43" t="str">
        <f>IFERROR(__xludf.DUMMYFUNCTION("split(A286,""-"")"),"CORPORATE")</f>
        <v>CORPORATE</v>
      </c>
      <c r="N286" s="43">
        <f>IFERROR(__xludf.DUMMYFUNCTION("""COMPUTED_VALUE"""),4.0)</f>
        <v>4</v>
      </c>
      <c r="O286" s="43">
        <f>IFERROR(__xludf.DUMMYFUNCTION("""COMPUTED_VALUE"""),5.0)</f>
        <v>5</v>
      </c>
    </row>
    <row r="287">
      <c r="A287" s="43" t="str">
        <f>'アセスメント'!B288</f>
        <v>CORPORATE-4-6</v>
      </c>
      <c r="B287" s="43" t="str">
        <f>criteria!D287</f>
        <v>アンチパターン</v>
      </c>
      <c r="C287" s="43" t="b">
        <f>'アセスメント'!F288</f>
        <v>0</v>
      </c>
      <c r="D287" s="43" t="b">
        <f>'アセスメント'!G288</f>
        <v>0</v>
      </c>
      <c r="E287" s="43" t="b">
        <f>'アセスメント'!H288</f>
        <v>0</v>
      </c>
      <c r="F287" s="43" t="b">
        <f t="shared" si="1"/>
        <v>1</v>
      </c>
      <c r="G287" s="43" t="b">
        <f t="shared" si="2"/>
        <v>0</v>
      </c>
      <c r="H287" s="43" t="b">
        <f t="shared" si="3"/>
        <v>0</v>
      </c>
      <c r="I287" s="43" t="b">
        <f t="shared" si="4"/>
        <v>0</v>
      </c>
      <c r="J287" s="43" t="b">
        <f t="shared" si="5"/>
        <v>1</v>
      </c>
      <c r="K287" s="80">
        <f t="shared" si="6"/>
        <v>0</v>
      </c>
      <c r="L287" s="43" t="str">
        <f t="shared" si="7"/>
        <v>-</v>
      </c>
      <c r="M287" s="43" t="str">
        <f>IFERROR(__xludf.DUMMYFUNCTION("split(A287,""-"")"),"CORPORATE")</f>
        <v>CORPORATE</v>
      </c>
      <c r="N287" s="43">
        <f>IFERROR(__xludf.DUMMYFUNCTION("""COMPUTED_VALUE"""),4.0)</f>
        <v>4</v>
      </c>
      <c r="O287" s="43">
        <f>IFERROR(__xludf.DUMMYFUNCTION("""COMPUTED_VALUE"""),6.0)</f>
        <v>6</v>
      </c>
    </row>
    <row r="288">
      <c r="A288" s="43" t="str">
        <f>'アセスメント'!B289</f>
        <v>CORPORATE-4-7</v>
      </c>
      <c r="B288" s="43" t="str">
        <f>criteria!D288</f>
        <v>アンチパターン</v>
      </c>
      <c r="C288" s="43" t="b">
        <f>'アセスメント'!F289</f>
        <v>0</v>
      </c>
      <c r="D288" s="43" t="b">
        <f>'アセスメント'!G289</f>
        <v>0</v>
      </c>
      <c r="E288" s="43" t="b">
        <f>'アセスメント'!H289</f>
        <v>0</v>
      </c>
      <c r="F288" s="43" t="b">
        <f t="shared" si="1"/>
        <v>1</v>
      </c>
      <c r="G288" s="43" t="b">
        <f t="shared" si="2"/>
        <v>0</v>
      </c>
      <c r="H288" s="43" t="b">
        <f t="shared" si="3"/>
        <v>0</v>
      </c>
      <c r="I288" s="43" t="b">
        <f t="shared" si="4"/>
        <v>0</v>
      </c>
      <c r="J288" s="43" t="b">
        <f t="shared" si="5"/>
        <v>1</v>
      </c>
      <c r="K288" s="80">
        <f t="shared" si="6"/>
        <v>0</v>
      </c>
      <c r="L288" s="43" t="str">
        <f t="shared" si="7"/>
        <v>-</v>
      </c>
      <c r="M288" s="43" t="str">
        <f>IFERROR(__xludf.DUMMYFUNCTION("split(A288,""-"")"),"CORPORATE")</f>
        <v>CORPORATE</v>
      </c>
      <c r="N288" s="43">
        <f>IFERROR(__xludf.DUMMYFUNCTION("""COMPUTED_VALUE"""),4.0)</f>
        <v>4</v>
      </c>
      <c r="O288" s="43">
        <f>IFERROR(__xludf.DUMMYFUNCTION("""COMPUTED_VALUE"""),7.0)</f>
        <v>7</v>
      </c>
    </row>
    <row r="289">
      <c r="A289" s="43" t="str">
        <f>'アセスメント'!B290</f>
        <v>CORPORATE-4-8</v>
      </c>
      <c r="B289" s="43" t="str">
        <f>criteria!D289</f>
        <v>アンチパターン</v>
      </c>
      <c r="C289" s="43" t="b">
        <f>'アセスメント'!F290</f>
        <v>0</v>
      </c>
      <c r="D289" s="43" t="b">
        <f>'アセスメント'!G290</f>
        <v>0</v>
      </c>
      <c r="E289" s="43" t="b">
        <f>'アセスメント'!H290</f>
        <v>0</v>
      </c>
      <c r="F289" s="43" t="b">
        <f t="shared" si="1"/>
        <v>1</v>
      </c>
      <c r="G289" s="43" t="b">
        <f t="shared" si="2"/>
        <v>0</v>
      </c>
      <c r="H289" s="43" t="b">
        <f t="shared" si="3"/>
        <v>0</v>
      </c>
      <c r="I289" s="43" t="b">
        <f t="shared" si="4"/>
        <v>0</v>
      </c>
      <c r="J289" s="43" t="b">
        <f t="shared" si="5"/>
        <v>1</v>
      </c>
      <c r="K289" s="80">
        <f t="shared" si="6"/>
        <v>0</v>
      </c>
      <c r="L289" s="43" t="str">
        <f t="shared" si="7"/>
        <v>-</v>
      </c>
      <c r="M289" s="43" t="str">
        <f>IFERROR(__xludf.DUMMYFUNCTION("split(A289,""-"")"),"CORPORATE")</f>
        <v>CORPORATE</v>
      </c>
      <c r="N289" s="43">
        <f>IFERROR(__xludf.DUMMYFUNCTION("""COMPUTED_VALUE"""),4.0)</f>
        <v>4</v>
      </c>
      <c r="O289" s="43">
        <f>IFERROR(__xludf.DUMMYFUNCTION("""COMPUTED_VALUE"""),8.0)</f>
        <v>8</v>
      </c>
    </row>
    <row r="290">
      <c r="A290" s="43" t="str">
        <f>'アセスメント'!B291</f>
        <v>CORPORATE-5-1</v>
      </c>
      <c r="B290" s="43" t="str">
        <f>criteria!D290</f>
        <v>メトリクスの計測</v>
      </c>
      <c r="C290" s="43" t="b">
        <f>'アセスメント'!F291</f>
        <v>0</v>
      </c>
      <c r="D290" s="43" t="b">
        <f>'アセスメント'!G291</f>
        <v>0</v>
      </c>
      <c r="E290" s="43" t="b">
        <f>'アセスメント'!H291</f>
        <v>0</v>
      </c>
      <c r="F290" s="43" t="b">
        <f t="shared" si="1"/>
        <v>1</v>
      </c>
      <c r="G290" s="43" t="b">
        <f t="shared" si="2"/>
        <v>0</v>
      </c>
      <c r="H290" s="43" t="b">
        <f t="shared" si="3"/>
        <v>0</v>
      </c>
      <c r="I290" s="43" t="b">
        <f t="shared" si="4"/>
        <v>0</v>
      </c>
      <c r="J290" s="43" t="b">
        <f t="shared" si="5"/>
        <v>0</v>
      </c>
      <c r="K290" s="80">
        <f t="shared" si="6"/>
        <v>0</v>
      </c>
      <c r="L290" s="43" t="str">
        <f t="shared" si="7"/>
        <v>-</v>
      </c>
      <c r="M290" s="43" t="str">
        <f>IFERROR(__xludf.DUMMYFUNCTION("split(A290,""-"")"),"CORPORATE")</f>
        <v>CORPORATE</v>
      </c>
      <c r="N290" s="43">
        <f>IFERROR(__xludf.DUMMYFUNCTION("""COMPUTED_VALUE"""),5.0)</f>
        <v>5</v>
      </c>
      <c r="O290" s="43">
        <f>IFERROR(__xludf.DUMMYFUNCTION("""COMPUTED_VALUE"""),1.0)</f>
        <v>1</v>
      </c>
    </row>
    <row r="291">
      <c r="A291" s="43" t="str">
        <f>'アセスメント'!B292</f>
        <v>CORPORATE-5-2</v>
      </c>
      <c r="B291" s="43" t="str">
        <f>criteria!D291</f>
        <v>学習と改善</v>
      </c>
      <c r="C291" s="43" t="b">
        <f>'アセスメント'!F292</f>
        <v>0</v>
      </c>
      <c r="D291" s="43" t="b">
        <f>'アセスメント'!G292</f>
        <v>0</v>
      </c>
      <c r="E291" s="43" t="b">
        <f>'アセスメント'!H292</f>
        <v>0</v>
      </c>
      <c r="F291" s="43" t="b">
        <f t="shared" si="1"/>
        <v>1</v>
      </c>
      <c r="G291" s="43" t="b">
        <f t="shared" si="2"/>
        <v>0</v>
      </c>
      <c r="H291" s="43" t="b">
        <f t="shared" si="3"/>
        <v>0</v>
      </c>
      <c r="I291" s="43" t="b">
        <f t="shared" si="4"/>
        <v>0</v>
      </c>
      <c r="J291" s="43" t="b">
        <f t="shared" si="5"/>
        <v>0</v>
      </c>
      <c r="K291" s="80">
        <f t="shared" si="6"/>
        <v>0</v>
      </c>
      <c r="L291" s="43" t="str">
        <f t="shared" si="7"/>
        <v>-</v>
      </c>
      <c r="M291" s="43" t="str">
        <f>IFERROR(__xludf.DUMMYFUNCTION("split(A291,""-"")"),"CORPORATE")</f>
        <v>CORPORATE</v>
      </c>
      <c r="N291" s="43">
        <f>IFERROR(__xludf.DUMMYFUNCTION("""COMPUTED_VALUE"""),5.0)</f>
        <v>5</v>
      </c>
      <c r="O291" s="43">
        <f>IFERROR(__xludf.DUMMYFUNCTION("""COMPUTED_VALUE"""),2.0)</f>
        <v>2</v>
      </c>
    </row>
    <row r="292">
      <c r="A292" s="43" t="str">
        <f>'アセスメント'!B293</f>
        <v>CORPORATE-5-3</v>
      </c>
      <c r="B292" s="43" t="str">
        <f>criteria!D292</f>
        <v>プラクティス</v>
      </c>
      <c r="C292" s="43" t="b">
        <f>'アセスメント'!F293</f>
        <v>0</v>
      </c>
      <c r="D292" s="43" t="b">
        <f>'アセスメント'!G293</f>
        <v>0</v>
      </c>
      <c r="E292" s="43" t="b">
        <f>'アセスメント'!H293</f>
        <v>0</v>
      </c>
      <c r="F292" s="43" t="b">
        <f t="shared" si="1"/>
        <v>1</v>
      </c>
      <c r="G292" s="43" t="b">
        <f t="shared" si="2"/>
        <v>0</v>
      </c>
      <c r="H292" s="43" t="b">
        <f t="shared" si="3"/>
        <v>0</v>
      </c>
      <c r="I292" s="43" t="b">
        <f t="shared" si="4"/>
        <v>0</v>
      </c>
      <c r="J292" s="43" t="b">
        <f t="shared" si="5"/>
        <v>0</v>
      </c>
      <c r="K292" s="80">
        <f t="shared" si="6"/>
        <v>0</v>
      </c>
      <c r="L292" s="43" t="str">
        <f t="shared" si="7"/>
        <v>-</v>
      </c>
      <c r="M292" s="43" t="str">
        <f>IFERROR(__xludf.DUMMYFUNCTION("split(A292,""-"")"),"CORPORATE")</f>
        <v>CORPORATE</v>
      </c>
      <c r="N292" s="43">
        <f>IFERROR(__xludf.DUMMYFUNCTION("""COMPUTED_VALUE"""),5.0)</f>
        <v>5</v>
      </c>
      <c r="O292" s="43">
        <f>IFERROR(__xludf.DUMMYFUNCTION("""COMPUTED_VALUE"""),3.0)</f>
        <v>3</v>
      </c>
    </row>
    <row r="293">
      <c r="A293" s="43" t="str">
        <f>'アセスメント'!B294</f>
        <v>CORPORATE-5-4</v>
      </c>
      <c r="B293" s="43" t="str">
        <f>criteria!D293</f>
        <v>プラクティス</v>
      </c>
      <c r="C293" s="43" t="b">
        <f>'アセスメント'!F294</f>
        <v>0</v>
      </c>
      <c r="D293" s="43" t="b">
        <f>'アセスメント'!G294</f>
        <v>0</v>
      </c>
      <c r="E293" s="43" t="b">
        <f>'アセスメント'!H294</f>
        <v>0</v>
      </c>
      <c r="F293" s="43" t="b">
        <f t="shared" si="1"/>
        <v>1</v>
      </c>
      <c r="G293" s="43" t="b">
        <f t="shared" si="2"/>
        <v>0</v>
      </c>
      <c r="H293" s="43" t="b">
        <f t="shared" si="3"/>
        <v>0</v>
      </c>
      <c r="I293" s="43" t="b">
        <f t="shared" si="4"/>
        <v>0</v>
      </c>
      <c r="J293" s="43" t="b">
        <f t="shared" si="5"/>
        <v>0</v>
      </c>
      <c r="K293" s="80">
        <f t="shared" si="6"/>
        <v>0</v>
      </c>
      <c r="L293" s="43" t="str">
        <f t="shared" si="7"/>
        <v>-</v>
      </c>
      <c r="M293" s="43" t="str">
        <f>IFERROR(__xludf.DUMMYFUNCTION("split(A293,""-"")"),"CORPORATE")</f>
        <v>CORPORATE</v>
      </c>
      <c r="N293" s="43">
        <f>IFERROR(__xludf.DUMMYFUNCTION("""COMPUTED_VALUE"""),5.0)</f>
        <v>5</v>
      </c>
      <c r="O293" s="43">
        <f>IFERROR(__xludf.DUMMYFUNCTION("""COMPUTED_VALUE"""),4.0)</f>
        <v>4</v>
      </c>
    </row>
    <row r="294">
      <c r="A294" s="43" t="str">
        <f>'アセスメント'!B295</f>
        <v>CORPORATE-5-5</v>
      </c>
      <c r="B294" s="43" t="str">
        <f>criteria!D294</f>
        <v>プラクティス</v>
      </c>
      <c r="C294" s="43" t="b">
        <f>'アセスメント'!F295</f>
        <v>0</v>
      </c>
      <c r="D294" s="43" t="b">
        <f>'アセスメント'!G295</f>
        <v>0</v>
      </c>
      <c r="E294" s="43" t="b">
        <f>'アセスメント'!H295</f>
        <v>0</v>
      </c>
      <c r="F294" s="43" t="b">
        <f t="shared" si="1"/>
        <v>1</v>
      </c>
      <c r="G294" s="43" t="b">
        <f t="shared" si="2"/>
        <v>0</v>
      </c>
      <c r="H294" s="43" t="b">
        <f t="shared" si="3"/>
        <v>0</v>
      </c>
      <c r="I294" s="43" t="b">
        <f t="shared" si="4"/>
        <v>0</v>
      </c>
      <c r="J294" s="43" t="b">
        <f t="shared" si="5"/>
        <v>0</v>
      </c>
      <c r="K294" s="80">
        <f t="shared" si="6"/>
        <v>0</v>
      </c>
      <c r="L294" s="43" t="str">
        <f t="shared" si="7"/>
        <v>-</v>
      </c>
      <c r="M294" s="43" t="str">
        <f>IFERROR(__xludf.DUMMYFUNCTION("split(A294,""-"")"),"CORPORATE")</f>
        <v>CORPORATE</v>
      </c>
      <c r="N294" s="43">
        <f>IFERROR(__xludf.DUMMYFUNCTION("""COMPUTED_VALUE"""),5.0)</f>
        <v>5</v>
      </c>
      <c r="O294" s="43">
        <f>IFERROR(__xludf.DUMMYFUNCTION("""COMPUTED_VALUE"""),5.0)</f>
        <v>5</v>
      </c>
    </row>
    <row r="295">
      <c r="A295" s="43" t="str">
        <f>'アセスメント'!B296</f>
        <v>CORPORATE-5-6</v>
      </c>
      <c r="B295" s="43" t="str">
        <f>criteria!D295</f>
        <v>アンチパターン</v>
      </c>
      <c r="C295" s="43" t="b">
        <f>'アセスメント'!F296</f>
        <v>0</v>
      </c>
      <c r="D295" s="43" t="b">
        <f>'アセスメント'!G296</f>
        <v>0</v>
      </c>
      <c r="E295" s="43" t="b">
        <f>'アセスメント'!H296</f>
        <v>0</v>
      </c>
      <c r="F295" s="43" t="b">
        <f t="shared" si="1"/>
        <v>1</v>
      </c>
      <c r="G295" s="43" t="b">
        <f t="shared" si="2"/>
        <v>0</v>
      </c>
      <c r="H295" s="43" t="b">
        <f t="shared" si="3"/>
        <v>0</v>
      </c>
      <c r="I295" s="43" t="b">
        <f t="shared" si="4"/>
        <v>0</v>
      </c>
      <c r="J295" s="43" t="b">
        <f t="shared" si="5"/>
        <v>1</v>
      </c>
      <c r="K295" s="80">
        <f t="shared" si="6"/>
        <v>0</v>
      </c>
      <c r="L295" s="43" t="str">
        <f t="shared" si="7"/>
        <v>-</v>
      </c>
      <c r="M295" s="43" t="str">
        <f>IFERROR(__xludf.DUMMYFUNCTION("split(A295,""-"")"),"CORPORATE")</f>
        <v>CORPORATE</v>
      </c>
      <c r="N295" s="43">
        <f>IFERROR(__xludf.DUMMYFUNCTION("""COMPUTED_VALUE"""),5.0)</f>
        <v>5</v>
      </c>
      <c r="O295" s="43">
        <f>IFERROR(__xludf.DUMMYFUNCTION("""COMPUTED_VALUE"""),6.0)</f>
        <v>6</v>
      </c>
    </row>
    <row r="296">
      <c r="A296" s="43" t="str">
        <f>'アセスメント'!B297</f>
        <v>CORPORATE-5-7</v>
      </c>
      <c r="B296" s="43" t="str">
        <f>criteria!D296</f>
        <v>アンチパターン</v>
      </c>
      <c r="C296" s="43" t="b">
        <f>'アセスメント'!F297</f>
        <v>0</v>
      </c>
      <c r="D296" s="43" t="b">
        <f>'アセスメント'!G297</f>
        <v>0</v>
      </c>
      <c r="E296" s="43" t="b">
        <f>'アセスメント'!H297</f>
        <v>0</v>
      </c>
      <c r="F296" s="43" t="b">
        <f t="shared" si="1"/>
        <v>1</v>
      </c>
      <c r="G296" s="43" t="b">
        <f t="shared" si="2"/>
        <v>0</v>
      </c>
      <c r="H296" s="43" t="b">
        <f t="shared" si="3"/>
        <v>0</v>
      </c>
      <c r="I296" s="43" t="b">
        <f t="shared" si="4"/>
        <v>0</v>
      </c>
      <c r="J296" s="43" t="b">
        <f t="shared" si="5"/>
        <v>1</v>
      </c>
      <c r="K296" s="80">
        <f t="shared" si="6"/>
        <v>0</v>
      </c>
      <c r="L296" s="43" t="str">
        <f t="shared" si="7"/>
        <v>-</v>
      </c>
      <c r="M296" s="43" t="str">
        <f>IFERROR(__xludf.DUMMYFUNCTION("split(A296,""-"")"),"CORPORATE")</f>
        <v>CORPORATE</v>
      </c>
      <c r="N296" s="43">
        <f>IFERROR(__xludf.DUMMYFUNCTION("""COMPUTED_VALUE"""),5.0)</f>
        <v>5</v>
      </c>
      <c r="O296" s="43">
        <f>IFERROR(__xludf.DUMMYFUNCTION("""COMPUTED_VALUE"""),7.0)</f>
        <v>7</v>
      </c>
    </row>
    <row r="297">
      <c r="A297" s="43" t="str">
        <f>'アセスメント'!B298</f>
        <v>CORPORATE-5-8</v>
      </c>
      <c r="B297" s="43" t="str">
        <f>criteria!D297</f>
        <v>アンチパターン</v>
      </c>
      <c r="C297" s="43" t="b">
        <f>'アセスメント'!F298</f>
        <v>0</v>
      </c>
      <c r="D297" s="43" t="b">
        <f>'アセスメント'!G298</f>
        <v>0</v>
      </c>
      <c r="E297" s="43" t="b">
        <f>'アセスメント'!H298</f>
        <v>0</v>
      </c>
      <c r="F297" s="43" t="b">
        <f t="shared" si="1"/>
        <v>1</v>
      </c>
      <c r="G297" s="43" t="b">
        <f t="shared" si="2"/>
        <v>0</v>
      </c>
      <c r="H297" s="43" t="b">
        <f t="shared" si="3"/>
        <v>0</v>
      </c>
      <c r="I297" s="43" t="b">
        <f t="shared" si="4"/>
        <v>0</v>
      </c>
      <c r="J297" s="43" t="b">
        <f t="shared" si="5"/>
        <v>1</v>
      </c>
      <c r="K297" s="80">
        <f t="shared" si="6"/>
        <v>0</v>
      </c>
      <c r="L297" s="43" t="str">
        <f t="shared" si="7"/>
        <v>-</v>
      </c>
      <c r="M297" s="43" t="str">
        <f>IFERROR(__xludf.DUMMYFUNCTION("split(A297,""-"")"),"CORPORATE")</f>
        <v>CORPORATE</v>
      </c>
      <c r="N297" s="43">
        <f>IFERROR(__xludf.DUMMYFUNCTION("""COMPUTED_VALUE"""),5.0)</f>
        <v>5</v>
      </c>
      <c r="O297" s="43">
        <f>IFERROR(__xludf.DUMMYFUNCTION("""COMPUTED_VALUE"""),8.0)</f>
        <v>8</v>
      </c>
    </row>
    <row r="298">
      <c r="A298" s="43" t="str">
        <f>'アセスメント'!B299</f>
        <v>CORPORATE-6-1</v>
      </c>
      <c r="B298" s="43" t="str">
        <f>criteria!D298</f>
        <v>メトリクスの計測</v>
      </c>
      <c r="C298" s="43" t="b">
        <f>'アセスメント'!F299</f>
        <v>0</v>
      </c>
      <c r="D298" s="43" t="b">
        <f>'アセスメント'!G299</f>
        <v>0</v>
      </c>
      <c r="E298" s="43" t="b">
        <f>'アセスメント'!H299</f>
        <v>0</v>
      </c>
      <c r="F298" s="43" t="b">
        <f t="shared" si="1"/>
        <v>1</v>
      </c>
      <c r="G298" s="43" t="b">
        <f t="shared" si="2"/>
        <v>0</v>
      </c>
      <c r="H298" s="43" t="b">
        <f t="shared" si="3"/>
        <v>0</v>
      </c>
      <c r="I298" s="43" t="b">
        <f t="shared" si="4"/>
        <v>0</v>
      </c>
      <c r="J298" s="43" t="b">
        <f t="shared" si="5"/>
        <v>0</v>
      </c>
      <c r="K298" s="80">
        <f t="shared" si="6"/>
        <v>0</v>
      </c>
      <c r="L298" s="43" t="str">
        <f t="shared" si="7"/>
        <v>-</v>
      </c>
      <c r="M298" s="43" t="str">
        <f>IFERROR(__xludf.DUMMYFUNCTION("split(A298,""-"")"),"CORPORATE")</f>
        <v>CORPORATE</v>
      </c>
      <c r="N298" s="43">
        <f>IFERROR(__xludf.DUMMYFUNCTION("""COMPUTED_VALUE"""),6.0)</f>
        <v>6</v>
      </c>
      <c r="O298" s="43">
        <f>IFERROR(__xludf.DUMMYFUNCTION("""COMPUTED_VALUE"""),1.0)</f>
        <v>1</v>
      </c>
    </row>
    <row r="299">
      <c r="A299" s="43" t="str">
        <f>'アセスメント'!B300</f>
        <v>CORPORATE-6-2</v>
      </c>
      <c r="B299" s="43" t="str">
        <f>criteria!D299</f>
        <v>学習と改善</v>
      </c>
      <c r="C299" s="43" t="b">
        <f>'アセスメント'!F300</f>
        <v>0</v>
      </c>
      <c r="D299" s="43" t="b">
        <f>'アセスメント'!G300</f>
        <v>0</v>
      </c>
      <c r="E299" s="43" t="b">
        <f>'アセスメント'!H300</f>
        <v>0</v>
      </c>
      <c r="F299" s="43" t="b">
        <f t="shared" si="1"/>
        <v>1</v>
      </c>
      <c r="G299" s="43" t="b">
        <f t="shared" si="2"/>
        <v>0</v>
      </c>
      <c r="H299" s="43" t="b">
        <f t="shared" si="3"/>
        <v>0</v>
      </c>
      <c r="I299" s="43" t="b">
        <f t="shared" si="4"/>
        <v>0</v>
      </c>
      <c r="J299" s="43" t="b">
        <f t="shared" si="5"/>
        <v>0</v>
      </c>
      <c r="K299" s="80">
        <f t="shared" si="6"/>
        <v>0</v>
      </c>
      <c r="L299" s="43" t="str">
        <f t="shared" si="7"/>
        <v>-</v>
      </c>
      <c r="M299" s="43" t="str">
        <f>IFERROR(__xludf.DUMMYFUNCTION("split(A299,""-"")"),"CORPORATE")</f>
        <v>CORPORATE</v>
      </c>
      <c r="N299" s="43">
        <f>IFERROR(__xludf.DUMMYFUNCTION("""COMPUTED_VALUE"""),6.0)</f>
        <v>6</v>
      </c>
      <c r="O299" s="43">
        <f>IFERROR(__xludf.DUMMYFUNCTION("""COMPUTED_VALUE"""),2.0)</f>
        <v>2</v>
      </c>
    </row>
    <row r="300">
      <c r="A300" s="43" t="str">
        <f>'アセスメント'!B301</f>
        <v>CORPORATE-6-3</v>
      </c>
      <c r="B300" s="43" t="str">
        <f>criteria!D300</f>
        <v>プラクティス</v>
      </c>
      <c r="C300" s="43" t="b">
        <f>'アセスメント'!F301</f>
        <v>0</v>
      </c>
      <c r="D300" s="43" t="b">
        <f>'アセスメント'!G301</f>
        <v>0</v>
      </c>
      <c r="E300" s="43" t="b">
        <f>'アセスメント'!H301</f>
        <v>0</v>
      </c>
      <c r="F300" s="43" t="b">
        <f t="shared" si="1"/>
        <v>1</v>
      </c>
      <c r="G300" s="43" t="b">
        <f t="shared" si="2"/>
        <v>0</v>
      </c>
      <c r="H300" s="43" t="b">
        <f t="shared" si="3"/>
        <v>0</v>
      </c>
      <c r="I300" s="43" t="b">
        <f t="shared" si="4"/>
        <v>0</v>
      </c>
      <c r="J300" s="43" t="b">
        <f t="shared" si="5"/>
        <v>0</v>
      </c>
      <c r="K300" s="80">
        <f t="shared" si="6"/>
        <v>0</v>
      </c>
      <c r="L300" s="43" t="str">
        <f t="shared" si="7"/>
        <v>-</v>
      </c>
      <c r="M300" s="43" t="str">
        <f>IFERROR(__xludf.DUMMYFUNCTION("split(A300,""-"")"),"CORPORATE")</f>
        <v>CORPORATE</v>
      </c>
      <c r="N300" s="43">
        <f>IFERROR(__xludf.DUMMYFUNCTION("""COMPUTED_VALUE"""),6.0)</f>
        <v>6</v>
      </c>
      <c r="O300" s="43">
        <f>IFERROR(__xludf.DUMMYFUNCTION("""COMPUTED_VALUE"""),3.0)</f>
        <v>3</v>
      </c>
    </row>
    <row r="301">
      <c r="A301" s="43" t="str">
        <f>'アセスメント'!B302</f>
        <v>CORPORATE-6-4</v>
      </c>
      <c r="B301" s="43" t="str">
        <f>criteria!D301</f>
        <v>プラクティス</v>
      </c>
      <c r="C301" s="43" t="b">
        <f>'アセスメント'!F302</f>
        <v>0</v>
      </c>
      <c r="D301" s="43" t="b">
        <f>'アセスメント'!G302</f>
        <v>0</v>
      </c>
      <c r="E301" s="43" t="b">
        <f>'アセスメント'!H302</f>
        <v>0</v>
      </c>
      <c r="F301" s="43" t="b">
        <f t="shared" si="1"/>
        <v>1</v>
      </c>
      <c r="G301" s="43" t="b">
        <f t="shared" si="2"/>
        <v>0</v>
      </c>
      <c r="H301" s="43" t="b">
        <f t="shared" si="3"/>
        <v>0</v>
      </c>
      <c r="I301" s="43" t="b">
        <f t="shared" si="4"/>
        <v>0</v>
      </c>
      <c r="J301" s="43" t="b">
        <f t="shared" si="5"/>
        <v>0</v>
      </c>
      <c r="K301" s="80">
        <f t="shared" si="6"/>
        <v>0</v>
      </c>
      <c r="L301" s="43" t="str">
        <f t="shared" si="7"/>
        <v>-</v>
      </c>
      <c r="M301" s="43" t="str">
        <f>IFERROR(__xludf.DUMMYFUNCTION("split(A301,""-"")"),"CORPORATE")</f>
        <v>CORPORATE</v>
      </c>
      <c r="N301" s="43">
        <f>IFERROR(__xludf.DUMMYFUNCTION("""COMPUTED_VALUE"""),6.0)</f>
        <v>6</v>
      </c>
      <c r="O301" s="43">
        <f>IFERROR(__xludf.DUMMYFUNCTION("""COMPUTED_VALUE"""),4.0)</f>
        <v>4</v>
      </c>
    </row>
    <row r="302">
      <c r="A302" s="43" t="str">
        <f>'アセスメント'!B303</f>
        <v>CORPORATE-6-5</v>
      </c>
      <c r="B302" s="43" t="str">
        <f>criteria!D302</f>
        <v>プラクティス</v>
      </c>
      <c r="C302" s="43" t="b">
        <f>'アセスメント'!F303</f>
        <v>0</v>
      </c>
      <c r="D302" s="43" t="b">
        <f>'アセスメント'!G303</f>
        <v>0</v>
      </c>
      <c r="E302" s="43" t="b">
        <f>'アセスメント'!H303</f>
        <v>0</v>
      </c>
      <c r="F302" s="43" t="b">
        <f t="shared" si="1"/>
        <v>1</v>
      </c>
      <c r="G302" s="43" t="b">
        <f t="shared" si="2"/>
        <v>0</v>
      </c>
      <c r="H302" s="43" t="b">
        <f t="shared" si="3"/>
        <v>0</v>
      </c>
      <c r="I302" s="43" t="b">
        <f t="shared" si="4"/>
        <v>0</v>
      </c>
      <c r="J302" s="43" t="b">
        <f t="shared" si="5"/>
        <v>0</v>
      </c>
      <c r="K302" s="80">
        <f t="shared" si="6"/>
        <v>0</v>
      </c>
      <c r="L302" s="43" t="str">
        <f t="shared" si="7"/>
        <v>-</v>
      </c>
      <c r="M302" s="43" t="str">
        <f>IFERROR(__xludf.DUMMYFUNCTION("split(A302,""-"")"),"CORPORATE")</f>
        <v>CORPORATE</v>
      </c>
      <c r="N302" s="43">
        <f>IFERROR(__xludf.DUMMYFUNCTION("""COMPUTED_VALUE"""),6.0)</f>
        <v>6</v>
      </c>
      <c r="O302" s="43">
        <f>IFERROR(__xludf.DUMMYFUNCTION("""COMPUTED_VALUE"""),5.0)</f>
        <v>5</v>
      </c>
    </row>
    <row r="303">
      <c r="A303" s="43" t="str">
        <f>'アセスメント'!B304</f>
        <v>CORPORATE-6-6</v>
      </c>
      <c r="B303" s="43" t="str">
        <f>criteria!D303</f>
        <v>アンチパターン</v>
      </c>
      <c r="C303" s="43" t="b">
        <f>'アセスメント'!F304</f>
        <v>0</v>
      </c>
      <c r="D303" s="43" t="b">
        <f>'アセスメント'!G304</f>
        <v>0</v>
      </c>
      <c r="E303" s="43" t="b">
        <f>'アセスメント'!H304</f>
        <v>0</v>
      </c>
      <c r="F303" s="43" t="b">
        <f t="shared" si="1"/>
        <v>1</v>
      </c>
      <c r="G303" s="43" t="b">
        <f t="shared" si="2"/>
        <v>0</v>
      </c>
      <c r="H303" s="43" t="b">
        <f t="shared" si="3"/>
        <v>0</v>
      </c>
      <c r="I303" s="43" t="b">
        <f t="shared" si="4"/>
        <v>0</v>
      </c>
      <c r="J303" s="43" t="b">
        <f t="shared" si="5"/>
        <v>1</v>
      </c>
      <c r="K303" s="80">
        <f t="shared" si="6"/>
        <v>0</v>
      </c>
      <c r="L303" s="43" t="str">
        <f t="shared" si="7"/>
        <v>-</v>
      </c>
      <c r="M303" s="43" t="str">
        <f>IFERROR(__xludf.DUMMYFUNCTION("split(A303,""-"")"),"CORPORATE")</f>
        <v>CORPORATE</v>
      </c>
      <c r="N303" s="43">
        <f>IFERROR(__xludf.DUMMYFUNCTION("""COMPUTED_VALUE"""),6.0)</f>
        <v>6</v>
      </c>
      <c r="O303" s="43">
        <f>IFERROR(__xludf.DUMMYFUNCTION("""COMPUTED_VALUE"""),6.0)</f>
        <v>6</v>
      </c>
    </row>
    <row r="304">
      <c r="A304" s="43" t="str">
        <f>'アセスメント'!B305</f>
        <v>CORPORATE-6-7</v>
      </c>
      <c r="B304" s="43" t="str">
        <f>criteria!D304</f>
        <v>アンチパターン</v>
      </c>
      <c r="C304" s="43" t="b">
        <f>'アセスメント'!F305</f>
        <v>0</v>
      </c>
      <c r="D304" s="43" t="b">
        <f>'アセスメント'!G305</f>
        <v>0</v>
      </c>
      <c r="E304" s="43" t="b">
        <f>'アセスメント'!H305</f>
        <v>0</v>
      </c>
      <c r="F304" s="43" t="b">
        <f t="shared" si="1"/>
        <v>1</v>
      </c>
      <c r="G304" s="43" t="b">
        <f t="shared" si="2"/>
        <v>0</v>
      </c>
      <c r="H304" s="43" t="b">
        <f t="shared" si="3"/>
        <v>0</v>
      </c>
      <c r="I304" s="43" t="b">
        <f t="shared" si="4"/>
        <v>0</v>
      </c>
      <c r="J304" s="43" t="b">
        <f t="shared" si="5"/>
        <v>1</v>
      </c>
      <c r="K304" s="80">
        <f t="shared" si="6"/>
        <v>0</v>
      </c>
      <c r="L304" s="43" t="str">
        <f t="shared" si="7"/>
        <v>-</v>
      </c>
      <c r="M304" s="43" t="str">
        <f>IFERROR(__xludf.DUMMYFUNCTION("split(A304,""-"")"),"CORPORATE")</f>
        <v>CORPORATE</v>
      </c>
      <c r="N304" s="43">
        <f>IFERROR(__xludf.DUMMYFUNCTION("""COMPUTED_VALUE"""),6.0)</f>
        <v>6</v>
      </c>
      <c r="O304" s="43">
        <f>IFERROR(__xludf.DUMMYFUNCTION("""COMPUTED_VALUE"""),7.0)</f>
        <v>7</v>
      </c>
    </row>
    <row r="305">
      <c r="A305" s="43" t="str">
        <f>'アセスメント'!B306</f>
        <v>CORPORATE-6-8</v>
      </c>
      <c r="B305" s="43" t="str">
        <f>criteria!D305</f>
        <v>アンチパターン</v>
      </c>
      <c r="C305" s="43" t="b">
        <f>'アセスメント'!F306</f>
        <v>0</v>
      </c>
      <c r="D305" s="43" t="b">
        <f>'アセスメント'!G306</f>
        <v>0</v>
      </c>
      <c r="E305" s="43" t="b">
        <f>'アセスメント'!H306</f>
        <v>0</v>
      </c>
      <c r="F305" s="43" t="b">
        <f t="shared" si="1"/>
        <v>1</v>
      </c>
      <c r="G305" s="43" t="b">
        <f t="shared" si="2"/>
        <v>0</v>
      </c>
      <c r="H305" s="43" t="b">
        <f t="shared" si="3"/>
        <v>0</v>
      </c>
      <c r="I305" s="43" t="b">
        <f t="shared" si="4"/>
        <v>0</v>
      </c>
      <c r="J305" s="43" t="b">
        <f t="shared" si="5"/>
        <v>1</v>
      </c>
      <c r="K305" s="80">
        <f t="shared" si="6"/>
        <v>0</v>
      </c>
      <c r="L305" s="43" t="str">
        <f t="shared" si="7"/>
        <v>-</v>
      </c>
      <c r="M305" s="43" t="str">
        <f>IFERROR(__xludf.DUMMYFUNCTION("split(A305,""-"")"),"CORPORATE")</f>
        <v>CORPORATE</v>
      </c>
      <c r="N305" s="43">
        <f>IFERROR(__xludf.DUMMYFUNCTION("""COMPUTED_VALUE"""),6.0)</f>
        <v>6</v>
      </c>
      <c r="O305" s="43">
        <f>IFERROR(__xludf.DUMMYFUNCTION("""COMPUTED_VALUE"""),8.0)</f>
        <v>8</v>
      </c>
    </row>
    <row r="306">
      <c r="A306" s="43" t="str">
        <f>'アセスメント'!B307</f>
        <v>CORPORATE-7-1</v>
      </c>
      <c r="B306" s="43" t="str">
        <f>criteria!D306</f>
        <v>メトリクスの計測</v>
      </c>
      <c r="C306" s="43" t="b">
        <f>'アセスメント'!F307</f>
        <v>0</v>
      </c>
      <c r="D306" s="43" t="b">
        <f>'アセスメント'!G307</f>
        <v>0</v>
      </c>
      <c r="E306" s="43" t="b">
        <f>'アセスメント'!H307</f>
        <v>0</v>
      </c>
      <c r="F306" s="43" t="b">
        <f t="shared" si="1"/>
        <v>1</v>
      </c>
      <c r="G306" s="43" t="b">
        <f t="shared" si="2"/>
        <v>0</v>
      </c>
      <c r="H306" s="43" t="b">
        <f t="shared" si="3"/>
        <v>0</v>
      </c>
      <c r="I306" s="43" t="b">
        <f t="shared" si="4"/>
        <v>0</v>
      </c>
      <c r="J306" s="43" t="b">
        <f t="shared" si="5"/>
        <v>0</v>
      </c>
      <c r="K306" s="80">
        <f t="shared" si="6"/>
        <v>0</v>
      </c>
      <c r="L306" s="43" t="str">
        <f t="shared" si="7"/>
        <v>-</v>
      </c>
      <c r="M306" s="43" t="str">
        <f>IFERROR(__xludf.DUMMYFUNCTION("split(A306,""-"")"),"CORPORATE")</f>
        <v>CORPORATE</v>
      </c>
      <c r="N306" s="43">
        <f>IFERROR(__xludf.DUMMYFUNCTION("""COMPUTED_VALUE"""),7.0)</f>
        <v>7</v>
      </c>
      <c r="O306" s="43">
        <f>IFERROR(__xludf.DUMMYFUNCTION("""COMPUTED_VALUE"""),1.0)</f>
        <v>1</v>
      </c>
    </row>
    <row r="307">
      <c r="A307" s="43" t="str">
        <f>'アセスメント'!B308</f>
        <v>CORPORATE-7-2</v>
      </c>
      <c r="B307" s="43" t="str">
        <f>criteria!D307</f>
        <v>学習と改善</v>
      </c>
      <c r="C307" s="43" t="b">
        <f>'アセスメント'!F308</f>
        <v>0</v>
      </c>
      <c r="D307" s="43" t="b">
        <f>'アセスメント'!G308</f>
        <v>0</v>
      </c>
      <c r="E307" s="43" t="b">
        <f>'アセスメント'!H308</f>
        <v>0</v>
      </c>
      <c r="F307" s="43" t="b">
        <f t="shared" si="1"/>
        <v>1</v>
      </c>
      <c r="G307" s="43" t="b">
        <f t="shared" si="2"/>
        <v>0</v>
      </c>
      <c r="H307" s="43" t="b">
        <f t="shared" si="3"/>
        <v>0</v>
      </c>
      <c r="I307" s="43" t="b">
        <f t="shared" si="4"/>
        <v>0</v>
      </c>
      <c r="J307" s="43" t="b">
        <f t="shared" si="5"/>
        <v>0</v>
      </c>
      <c r="K307" s="80">
        <f t="shared" si="6"/>
        <v>0</v>
      </c>
      <c r="L307" s="43" t="str">
        <f t="shared" si="7"/>
        <v>-</v>
      </c>
      <c r="M307" s="43" t="str">
        <f>IFERROR(__xludf.DUMMYFUNCTION("split(A307,""-"")"),"CORPORATE")</f>
        <v>CORPORATE</v>
      </c>
      <c r="N307" s="43">
        <f>IFERROR(__xludf.DUMMYFUNCTION("""COMPUTED_VALUE"""),7.0)</f>
        <v>7</v>
      </c>
      <c r="O307" s="43">
        <f>IFERROR(__xludf.DUMMYFUNCTION("""COMPUTED_VALUE"""),2.0)</f>
        <v>2</v>
      </c>
    </row>
    <row r="308">
      <c r="A308" s="43" t="str">
        <f>'アセスメント'!B309</f>
        <v>CORPORATE-7-3</v>
      </c>
      <c r="B308" s="43" t="str">
        <f>criteria!D308</f>
        <v>プラクティス</v>
      </c>
      <c r="C308" s="43" t="b">
        <f>'アセスメント'!F309</f>
        <v>0</v>
      </c>
      <c r="D308" s="43" t="b">
        <f>'アセスメント'!G309</f>
        <v>0</v>
      </c>
      <c r="E308" s="43" t="b">
        <f>'アセスメント'!H309</f>
        <v>0</v>
      </c>
      <c r="F308" s="43" t="b">
        <f t="shared" si="1"/>
        <v>1</v>
      </c>
      <c r="G308" s="43" t="b">
        <f t="shared" si="2"/>
        <v>0</v>
      </c>
      <c r="H308" s="43" t="b">
        <f t="shared" si="3"/>
        <v>0</v>
      </c>
      <c r="I308" s="43" t="b">
        <f t="shared" si="4"/>
        <v>0</v>
      </c>
      <c r="J308" s="43" t="b">
        <f t="shared" si="5"/>
        <v>0</v>
      </c>
      <c r="K308" s="80">
        <f t="shared" si="6"/>
        <v>0</v>
      </c>
      <c r="L308" s="43" t="str">
        <f t="shared" si="7"/>
        <v>-</v>
      </c>
      <c r="M308" s="43" t="str">
        <f>IFERROR(__xludf.DUMMYFUNCTION("split(A308,""-"")"),"CORPORATE")</f>
        <v>CORPORATE</v>
      </c>
      <c r="N308" s="43">
        <f>IFERROR(__xludf.DUMMYFUNCTION("""COMPUTED_VALUE"""),7.0)</f>
        <v>7</v>
      </c>
      <c r="O308" s="43">
        <f>IFERROR(__xludf.DUMMYFUNCTION("""COMPUTED_VALUE"""),3.0)</f>
        <v>3</v>
      </c>
    </row>
    <row r="309">
      <c r="A309" s="43" t="str">
        <f>'アセスメント'!B310</f>
        <v>CORPORATE-7-4</v>
      </c>
      <c r="B309" s="43" t="str">
        <f>criteria!D309</f>
        <v>プラクティス</v>
      </c>
      <c r="C309" s="43" t="b">
        <f>'アセスメント'!F310</f>
        <v>0</v>
      </c>
      <c r="D309" s="43" t="b">
        <f>'アセスメント'!G310</f>
        <v>0</v>
      </c>
      <c r="E309" s="43" t="b">
        <f>'アセスメント'!H310</f>
        <v>0</v>
      </c>
      <c r="F309" s="43" t="b">
        <f t="shared" si="1"/>
        <v>1</v>
      </c>
      <c r="G309" s="43" t="b">
        <f t="shared" si="2"/>
        <v>0</v>
      </c>
      <c r="H309" s="43" t="b">
        <f t="shared" si="3"/>
        <v>0</v>
      </c>
      <c r="I309" s="43" t="b">
        <f t="shared" si="4"/>
        <v>0</v>
      </c>
      <c r="J309" s="43" t="b">
        <f t="shared" si="5"/>
        <v>0</v>
      </c>
      <c r="K309" s="80">
        <f t="shared" si="6"/>
        <v>0</v>
      </c>
      <c r="L309" s="43" t="str">
        <f t="shared" si="7"/>
        <v>-</v>
      </c>
      <c r="M309" s="43" t="str">
        <f>IFERROR(__xludf.DUMMYFUNCTION("split(A309,""-"")"),"CORPORATE")</f>
        <v>CORPORATE</v>
      </c>
      <c r="N309" s="43">
        <f>IFERROR(__xludf.DUMMYFUNCTION("""COMPUTED_VALUE"""),7.0)</f>
        <v>7</v>
      </c>
      <c r="O309" s="43">
        <f>IFERROR(__xludf.DUMMYFUNCTION("""COMPUTED_VALUE"""),4.0)</f>
        <v>4</v>
      </c>
    </row>
    <row r="310">
      <c r="A310" s="43" t="str">
        <f>'アセスメント'!B311</f>
        <v>CORPORATE-7-5</v>
      </c>
      <c r="B310" s="43" t="str">
        <f>criteria!D310</f>
        <v>プラクティス</v>
      </c>
      <c r="C310" s="43" t="b">
        <f>'アセスメント'!F311</f>
        <v>0</v>
      </c>
      <c r="D310" s="43" t="b">
        <f>'アセスメント'!G311</f>
        <v>0</v>
      </c>
      <c r="E310" s="43" t="b">
        <f>'アセスメント'!H311</f>
        <v>0</v>
      </c>
      <c r="F310" s="43" t="b">
        <f t="shared" si="1"/>
        <v>1</v>
      </c>
      <c r="G310" s="43" t="b">
        <f t="shared" si="2"/>
        <v>0</v>
      </c>
      <c r="H310" s="43" t="b">
        <f t="shared" si="3"/>
        <v>0</v>
      </c>
      <c r="I310" s="43" t="b">
        <f t="shared" si="4"/>
        <v>0</v>
      </c>
      <c r="J310" s="43" t="b">
        <f t="shared" si="5"/>
        <v>0</v>
      </c>
      <c r="K310" s="80">
        <f t="shared" si="6"/>
        <v>0</v>
      </c>
      <c r="L310" s="43" t="str">
        <f t="shared" si="7"/>
        <v>-</v>
      </c>
      <c r="M310" s="43" t="str">
        <f>IFERROR(__xludf.DUMMYFUNCTION("split(A310,""-"")"),"CORPORATE")</f>
        <v>CORPORATE</v>
      </c>
      <c r="N310" s="43">
        <f>IFERROR(__xludf.DUMMYFUNCTION("""COMPUTED_VALUE"""),7.0)</f>
        <v>7</v>
      </c>
      <c r="O310" s="43">
        <f>IFERROR(__xludf.DUMMYFUNCTION("""COMPUTED_VALUE"""),5.0)</f>
        <v>5</v>
      </c>
    </row>
    <row r="311">
      <c r="A311" s="43" t="str">
        <f>'アセスメント'!B312</f>
        <v>CORPORATE-7-6</v>
      </c>
      <c r="B311" s="43" t="str">
        <f>criteria!D311</f>
        <v>アンチパターン</v>
      </c>
      <c r="C311" s="43" t="b">
        <f>'アセスメント'!F312</f>
        <v>0</v>
      </c>
      <c r="D311" s="43" t="b">
        <f>'アセスメント'!G312</f>
        <v>0</v>
      </c>
      <c r="E311" s="43" t="b">
        <f>'アセスメント'!H312</f>
        <v>0</v>
      </c>
      <c r="F311" s="43" t="b">
        <f t="shared" si="1"/>
        <v>1</v>
      </c>
      <c r="G311" s="43" t="b">
        <f t="shared" si="2"/>
        <v>0</v>
      </c>
      <c r="H311" s="43" t="b">
        <f t="shared" si="3"/>
        <v>0</v>
      </c>
      <c r="I311" s="43" t="b">
        <f t="shared" si="4"/>
        <v>0</v>
      </c>
      <c r="J311" s="43" t="b">
        <f t="shared" si="5"/>
        <v>1</v>
      </c>
      <c r="K311" s="80">
        <f t="shared" si="6"/>
        <v>0</v>
      </c>
      <c r="L311" s="43" t="str">
        <f t="shared" si="7"/>
        <v>-</v>
      </c>
      <c r="M311" s="43" t="str">
        <f>IFERROR(__xludf.DUMMYFUNCTION("split(A311,""-"")"),"CORPORATE")</f>
        <v>CORPORATE</v>
      </c>
      <c r="N311" s="43">
        <f>IFERROR(__xludf.DUMMYFUNCTION("""COMPUTED_VALUE"""),7.0)</f>
        <v>7</v>
      </c>
      <c r="O311" s="43">
        <f>IFERROR(__xludf.DUMMYFUNCTION("""COMPUTED_VALUE"""),6.0)</f>
        <v>6</v>
      </c>
    </row>
    <row r="312">
      <c r="A312" s="43" t="str">
        <f>'アセスメント'!B313</f>
        <v>CORPORATE-7-7</v>
      </c>
      <c r="B312" s="43" t="str">
        <f>criteria!D312</f>
        <v>アンチパターン</v>
      </c>
      <c r="C312" s="43" t="b">
        <f>'アセスメント'!F313</f>
        <v>0</v>
      </c>
      <c r="D312" s="43" t="b">
        <f>'アセスメント'!G313</f>
        <v>0</v>
      </c>
      <c r="E312" s="43" t="b">
        <f>'アセスメント'!H313</f>
        <v>0</v>
      </c>
      <c r="F312" s="43" t="b">
        <f t="shared" si="1"/>
        <v>1</v>
      </c>
      <c r="G312" s="43" t="b">
        <f t="shared" si="2"/>
        <v>0</v>
      </c>
      <c r="H312" s="43" t="b">
        <f t="shared" si="3"/>
        <v>0</v>
      </c>
      <c r="I312" s="43" t="b">
        <f t="shared" si="4"/>
        <v>0</v>
      </c>
      <c r="J312" s="43" t="b">
        <f t="shared" si="5"/>
        <v>1</v>
      </c>
      <c r="K312" s="80">
        <f t="shared" si="6"/>
        <v>0</v>
      </c>
      <c r="L312" s="43" t="str">
        <f t="shared" si="7"/>
        <v>-</v>
      </c>
      <c r="M312" s="43" t="str">
        <f>IFERROR(__xludf.DUMMYFUNCTION("split(A312,""-"")"),"CORPORATE")</f>
        <v>CORPORATE</v>
      </c>
      <c r="N312" s="43">
        <f>IFERROR(__xludf.DUMMYFUNCTION("""COMPUTED_VALUE"""),7.0)</f>
        <v>7</v>
      </c>
      <c r="O312" s="43">
        <f>IFERROR(__xludf.DUMMYFUNCTION("""COMPUTED_VALUE"""),7.0)</f>
        <v>7</v>
      </c>
    </row>
    <row r="313">
      <c r="A313" s="43" t="str">
        <f>'アセスメント'!B314</f>
        <v>CORPORATE-7-8</v>
      </c>
      <c r="B313" s="43" t="str">
        <f>criteria!D313</f>
        <v>アンチパターン</v>
      </c>
      <c r="C313" s="43" t="b">
        <f>'アセスメント'!F314</f>
        <v>0</v>
      </c>
      <c r="D313" s="43" t="b">
        <f>'アセスメント'!G314</f>
        <v>0</v>
      </c>
      <c r="E313" s="43" t="b">
        <f>'アセスメント'!H314</f>
        <v>0</v>
      </c>
      <c r="F313" s="43" t="b">
        <f t="shared" si="1"/>
        <v>1</v>
      </c>
      <c r="G313" s="43" t="b">
        <f t="shared" si="2"/>
        <v>0</v>
      </c>
      <c r="H313" s="43" t="b">
        <f t="shared" si="3"/>
        <v>0</v>
      </c>
      <c r="I313" s="43" t="b">
        <f t="shared" si="4"/>
        <v>0</v>
      </c>
      <c r="J313" s="43" t="b">
        <f t="shared" si="5"/>
        <v>1</v>
      </c>
      <c r="K313" s="80">
        <f t="shared" si="6"/>
        <v>0</v>
      </c>
      <c r="L313" s="43" t="str">
        <f t="shared" si="7"/>
        <v>-</v>
      </c>
      <c r="M313" s="43" t="str">
        <f>IFERROR(__xludf.DUMMYFUNCTION("split(A313,""-"")"),"CORPORATE")</f>
        <v>CORPORATE</v>
      </c>
      <c r="N313" s="43">
        <f>IFERROR(__xludf.DUMMYFUNCTION("""COMPUTED_VALUE"""),7.0)</f>
        <v>7</v>
      </c>
      <c r="O313" s="43">
        <f>IFERROR(__xludf.DUMMYFUNCTION("""COMPUTED_VALUE"""),8.0)</f>
        <v>8</v>
      </c>
    </row>
    <row r="314">
      <c r="A314" s="43" t="str">
        <f>'アセスメント'!B315</f>
        <v>CORPORATE-8-1</v>
      </c>
      <c r="B314" s="43" t="str">
        <f>criteria!D314</f>
        <v>メトリクスの計測</v>
      </c>
      <c r="C314" s="43" t="b">
        <f>'アセスメント'!F315</f>
        <v>0</v>
      </c>
      <c r="D314" s="43" t="b">
        <f>'アセスメント'!G315</f>
        <v>0</v>
      </c>
      <c r="E314" s="43" t="b">
        <f>'アセスメント'!H315</f>
        <v>0</v>
      </c>
      <c r="F314" s="43" t="b">
        <f t="shared" si="1"/>
        <v>1</v>
      </c>
      <c r="G314" s="43" t="b">
        <f t="shared" si="2"/>
        <v>0</v>
      </c>
      <c r="H314" s="43" t="b">
        <f t="shared" si="3"/>
        <v>0</v>
      </c>
      <c r="I314" s="43" t="b">
        <f t="shared" si="4"/>
        <v>0</v>
      </c>
      <c r="J314" s="43" t="b">
        <f t="shared" si="5"/>
        <v>0</v>
      </c>
      <c r="K314" s="80">
        <f t="shared" si="6"/>
        <v>0</v>
      </c>
      <c r="L314" s="43" t="str">
        <f t="shared" si="7"/>
        <v>-</v>
      </c>
      <c r="M314" s="43" t="str">
        <f>IFERROR(__xludf.DUMMYFUNCTION("split(A314,""-"")"),"CORPORATE")</f>
        <v>CORPORATE</v>
      </c>
      <c r="N314" s="43">
        <f>IFERROR(__xludf.DUMMYFUNCTION("""COMPUTED_VALUE"""),8.0)</f>
        <v>8</v>
      </c>
      <c r="O314" s="43">
        <f>IFERROR(__xludf.DUMMYFUNCTION("""COMPUTED_VALUE"""),1.0)</f>
        <v>1</v>
      </c>
    </row>
    <row r="315">
      <c r="A315" s="43" t="str">
        <f>'アセスメント'!B316</f>
        <v>CORPORATE-8-2</v>
      </c>
      <c r="B315" s="43" t="str">
        <f>criteria!D315</f>
        <v>学習と改善</v>
      </c>
      <c r="C315" s="43" t="b">
        <f>'アセスメント'!F316</f>
        <v>0</v>
      </c>
      <c r="D315" s="43" t="b">
        <f>'アセスメント'!G316</f>
        <v>0</v>
      </c>
      <c r="E315" s="43" t="b">
        <f>'アセスメント'!H316</f>
        <v>0</v>
      </c>
      <c r="F315" s="43" t="b">
        <f t="shared" si="1"/>
        <v>1</v>
      </c>
      <c r="G315" s="43" t="b">
        <f t="shared" si="2"/>
        <v>0</v>
      </c>
      <c r="H315" s="43" t="b">
        <f t="shared" si="3"/>
        <v>0</v>
      </c>
      <c r="I315" s="43" t="b">
        <f t="shared" si="4"/>
        <v>0</v>
      </c>
      <c r="J315" s="43" t="b">
        <f t="shared" si="5"/>
        <v>0</v>
      </c>
      <c r="K315" s="80">
        <f t="shared" si="6"/>
        <v>0</v>
      </c>
      <c r="L315" s="43" t="str">
        <f t="shared" si="7"/>
        <v>-</v>
      </c>
      <c r="M315" s="43" t="str">
        <f>IFERROR(__xludf.DUMMYFUNCTION("split(A315,""-"")"),"CORPORATE")</f>
        <v>CORPORATE</v>
      </c>
      <c r="N315" s="43">
        <f>IFERROR(__xludf.DUMMYFUNCTION("""COMPUTED_VALUE"""),8.0)</f>
        <v>8</v>
      </c>
      <c r="O315" s="43">
        <f>IFERROR(__xludf.DUMMYFUNCTION("""COMPUTED_VALUE"""),2.0)</f>
        <v>2</v>
      </c>
    </row>
    <row r="316">
      <c r="A316" s="43" t="str">
        <f>'アセスメント'!B317</f>
        <v>CORPORATE-8-3</v>
      </c>
      <c r="B316" s="43" t="str">
        <f>criteria!D316</f>
        <v>プラクティス</v>
      </c>
      <c r="C316" s="43" t="b">
        <f>'アセスメント'!F317</f>
        <v>0</v>
      </c>
      <c r="D316" s="43" t="b">
        <f>'アセスメント'!G317</f>
        <v>0</v>
      </c>
      <c r="E316" s="43" t="b">
        <f>'アセスメント'!H317</f>
        <v>0</v>
      </c>
      <c r="F316" s="43" t="b">
        <f t="shared" si="1"/>
        <v>1</v>
      </c>
      <c r="G316" s="43" t="b">
        <f t="shared" si="2"/>
        <v>0</v>
      </c>
      <c r="H316" s="43" t="b">
        <f t="shared" si="3"/>
        <v>0</v>
      </c>
      <c r="I316" s="43" t="b">
        <f t="shared" si="4"/>
        <v>0</v>
      </c>
      <c r="J316" s="43" t="b">
        <f t="shared" si="5"/>
        <v>0</v>
      </c>
      <c r="K316" s="80">
        <f t="shared" si="6"/>
        <v>0</v>
      </c>
      <c r="L316" s="43" t="str">
        <f t="shared" si="7"/>
        <v>-</v>
      </c>
      <c r="M316" s="43" t="str">
        <f>IFERROR(__xludf.DUMMYFUNCTION("split(A316,""-"")"),"CORPORATE")</f>
        <v>CORPORATE</v>
      </c>
      <c r="N316" s="43">
        <f>IFERROR(__xludf.DUMMYFUNCTION("""COMPUTED_VALUE"""),8.0)</f>
        <v>8</v>
      </c>
      <c r="O316" s="43">
        <f>IFERROR(__xludf.DUMMYFUNCTION("""COMPUTED_VALUE"""),3.0)</f>
        <v>3</v>
      </c>
    </row>
    <row r="317">
      <c r="A317" s="43" t="str">
        <f>'アセスメント'!B318</f>
        <v>CORPORATE-8-4</v>
      </c>
      <c r="B317" s="43" t="str">
        <f>criteria!D317</f>
        <v>プラクティス</v>
      </c>
      <c r="C317" s="43" t="b">
        <f>'アセスメント'!F318</f>
        <v>0</v>
      </c>
      <c r="D317" s="43" t="b">
        <f>'アセスメント'!G318</f>
        <v>0</v>
      </c>
      <c r="E317" s="43" t="b">
        <f>'アセスメント'!H318</f>
        <v>0</v>
      </c>
      <c r="F317" s="43" t="b">
        <f t="shared" si="1"/>
        <v>1</v>
      </c>
      <c r="G317" s="43" t="b">
        <f t="shared" si="2"/>
        <v>0</v>
      </c>
      <c r="H317" s="43" t="b">
        <f t="shared" si="3"/>
        <v>0</v>
      </c>
      <c r="I317" s="43" t="b">
        <f t="shared" si="4"/>
        <v>0</v>
      </c>
      <c r="J317" s="43" t="b">
        <f t="shared" si="5"/>
        <v>0</v>
      </c>
      <c r="K317" s="80">
        <f t="shared" si="6"/>
        <v>0</v>
      </c>
      <c r="L317" s="43" t="str">
        <f t="shared" si="7"/>
        <v>-</v>
      </c>
      <c r="M317" s="43" t="str">
        <f>IFERROR(__xludf.DUMMYFUNCTION("split(A317,""-"")"),"CORPORATE")</f>
        <v>CORPORATE</v>
      </c>
      <c r="N317" s="43">
        <f>IFERROR(__xludf.DUMMYFUNCTION("""COMPUTED_VALUE"""),8.0)</f>
        <v>8</v>
      </c>
      <c r="O317" s="43">
        <f>IFERROR(__xludf.DUMMYFUNCTION("""COMPUTED_VALUE"""),4.0)</f>
        <v>4</v>
      </c>
    </row>
    <row r="318">
      <c r="A318" s="43" t="str">
        <f>'アセスメント'!B319</f>
        <v>CORPORATE-8-5</v>
      </c>
      <c r="B318" s="43" t="str">
        <f>criteria!D318</f>
        <v>プラクティス</v>
      </c>
      <c r="C318" s="43" t="b">
        <f>'アセスメント'!F319</f>
        <v>0</v>
      </c>
      <c r="D318" s="43" t="b">
        <f>'アセスメント'!G319</f>
        <v>0</v>
      </c>
      <c r="E318" s="43" t="b">
        <f>'アセスメント'!H319</f>
        <v>0</v>
      </c>
      <c r="F318" s="43" t="b">
        <f t="shared" si="1"/>
        <v>1</v>
      </c>
      <c r="G318" s="43" t="b">
        <f t="shared" si="2"/>
        <v>0</v>
      </c>
      <c r="H318" s="43" t="b">
        <f t="shared" si="3"/>
        <v>0</v>
      </c>
      <c r="I318" s="43" t="b">
        <f t="shared" si="4"/>
        <v>0</v>
      </c>
      <c r="J318" s="43" t="b">
        <f t="shared" si="5"/>
        <v>0</v>
      </c>
      <c r="K318" s="80">
        <f t="shared" si="6"/>
        <v>0</v>
      </c>
      <c r="L318" s="43" t="str">
        <f t="shared" si="7"/>
        <v>-</v>
      </c>
      <c r="M318" s="43" t="str">
        <f>IFERROR(__xludf.DUMMYFUNCTION("split(A318,""-"")"),"CORPORATE")</f>
        <v>CORPORATE</v>
      </c>
      <c r="N318" s="43">
        <f>IFERROR(__xludf.DUMMYFUNCTION("""COMPUTED_VALUE"""),8.0)</f>
        <v>8</v>
      </c>
      <c r="O318" s="43">
        <f>IFERROR(__xludf.DUMMYFUNCTION("""COMPUTED_VALUE"""),5.0)</f>
        <v>5</v>
      </c>
    </row>
    <row r="319">
      <c r="A319" s="43" t="str">
        <f>'アセスメント'!B320</f>
        <v>CORPORATE-8-6</v>
      </c>
      <c r="B319" s="43" t="str">
        <f>criteria!D319</f>
        <v>アンチパターン</v>
      </c>
      <c r="C319" s="43" t="b">
        <f>'アセスメント'!F320</f>
        <v>0</v>
      </c>
      <c r="D319" s="43" t="b">
        <f>'アセスメント'!G320</f>
        <v>0</v>
      </c>
      <c r="E319" s="43" t="b">
        <f>'アセスメント'!H320</f>
        <v>0</v>
      </c>
      <c r="F319" s="43" t="b">
        <f t="shared" si="1"/>
        <v>1</v>
      </c>
      <c r="G319" s="43" t="b">
        <f t="shared" si="2"/>
        <v>0</v>
      </c>
      <c r="H319" s="43" t="b">
        <f t="shared" si="3"/>
        <v>0</v>
      </c>
      <c r="I319" s="43" t="b">
        <f t="shared" si="4"/>
        <v>0</v>
      </c>
      <c r="J319" s="43" t="b">
        <f t="shared" si="5"/>
        <v>1</v>
      </c>
      <c r="K319" s="80">
        <f t="shared" si="6"/>
        <v>0</v>
      </c>
      <c r="L319" s="43" t="str">
        <f t="shared" si="7"/>
        <v>-</v>
      </c>
      <c r="M319" s="43" t="str">
        <f>IFERROR(__xludf.DUMMYFUNCTION("split(A319,""-"")"),"CORPORATE")</f>
        <v>CORPORATE</v>
      </c>
      <c r="N319" s="43">
        <f>IFERROR(__xludf.DUMMYFUNCTION("""COMPUTED_VALUE"""),8.0)</f>
        <v>8</v>
      </c>
      <c r="O319" s="43">
        <f>IFERROR(__xludf.DUMMYFUNCTION("""COMPUTED_VALUE"""),6.0)</f>
        <v>6</v>
      </c>
    </row>
    <row r="320">
      <c r="A320" s="43" t="str">
        <f>'アセスメント'!B321</f>
        <v>CORPORATE-8-7</v>
      </c>
      <c r="B320" s="43" t="str">
        <f>criteria!D320</f>
        <v>アンチパターン</v>
      </c>
      <c r="C320" s="43" t="b">
        <f>'アセスメント'!F321</f>
        <v>0</v>
      </c>
      <c r="D320" s="43" t="b">
        <f>'アセスメント'!G321</f>
        <v>0</v>
      </c>
      <c r="E320" s="43" t="b">
        <f>'アセスメント'!H321</f>
        <v>0</v>
      </c>
      <c r="F320" s="43" t="b">
        <f t="shared" si="1"/>
        <v>1</v>
      </c>
      <c r="G320" s="43" t="b">
        <f t="shared" si="2"/>
        <v>0</v>
      </c>
      <c r="H320" s="43" t="b">
        <f t="shared" si="3"/>
        <v>0</v>
      </c>
      <c r="I320" s="43" t="b">
        <f t="shared" si="4"/>
        <v>0</v>
      </c>
      <c r="J320" s="43" t="b">
        <f t="shared" si="5"/>
        <v>1</v>
      </c>
      <c r="K320" s="80">
        <f t="shared" si="6"/>
        <v>0</v>
      </c>
      <c r="L320" s="43" t="str">
        <f t="shared" si="7"/>
        <v>-</v>
      </c>
      <c r="M320" s="43" t="str">
        <f>IFERROR(__xludf.DUMMYFUNCTION("split(A320,""-"")"),"CORPORATE")</f>
        <v>CORPORATE</v>
      </c>
      <c r="N320" s="43">
        <f>IFERROR(__xludf.DUMMYFUNCTION("""COMPUTED_VALUE"""),8.0)</f>
        <v>8</v>
      </c>
      <c r="O320" s="43">
        <f>IFERROR(__xludf.DUMMYFUNCTION("""COMPUTED_VALUE"""),7.0)</f>
        <v>7</v>
      </c>
    </row>
    <row r="321">
      <c r="A321" s="43" t="str">
        <f>'アセスメント'!B322</f>
        <v>CORPORATE-8-8</v>
      </c>
      <c r="B321" s="43" t="str">
        <f>criteria!D321</f>
        <v>アンチパターン</v>
      </c>
      <c r="C321" s="43" t="b">
        <f>'アセスメント'!F322</f>
        <v>0</v>
      </c>
      <c r="D321" s="43" t="b">
        <f>'アセスメント'!G322</f>
        <v>0</v>
      </c>
      <c r="E321" s="43" t="b">
        <f>'アセスメント'!H322</f>
        <v>0</v>
      </c>
      <c r="F321" s="43" t="b">
        <f t="shared" si="1"/>
        <v>1</v>
      </c>
      <c r="G321" s="43" t="b">
        <f t="shared" si="2"/>
        <v>0</v>
      </c>
      <c r="H321" s="43" t="b">
        <f t="shared" si="3"/>
        <v>0</v>
      </c>
      <c r="I321" s="43" t="b">
        <f t="shared" si="4"/>
        <v>0</v>
      </c>
      <c r="J321" s="43" t="b">
        <f t="shared" si="5"/>
        <v>1</v>
      </c>
      <c r="K321" s="80">
        <f t="shared" si="6"/>
        <v>0</v>
      </c>
      <c r="L321" s="43" t="str">
        <f t="shared" si="7"/>
        <v>-</v>
      </c>
      <c r="M321" s="43" t="str">
        <f>IFERROR(__xludf.DUMMYFUNCTION("split(A321,""-"")"),"CORPORATE")</f>
        <v>CORPORATE</v>
      </c>
      <c r="N321" s="43">
        <f>IFERROR(__xludf.DUMMYFUNCTION("""COMPUTED_VALUE"""),8.0)</f>
        <v>8</v>
      </c>
      <c r="O321" s="43">
        <f>IFERROR(__xludf.DUMMYFUNCTION("""COMPUTED_VALUE"""),8.0)</f>
        <v>8</v>
      </c>
    </row>
    <row r="322">
      <c r="A322" s="43" t="str">
        <f>'アセスメント'!B323</f>
        <v>CORPORATE-9-1</v>
      </c>
      <c r="B322" s="43" t="str">
        <f>criteria!D322</f>
        <v>メトリクスの計測</v>
      </c>
      <c r="C322" s="43" t="b">
        <f>'アセスメント'!F323</f>
        <v>0</v>
      </c>
      <c r="D322" s="43" t="b">
        <f>'アセスメント'!G323</f>
        <v>0</v>
      </c>
      <c r="E322" s="43" t="b">
        <f>'アセスメント'!H323</f>
        <v>0</v>
      </c>
      <c r="F322" s="43" t="b">
        <f t="shared" si="1"/>
        <v>1</v>
      </c>
      <c r="G322" s="43" t="b">
        <f t="shared" si="2"/>
        <v>0</v>
      </c>
      <c r="H322" s="43" t="b">
        <f t="shared" si="3"/>
        <v>0</v>
      </c>
      <c r="I322" s="43" t="b">
        <f t="shared" si="4"/>
        <v>0</v>
      </c>
      <c r="J322" s="43" t="b">
        <f t="shared" si="5"/>
        <v>0</v>
      </c>
      <c r="K322" s="80">
        <f t="shared" si="6"/>
        <v>0</v>
      </c>
      <c r="L322" s="43" t="str">
        <f t="shared" si="7"/>
        <v>-</v>
      </c>
      <c r="M322" s="43" t="str">
        <f>IFERROR(__xludf.DUMMYFUNCTION("split(A322,""-"")"),"CORPORATE")</f>
        <v>CORPORATE</v>
      </c>
      <c r="N322" s="43">
        <f>IFERROR(__xludf.DUMMYFUNCTION("""COMPUTED_VALUE"""),9.0)</f>
        <v>9</v>
      </c>
      <c r="O322" s="43">
        <f>IFERROR(__xludf.DUMMYFUNCTION("""COMPUTED_VALUE"""),1.0)</f>
        <v>1</v>
      </c>
    </row>
    <row r="323">
      <c r="A323" s="43" t="str">
        <f>'アセスメント'!B324</f>
        <v>CORPORATE-9-2</v>
      </c>
      <c r="B323" s="43" t="str">
        <f>criteria!D323</f>
        <v>学習と改善</v>
      </c>
      <c r="C323" s="43" t="b">
        <f>'アセスメント'!F324</f>
        <v>0</v>
      </c>
      <c r="D323" s="43" t="b">
        <f>'アセスメント'!G324</f>
        <v>0</v>
      </c>
      <c r="E323" s="43" t="b">
        <f>'アセスメント'!H324</f>
        <v>0</v>
      </c>
      <c r="F323" s="43" t="b">
        <f t="shared" si="1"/>
        <v>1</v>
      </c>
      <c r="G323" s="43" t="b">
        <f t="shared" si="2"/>
        <v>0</v>
      </c>
      <c r="H323" s="43" t="b">
        <f t="shared" si="3"/>
        <v>0</v>
      </c>
      <c r="I323" s="43" t="b">
        <f t="shared" si="4"/>
        <v>0</v>
      </c>
      <c r="J323" s="43" t="b">
        <f t="shared" si="5"/>
        <v>0</v>
      </c>
      <c r="K323" s="80">
        <f t="shared" si="6"/>
        <v>0</v>
      </c>
      <c r="L323" s="43" t="str">
        <f t="shared" si="7"/>
        <v>-</v>
      </c>
      <c r="M323" s="43" t="str">
        <f>IFERROR(__xludf.DUMMYFUNCTION("split(A323,""-"")"),"CORPORATE")</f>
        <v>CORPORATE</v>
      </c>
      <c r="N323" s="43">
        <f>IFERROR(__xludf.DUMMYFUNCTION("""COMPUTED_VALUE"""),9.0)</f>
        <v>9</v>
      </c>
      <c r="O323" s="43">
        <f>IFERROR(__xludf.DUMMYFUNCTION("""COMPUTED_VALUE"""),2.0)</f>
        <v>2</v>
      </c>
    </row>
    <row r="324">
      <c r="A324" s="43" t="str">
        <f>'アセスメント'!B325</f>
        <v>CORPORATE-9-3</v>
      </c>
      <c r="B324" s="43" t="str">
        <f>criteria!D324</f>
        <v>プラクティス</v>
      </c>
      <c r="C324" s="43" t="b">
        <f>'アセスメント'!F325</f>
        <v>0</v>
      </c>
      <c r="D324" s="43" t="b">
        <f>'アセスメント'!G325</f>
        <v>0</v>
      </c>
      <c r="E324" s="43" t="b">
        <f>'アセスメント'!H325</f>
        <v>0</v>
      </c>
      <c r="F324" s="43" t="b">
        <f t="shared" si="1"/>
        <v>1</v>
      </c>
      <c r="G324" s="43" t="b">
        <f t="shared" si="2"/>
        <v>0</v>
      </c>
      <c r="H324" s="43" t="b">
        <f t="shared" si="3"/>
        <v>0</v>
      </c>
      <c r="I324" s="43" t="b">
        <f t="shared" si="4"/>
        <v>0</v>
      </c>
      <c r="J324" s="43" t="b">
        <f t="shared" si="5"/>
        <v>0</v>
      </c>
      <c r="K324" s="80">
        <f t="shared" si="6"/>
        <v>0</v>
      </c>
      <c r="L324" s="43" t="str">
        <f t="shared" si="7"/>
        <v>-</v>
      </c>
      <c r="M324" s="43" t="str">
        <f>IFERROR(__xludf.DUMMYFUNCTION("split(A324,""-"")"),"CORPORATE")</f>
        <v>CORPORATE</v>
      </c>
      <c r="N324" s="43">
        <f>IFERROR(__xludf.DUMMYFUNCTION("""COMPUTED_VALUE"""),9.0)</f>
        <v>9</v>
      </c>
      <c r="O324" s="43">
        <f>IFERROR(__xludf.DUMMYFUNCTION("""COMPUTED_VALUE"""),3.0)</f>
        <v>3</v>
      </c>
    </row>
    <row r="325">
      <c r="A325" s="43" t="str">
        <f>'アセスメント'!B326</f>
        <v>CORPORATE-9-4</v>
      </c>
      <c r="B325" s="43" t="str">
        <f>criteria!D325</f>
        <v>プラクティス</v>
      </c>
      <c r="C325" s="43" t="b">
        <f>'アセスメント'!F326</f>
        <v>0</v>
      </c>
      <c r="D325" s="43" t="b">
        <f>'アセスメント'!G326</f>
        <v>0</v>
      </c>
      <c r="E325" s="43" t="b">
        <f>'アセスメント'!H326</f>
        <v>0</v>
      </c>
      <c r="F325" s="43" t="b">
        <f t="shared" si="1"/>
        <v>1</v>
      </c>
      <c r="G325" s="43" t="b">
        <f t="shared" si="2"/>
        <v>0</v>
      </c>
      <c r="H325" s="43" t="b">
        <f t="shared" si="3"/>
        <v>0</v>
      </c>
      <c r="I325" s="43" t="b">
        <f t="shared" si="4"/>
        <v>0</v>
      </c>
      <c r="J325" s="43" t="b">
        <f t="shared" si="5"/>
        <v>0</v>
      </c>
      <c r="K325" s="80">
        <f t="shared" si="6"/>
        <v>0</v>
      </c>
      <c r="L325" s="43" t="str">
        <f t="shared" si="7"/>
        <v>-</v>
      </c>
      <c r="M325" s="43" t="str">
        <f>IFERROR(__xludf.DUMMYFUNCTION("split(A325,""-"")"),"CORPORATE")</f>
        <v>CORPORATE</v>
      </c>
      <c r="N325" s="43">
        <f>IFERROR(__xludf.DUMMYFUNCTION("""COMPUTED_VALUE"""),9.0)</f>
        <v>9</v>
      </c>
      <c r="O325" s="43">
        <f>IFERROR(__xludf.DUMMYFUNCTION("""COMPUTED_VALUE"""),4.0)</f>
        <v>4</v>
      </c>
    </row>
    <row r="326">
      <c r="A326" s="43" t="str">
        <f>'アセスメント'!B327</f>
        <v>CORPORATE-9-5</v>
      </c>
      <c r="B326" s="43" t="str">
        <f>criteria!D326</f>
        <v>プラクティス</v>
      </c>
      <c r="C326" s="43" t="b">
        <f>'アセスメント'!F327</f>
        <v>0</v>
      </c>
      <c r="D326" s="43" t="b">
        <f>'アセスメント'!G327</f>
        <v>0</v>
      </c>
      <c r="E326" s="43" t="b">
        <f>'アセスメント'!H327</f>
        <v>0</v>
      </c>
      <c r="F326" s="43" t="b">
        <f t="shared" si="1"/>
        <v>1</v>
      </c>
      <c r="G326" s="43" t="b">
        <f t="shared" si="2"/>
        <v>0</v>
      </c>
      <c r="H326" s="43" t="b">
        <f t="shared" si="3"/>
        <v>0</v>
      </c>
      <c r="I326" s="43" t="b">
        <f t="shared" si="4"/>
        <v>0</v>
      </c>
      <c r="J326" s="43" t="b">
        <f t="shared" si="5"/>
        <v>0</v>
      </c>
      <c r="K326" s="80">
        <f t="shared" si="6"/>
        <v>0</v>
      </c>
      <c r="L326" s="43" t="str">
        <f t="shared" si="7"/>
        <v>-</v>
      </c>
      <c r="M326" s="43" t="str">
        <f>IFERROR(__xludf.DUMMYFUNCTION("split(A326,""-"")"),"CORPORATE")</f>
        <v>CORPORATE</v>
      </c>
      <c r="N326" s="43">
        <f>IFERROR(__xludf.DUMMYFUNCTION("""COMPUTED_VALUE"""),9.0)</f>
        <v>9</v>
      </c>
      <c r="O326" s="43">
        <f>IFERROR(__xludf.DUMMYFUNCTION("""COMPUTED_VALUE"""),5.0)</f>
        <v>5</v>
      </c>
    </row>
    <row r="327">
      <c r="A327" s="43" t="str">
        <f>'アセスメント'!B328</f>
        <v>CORPORATE-9-6</v>
      </c>
      <c r="B327" s="43" t="str">
        <f>criteria!D327</f>
        <v>アンチパターン</v>
      </c>
      <c r="C327" s="43" t="b">
        <f>'アセスメント'!F328</f>
        <v>0</v>
      </c>
      <c r="D327" s="43" t="b">
        <f>'アセスメント'!G328</f>
        <v>0</v>
      </c>
      <c r="E327" s="43" t="b">
        <f>'アセスメント'!H328</f>
        <v>0</v>
      </c>
      <c r="F327" s="43" t="b">
        <f t="shared" si="1"/>
        <v>1</v>
      </c>
      <c r="G327" s="43" t="b">
        <f t="shared" si="2"/>
        <v>0</v>
      </c>
      <c r="H327" s="43" t="b">
        <f t="shared" si="3"/>
        <v>0</v>
      </c>
      <c r="I327" s="43" t="b">
        <f t="shared" si="4"/>
        <v>0</v>
      </c>
      <c r="J327" s="43" t="b">
        <f t="shared" si="5"/>
        <v>1</v>
      </c>
      <c r="K327" s="80">
        <f t="shared" si="6"/>
        <v>0</v>
      </c>
      <c r="L327" s="43" t="str">
        <f t="shared" si="7"/>
        <v>-</v>
      </c>
      <c r="M327" s="43" t="str">
        <f>IFERROR(__xludf.DUMMYFUNCTION("split(A327,""-"")"),"CORPORATE")</f>
        <v>CORPORATE</v>
      </c>
      <c r="N327" s="43">
        <f>IFERROR(__xludf.DUMMYFUNCTION("""COMPUTED_VALUE"""),9.0)</f>
        <v>9</v>
      </c>
      <c r="O327" s="43">
        <f>IFERROR(__xludf.DUMMYFUNCTION("""COMPUTED_VALUE"""),6.0)</f>
        <v>6</v>
      </c>
    </row>
    <row r="328">
      <c r="A328" s="43" t="str">
        <f>'アセスメント'!B329</f>
        <v>CORPORATE-9-7</v>
      </c>
      <c r="B328" s="43" t="str">
        <f>criteria!D328</f>
        <v>アンチパターン</v>
      </c>
      <c r="C328" s="43" t="b">
        <f>'アセスメント'!F329</f>
        <v>0</v>
      </c>
      <c r="D328" s="43" t="b">
        <f>'アセスメント'!G329</f>
        <v>0</v>
      </c>
      <c r="E328" s="43" t="b">
        <f>'アセスメント'!H329</f>
        <v>0</v>
      </c>
      <c r="F328" s="43" t="b">
        <f t="shared" si="1"/>
        <v>1</v>
      </c>
      <c r="G328" s="43" t="b">
        <f t="shared" si="2"/>
        <v>0</v>
      </c>
      <c r="H328" s="43" t="b">
        <f t="shared" si="3"/>
        <v>0</v>
      </c>
      <c r="I328" s="43" t="b">
        <f t="shared" si="4"/>
        <v>0</v>
      </c>
      <c r="J328" s="43" t="b">
        <f t="shared" si="5"/>
        <v>1</v>
      </c>
      <c r="K328" s="80">
        <f t="shared" si="6"/>
        <v>0</v>
      </c>
      <c r="L328" s="43" t="str">
        <f t="shared" si="7"/>
        <v>-</v>
      </c>
      <c r="M328" s="43" t="str">
        <f>IFERROR(__xludf.DUMMYFUNCTION("split(A328,""-"")"),"CORPORATE")</f>
        <v>CORPORATE</v>
      </c>
      <c r="N328" s="43">
        <f>IFERROR(__xludf.DUMMYFUNCTION("""COMPUTED_VALUE"""),9.0)</f>
        <v>9</v>
      </c>
      <c r="O328" s="43">
        <f>IFERROR(__xludf.DUMMYFUNCTION("""COMPUTED_VALUE"""),7.0)</f>
        <v>7</v>
      </c>
    </row>
    <row r="329">
      <c r="A329" s="43" t="str">
        <f>'アセスメント'!B330</f>
        <v>CORPORATE-9-8</v>
      </c>
      <c r="B329" s="43" t="str">
        <f>criteria!D329</f>
        <v>アンチパターン</v>
      </c>
      <c r="C329" s="43" t="b">
        <f>'アセスメント'!F330</f>
        <v>0</v>
      </c>
      <c r="D329" s="43" t="b">
        <f>'アセスメント'!G330</f>
        <v>0</v>
      </c>
      <c r="E329" s="43" t="b">
        <f>'アセスメント'!H330</f>
        <v>0</v>
      </c>
      <c r="F329" s="43" t="b">
        <f t="shared" si="1"/>
        <v>1</v>
      </c>
      <c r="G329" s="43" t="b">
        <f t="shared" si="2"/>
        <v>0</v>
      </c>
      <c r="H329" s="43" t="b">
        <f t="shared" si="3"/>
        <v>0</v>
      </c>
      <c r="I329" s="43" t="b">
        <f t="shared" si="4"/>
        <v>0</v>
      </c>
      <c r="J329" s="43" t="b">
        <f t="shared" si="5"/>
        <v>1</v>
      </c>
      <c r="K329" s="80">
        <f t="shared" si="6"/>
        <v>0</v>
      </c>
      <c r="L329" s="43" t="str">
        <f t="shared" si="7"/>
        <v>-</v>
      </c>
      <c r="M329" s="43" t="str">
        <f>IFERROR(__xludf.DUMMYFUNCTION("split(A329,""-"")"),"CORPORATE")</f>
        <v>CORPORATE</v>
      </c>
      <c r="N329" s="43">
        <f>IFERROR(__xludf.DUMMYFUNCTION("""COMPUTED_VALUE"""),9.0)</f>
        <v>9</v>
      </c>
      <c r="O329" s="43">
        <f>IFERROR(__xludf.DUMMYFUNCTION("""COMPUTED_VALUE"""),8.0)</f>
        <v>8</v>
      </c>
    </row>
    <row r="330">
      <c r="A330" s="43" t="str">
        <f>'アセスメント'!B331</f>
        <v/>
      </c>
    </row>
    <row r="331">
      <c r="A331" s="43" t="str">
        <f>'アセスメント'!B332</f>
        <v/>
      </c>
    </row>
    <row r="332">
      <c r="A332" s="43" t="str">
        <f>'アセスメント'!B333</f>
        <v/>
      </c>
    </row>
    <row r="333">
      <c r="A333" s="43" t="str">
        <f>'アセスメント'!B334</f>
        <v/>
      </c>
    </row>
    <row r="334">
      <c r="A334" s="43" t="str">
        <f>'アセスメント'!B335</f>
        <v/>
      </c>
    </row>
    <row r="335">
      <c r="A335" s="43" t="str">
        <f>'アセスメント'!B336</f>
        <v/>
      </c>
    </row>
  </sheetData>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75"/>
  <sheetData>
    <row r="1">
      <c r="A1" s="93" t="s">
        <v>52</v>
      </c>
      <c r="B1" s="94" t="s">
        <v>25</v>
      </c>
      <c r="C1" s="94" t="s">
        <v>53</v>
      </c>
      <c r="D1" s="94" t="s">
        <v>54</v>
      </c>
      <c r="E1" s="94" t="s">
        <v>55</v>
      </c>
      <c r="F1" s="94" t="s">
        <v>56</v>
      </c>
    </row>
    <row r="2">
      <c r="A2" s="93">
        <v>1.0</v>
      </c>
      <c r="B2" s="94" t="s">
        <v>57</v>
      </c>
      <c r="C2" s="94" t="s">
        <v>16</v>
      </c>
      <c r="D2" s="94" t="s">
        <v>21</v>
      </c>
      <c r="E2" s="94" t="s">
        <v>58</v>
      </c>
      <c r="F2" s="94" t="s">
        <v>59</v>
      </c>
    </row>
    <row r="3">
      <c r="A3" s="93">
        <v>2.0</v>
      </c>
      <c r="B3" s="94" t="s">
        <v>60</v>
      </c>
      <c r="C3" s="94" t="s">
        <v>16</v>
      </c>
      <c r="D3" s="94" t="s">
        <v>22</v>
      </c>
      <c r="E3" s="94" t="s">
        <v>58</v>
      </c>
      <c r="F3" s="94" t="s">
        <v>61</v>
      </c>
    </row>
    <row r="4">
      <c r="A4" s="93">
        <v>3.0</v>
      </c>
      <c r="B4" s="94" t="s">
        <v>62</v>
      </c>
      <c r="C4" s="94" t="s">
        <v>16</v>
      </c>
      <c r="D4" s="94" t="s">
        <v>63</v>
      </c>
      <c r="E4" s="94" t="s">
        <v>58</v>
      </c>
      <c r="F4" s="94" t="s">
        <v>64</v>
      </c>
    </row>
    <row r="5">
      <c r="A5" s="93">
        <v>4.0</v>
      </c>
      <c r="B5" s="94" t="s">
        <v>65</v>
      </c>
      <c r="C5" s="94" t="s">
        <v>16</v>
      </c>
      <c r="D5" s="94" t="s">
        <v>63</v>
      </c>
      <c r="E5" s="94" t="s">
        <v>58</v>
      </c>
      <c r="F5" s="94" t="s">
        <v>66</v>
      </c>
    </row>
    <row r="6">
      <c r="A6" s="93">
        <v>5.0</v>
      </c>
      <c r="B6" s="94" t="s">
        <v>67</v>
      </c>
      <c r="C6" s="94" t="s">
        <v>16</v>
      </c>
      <c r="D6" s="94" t="s">
        <v>63</v>
      </c>
      <c r="E6" s="94" t="s">
        <v>58</v>
      </c>
      <c r="F6" s="94" t="s">
        <v>68</v>
      </c>
    </row>
    <row r="7">
      <c r="A7" s="93">
        <v>6.0</v>
      </c>
      <c r="B7" s="94" t="s">
        <v>69</v>
      </c>
      <c r="C7" s="94" t="s">
        <v>16</v>
      </c>
      <c r="D7" s="94" t="s">
        <v>24</v>
      </c>
      <c r="E7" s="94" t="s">
        <v>58</v>
      </c>
      <c r="F7" s="94" t="s">
        <v>70</v>
      </c>
    </row>
    <row r="8">
      <c r="A8" s="93">
        <v>7.0</v>
      </c>
      <c r="B8" s="94" t="s">
        <v>71</v>
      </c>
      <c r="C8" s="94" t="s">
        <v>16</v>
      </c>
      <c r="D8" s="94" t="s">
        <v>24</v>
      </c>
      <c r="E8" s="94" t="s">
        <v>58</v>
      </c>
      <c r="F8" s="94" t="s">
        <v>72</v>
      </c>
    </row>
    <row r="9">
      <c r="A9" s="93">
        <v>8.0</v>
      </c>
      <c r="B9" s="94" t="s">
        <v>73</v>
      </c>
      <c r="C9" s="94" t="s">
        <v>16</v>
      </c>
      <c r="D9" s="94" t="s">
        <v>24</v>
      </c>
      <c r="E9" s="94" t="s">
        <v>58</v>
      </c>
      <c r="F9" s="94" t="s">
        <v>74</v>
      </c>
    </row>
    <row r="10">
      <c r="A10" s="93">
        <v>9.0</v>
      </c>
      <c r="B10" s="94" t="s">
        <v>75</v>
      </c>
      <c r="C10" s="94" t="s">
        <v>16</v>
      </c>
      <c r="D10" s="94" t="s">
        <v>21</v>
      </c>
      <c r="E10" s="94" t="s">
        <v>76</v>
      </c>
      <c r="F10" s="94" t="s">
        <v>77</v>
      </c>
    </row>
    <row r="11">
      <c r="A11" s="93">
        <v>10.0</v>
      </c>
      <c r="B11" s="94" t="s">
        <v>78</v>
      </c>
      <c r="C11" s="94" t="s">
        <v>16</v>
      </c>
      <c r="D11" s="94" t="s">
        <v>22</v>
      </c>
      <c r="E11" s="94" t="s">
        <v>76</v>
      </c>
      <c r="F11" s="94" t="s">
        <v>79</v>
      </c>
    </row>
    <row r="12">
      <c r="A12" s="93">
        <v>11.0</v>
      </c>
      <c r="B12" s="94" t="s">
        <v>80</v>
      </c>
      <c r="C12" s="94" t="s">
        <v>16</v>
      </c>
      <c r="D12" s="94" t="s">
        <v>63</v>
      </c>
      <c r="E12" s="94" t="s">
        <v>76</v>
      </c>
      <c r="F12" s="94" t="s">
        <v>81</v>
      </c>
    </row>
    <row r="13">
      <c r="A13" s="93">
        <v>12.0</v>
      </c>
      <c r="B13" s="94" t="s">
        <v>82</v>
      </c>
      <c r="C13" s="94" t="s">
        <v>16</v>
      </c>
      <c r="D13" s="94" t="s">
        <v>63</v>
      </c>
      <c r="E13" s="94" t="s">
        <v>76</v>
      </c>
      <c r="F13" s="94" t="s">
        <v>83</v>
      </c>
    </row>
    <row r="14">
      <c r="A14" s="93">
        <v>13.0</v>
      </c>
      <c r="B14" s="94" t="s">
        <v>84</v>
      </c>
      <c r="C14" s="94" t="s">
        <v>16</v>
      </c>
      <c r="D14" s="94" t="s">
        <v>63</v>
      </c>
      <c r="E14" s="94" t="s">
        <v>76</v>
      </c>
      <c r="F14" s="94" t="s">
        <v>85</v>
      </c>
    </row>
    <row r="15">
      <c r="A15" s="93">
        <v>14.0</v>
      </c>
      <c r="B15" s="94" t="s">
        <v>86</v>
      </c>
      <c r="C15" s="94" t="s">
        <v>16</v>
      </c>
      <c r="D15" s="94" t="s">
        <v>24</v>
      </c>
      <c r="E15" s="94" t="s">
        <v>76</v>
      </c>
      <c r="F15" s="94" t="s">
        <v>87</v>
      </c>
    </row>
    <row r="16">
      <c r="A16" s="93">
        <v>15.0</v>
      </c>
      <c r="B16" s="94" t="s">
        <v>88</v>
      </c>
      <c r="C16" s="94" t="s">
        <v>16</v>
      </c>
      <c r="D16" s="94" t="s">
        <v>24</v>
      </c>
      <c r="E16" s="94" t="s">
        <v>76</v>
      </c>
      <c r="F16" s="94" t="s">
        <v>89</v>
      </c>
    </row>
    <row r="17">
      <c r="A17" s="93">
        <v>16.0</v>
      </c>
      <c r="B17" s="94" t="s">
        <v>90</v>
      </c>
      <c r="C17" s="94" t="s">
        <v>16</v>
      </c>
      <c r="D17" s="94" t="s">
        <v>24</v>
      </c>
      <c r="E17" s="94" t="s">
        <v>76</v>
      </c>
      <c r="F17" s="94" t="s">
        <v>91</v>
      </c>
    </row>
    <row r="18">
      <c r="A18" s="93">
        <v>17.0</v>
      </c>
      <c r="B18" s="94" t="s">
        <v>92</v>
      </c>
      <c r="C18" s="94" t="s">
        <v>16</v>
      </c>
      <c r="D18" s="94" t="s">
        <v>21</v>
      </c>
      <c r="E18" s="94" t="s">
        <v>93</v>
      </c>
      <c r="F18" s="94" t="s">
        <v>94</v>
      </c>
    </row>
    <row r="19">
      <c r="A19" s="93">
        <v>18.0</v>
      </c>
      <c r="B19" s="94" t="s">
        <v>95</v>
      </c>
      <c r="C19" s="94" t="s">
        <v>16</v>
      </c>
      <c r="D19" s="94" t="s">
        <v>22</v>
      </c>
      <c r="E19" s="94" t="s">
        <v>93</v>
      </c>
      <c r="F19" s="94" t="s">
        <v>96</v>
      </c>
    </row>
    <row r="20">
      <c r="A20" s="93">
        <v>19.0</v>
      </c>
      <c r="B20" s="94" t="s">
        <v>97</v>
      </c>
      <c r="C20" s="94" t="s">
        <v>16</v>
      </c>
      <c r="D20" s="94" t="s">
        <v>63</v>
      </c>
      <c r="E20" s="94" t="s">
        <v>93</v>
      </c>
      <c r="F20" s="94" t="s">
        <v>98</v>
      </c>
    </row>
    <row r="21">
      <c r="A21" s="93">
        <v>20.0</v>
      </c>
      <c r="B21" s="94" t="s">
        <v>99</v>
      </c>
      <c r="C21" s="94" t="s">
        <v>16</v>
      </c>
      <c r="D21" s="94" t="s">
        <v>63</v>
      </c>
      <c r="E21" s="94" t="s">
        <v>93</v>
      </c>
      <c r="F21" s="94" t="s">
        <v>100</v>
      </c>
    </row>
    <row r="22">
      <c r="A22" s="93">
        <v>21.0</v>
      </c>
      <c r="B22" s="94" t="s">
        <v>101</v>
      </c>
      <c r="C22" s="94" t="s">
        <v>16</v>
      </c>
      <c r="D22" s="94" t="s">
        <v>63</v>
      </c>
      <c r="E22" s="94" t="s">
        <v>93</v>
      </c>
      <c r="F22" s="94" t="s">
        <v>102</v>
      </c>
    </row>
    <row r="23">
      <c r="A23" s="93">
        <v>22.0</v>
      </c>
      <c r="B23" s="94" t="s">
        <v>103</v>
      </c>
      <c r="C23" s="94" t="s">
        <v>16</v>
      </c>
      <c r="D23" s="94" t="s">
        <v>24</v>
      </c>
      <c r="E23" s="94" t="s">
        <v>93</v>
      </c>
      <c r="F23" s="94" t="s">
        <v>104</v>
      </c>
    </row>
    <row r="24">
      <c r="A24" s="93">
        <v>23.0</v>
      </c>
      <c r="B24" s="94" t="s">
        <v>105</v>
      </c>
      <c r="C24" s="94" t="s">
        <v>16</v>
      </c>
      <c r="D24" s="94" t="s">
        <v>24</v>
      </c>
      <c r="E24" s="94" t="s">
        <v>93</v>
      </c>
      <c r="F24" s="94" t="s">
        <v>106</v>
      </c>
    </row>
    <row r="25">
      <c r="A25" s="93">
        <v>24.0</v>
      </c>
      <c r="B25" s="94" t="s">
        <v>107</v>
      </c>
      <c r="C25" s="94" t="s">
        <v>16</v>
      </c>
      <c r="D25" s="94" t="s">
        <v>24</v>
      </c>
      <c r="E25" s="94" t="s">
        <v>93</v>
      </c>
      <c r="F25" s="94" t="s">
        <v>108</v>
      </c>
    </row>
    <row r="26">
      <c r="A26" s="93">
        <v>25.0</v>
      </c>
      <c r="B26" s="94" t="s">
        <v>109</v>
      </c>
      <c r="C26" s="94" t="s">
        <v>16</v>
      </c>
      <c r="D26" s="94" t="s">
        <v>21</v>
      </c>
      <c r="E26" s="94" t="s">
        <v>110</v>
      </c>
      <c r="F26" s="94" t="s">
        <v>111</v>
      </c>
    </row>
    <row r="27">
      <c r="A27" s="93">
        <v>26.0</v>
      </c>
      <c r="B27" s="94" t="s">
        <v>112</v>
      </c>
      <c r="C27" s="94" t="s">
        <v>16</v>
      </c>
      <c r="D27" s="94" t="s">
        <v>22</v>
      </c>
      <c r="E27" s="94" t="s">
        <v>110</v>
      </c>
      <c r="F27" s="94" t="s">
        <v>113</v>
      </c>
    </row>
    <row r="28">
      <c r="A28" s="93">
        <v>27.0</v>
      </c>
      <c r="B28" s="94" t="s">
        <v>114</v>
      </c>
      <c r="C28" s="94" t="s">
        <v>16</v>
      </c>
      <c r="D28" s="94" t="s">
        <v>63</v>
      </c>
      <c r="E28" s="94" t="s">
        <v>110</v>
      </c>
      <c r="F28" s="94" t="s">
        <v>115</v>
      </c>
    </row>
    <row r="29">
      <c r="A29" s="93">
        <v>28.0</v>
      </c>
      <c r="B29" s="94" t="s">
        <v>116</v>
      </c>
      <c r="C29" s="94" t="s">
        <v>16</v>
      </c>
      <c r="D29" s="94" t="s">
        <v>63</v>
      </c>
      <c r="E29" s="94" t="s">
        <v>110</v>
      </c>
      <c r="F29" s="94" t="s">
        <v>117</v>
      </c>
    </row>
    <row r="30">
      <c r="A30" s="93">
        <v>29.0</v>
      </c>
      <c r="B30" s="94" t="s">
        <v>118</v>
      </c>
      <c r="C30" s="94" t="s">
        <v>16</v>
      </c>
      <c r="D30" s="94" t="s">
        <v>63</v>
      </c>
      <c r="E30" s="94" t="s">
        <v>110</v>
      </c>
      <c r="F30" s="94" t="s">
        <v>119</v>
      </c>
    </row>
    <row r="31">
      <c r="A31" s="93">
        <v>30.0</v>
      </c>
      <c r="B31" s="94" t="s">
        <v>120</v>
      </c>
      <c r="C31" s="94" t="s">
        <v>16</v>
      </c>
      <c r="D31" s="94" t="s">
        <v>24</v>
      </c>
      <c r="E31" s="94" t="s">
        <v>110</v>
      </c>
      <c r="F31" s="94" t="s">
        <v>121</v>
      </c>
    </row>
    <row r="32">
      <c r="A32" s="93">
        <v>31.0</v>
      </c>
      <c r="B32" s="94" t="s">
        <v>122</v>
      </c>
      <c r="C32" s="94" t="s">
        <v>16</v>
      </c>
      <c r="D32" s="94" t="s">
        <v>24</v>
      </c>
      <c r="E32" s="94" t="s">
        <v>110</v>
      </c>
      <c r="F32" s="94" t="s">
        <v>123</v>
      </c>
    </row>
    <row r="33">
      <c r="A33" s="93">
        <v>32.0</v>
      </c>
      <c r="B33" s="94" t="s">
        <v>124</v>
      </c>
      <c r="C33" s="94" t="s">
        <v>16</v>
      </c>
      <c r="D33" s="94" t="s">
        <v>24</v>
      </c>
      <c r="E33" s="94" t="s">
        <v>110</v>
      </c>
      <c r="F33" s="94" t="s">
        <v>125</v>
      </c>
    </row>
    <row r="34">
      <c r="A34" s="93">
        <v>33.0</v>
      </c>
      <c r="B34" s="94" t="s">
        <v>126</v>
      </c>
      <c r="C34" s="94" t="s">
        <v>16</v>
      </c>
      <c r="D34" s="94" t="s">
        <v>21</v>
      </c>
      <c r="E34" s="94" t="s">
        <v>127</v>
      </c>
      <c r="F34" s="94" t="s">
        <v>128</v>
      </c>
    </row>
    <row r="35">
      <c r="A35" s="93">
        <v>34.0</v>
      </c>
      <c r="B35" s="94" t="s">
        <v>129</v>
      </c>
      <c r="C35" s="94" t="s">
        <v>16</v>
      </c>
      <c r="D35" s="94" t="s">
        <v>22</v>
      </c>
      <c r="E35" s="94" t="s">
        <v>127</v>
      </c>
      <c r="F35" s="94" t="s">
        <v>130</v>
      </c>
    </row>
    <row r="36">
      <c r="A36" s="93">
        <v>35.0</v>
      </c>
      <c r="B36" s="94" t="s">
        <v>131</v>
      </c>
      <c r="C36" s="94" t="s">
        <v>16</v>
      </c>
      <c r="D36" s="94" t="s">
        <v>63</v>
      </c>
      <c r="E36" s="94" t="s">
        <v>127</v>
      </c>
      <c r="F36" s="94" t="s">
        <v>132</v>
      </c>
    </row>
    <row r="37">
      <c r="A37" s="93">
        <v>36.0</v>
      </c>
      <c r="B37" s="94" t="s">
        <v>133</v>
      </c>
      <c r="C37" s="94" t="s">
        <v>16</v>
      </c>
      <c r="D37" s="94" t="s">
        <v>63</v>
      </c>
      <c r="E37" s="94" t="s">
        <v>127</v>
      </c>
      <c r="F37" s="94" t="s">
        <v>134</v>
      </c>
    </row>
    <row r="38">
      <c r="A38" s="93">
        <v>37.0</v>
      </c>
      <c r="B38" s="94" t="s">
        <v>135</v>
      </c>
      <c r="C38" s="94" t="s">
        <v>16</v>
      </c>
      <c r="D38" s="94" t="s">
        <v>63</v>
      </c>
      <c r="E38" s="94" t="s">
        <v>127</v>
      </c>
      <c r="F38" s="94" t="s">
        <v>136</v>
      </c>
    </row>
    <row r="39">
      <c r="A39" s="93">
        <v>38.0</v>
      </c>
      <c r="B39" s="94" t="s">
        <v>137</v>
      </c>
      <c r="C39" s="94" t="s">
        <v>16</v>
      </c>
      <c r="D39" s="94" t="s">
        <v>24</v>
      </c>
      <c r="E39" s="94" t="s">
        <v>127</v>
      </c>
      <c r="F39" s="94" t="s">
        <v>138</v>
      </c>
    </row>
    <row r="40">
      <c r="A40" s="93">
        <v>39.0</v>
      </c>
      <c r="B40" s="94" t="s">
        <v>139</v>
      </c>
      <c r="C40" s="94" t="s">
        <v>16</v>
      </c>
      <c r="D40" s="94" t="s">
        <v>24</v>
      </c>
      <c r="E40" s="94" t="s">
        <v>127</v>
      </c>
      <c r="F40" s="94" t="s">
        <v>140</v>
      </c>
    </row>
    <row r="41">
      <c r="A41" s="93">
        <v>40.0</v>
      </c>
      <c r="B41" s="94" t="s">
        <v>141</v>
      </c>
      <c r="C41" s="94" t="s">
        <v>16</v>
      </c>
      <c r="D41" s="94" t="s">
        <v>24</v>
      </c>
      <c r="E41" s="94" t="s">
        <v>127</v>
      </c>
      <c r="F41" s="94" t="s">
        <v>142</v>
      </c>
    </row>
    <row r="42">
      <c r="A42" s="93">
        <v>41.0</v>
      </c>
      <c r="B42" s="94" t="s">
        <v>143</v>
      </c>
      <c r="C42" s="94" t="s">
        <v>16</v>
      </c>
      <c r="D42" s="94" t="s">
        <v>21</v>
      </c>
      <c r="E42" s="94" t="s">
        <v>144</v>
      </c>
      <c r="F42" s="94" t="s">
        <v>145</v>
      </c>
    </row>
    <row r="43">
      <c r="A43" s="93">
        <v>42.0</v>
      </c>
      <c r="B43" s="94" t="s">
        <v>146</v>
      </c>
      <c r="C43" s="94" t="s">
        <v>16</v>
      </c>
      <c r="D43" s="94" t="s">
        <v>22</v>
      </c>
      <c r="E43" s="94" t="s">
        <v>144</v>
      </c>
      <c r="F43" s="94" t="s">
        <v>147</v>
      </c>
    </row>
    <row r="44">
      <c r="A44" s="93">
        <v>43.0</v>
      </c>
      <c r="B44" s="94" t="s">
        <v>148</v>
      </c>
      <c r="C44" s="94" t="s">
        <v>16</v>
      </c>
      <c r="D44" s="94" t="s">
        <v>63</v>
      </c>
      <c r="E44" s="94" t="s">
        <v>144</v>
      </c>
      <c r="F44" s="94" t="s">
        <v>149</v>
      </c>
    </row>
    <row r="45">
      <c r="A45" s="93">
        <v>44.0</v>
      </c>
      <c r="B45" s="94" t="s">
        <v>150</v>
      </c>
      <c r="C45" s="94" t="s">
        <v>16</v>
      </c>
      <c r="D45" s="94" t="s">
        <v>63</v>
      </c>
      <c r="E45" s="94" t="s">
        <v>144</v>
      </c>
      <c r="F45" s="94" t="s">
        <v>151</v>
      </c>
    </row>
    <row r="46">
      <c r="A46" s="93">
        <v>45.0</v>
      </c>
      <c r="B46" s="94" t="s">
        <v>152</v>
      </c>
      <c r="C46" s="94" t="s">
        <v>16</v>
      </c>
      <c r="D46" s="94" t="s">
        <v>63</v>
      </c>
      <c r="E46" s="94" t="s">
        <v>144</v>
      </c>
      <c r="F46" s="94" t="s">
        <v>153</v>
      </c>
    </row>
    <row r="47">
      <c r="A47" s="93">
        <v>46.0</v>
      </c>
      <c r="B47" s="94" t="s">
        <v>154</v>
      </c>
      <c r="C47" s="94" t="s">
        <v>16</v>
      </c>
      <c r="D47" s="94" t="s">
        <v>24</v>
      </c>
      <c r="E47" s="94" t="s">
        <v>144</v>
      </c>
      <c r="F47" s="94" t="s">
        <v>155</v>
      </c>
    </row>
    <row r="48">
      <c r="A48" s="93">
        <v>47.0</v>
      </c>
      <c r="B48" s="94" t="s">
        <v>156</v>
      </c>
      <c r="C48" s="94" t="s">
        <v>16</v>
      </c>
      <c r="D48" s="94" t="s">
        <v>24</v>
      </c>
      <c r="E48" s="94" t="s">
        <v>144</v>
      </c>
      <c r="F48" s="94" t="s">
        <v>157</v>
      </c>
    </row>
    <row r="49">
      <c r="A49" s="93">
        <v>48.0</v>
      </c>
      <c r="B49" s="94" t="s">
        <v>158</v>
      </c>
      <c r="C49" s="94" t="s">
        <v>16</v>
      </c>
      <c r="D49" s="94" t="s">
        <v>24</v>
      </c>
      <c r="E49" s="94" t="s">
        <v>144</v>
      </c>
      <c r="F49" s="94" t="s">
        <v>159</v>
      </c>
    </row>
    <row r="50">
      <c r="A50" s="93">
        <v>49.0</v>
      </c>
      <c r="B50" s="94" t="s">
        <v>160</v>
      </c>
      <c r="C50" s="94" t="s">
        <v>16</v>
      </c>
      <c r="D50" s="94" t="s">
        <v>21</v>
      </c>
      <c r="E50" s="94" t="s">
        <v>161</v>
      </c>
      <c r="F50" s="94" t="s">
        <v>162</v>
      </c>
    </row>
    <row r="51">
      <c r="A51" s="93">
        <v>50.0</v>
      </c>
      <c r="B51" s="94" t="s">
        <v>163</v>
      </c>
      <c r="C51" s="94" t="s">
        <v>16</v>
      </c>
      <c r="D51" s="94" t="s">
        <v>22</v>
      </c>
      <c r="E51" s="94" t="s">
        <v>161</v>
      </c>
      <c r="F51" s="94" t="s">
        <v>164</v>
      </c>
    </row>
    <row r="52">
      <c r="A52" s="93">
        <v>51.0</v>
      </c>
      <c r="B52" s="94" t="s">
        <v>165</v>
      </c>
      <c r="C52" s="94" t="s">
        <v>16</v>
      </c>
      <c r="D52" s="94" t="s">
        <v>63</v>
      </c>
      <c r="E52" s="94" t="s">
        <v>161</v>
      </c>
      <c r="F52" s="94" t="s">
        <v>166</v>
      </c>
    </row>
    <row r="53">
      <c r="A53" s="93">
        <v>52.0</v>
      </c>
      <c r="B53" s="94" t="s">
        <v>167</v>
      </c>
      <c r="C53" s="94" t="s">
        <v>16</v>
      </c>
      <c r="D53" s="94" t="s">
        <v>63</v>
      </c>
      <c r="E53" s="94" t="s">
        <v>161</v>
      </c>
      <c r="F53" s="94" t="s">
        <v>168</v>
      </c>
    </row>
    <row r="54">
      <c r="A54" s="93">
        <v>53.0</v>
      </c>
      <c r="B54" s="94" t="s">
        <v>169</v>
      </c>
      <c r="C54" s="94" t="s">
        <v>16</v>
      </c>
      <c r="D54" s="94" t="s">
        <v>63</v>
      </c>
      <c r="E54" s="94" t="s">
        <v>161</v>
      </c>
      <c r="F54" s="94" t="s">
        <v>170</v>
      </c>
    </row>
    <row r="55">
      <c r="A55" s="93">
        <v>54.0</v>
      </c>
      <c r="B55" s="94" t="s">
        <v>171</v>
      </c>
      <c r="C55" s="94" t="s">
        <v>16</v>
      </c>
      <c r="D55" s="94" t="s">
        <v>24</v>
      </c>
      <c r="E55" s="94" t="s">
        <v>161</v>
      </c>
      <c r="F55" s="94" t="s">
        <v>172</v>
      </c>
    </row>
    <row r="56">
      <c r="A56" s="93">
        <v>55.0</v>
      </c>
      <c r="B56" s="94" t="s">
        <v>173</v>
      </c>
      <c r="C56" s="94" t="s">
        <v>16</v>
      </c>
      <c r="D56" s="94" t="s">
        <v>24</v>
      </c>
      <c r="E56" s="94" t="s">
        <v>161</v>
      </c>
      <c r="F56" s="94" t="s">
        <v>174</v>
      </c>
    </row>
    <row r="57">
      <c r="A57" s="93">
        <v>56.0</v>
      </c>
      <c r="B57" s="94" t="s">
        <v>175</v>
      </c>
      <c r="C57" s="94" t="s">
        <v>16</v>
      </c>
      <c r="D57" s="94" t="s">
        <v>24</v>
      </c>
      <c r="E57" s="94" t="s">
        <v>161</v>
      </c>
      <c r="F57" s="94" t="s">
        <v>176</v>
      </c>
    </row>
    <row r="58">
      <c r="A58" s="93">
        <v>57.0</v>
      </c>
      <c r="B58" s="94" t="s">
        <v>177</v>
      </c>
      <c r="C58" s="94" t="s">
        <v>16</v>
      </c>
      <c r="D58" s="94" t="s">
        <v>21</v>
      </c>
      <c r="E58" s="94" t="s">
        <v>178</v>
      </c>
      <c r="F58" s="94" t="s">
        <v>179</v>
      </c>
    </row>
    <row r="59">
      <c r="A59" s="93">
        <v>58.0</v>
      </c>
      <c r="B59" s="94" t="s">
        <v>180</v>
      </c>
      <c r="C59" s="94" t="s">
        <v>16</v>
      </c>
      <c r="D59" s="94" t="s">
        <v>22</v>
      </c>
      <c r="E59" s="94" t="s">
        <v>178</v>
      </c>
      <c r="F59" s="94" t="s">
        <v>181</v>
      </c>
    </row>
    <row r="60">
      <c r="A60" s="93">
        <v>59.0</v>
      </c>
      <c r="B60" s="94" t="s">
        <v>182</v>
      </c>
      <c r="C60" s="94" t="s">
        <v>16</v>
      </c>
      <c r="D60" s="94" t="s">
        <v>63</v>
      </c>
      <c r="E60" s="94" t="s">
        <v>178</v>
      </c>
      <c r="F60" s="94" t="s">
        <v>183</v>
      </c>
    </row>
    <row r="61">
      <c r="A61" s="93">
        <v>60.0</v>
      </c>
      <c r="B61" s="94" t="s">
        <v>184</v>
      </c>
      <c r="C61" s="94" t="s">
        <v>16</v>
      </c>
      <c r="D61" s="94" t="s">
        <v>63</v>
      </c>
      <c r="E61" s="94" t="s">
        <v>178</v>
      </c>
      <c r="F61" s="94" t="s">
        <v>185</v>
      </c>
    </row>
    <row r="62">
      <c r="A62" s="93">
        <v>61.0</v>
      </c>
      <c r="B62" s="94" t="s">
        <v>186</v>
      </c>
      <c r="C62" s="94" t="s">
        <v>16</v>
      </c>
      <c r="D62" s="94" t="s">
        <v>63</v>
      </c>
      <c r="E62" s="94" t="s">
        <v>178</v>
      </c>
      <c r="F62" s="94" t="s">
        <v>187</v>
      </c>
    </row>
    <row r="63">
      <c r="A63" s="93">
        <v>62.0</v>
      </c>
      <c r="B63" s="94" t="s">
        <v>188</v>
      </c>
      <c r="C63" s="94" t="s">
        <v>16</v>
      </c>
      <c r="D63" s="94" t="s">
        <v>24</v>
      </c>
      <c r="E63" s="94" t="s">
        <v>178</v>
      </c>
      <c r="F63" s="94" t="s">
        <v>189</v>
      </c>
    </row>
    <row r="64">
      <c r="A64" s="93">
        <v>63.0</v>
      </c>
      <c r="B64" s="94" t="s">
        <v>190</v>
      </c>
      <c r="C64" s="94" t="s">
        <v>16</v>
      </c>
      <c r="D64" s="94" t="s">
        <v>24</v>
      </c>
      <c r="E64" s="94" t="s">
        <v>178</v>
      </c>
      <c r="F64" s="94" t="s">
        <v>191</v>
      </c>
    </row>
    <row r="65">
      <c r="A65" s="93">
        <v>64.0</v>
      </c>
      <c r="B65" s="94" t="s">
        <v>192</v>
      </c>
      <c r="C65" s="94" t="s">
        <v>16</v>
      </c>
      <c r="D65" s="94" t="s">
        <v>24</v>
      </c>
      <c r="E65" s="94" t="s">
        <v>178</v>
      </c>
      <c r="F65" s="94" t="s">
        <v>193</v>
      </c>
    </row>
    <row r="66">
      <c r="A66" s="93">
        <v>65.0</v>
      </c>
      <c r="B66" s="94" t="s">
        <v>194</v>
      </c>
      <c r="C66" s="94" t="s">
        <v>17</v>
      </c>
      <c r="D66" s="94" t="s">
        <v>21</v>
      </c>
      <c r="E66" s="94" t="s">
        <v>195</v>
      </c>
      <c r="F66" s="94" t="s">
        <v>196</v>
      </c>
    </row>
    <row r="67">
      <c r="A67" s="93">
        <v>66.0</v>
      </c>
      <c r="B67" s="94" t="s">
        <v>197</v>
      </c>
      <c r="C67" s="94" t="s">
        <v>17</v>
      </c>
      <c r="D67" s="94" t="s">
        <v>22</v>
      </c>
      <c r="E67" s="94" t="s">
        <v>195</v>
      </c>
      <c r="F67" s="94" t="s">
        <v>198</v>
      </c>
    </row>
    <row r="68">
      <c r="A68" s="93">
        <v>67.0</v>
      </c>
      <c r="B68" s="94" t="s">
        <v>199</v>
      </c>
      <c r="C68" s="94" t="s">
        <v>17</v>
      </c>
      <c r="D68" s="94" t="s">
        <v>63</v>
      </c>
      <c r="E68" s="94" t="s">
        <v>195</v>
      </c>
      <c r="F68" s="94" t="s">
        <v>200</v>
      </c>
    </row>
    <row r="69">
      <c r="A69" s="93">
        <v>68.0</v>
      </c>
      <c r="B69" s="94" t="s">
        <v>201</v>
      </c>
      <c r="C69" s="94" t="s">
        <v>17</v>
      </c>
      <c r="D69" s="94" t="s">
        <v>63</v>
      </c>
      <c r="E69" s="94" t="s">
        <v>195</v>
      </c>
      <c r="F69" s="94" t="s">
        <v>202</v>
      </c>
    </row>
    <row r="70">
      <c r="A70" s="93">
        <v>69.0</v>
      </c>
      <c r="B70" s="94" t="s">
        <v>203</v>
      </c>
      <c r="C70" s="94" t="s">
        <v>17</v>
      </c>
      <c r="D70" s="94" t="s">
        <v>63</v>
      </c>
      <c r="E70" s="94" t="s">
        <v>195</v>
      </c>
      <c r="F70" s="94" t="s">
        <v>204</v>
      </c>
    </row>
    <row r="71">
      <c r="A71" s="93">
        <v>70.0</v>
      </c>
      <c r="B71" s="94" t="s">
        <v>205</v>
      </c>
      <c r="C71" s="94" t="s">
        <v>17</v>
      </c>
      <c r="D71" s="94" t="s">
        <v>24</v>
      </c>
      <c r="E71" s="94" t="s">
        <v>195</v>
      </c>
      <c r="F71" s="94" t="s">
        <v>206</v>
      </c>
    </row>
    <row r="72">
      <c r="A72" s="93">
        <v>71.0</v>
      </c>
      <c r="B72" s="94" t="s">
        <v>207</v>
      </c>
      <c r="C72" s="94" t="s">
        <v>17</v>
      </c>
      <c r="D72" s="94" t="s">
        <v>24</v>
      </c>
      <c r="E72" s="94" t="s">
        <v>195</v>
      </c>
      <c r="F72" s="94" t="s">
        <v>208</v>
      </c>
    </row>
    <row r="73">
      <c r="A73" s="93">
        <v>72.0</v>
      </c>
      <c r="B73" s="94" t="s">
        <v>209</v>
      </c>
      <c r="C73" s="94" t="s">
        <v>17</v>
      </c>
      <c r="D73" s="94" t="s">
        <v>24</v>
      </c>
      <c r="E73" s="94" t="s">
        <v>195</v>
      </c>
      <c r="F73" s="94" t="s">
        <v>210</v>
      </c>
    </row>
    <row r="74">
      <c r="A74" s="93">
        <v>73.0</v>
      </c>
      <c r="B74" s="94" t="s">
        <v>211</v>
      </c>
      <c r="C74" s="94" t="s">
        <v>17</v>
      </c>
      <c r="D74" s="94" t="s">
        <v>21</v>
      </c>
      <c r="E74" s="94" t="s">
        <v>212</v>
      </c>
      <c r="F74" s="94" t="s">
        <v>213</v>
      </c>
    </row>
    <row r="75">
      <c r="A75" s="93">
        <v>74.0</v>
      </c>
      <c r="B75" s="94" t="s">
        <v>214</v>
      </c>
      <c r="C75" s="94" t="s">
        <v>17</v>
      </c>
      <c r="D75" s="94" t="s">
        <v>22</v>
      </c>
      <c r="E75" s="94" t="s">
        <v>212</v>
      </c>
      <c r="F75" s="94" t="s">
        <v>215</v>
      </c>
    </row>
    <row r="76">
      <c r="A76" s="93">
        <v>75.0</v>
      </c>
      <c r="B76" s="94" t="s">
        <v>216</v>
      </c>
      <c r="C76" s="94" t="s">
        <v>17</v>
      </c>
      <c r="D76" s="94" t="s">
        <v>63</v>
      </c>
      <c r="E76" s="94" t="s">
        <v>212</v>
      </c>
      <c r="F76" s="94" t="s">
        <v>217</v>
      </c>
    </row>
    <row r="77">
      <c r="A77" s="93">
        <v>76.0</v>
      </c>
      <c r="B77" s="94" t="s">
        <v>218</v>
      </c>
      <c r="C77" s="94" t="s">
        <v>17</v>
      </c>
      <c r="D77" s="94" t="s">
        <v>63</v>
      </c>
      <c r="E77" s="94" t="s">
        <v>212</v>
      </c>
      <c r="F77" s="94" t="s">
        <v>219</v>
      </c>
    </row>
    <row r="78">
      <c r="A78" s="93">
        <v>77.0</v>
      </c>
      <c r="B78" s="94" t="s">
        <v>220</v>
      </c>
      <c r="C78" s="94" t="s">
        <v>17</v>
      </c>
      <c r="D78" s="94" t="s">
        <v>63</v>
      </c>
      <c r="E78" s="94" t="s">
        <v>212</v>
      </c>
      <c r="F78" s="94" t="s">
        <v>221</v>
      </c>
    </row>
    <row r="79">
      <c r="A79" s="93">
        <v>78.0</v>
      </c>
      <c r="B79" s="94" t="s">
        <v>222</v>
      </c>
      <c r="C79" s="94" t="s">
        <v>17</v>
      </c>
      <c r="D79" s="94" t="s">
        <v>24</v>
      </c>
      <c r="E79" s="94" t="s">
        <v>212</v>
      </c>
      <c r="F79" s="94" t="s">
        <v>223</v>
      </c>
    </row>
    <row r="80">
      <c r="A80" s="93">
        <v>79.0</v>
      </c>
      <c r="B80" s="94" t="s">
        <v>224</v>
      </c>
      <c r="C80" s="94" t="s">
        <v>17</v>
      </c>
      <c r="D80" s="94" t="s">
        <v>24</v>
      </c>
      <c r="E80" s="94" t="s">
        <v>212</v>
      </c>
      <c r="F80" s="94" t="s">
        <v>225</v>
      </c>
    </row>
    <row r="81">
      <c r="A81" s="93">
        <v>80.0</v>
      </c>
      <c r="B81" s="94" t="s">
        <v>226</v>
      </c>
      <c r="C81" s="94" t="s">
        <v>17</v>
      </c>
      <c r="D81" s="94" t="s">
        <v>24</v>
      </c>
      <c r="E81" s="94" t="s">
        <v>212</v>
      </c>
      <c r="F81" s="94" t="s">
        <v>227</v>
      </c>
    </row>
    <row r="82">
      <c r="A82" s="93">
        <v>81.0</v>
      </c>
      <c r="B82" s="94" t="s">
        <v>228</v>
      </c>
      <c r="C82" s="94" t="s">
        <v>17</v>
      </c>
      <c r="D82" s="94" t="s">
        <v>21</v>
      </c>
      <c r="E82" s="94" t="s">
        <v>229</v>
      </c>
      <c r="F82" s="94" t="s">
        <v>230</v>
      </c>
    </row>
    <row r="83">
      <c r="A83" s="93">
        <v>82.0</v>
      </c>
      <c r="B83" s="94" t="s">
        <v>231</v>
      </c>
      <c r="C83" s="94" t="s">
        <v>17</v>
      </c>
      <c r="D83" s="94" t="s">
        <v>22</v>
      </c>
      <c r="E83" s="94" t="s">
        <v>229</v>
      </c>
      <c r="F83" s="94" t="s">
        <v>232</v>
      </c>
    </row>
    <row r="84">
      <c r="A84" s="93">
        <v>83.0</v>
      </c>
      <c r="B84" s="94" t="s">
        <v>233</v>
      </c>
      <c r="C84" s="94" t="s">
        <v>17</v>
      </c>
      <c r="D84" s="94" t="s">
        <v>63</v>
      </c>
      <c r="E84" s="94" t="s">
        <v>229</v>
      </c>
      <c r="F84" s="94" t="s">
        <v>234</v>
      </c>
    </row>
    <row r="85">
      <c r="A85" s="93">
        <v>84.0</v>
      </c>
      <c r="B85" s="94" t="s">
        <v>235</v>
      </c>
      <c r="C85" s="94" t="s">
        <v>17</v>
      </c>
      <c r="D85" s="94" t="s">
        <v>63</v>
      </c>
      <c r="E85" s="94" t="s">
        <v>229</v>
      </c>
      <c r="F85" s="94" t="s">
        <v>236</v>
      </c>
    </row>
    <row r="86">
      <c r="A86" s="93">
        <v>85.0</v>
      </c>
      <c r="B86" s="94" t="s">
        <v>237</v>
      </c>
      <c r="C86" s="94" t="s">
        <v>17</v>
      </c>
      <c r="D86" s="94" t="s">
        <v>63</v>
      </c>
      <c r="E86" s="94" t="s">
        <v>229</v>
      </c>
      <c r="F86" s="94" t="s">
        <v>238</v>
      </c>
    </row>
    <row r="87">
      <c r="A87" s="93">
        <v>86.0</v>
      </c>
      <c r="B87" s="94" t="s">
        <v>239</v>
      </c>
      <c r="C87" s="94" t="s">
        <v>17</v>
      </c>
      <c r="D87" s="94" t="s">
        <v>24</v>
      </c>
      <c r="E87" s="94" t="s">
        <v>229</v>
      </c>
      <c r="F87" s="94" t="s">
        <v>240</v>
      </c>
    </row>
    <row r="88">
      <c r="A88" s="93">
        <v>87.0</v>
      </c>
      <c r="B88" s="94" t="s">
        <v>241</v>
      </c>
      <c r="C88" s="94" t="s">
        <v>17</v>
      </c>
      <c r="D88" s="94" t="s">
        <v>24</v>
      </c>
      <c r="E88" s="94" t="s">
        <v>229</v>
      </c>
      <c r="F88" s="94" t="s">
        <v>242</v>
      </c>
    </row>
    <row r="89">
      <c r="A89" s="93">
        <v>88.0</v>
      </c>
      <c r="B89" s="94" t="s">
        <v>243</v>
      </c>
      <c r="C89" s="94" t="s">
        <v>17</v>
      </c>
      <c r="D89" s="94" t="s">
        <v>24</v>
      </c>
      <c r="E89" s="94" t="s">
        <v>229</v>
      </c>
      <c r="F89" s="94" t="s">
        <v>244</v>
      </c>
    </row>
    <row r="90">
      <c r="A90" s="93">
        <v>89.0</v>
      </c>
      <c r="B90" s="94" t="s">
        <v>245</v>
      </c>
      <c r="C90" s="94" t="s">
        <v>17</v>
      </c>
      <c r="D90" s="94" t="s">
        <v>21</v>
      </c>
      <c r="E90" s="94" t="s">
        <v>246</v>
      </c>
      <c r="F90" s="94" t="s">
        <v>247</v>
      </c>
    </row>
    <row r="91">
      <c r="A91" s="93">
        <v>90.0</v>
      </c>
      <c r="B91" s="94" t="s">
        <v>248</v>
      </c>
      <c r="C91" s="94" t="s">
        <v>17</v>
      </c>
      <c r="D91" s="94" t="s">
        <v>22</v>
      </c>
      <c r="E91" s="94" t="s">
        <v>246</v>
      </c>
      <c r="F91" s="94" t="s">
        <v>249</v>
      </c>
    </row>
    <row r="92">
      <c r="A92" s="93">
        <v>91.0</v>
      </c>
      <c r="B92" s="94" t="s">
        <v>250</v>
      </c>
      <c r="C92" s="94" t="s">
        <v>17</v>
      </c>
      <c r="D92" s="94" t="s">
        <v>63</v>
      </c>
      <c r="E92" s="94" t="s">
        <v>246</v>
      </c>
      <c r="F92" s="94" t="s">
        <v>251</v>
      </c>
    </row>
    <row r="93">
      <c r="A93" s="93">
        <v>92.0</v>
      </c>
      <c r="B93" s="94" t="s">
        <v>252</v>
      </c>
      <c r="C93" s="94" t="s">
        <v>17</v>
      </c>
      <c r="D93" s="94" t="s">
        <v>63</v>
      </c>
      <c r="E93" s="94" t="s">
        <v>246</v>
      </c>
      <c r="F93" s="94" t="s">
        <v>253</v>
      </c>
    </row>
    <row r="94">
      <c r="A94" s="93">
        <v>93.0</v>
      </c>
      <c r="B94" s="94" t="s">
        <v>254</v>
      </c>
      <c r="C94" s="94" t="s">
        <v>17</v>
      </c>
      <c r="D94" s="94" t="s">
        <v>63</v>
      </c>
      <c r="E94" s="94" t="s">
        <v>246</v>
      </c>
      <c r="F94" s="94" t="s">
        <v>255</v>
      </c>
    </row>
    <row r="95">
      <c r="A95" s="93">
        <v>94.0</v>
      </c>
      <c r="B95" s="94" t="s">
        <v>256</v>
      </c>
      <c r="C95" s="94" t="s">
        <v>17</v>
      </c>
      <c r="D95" s="94" t="s">
        <v>24</v>
      </c>
      <c r="E95" s="94" t="s">
        <v>246</v>
      </c>
      <c r="F95" s="94" t="s">
        <v>257</v>
      </c>
    </row>
    <row r="96">
      <c r="A96" s="93">
        <v>95.0</v>
      </c>
      <c r="B96" s="94" t="s">
        <v>258</v>
      </c>
      <c r="C96" s="94" t="s">
        <v>17</v>
      </c>
      <c r="D96" s="94" t="s">
        <v>24</v>
      </c>
      <c r="E96" s="94" t="s">
        <v>246</v>
      </c>
      <c r="F96" s="94" t="s">
        <v>259</v>
      </c>
    </row>
    <row r="97">
      <c r="A97" s="93">
        <v>96.0</v>
      </c>
      <c r="B97" s="94" t="s">
        <v>260</v>
      </c>
      <c r="C97" s="94" t="s">
        <v>17</v>
      </c>
      <c r="D97" s="94" t="s">
        <v>24</v>
      </c>
      <c r="E97" s="94" t="s">
        <v>246</v>
      </c>
      <c r="F97" s="94" t="s">
        <v>261</v>
      </c>
    </row>
    <row r="98">
      <c r="A98" s="93">
        <v>97.0</v>
      </c>
      <c r="B98" s="94" t="s">
        <v>262</v>
      </c>
      <c r="C98" s="94" t="s">
        <v>17</v>
      </c>
      <c r="D98" s="94" t="s">
        <v>21</v>
      </c>
      <c r="E98" s="94" t="s">
        <v>263</v>
      </c>
      <c r="F98" s="94" t="s">
        <v>264</v>
      </c>
    </row>
    <row r="99">
      <c r="A99" s="93">
        <v>98.0</v>
      </c>
      <c r="B99" s="94" t="s">
        <v>265</v>
      </c>
      <c r="C99" s="94" t="s">
        <v>17</v>
      </c>
      <c r="D99" s="94" t="s">
        <v>22</v>
      </c>
      <c r="E99" s="94" t="s">
        <v>263</v>
      </c>
      <c r="F99" s="94" t="s">
        <v>266</v>
      </c>
    </row>
    <row r="100">
      <c r="A100" s="93">
        <v>99.0</v>
      </c>
      <c r="B100" s="94" t="s">
        <v>267</v>
      </c>
      <c r="C100" s="94" t="s">
        <v>17</v>
      </c>
      <c r="D100" s="94" t="s">
        <v>63</v>
      </c>
      <c r="E100" s="94" t="s">
        <v>263</v>
      </c>
      <c r="F100" s="94" t="s">
        <v>268</v>
      </c>
    </row>
    <row r="101">
      <c r="A101" s="93">
        <v>100.0</v>
      </c>
      <c r="B101" s="94" t="s">
        <v>269</v>
      </c>
      <c r="C101" s="94" t="s">
        <v>17</v>
      </c>
      <c r="D101" s="94" t="s">
        <v>63</v>
      </c>
      <c r="E101" s="94" t="s">
        <v>263</v>
      </c>
      <c r="F101" s="94" t="s">
        <v>270</v>
      </c>
    </row>
    <row r="102">
      <c r="A102" s="93">
        <v>101.0</v>
      </c>
      <c r="B102" s="94" t="s">
        <v>271</v>
      </c>
      <c r="C102" s="94" t="s">
        <v>17</v>
      </c>
      <c r="D102" s="94" t="s">
        <v>63</v>
      </c>
      <c r="E102" s="94" t="s">
        <v>263</v>
      </c>
      <c r="F102" s="94" t="s">
        <v>272</v>
      </c>
    </row>
    <row r="103">
      <c r="A103" s="93">
        <v>102.0</v>
      </c>
      <c r="B103" s="94" t="s">
        <v>273</v>
      </c>
      <c r="C103" s="94" t="s">
        <v>17</v>
      </c>
      <c r="D103" s="94" t="s">
        <v>24</v>
      </c>
      <c r="E103" s="94" t="s">
        <v>263</v>
      </c>
      <c r="F103" s="94" t="s">
        <v>274</v>
      </c>
    </row>
    <row r="104">
      <c r="A104" s="93">
        <v>103.0</v>
      </c>
      <c r="B104" s="94" t="s">
        <v>275</v>
      </c>
      <c r="C104" s="94" t="s">
        <v>17</v>
      </c>
      <c r="D104" s="94" t="s">
        <v>24</v>
      </c>
      <c r="E104" s="94" t="s">
        <v>263</v>
      </c>
      <c r="F104" s="94" t="s">
        <v>276</v>
      </c>
    </row>
    <row r="105">
      <c r="A105" s="93">
        <v>104.0</v>
      </c>
      <c r="B105" s="94" t="s">
        <v>277</v>
      </c>
      <c r="C105" s="94" t="s">
        <v>17</v>
      </c>
      <c r="D105" s="94" t="s">
        <v>24</v>
      </c>
      <c r="E105" s="94" t="s">
        <v>263</v>
      </c>
      <c r="F105" s="94" t="s">
        <v>278</v>
      </c>
    </row>
    <row r="106">
      <c r="A106" s="93">
        <v>105.0</v>
      </c>
      <c r="B106" s="94" t="s">
        <v>279</v>
      </c>
      <c r="C106" s="94" t="s">
        <v>17</v>
      </c>
      <c r="D106" s="94" t="s">
        <v>21</v>
      </c>
      <c r="E106" s="94" t="s">
        <v>280</v>
      </c>
      <c r="F106" s="94" t="s">
        <v>281</v>
      </c>
    </row>
    <row r="107">
      <c r="A107" s="93">
        <v>106.0</v>
      </c>
      <c r="B107" s="94" t="s">
        <v>282</v>
      </c>
      <c r="C107" s="94" t="s">
        <v>17</v>
      </c>
      <c r="D107" s="94" t="s">
        <v>22</v>
      </c>
      <c r="E107" s="94" t="s">
        <v>280</v>
      </c>
      <c r="F107" s="94" t="s">
        <v>283</v>
      </c>
    </row>
    <row r="108">
      <c r="A108" s="93">
        <v>107.0</v>
      </c>
      <c r="B108" s="94" t="s">
        <v>284</v>
      </c>
      <c r="C108" s="94" t="s">
        <v>17</v>
      </c>
      <c r="D108" s="94" t="s">
        <v>63</v>
      </c>
      <c r="E108" s="94" t="s">
        <v>280</v>
      </c>
      <c r="F108" s="94" t="s">
        <v>285</v>
      </c>
    </row>
    <row r="109">
      <c r="A109" s="93">
        <v>108.0</v>
      </c>
      <c r="B109" s="94" t="s">
        <v>286</v>
      </c>
      <c r="C109" s="94" t="s">
        <v>17</v>
      </c>
      <c r="D109" s="94" t="s">
        <v>63</v>
      </c>
      <c r="E109" s="94" t="s">
        <v>280</v>
      </c>
      <c r="F109" s="94" t="s">
        <v>287</v>
      </c>
    </row>
    <row r="110">
      <c r="A110" s="93">
        <v>109.0</v>
      </c>
      <c r="B110" s="94" t="s">
        <v>288</v>
      </c>
      <c r="C110" s="94" t="s">
        <v>17</v>
      </c>
      <c r="D110" s="94" t="s">
        <v>63</v>
      </c>
      <c r="E110" s="94" t="s">
        <v>280</v>
      </c>
      <c r="F110" s="94" t="s">
        <v>289</v>
      </c>
    </row>
    <row r="111">
      <c r="A111" s="93">
        <v>110.0</v>
      </c>
      <c r="B111" s="94" t="s">
        <v>290</v>
      </c>
      <c r="C111" s="94" t="s">
        <v>17</v>
      </c>
      <c r="D111" s="94" t="s">
        <v>24</v>
      </c>
      <c r="E111" s="94" t="s">
        <v>280</v>
      </c>
      <c r="F111" s="94" t="s">
        <v>291</v>
      </c>
    </row>
    <row r="112">
      <c r="A112" s="93">
        <v>111.0</v>
      </c>
      <c r="B112" s="94" t="s">
        <v>292</v>
      </c>
      <c r="C112" s="94" t="s">
        <v>17</v>
      </c>
      <c r="D112" s="94" t="s">
        <v>24</v>
      </c>
      <c r="E112" s="94" t="s">
        <v>280</v>
      </c>
      <c r="F112" s="94" t="s">
        <v>293</v>
      </c>
    </row>
    <row r="113">
      <c r="A113" s="93">
        <v>112.0</v>
      </c>
      <c r="B113" s="94" t="s">
        <v>294</v>
      </c>
      <c r="C113" s="94" t="s">
        <v>17</v>
      </c>
      <c r="D113" s="94" t="s">
        <v>24</v>
      </c>
      <c r="E113" s="94" t="s">
        <v>280</v>
      </c>
      <c r="F113" s="94" t="s">
        <v>295</v>
      </c>
    </row>
    <row r="114">
      <c r="A114" s="93">
        <v>113.0</v>
      </c>
      <c r="B114" s="94" t="s">
        <v>296</v>
      </c>
      <c r="C114" s="94" t="s">
        <v>17</v>
      </c>
      <c r="D114" s="94" t="s">
        <v>21</v>
      </c>
      <c r="E114" s="94" t="s">
        <v>297</v>
      </c>
      <c r="F114" s="94" t="s">
        <v>298</v>
      </c>
    </row>
    <row r="115">
      <c r="A115" s="93">
        <v>114.0</v>
      </c>
      <c r="B115" s="94" t="s">
        <v>299</v>
      </c>
      <c r="C115" s="94" t="s">
        <v>17</v>
      </c>
      <c r="D115" s="94" t="s">
        <v>22</v>
      </c>
      <c r="E115" s="94" t="s">
        <v>297</v>
      </c>
      <c r="F115" s="94" t="s">
        <v>300</v>
      </c>
    </row>
    <row r="116">
      <c r="A116" s="93">
        <v>115.0</v>
      </c>
      <c r="B116" s="94" t="s">
        <v>301</v>
      </c>
      <c r="C116" s="94" t="s">
        <v>17</v>
      </c>
      <c r="D116" s="94" t="s">
        <v>63</v>
      </c>
      <c r="E116" s="94" t="s">
        <v>297</v>
      </c>
      <c r="F116" s="94" t="s">
        <v>302</v>
      </c>
    </row>
    <row r="117">
      <c r="A117" s="93">
        <v>116.0</v>
      </c>
      <c r="B117" s="94" t="s">
        <v>303</v>
      </c>
      <c r="C117" s="94" t="s">
        <v>17</v>
      </c>
      <c r="D117" s="94" t="s">
        <v>63</v>
      </c>
      <c r="E117" s="94" t="s">
        <v>297</v>
      </c>
      <c r="F117" s="94" t="s">
        <v>304</v>
      </c>
    </row>
    <row r="118">
      <c r="A118" s="93">
        <v>117.0</v>
      </c>
      <c r="B118" s="94" t="s">
        <v>305</v>
      </c>
      <c r="C118" s="94" t="s">
        <v>17</v>
      </c>
      <c r="D118" s="94" t="s">
        <v>63</v>
      </c>
      <c r="E118" s="94" t="s">
        <v>297</v>
      </c>
      <c r="F118" s="94" t="s">
        <v>306</v>
      </c>
    </row>
    <row r="119">
      <c r="A119" s="93">
        <v>118.0</v>
      </c>
      <c r="B119" s="94" t="s">
        <v>307</v>
      </c>
      <c r="C119" s="94" t="s">
        <v>17</v>
      </c>
      <c r="D119" s="94" t="s">
        <v>24</v>
      </c>
      <c r="E119" s="94" t="s">
        <v>297</v>
      </c>
      <c r="F119" s="94" t="s">
        <v>308</v>
      </c>
    </row>
    <row r="120">
      <c r="A120" s="93">
        <v>119.0</v>
      </c>
      <c r="B120" s="94" t="s">
        <v>309</v>
      </c>
      <c r="C120" s="94" t="s">
        <v>17</v>
      </c>
      <c r="D120" s="94" t="s">
        <v>24</v>
      </c>
      <c r="E120" s="94" t="s">
        <v>297</v>
      </c>
      <c r="F120" s="94" t="s">
        <v>310</v>
      </c>
    </row>
    <row r="121">
      <c r="A121" s="93">
        <v>120.0</v>
      </c>
      <c r="B121" s="94" t="s">
        <v>311</v>
      </c>
      <c r="C121" s="94" t="s">
        <v>17</v>
      </c>
      <c r="D121" s="94" t="s">
        <v>24</v>
      </c>
      <c r="E121" s="94" t="s">
        <v>297</v>
      </c>
      <c r="F121" s="94" t="s">
        <v>312</v>
      </c>
    </row>
    <row r="122">
      <c r="A122" s="93">
        <v>121.0</v>
      </c>
      <c r="B122" s="94" t="s">
        <v>313</v>
      </c>
      <c r="C122" s="94" t="s">
        <v>17</v>
      </c>
      <c r="D122" s="94" t="s">
        <v>21</v>
      </c>
      <c r="E122" s="94" t="s">
        <v>314</v>
      </c>
      <c r="F122" s="94" t="s">
        <v>315</v>
      </c>
    </row>
    <row r="123">
      <c r="A123" s="93">
        <v>122.0</v>
      </c>
      <c r="B123" s="94" t="s">
        <v>316</v>
      </c>
      <c r="C123" s="94" t="s">
        <v>17</v>
      </c>
      <c r="D123" s="94" t="s">
        <v>22</v>
      </c>
      <c r="E123" s="94" t="s">
        <v>314</v>
      </c>
      <c r="F123" s="94" t="s">
        <v>317</v>
      </c>
    </row>
    <row r="124">
      <c r="A124" s="93">
        <v>123.0</v>
      </c>
      <c r="B124" s="94" t="s">
        <v>318</v>
      </c>
      <c r="C124" s="94" t="s">
        <v>17</v>
      </c>
      <c r="D124" s="94" t="s">
        <v>63</v>
      </c>
      <c r="E124" s="94" t="s">
        <v>314</v>
      </c>
      <c r="F124" s="94" t="s">
        <v>319</v>
      </c>
    </row>
    <row r="125">
      <c r="A125" s="93">
        <v>124.0</v>
      </c>
      <c r="B125" s="94" t="s">
        <v>320</v>
      </c>
      <c r="C125" s="94" t="s">
        <v>17</v>
      </c>
      <c r="D125" s="94" t="s">
        <v>63</v>
      </c>
      <c r="E125" s="94" t="s">
        <v>314</v>
      </c>
      <c r="F125" s="94" t="s">
        <v>321</v>
      </c>
    </row>
    <row r="126">
      <c r="A126" s="93">
        <v>125.0</v>
      </c>
      <c r="B126" s="94" t="s">
        <v>322</v>
      </c>
      <c r="C126" s="94" t="s">
        <v>17</v>
      </c>
      <c r="D126" s="94" t="s">
        <v>63</v>
      </c>
      <c r="E126" s="94" t="s">
        <v>314</v>
      </c>
      <c r="F126" s="94" t="s">
        <v>323</v>
      </c>
    </row>
    <row r="127">
      <c r="A127" s="93">
        <v>126.0</v>
      </c>
      <c r="B127" s="94" t="s">
        <v>324</v>
      </c>
      <c r="C127" s="94" t="s">
        <v>17</v>
      </c>
      <c r="D127" s="94" t="s">
        <v>24</v>
      </c>
      <c r="E127" s="94" t="s">
        <v>314</v>
      </c>
      <c r="F127" s="94" t="s">
        <v>325</v>
      </c>
    </row>
    <row r="128">
      <c r="A128" s="93">
        <v>127.0</v>
      </c>
      <c r="B128" s="94" t="s">
        <v>326</v>
      </c>
      <c r="C128" s="94" t="s">
        <v>17</v>
      </c>
      <c r="D128" s="94" t="s">
        <v>24</v>
      </c>
      <c r="E128" s="94" t="s">
        <v>314</v>
      </c>
      <c r="F128" s="94" t="s">
        <v>327</v>
      </c>
    </row>
    <row r="129">
      <c r="A129" s="93">
        <v>128.0</v>
      </c>
      <c r="B129" s="94" t="s">
        <v>328</v>
      </c>
      <c r="C129" s="94" t="s">
        <v>17</v>
      </c>
      <c r="D129" s="94" t="s">
        <v>24</v>
      </c>
      <c r="E129" s="94" t="s">
        <v>314</v>
      </c>
      <c r="F129" s="94" t="s">
        <v>329</v>
      </c>
    </row>
    <row r="130">
      <c r="A130" s="93">
        <v>129.0</v>
      </c>
      <c r="B130" s="94" t="s">
        <v>330</v>
      </c>
      <c r="C130" s="94" t="s">
        <v>30</v>
      </c>
      <c r="D130" s="94" t="s">
        <v>21</v>
      </c>
      <c r="E130" s="94" t="s">
        <v>331</v>
      </c>
      <c r="F130" s="94" t="s">
        <v>332</v>
      </c>
    </row>
    <row r="131">
      <c r="A131" s="93">
        <v>130.0</v>
      </c>
      <c r="B131" s="94" t="s">
        <v>333</v>
      </c>
      <c r="C131" s="94" t="s">
        <v>30</v>
      </c>
      <c r="D131" s="94" t="s">
        <v>22</v>
      </c>
      <c r="E131" s="94" t="s">
        <v>331</v>
      </c>
      <c r="F131" s="94" t="s">
        <v>334</v>
      </c>
    </row>
    <row r="132">
      <c r="A132" s="93">
        <v>131.0</v>
      </c>
      <c r="B132" s="94" t="s">
        <v>335</v>
      </c>
      <c r="C132" s="94" t="s">
        <v>30</v>
      </c>
      <c r="D132" s="94" t="s">
        <v>63</v>
      </c>
      <c r="E132" s="94" t="s">
        <v>331</v>
      </c>
      <c r="F132" s="94" t="s">
        <v>336</v>
      </c>
    </row>
    <row r="133">
      <c r="A133" s="93">
        <v>132.0</v>
      </c>
      <c r="B133" s="94" t="s">
        <v>337</v>
      </c>
      <c r="C133" s="94" t="s">
        <v>30</v>
      </c>
      <c r="D133" s="94" t="s">
        <v>63</v>
      </c>
      <c r="E133" s="94" t="s">
        <v>331</v>
      </c>
      <c r="F133" s="94" t="s">
        <v>338</v>
      </c>
    </row>
    <row r="134">
      <c r="A134" s="93">
        <v>133.0</v>
      </c>
      <c r="B134" s="94" t="s">
        <v>339</v>
      </c>
      <c r="C134" s="94" t="s">
        <v>30</v>
      </c>
      <c r="D134" s="94" t="s">
        <v>63</v>
      </c>
      <c r="E134" s="94" t="s">
        <v>331</v>
      </c>
      <c r="F134" s="94" t="s">
        <v>340</v>
      </c>
    </row>
    <row r="135">
      <c r="A135" s="93">
        <v>134.0</v>
      </c>
      <c r="B135" s="94" t="s">
        <v>341</v>
      </c>
      <c r="C135" s="94" t="s">
        <v>30</v>
      </c>
      <c r="D135" s="94" t="s">
        <v>24</v>
      </c>
      <c r="E135" s="94" t="s">
        <v>331</v>
      </c>
      <c r="F135" s="94" t="s">
        <v>342</v>
      </c>
    </row>
    <row r="136">
      <c r="A136" s="93">
        <v>135.0</v>
      </c>
      <c r="B136" s="94" t="s">
        <v>343</v>
      </c>
      <c r="C136" s="94" t="s">
        <v>30</v>
      </c>
      <c r="D136" s="94" t="s">
        <v>24</v>
      </c>
      <c r="E136" s="94" t="s">
        <v>331</v>
      </c>
      <c r="F136" s="94" t="s">
        <v>344</v>
      </c>
    </row>
    <row r="137">
      <c r="A137" s="93">
        <v>136.0</v>
      </c>
      <c r="B137" s="94" t="s">
        <v>345</v>
      </c>
      <c r="C137" s="94" t="s">
        <v>30</v>
      </c>
      <c r="D137" s="94" t="s">
        <v>24</v>
      </c>
      <c r="E137" s="94" t="s">
        <v>331</v>
      </c>
      <c r="F137" s="94" t="s">
        <v>346</v>
      </c>
    </row>
    <row r="138">
      <c r="A138" s="93">
        <v>137.0</v>
      </c>
      <c r="B138" s="94" t="s">
        <v>347</v>
      </c>
      <c r="C138" s="94" t="s">
        <v>30</v>
      </c>
      <c r="D138" s="94" t="s">
        <v>21</v>
      </c>
      <c r="E138" s="94" t="s">
        <v>348</v>
      </c>
      <c r="F138" s="94" t="s">
        <v>349</v>
      </c>
    </row>
    <row r="139">
      <c r="A139" s="93">
        <v>138.0</v>
      </c>
      <c r="B139" s="94" t="s">
        <v>350</v>
      </c>
      <c r="C139" s="94" t="s">
        <v>30</v>
      </c>
      <c r="D139" s="94" t="s">
        <v>22</v>
      </c>
      <c r="E139" s="94" t="s">
        <v>348</v>
      </c>
      <c r="F139" s="94" t="s">
        <v>351</v>
      </c>
    </row>
    <row r="140">
      <c r="A140" s="93">
        <v>139.0</v>
      </c>
      <c r="B140" s="94" t="s">
        <v>352</v>
      </c>
      <c r="C140" s="94" t="s">
        <v>30</v>
      </c>
      <c r="D140" s="94" t="s">
        <v>63</v>
      </c>
      <c r="E140" s="94" t="s">
        <v>348</v>
      </c>
      <c r="F140" s="94" t="s">
        <v>353</v>
      </c>
    </row>
    <row r="141">
      <c r="A141" s="93">
        <v>140.0</v>
      </c>
      <c r="B141" s="94" t="s">
        <v>354</v>
      </c>
      <c r="C141" s="94" t="s">
        <v>30</v>
      </c>
      <c r="D141" s="94" t="s">
        <v>63</v>
      </c>
      <c r="E141" s="94" t="s">
        <v>348</v>
      </c>
      <c r="F141" s="94" t="s">
        <v>355</v>
      </c>
    </row>
    <row r="142">
      <c r="A142" s="93">
        <v>141.0</v>
      </c>
      <c r="B142" s="94" t="s">
        <v>356</v>
      </c>
      <c r="C142" s="94" t="s">
        <v>30</v>
      </c>
      <c r="D142" s="94" t="s">
        <v>63</v>
      </c>
      <c r="E142" s="94" t="s">
        <v>348</v>
      </c>
      <c r="F142" s="94" t="s">
        <v>357</v>
      </c>
    </row>
    <row r="143">
      <c r="A143" s="93">
        <v>142.0</v>
      </c>
      <c r="B143" s="94" t="s">
        <v>358</v>
      </c>
      <c r="C143" s="94" t="s">
        <v>30</v>
      </c>
      <c r="D143" s="94" t="s">
        <v>24</v>
      </c>
      <c r="E143" s="94" t="s">
        <v>348</v>
      </c>
      <c r="F143" s="94" t="s">
        <v>359</v>
      </c>
    </row>
    <row r="144">
      <c r="A144" s="93">
        <v>143.0</v>
      </c>
      <c r="B144" s="94" t="s">
        <v>360</v>
      </c>
      <c r="C144" s="94" t="s">
        <v>30</v>
      </c>
      <c r="D144" s="94" t="s">
        <v>24</v>
      </c>
      <c r="E144" s="94" t="s">
        <v>348</v>
      </c>
      <c r="F144" s="94" t="s">
        <v>361</v>
      </c>
    </row>
    <row r="145">
      <c r="A145" s="93">
        <v>144.0</v>
      </c>
      <c r="B145" s="94" t="s">
        <v>362</v>
      </c>
      <c r="C145" s="94" t="s">
        <v>30</v>
      </c>
      <c r="D145" s="94" t="s">
        <v>24</v>
      </c>
      <c r="E145" s="94" t="s">
        <v>348</v>
      </c>
      <c r="F145" s="94" t="s">
        <v>363</v>
      </c>
    </row>
    <row r="146">
      <c r="A146" s="93">
        <v>145.0</v>
      </c>
      <c r="B146" s="94" t="s">
        <v>364</v>
      </c>
      <c r="C146" s="94" t="s">
        <v>30</v>
      </c>
      <c r="D146" s="94" t="s">
        <v>21</v>
      </c>
      <c r="E146" s="94" t="s">
        <v>365</v>
      </c>
      <c r="F146" s="94" t="s">
        <v>366</v>
      </c>
    </row>
    <row r="147">
      <c r="A147" s="93">
        <v>146.0</v>
      </c>
      <c r="B147" s="94" t="s">
        <v>367</v>
      </c>
      <c r="C147" s="94" t="s">
        <v>30</v>
      </c>
      <c r="D147" s="94" t="s">
        <v>22</v>
      </c>
      <c r="E147" s="94" t="s">
        <v>365</v>
      </c>
      <c r="F147" s="94" t="s">
        <v>368</v>
      </c>
    </row>
    <row r="148">
      <c r="A148" s="93">
        <v>147.0</v>
      </c>
      <c r="B148" s="94" t="s">
        <v>369</v>
      </c>
      <c r="C148" s="94" t="s">
        <v>30</v>
      </c>
      <c r="D148" s="94" t="s">
        <v>63</v>
      </c>
      <c r="E148" s="94" t="s">
        <v>365</v>
      </c>
      <c r="F148" s="94" t="s">
        <v>370</v>
      </c>
    </row>
    <row r="149">
      <c r="A149" s="93">
        <v>148.0</v>
      </c>
      <c r="B149" s="94" t="s">
        <v>371</v>
      </c>
      <c r="C149" s="94" t="s">
        <v>30</v>
      </c>
      <c r="D149" s="94" t="s">
        <v>63</v>
      </c>
      <c r="E149" s="94" t="s">
        <v>365</v>
      </c>
      <c r="F149" s="94" t="s">
        <v>372</v>
      </c>
    </row>
    <row r="150">
      <c r="A150" s="93">
        <v>149.0</v>
      </c>
      <c r="B150" s="94" t="s">
        <v>373</v>
      </c>
      <c r="C150" s="94" t="s">
        <v>30</v>
      </c>
      <c r="D150" s="94" t="s">
        <v>63</v>
      </c>
      <c r="E150" s="94" t="s">
        <v>365</v>
      </c>
      <c r="F150" s="94" t="s">
        <v>374</v>
      </c>
    </row>
    <row r="151">
      <c r="A151" s="93">
        <v>150.0</v>
      </c>
      <c r="B151" s="94" t="s">
        <v>375</v>
      </c>
      <c r="C151" s="94" t="s">
        <v>30</v>
      </c>
      <c r="D151" s="94" t="s">
        <v>24</v>
      </c>
      <c r="E151" s="94" t="s">
        <v>365</v>
      </c>
      <c r="F151" s="94" t="s">
        <v>376</v>
      </c>
    </row>
    <row r="152">
      <c r="A152" s="93">
        <v>151.0</v>
      </c>
      <c r="B152" s="94" t="s">
        <v>377</v>
      </c>
      <c r="C152" s="94" t="s">
        <v>30</v>
      </c>
      <c r="D152" s="94" t="s">
        <v>24</v>
      </c>
      <c r="E152" s="94" t="s">
        <v>365</v>
      </c>
      <c r="F152" s="94" t="s">
        <v>378</v>
      </c>
    </row>
    <row r="153">
      <c r="A153" s="93">
        <v>152.0</v>
      </c>
      <c r="B153" s="94" t="s">
        <v>379</v>
      </c>
      <c r="C153" s="94" t="s">
        <v>30</v>
      </c>
      <c r="D153" s="94" t="s">
        <v>24</v>
      </c>
      <c r="E153" s="94" t="s">
        <v>365</v>
      </c>
      <c r="F153" s="94" t="s">
        <v>380</v>
      </c>
    </row>
    <row r="154">
      <c r="A154" s="93">
        <v>153.0</v>
      </c>
      <c r="B154" s="94" t="s">
        <v>381</v>
      </c>
      <c r="C154" s="94" t="s">
        <v>30</v>
      </c>
      <c r="D154" s="94" t="s">
        <v>21</v>
      </c>
      <c r="E154" s="94" t="s">
        <v>382</v>
      </c>
      <c r="F154" s="94" t="s">
        <v>383</v>
      </c>
    </row>
    <row r="155">
      <c r="A155" s="93">
        <v>154.0</v>
      </c>
      <c r="B155" s="94" t="s">
        <v>384</v>
      </c>
      <c r="C155" s="94" t="s">
        <v>30</v>
      </c>
      <c r="D155" s="94" t="s">
        <v>22</v>
      </c>
      <c r="E155" s="94" t="s">
        <v>382</v>
      </c>
      <c r="F155" s="94" t="s">
        <v>385</v>
      </c>
    </row>
    <row r="156">
      <c r="A156" s="93">
        <v>155.0</v>
      </c>
      <c r="B156" s="94" t="s">
        <v>386</v>
      </c>
      <c r="C156" s="94" t="s">
        <v>30</v>
      </c>
      <c r="D156" s="94" t="s">
        <v>63</v>
      </c>
      <c r="E156" s="94" t="s">
        <v>382</v>
      </c>
      <c r="F156" s="94" t="s">
        <v>387</v>
      </c>
    </row>
    <row r="157">
      <c r="A157" s="93">
        <v>156.0</v>
      </c>
      <c r="B157" s="94" t="s">
        <v>388</v>
      </c>
      <c r="C157" s="94" t="s">
        <v>30</v>
      </c>
      <c r="D157" s="94" t="s">
        <v>63</v>
      </c>
      <c r="E157" s="94" t="s">
        <v>382</v>
      </c>
      <c r="F157" s="94" t="s">
        <v>389</v>
      </c>
    </row>
    <row r="158">
      <c r="A158" s="93">
        <v>157.0</v>
      </c>
      <c r="B158" s="94" t="s">
        <v>390</v>
      </c>
      <c r="C158" s="94" t="s">
        <v>30</v>
      </c>
      <c r="D158" s="94" t="s">
        <v>63</v>
      </c>
      <c r="E158" s="94" t="s">
        <v>382</v>
      </c>
      <c r="F158" s="94" t="s">
        <v>391</v>
      </c>
    </row>
    <row r="159">
      <c r="A159" s="93">
        <v>158.0</v>
      </c>
      <c r="B159" s="94" t="s">
        <v>392</v>
      </c>
      <c r="C159" s="94" t="s">
        <v>30</v>
      </c>
      <c r="D159" s="94" t="s">
        <v>24</v>
      </c>
      <c r="E159" s="94" t="s">
        <v>382</v>
      </c>
      <c r="F159" s="94" t="s">
        <v>393</v>
      </c>
    </row>
    <row r="160">
      <c r="A160" s="93">
        <v>159.0</v>
      </c>
      <c r="B160" s="94" t="s">
        <v>394</v>
      </c>
      <c r="C160" s="94" t="s">
        <v>30</v>
      </c>
      <c r="D160" s="94" t="s">
        <v>24</v>
      </c>
      <c r="E160" s="94" t="s">
        <v>382</v>
      </c>
      <c r="F160" s="94" t="s">
        <v>395</v>
      </c>
    </row>
    <row r="161">
      <c r="A161" s="93">
        <v>160.0</v>
      </c>
      <c r="B161" s="94" t="s">
        <v>396</v>
      </c>
      <c r="C161" s="94" t="s">
        <v>30</v>
      </c>
      <c r="D161" s="94" t="s">
        <v>24</v>
      </c>
      <c r="E161" s="94" t="s">
        <v>382</v>
      </c>
      <c r="F161" s="94" t="s">
        <v>397</v>
      </c>
    </row>
    <row r="162">
      <c r="A162" s="93">
        <v>161.0</v>
      </c>
      <c r="B162" s="94" t="s">
        <v>398</v>
      </c>
      <c r="C162" s="94" t="s">
        <v>30</v>
      </c>
      <c r="D162" s="94" t="s">
        <v>21</v>
      </c>
      <c r="E162" s="94" t="s">
        <v>399</v>
      </c>
      <c r="F162" s="94" t="s">
        <v>400</v>
      </c>
    </row>
    <row r="163">
      <c r="A163" s="93">
        <v>162.0</v>
      </c>
      <c r="B163" s="94" t="s">
        <v>401</v>
      </c>
      <c r="C163" s="94" t="s">
        <v>30</v>
      </c>
      <c r="D163" s="94" t="s">
        <v>22</v>
      </c>
      <c r="E163" s="94" t="s">
        <v>399</v>
      </c>
      <c r="F163" s="94" t="s">
        <v>402</v>
      </c>
    </row>
    <row r="164">
      <c r="A164" s="93">
        <v>163.0</v>
      </c>
      <c r="B164" s="94" t="s">
        <v>403</v>
      </c>
      <c r="C164" s="94" t="s">
        <v>30</v>
      </c>
      <c r="D164" s="94" t="s">
        <v>63</v>
      </c>
      <c r="E164" s="94" t="s">
        <v>399</v>
      </c>
      <c r="F164" s="94" t="s">
        <v>404</v>
      </c>
    </row>
    <row r="165">
      <c r="A165" s="93">
        <v>164.0</v>
      </c>
      <c r="B165" s="94" t="s">
        <v>405</v>
      </c>
      <c r="C165" s="94" t="s">
        <v>30</v>
      </c>
      <c r="D165" s="94" t="s">
        <v>63</v>
      </c>
      <c r="E165" s="94" t="s">
        <v>399</v>
      </c>
      <c r="F165" s="94" t="s">
        <v>406</v>
      </c>
    </row>
    <row r="166">
      <c r="A166" s="93">
        <v>165.0</v>
      </c>
      <c r="B166" s="94" t="s">
        <v>407</v>
      </c>
      <c r="C166" s="94" t="s">
        <v>30</v>
      </c>
      <c r="D166" s="94" t="s">
        <v>63</v>
      </c>
      <c r="E166" s="94" t="s">
        <v>399</v>
      </c>
      <c r="F166" s="94" t="s">
        <v>408</v>
      </c>
    </row>
    <row r="167">
      <c r="A167" s="93">
        <v>166.0</v>
      </c>
      <c r="B167" s="94" t="s">
        <v>409</v>
      </c>
      <c r="C167" s="94" t="s">
        <v>30</v>
      </c>
      <c r="D167" s="94" t="s">
        <v>24</v>
      </c>
      <c r="E167" s="94" t="s">
        <v>399</v>
      </c>
      <c r="F167" s="94" t="s">
        <v>410</v>
      </c>
    </row>
    <row r="168">
      <c r="A168" s="93">
        <v>167.0</v>
      </c>
      <c r="B168" s="94" t="s">
        <v>411</v>
      </c>
      <c r="C168" s="94" t="s">
        <v>30</v>
      </c>
      <c r="D168" s="94" t="s">
        <v>24</v>
      </c>
      <c r="E168" s="94" t="s">
        <v>399</v>
      </c>
      <c r="F168" s="94" t="s">
        <v>412</v>
      </c>
    </row>
    <row r="169">
      <c r="A169" s="93">
        <v>168.0</v>
      </c>
      <c r="B169" s="94" t="s">
        <v>413</v>
      </c>
      <c r="C169" s="94" t="s">
        <v>30</v>
      </c>
      <c r="D169" s="94" t="s">
        <v>24</v>
      </c>
      <c r="E169" s="94" t="s">
        <v>399</v>
      </c>
      <c r="F169" s="94" t="s">
        <v>414</v>
      </c>
    </row>
    <row r="170">
      <c r="A170" s="93">
        <v>169.0</v>
      </c>
      <c r="B170" s="94" t="s">
        <v>415</v>
      </c>
      <c r="C170" s="94" t="s">
        <v>30</v>
      </c>
      <c r="D170" s="94" t="s">
        <v>21</v>
      </c>
      <c r="E170" s="94" t="s">
        <v>416</v>
      </c>
      <c r="F170" s="94" t="s">
        <v>417</v>
      </c>
    </row>
    <row r="171">
      <c r="A171" s="93">
        <v>170.0</v>
      </c>
      <c r="B171" s="94" t="s">
        <v>418</v>
      </c>
      <c r="C171" s="94" t="s">
        <v>30</v>
      </c>
      <c r="D171" s="94" t="s">
        <v>22</v>
      </c>
      <c r="E171" s="94" t="s">
        <v>416</v>
      </c>
      <c r="F171" s="94" t="s">
        <v>419</v>
      </c>
    </row>
    <row r="172">
      <c r="A172" s="93">
        <v>171.0</v>
      </c>
      <c r="B172" s="94" t="s">
        <v>420</v>
      </c>
      <c r="C172" s="94" t="s">
        <v>30</v>
      </c>
      <c r="D172" s="94" t="s">
        <v>63</v>
      </c>
      <c r="E172" s="94" t="s">
        <v>416</v>
      </c>
      <c r="F172" s="94" t="s">
        <v>421</v>
      </c>
    </row>
    <row r="173">
      <c r="A173" s="93">
        <v>172.0</v>
      </c>
      <c r="B173" s="94" t="s">
        <v>422</v>
      </c>
      <c r="C173" s="94" t="s">
        <v>30</v>
      </c>
      <c r="D173" s="94" t="s">
        <v>63</v>
      </c>
      <c r="E173" s="94" t="s">
        <v>416</v>
      </c>
      <c r="F173" s="94" t="s">
        <v>423</v>
      </c>
    </row>
    <row r="174">
      <c r="A174" s="93">
        <v>173.0</v>
      </c>
      <c r="B174" s="94" t="s">
        <v>424</v>
      </c>
      <c r="C174" s="94" t="s">
        <v>30</v>
      </c>
      <c r="D174" s="94" t="s">
        <v>63</v>
      </c>
      <c r="E174" s="94" t="s">
        <v>416</v>
      </c>
      <c r="F174" s="94" t="s">
        <v>425</v>
      </c>
    </row>
    <row r="175">
      <c r="A175" s="93">
        <v>174.0</v>
      </c>
      <c r="B175" s="94" t="s">
        <v>426</v>
      </c>
      <c r="C175" s="94" t="s">
        <v>30</v>
      </c>
      <c r="D175" s="94" t="s">
        <v>24</v>
      </c>
      <c r="E175" s="94" t="s">
        <v>416</v>
      </c>
      <c r="F175" s="94" t="s">
        <v>427</v>
      </c>
    </row>
    <row r="176">
      <c r="A176" s="93">
        <v>175.0</v>
      </c>
      <c r="B176" s="94" t="s">
        <v>428</v>
      </c>
      <c r="C176" s="94" t="s">
        <v>30</v>
      </c>
      <c r="D176" s="94" t="s">
        <v>24</v>
      </c>
      <c r="E176" s="94" t="s">
        <v>416</v>
      </c>
      <c r="F176" s="94" t="s">
        <v>429</v>
      </c>
    </row>
    <row r="177">
      <c r="A177" s="93">
        <v>176.0</v>
      </c>
      <c r="B177" s="94" t="s">
        <v>430</v>
      </c>
      <c r="C177" s="94" t="s">
        <v>30</v>
      </c>
      <c r="D177" s="94" t="s">
        <v>24</v>
      </c>
      <c r="E177" s="94" t="s">
        <v>416</v>
      </c>
      <c r="F177" s="94" t="s">
        <v>431</v>
      </c>
    </row>
    <row r="178">
      <c r="A178" s="93">
        <v>177.0</v>
      </c>
      <c r="B178" s="94" t="s">
        <v>432</v>
      </c>
      <c r="C178" s="94" t="s">
        <v>30</v>
      </c>
      <c r="D178" s="94" t="s">
        <v>21</v>
      </c>
      <c r="E178" s="94" t="s">
        <v>433</v>
      </c>
      <c r="F178" s="94" t="s">
        <v>434</v>
      </c>
    </row>
    <row r="179">
      <c r="A179" s="93">
        <v>178.0</v>
      </c>
      <c r="B179" s="94" t="s">
        <v>435</v>
      </c>
      <c r="C179" s="94" t="s">
        <v>30</v>
      </c>
      <c r="D179" s="94" t="s">
        <v>22</v>
      </c>
      <c r="E179" s="94" t="s">
        <v>433</v>
      </c>
      <c r="F179" s="94" t="s">
        <v>436</v>
      </c>
    </row>
    <row r="180">
      <c r="A180" s="93">
        <v>179.0</v>
      </c>
      <c r="B180" s="94" t="s">
        <v>437</v>
      </c>
      <c r="C180" s="94" t="s">
        <v>30</v>
      </c>
      <c r="D180" s="94" t="s">
        <v>63</v>
      </c>
      <c r="E180" s="94" t="s">
        <v>433</v>
      </c>
      <c r="F180" s="94" t="s">
        <v>438</v>
      </c>
    </row>
    <row r="181">
      <c r="A181" s="93">
        <v>180.0</v>
      </c>
      <c r="B181" s="94" t="s">
        <v>439</v>
      </c>
      <c r="C181" s="94" t="s">
        <v>30</v>
      </c>
      <c r="D181" s="94" t="s">
        <v>63</v>
      </c>
      <c r="E181" s="94" t="s">
        <v>433</v>
      </c>
      <c r="F181" s="94" t="s">
        <v>440</v>
      </c>
    </row>
    <row r="182">
      <c r="A182" s="93">
        <v>181.0</v>
      </c>
      <c r="B182" s="94" t="s">
        <v>441</v>
      </c>
      <c r="C182" s="94" t="s">
        <v>30</v>
      </c>
      <c r="D182" s="94" t="s">
        <v>63</v>
      </c>
      <c r="E182" s="94" t="s">
        <v>433</v>
      </c>
      <c r="F182" s="94" t="s">
        <v>442</v>
      </c>
    </row>
    <row r="183">
      <c r="A183" s="93">
        <v>182.0</v>
      </c>
      <c r="B183" s="94" t="s">
        <v>443</v>
      </c>
      <c r="C183" s="94" t="s">
        <v>30</v>
      </c>
      <c r="D183" s="94" t="s">
        <v>24</v>
      </c>
      <c r="E183" s="94" t="s">
        <v>433</v>
      </c>
      <c r="F183" s="94" t="s">
        <v>444</v>
      </c>
    </row>
    <row r="184">
      <c r="A184" s="93">
        <v>183.0</v>
      </c>
      <c r="B184" s="94" t="s">
        <v>445</v>
      </c>
      <c r="C184" s="94" t="s">
        <v>30</v>
      </c>
      <c r="D184" s="94" t="s">
        <v>24</v>
      </c>
      <c r="E184" s="94" t="s">
        <v>433</v>
      </c>
      <c r="F184" s="94" t="s">
        <v>446</v>
      </c>
    </row>
    <row r="185">
      <c r="A185" s="93">
        <v>184.0</v>
      </c>
      <c r="B185" s="94" t="s">
        <v>447</v>
      </c>
      <c r="C185" s="94" t="s">
        <v>30</v>
      </c>
      <c r="D185" s="94" t="s">
        <v>24</v>
      </c>
      <c r="E185" s="94" t="s">
        <v>433</v>
      </c>
      <c r="F185" s="94" t="s">
        <v>448</v>
      </c>
    </row>
    <row r="186">
      <c r="A186" s="93">
        <v>185.0</v>
      </c>
      <c r="B186" s="94" t="s">
        <v>449</v>
      </c>
      <c r="C186" s="94" t="s">
        <v>30</v>
      </c>
      <c r="D186" s="94" t="s">
        <v>21</v>
      </c>
      <c r="E186" s="94" t="s">
        <v>450</v>
      </c>
      <c r="F186" s="94" t="s">
        <v>451</v>
      </c>
    </row>
    <row r="187">
      <c r="A187" s="93">
        <v>186.0</v>
      </c>
      <c r="B187" s="94" t="s">
        <v>452</v>
      </c>
      <c r="C187" s="94" t="s">
        <v>30</v>
      </c>
      <c r="D187" s="94" t="s">
        <v>22</v>
      </c>
      <c r="E187" s="94" t="s">
        <v>450</v>
      </c>
      <c r="F187" s="94" t="s">
        <v>453</v>
      </c>
    </row>
    <row r="188">
      <c r="A188" s="93">
        <v>187.0</v>
      </c>
      <c r="B188" s="94" t="s">
        <v>454</v>
      </c>
      <c r="C188" s="94" t="s">
        <v>30</v>
      </c>
      <c r="D188" s="94" t="s">
        <v>63</v>
      </c>
      <c r="E188" s="94" t="s">
        <v>450</v>
      </c>
      <c r="F188" s="94" t="s">
        <v>455</v>
      </c>
    </row>
    <row r="189">
      <c r="A189" s="93">
        <v>188.0</v>
      </c>
      <c r="B189" s="94" t="s">
        <v>456</v>
      </c>
      <c r="C189" s="94" t="s">
        <v>30</v>
      </c>
      <c r="D189" s="94" t="s">
        <v>63</v>
      </c>
      <c r="E189" s="94" t="s">
        <v>450</v>
      </c>
      <c r="F189" s="94" t="s">
        <v>457</v>
      </c>
    </row>
    <row r="190">
      <c r="A190" s="93">
        <v>189.0</v>
      </c>
      <c r="B190" s="94" t="s">
        <v>458</v>
      </c>
      <c r="C190" s="94" t="s">
        <v>30</v>
      </c>
      <c r="D190" s="94" t="s">
        <v>63</v>
      </c>
      <c r="E190" s="94" t="s">
        <v>450</v>
      </c>
      <c r="F190" s="94" t="s">
        <v>459</v>
      </c>
    </row>
    <row r="191">
      <c r="A191" s="93">
        <v>190.0</v>
      </c>
      <c r="B191" s="94" t="s">
        <v>460</v>
      </c>
      <c r="C191" s="94" t="s">
        <v>30</v>
      </c>
      <c r="D191" s="94" t="s">
        <v>24</v>
      </c>
      <c r="E191" s="94" t="s">
        <v>450</v>
      </c>
      <c r="F191" s="94" t="s">
        <v>461</v>
      </c>
    </row>
    <row r="192">
      <c r="A192" s="93">
        <v>191.0</v>
      </c>
      <c r="B192" s="94" t="s">
        <v>462</v>
      </c>
      <c r="C192" s="94" t="s">
        <v>30</v>
      </c>
      <c r="D192" s="94" t="s">
        <v>24</v>
      </c>
      <c r="E192" s="94" t="s">
        <v>450</v>
      </c>
      <c r="F192" s="94" t="s">
        <v>463</v>
      </c>
    </row>
    <row r="193">
      <c r="A193" s="93">
        <v>192.0</v>
      </c>
      <c r="B193" s="94" t="s">
        <v>464</v>
      </c>
      <c r="C193" s="94" t="s">
        <v>30</v>
      </c>
      <c r="D193" s="94" t="s">
        <v>24</v>
      </c>
      <c r="E193" s="94" t="s">
        <v>450</v>
      </c>
      <c r="F193" s="94" t="s">
        <v>465</v>
      </c>
    </row>
    <row r="194">
      <c r="A194" s="93">
        <v>193.0</v>
      </c>
      <c r="B194" s="94" t="s">
        <v>466</v>
      </c>
      <c r="C194" s="94" t="s">
        <v>31</v>
      </c>
      <c r="D194" s="94" t="s">
        <v>21</v>
      </c>
      <c r="E194" s="94" t="s">
        <v>467</v>
      </c>
      <c r="F194" s="94" t="s">
        <v>468</v>
      </c>
    </row>
    <row r="195">
      <c r="A195" s="93">
        <v>194.0</v>
      </c>
      <c r="B195" s="94" t="s">
        <v>469</v>
      </c>
      <c r="C195" s="94" t="s">
        <v>31</v>
      </c>
      <c r="D195" s="94" t="s">
        <v>22</v>
      </c>
      <c r="E195" s="94" t="s">
        <v>467</v>
      </c>
      <c r="F195" s="94" t="s">
        <v>470</v>
      </c>
    </row>
    <row r="196">
      <c r="A196" s="93">
        <v>195.0</v>
      </c>
      <c r="B196" s="94" t="s">
        <v>471</v>
      </c>
      <c r="C196" s="94" t="s">
        <v>31</v>
      </c>
      <c r="D196" s="94" t="s">
        <v>63</v>
      </c>
      <c r="E196" s="94" t="s">
        <v>467</v>
      </c>
      <c r="F196" s="94" t="s">
        <v>472</v>
      </c>
    </row>
    <row r="197">
      <c r="A197" s="93">
        <v>196.0</v>
      </c>
      <c r="B197" s="94" t="s">
        <v>473</v>
      </c>
      <c r="C197" s="94" t="s">
        <v>31</v>
      </c>
      <c r="D197" s="94" t="s">
        <v>63</v>
      </c>
      <c r="E197" s="94" t="s">
        <v>467</v>
      </c>
      <c r="F197" s="94" t="s">
        <v>474</v>
      </c>
    </row>
    <row r="198">
      <c r="A198" s="93">
        <v>197.0</v>
      </c>
      <c r="B198" s="94" t="s">
        <v>475</v>
      </c>
      <c r="C198" s="94" t="s">
        <v>31</v>
      </c>
      <c r="D198" s="94" t="s">
        <v>63</v>
      </c>
      <c r="E198" s="94" t="s">
        <v>467</v>
      </c>
      <c r="F198" s="94" t="s">
        <v>476</v>
      </c>
    </row>
    <row r="199">
      <c r="A199" s="93">
        <v>198.0</v>
      </c>
      <c r="B199" s="94" t="s">
        <v>477</v>
      </c>
      <c r="C199" s="94" t="s">
        <v>31</v>
      </c>
      <c r="D199" s="94" t="s">
        <v>24</v>
      </c>
      <c r="E199" s="94" t="s">
        <v>467</v>
      </c>
      <c r="F199" s="94" t="s">
        <v>478</v>
      </c>
    </row>
    <row r="200">
      <c r="A200" s="93">
        <v>199.0</v>
      </c>
      <c r="B200" s="94" t="s">
        <v>479</v>
      </c>
      <c r="C200" s="94" t="s">
        <v>31</v>
      </c>
      <c r="D200" s="94" t="s">
        <v>24</v>
      </c>
      <c r="E200" s="94" t="s">
        <v>467</v>
      </c>
      <c r="F200" s="94" t="s">
        <v>480</v>
      </c>
    </row>
    <row r="201">
      <c r="A201" s="93">
        <v>200.0</v>
      </c>
      <c r="B201" s="94" t="s">
        <v>481</v>
      </c>
      <c r="C201" s="94" t="s">
        <v>31</v>
      </c>
      <c r="D201" s="94" t="s">
        <v>24</v>
      </c>
      <c r="E201" s="94" t="s">
        <v>467</v>
      </c>
      <c r="F201" s="94" t="s">
        <v>482</v>
      </c>
    </row>
    <row r="202">
      <c r="A202" s="93">
        <v>201.0</v>
      </c>
      <c r="B202" s="94" t="s">
        <v>483</v>
      </c>
      <c r="C202" s="94" t="s">
        <v>31</v>
      </c>
      <c r="D202" s="94" t="s">
        <v>21</v>
      </c>
      <c r="E202" s="94" t="s">
        <v>484</v>
      </c>
      <c r="F202" s="94" t="s">
        <v>485</v>
      </c>
    </row>
    <row r="203">
      <c r="A203" s="93">
        <v>202.0</v>
      </c>
      <c r="B203" s="94" t="s">
        <v>486</v>
      </c>
      <c r="C203" s="94" t="s">
        <v>31</v>
      </c>
      <c r="D203" s="94" t="s">
        <v>22</v>
      </c>
      <c r="E203" s="94" t="s">
        <v>484</v>
      </c>
      <c r="F203" s="94" t="s">
        <v>487</v>
      </c>
    </row>
    <row r="204">
      <c r="A204" s="93">
        <v>203.0</v>
      </c>
      <c r="B204" s="94" t="s">
        <v>488</v>
      </c>
      <c r="C204" s="94" t="s">
        <v>31</v>
      </c>
      <c r="D204" s="94" t="s">
        <v>63</v>
      </c>
      <c r="E204" s="94" t="s">
        <v>484</v>
      </c>
      <c r="F204" s="94" t="s">
        <v>489</v>
      </c>
    </row>
    <row r="205">
      <c r="A205" s="93">
        <v>204.0</v>
      </c>
      <c r="B205" s="94" t="s">
        <v>490</v>
      </c>
      <c r="C205" s="94" t="s">
        <v>31</v>
      </c>
      <c r="D205" s="94" t="s">
        <v>63</v>
      </c>
      <c r="E205" s="94" t="s">
        <v>484</v>
      </c>
      <c r="F205" s="94" t="s">
        <v>491</v>
      </c>
    </row>
    <row r="206">
      <c r="A206" s="93">
        <v>205.0</v>
      </c>
      <c r="B206" s="94" t="s">
        <v>492</v>
      </c>
      <c r="C206" s="94" t="s">
        <v>31</v>
      </c>
      <c r="D206" s="94" t="s">
        <v>63</v>
      </c>
      <c r="E206" s="94" t="s">
        <v>484</v>
      </c>
      <c r="F206" s="94" t="s">
        <v>493</v>
      </c>
    </row>
    <row r="207">
      <c r="A207" s="93">
        <v>206.0</v>
      </c>
      <c r="B207" s="94" t="s">
        <v>494</v>
      </c>
      <c r="C207" s="94" t="s">
        <v>31</v>
      </c>
      <c r="D207" s="94" t="s">
        <v>24</v>
      </c>
      <c r="E207" s="94" t="s">
        <v>484</v>
      </c>
      <c r="F207" s="94" t="s">
        <v>495</v>
      </c>
    </row>
    <row r="208">
      <c r="A208" s="93">
        <v>207.0</v>
      </c>
      <c r="B208" s="94" t="s">
        <v>496</v>
      </c>
      <c r="C208" s="94" t="s">
        <v>31</v>
      </c>
      <c r="D208" s="94" t="s">
        <v>24</v>
      </c>
      <c r="E208" s="94" t="s">
        <v>484</v>
      </c>
      <c r="F208" s="94" t="s">
        <v>497</v>
      </c>
    </row>
    <row r="209">
      <c r="A209" s="93">
        <v>208.0</v>
      </c>
      <c r="B209" s="94" t="s">
        <v>498</v>
      </c>
      <c r="C209" s="94" t="s">
        <v>31</v>
      </c>
      <c r="D209" s="94" t="s">
        <v>24</v>
      </c>
      <c r="E209" s="94" t="s">
        <v>484</v>
      </c>
      <c r="F209" s="94" t="s">
        <v>499</v>
      </c>
    </row>
    <row r="210">
      <c r="A210" s="93">
        <v>209.0</v>
      </c>
      <c r="B210" s="94" t="s">
        <v>500</v>
      </c>
      <c r="C210" s="94" t="s">
        <v>31</v>
      </c>
      <c r="D210" s="94" t="s">
        <v>21</v>
      </c>
      <c r="E210" s="94" t="s">
        <v>501</v>
      </c>
      <c r="F210" s="94" t="s">
        <v>502</v>
      </c>
    </row>
    <row r="211">
      <c r="A211" s="93">
        <v>210.0</v>
      </c>
      <c r="B211" s="94" t="s">
        <v>503</v>
      </c>
      <c r="C211" s="94" t="s">
        <v>31</v>
      </c>
      <c r="D211" s="94" t="s">
        <v>22</v>
      </c>
      <c r="E211" s="94" t="s">
        <v>501</v>
      </c>
      <c r="F211" s="94" t="s">
        <v>504</v>
      </c>
    </row>
    <row r="212">
      <c r="A212" s="93">
        <v>211.0</v>
      </c>
      <c r="B212" s="94" t="s">
        <v>505</v>
      </c>
      <c r="C212" s="94" t="s">
        <v>31</v>
      </c>
      <c r="D212" s="94" t="s">
        <v>63</v>
      </c>
      <c r="E212" s="94" t="s">
        <v>501</v>
      </c>
      <c r="F212" s="94" t="s">
        <v>506</v>
      </c>
    </row>
    <row r="213">
      <c r="A213" s="93">
        <v>212.0</v>
      </c>
      <c r="B213" s="94" t="s">
        <v>507</v>
      </c>
      <c r="C213" s="94" t="s">
        <v>31</v>
      </c>
      <c r="D213" s="94" t="s">
        <v>63</v>
      </c>
      <c r="E213" s="94" t="s">
        <v>501</v>
      </c>
      <c r="F213" s="94" t="s">
        <v>508</v>
      </c>
    </row>
    <row r="214">
      <c r="A214" s="93">
        <v>213.0</v>
      </c>
      <c r="B214" s="94" t="s">
        <v>509</v>
      </c>
      <c r="C214" s="94" t="s">
        <v>31</v>
      </c>
      <c r="D214" s="94" t="s">
        <v>63</v>
      </c>
      <c r="E214" s="94" t="s">
        <v>501</v>
      </c>
      <c r="F214" s="94" t="s">
        <v>510</v>
      </c>
    </row>
    <row r="215">
      <c r="A215" s="93">
        <v>214.0</v>
      </c>
      <c r="B215" s="94" t="s">
        <v>511</v>
      </c>
      <c r="C215" s="94" t="s">
        <v>31</v>
      </c>
      <c r="D215" s="94" t="s">
        <v>24</v>
      </c>
      <c r="E215" s="94" t="s">
        <v>501</v>
      </c>
      <c r="F215" s="94" t="s">
        <v>512</v>
      </c>
    </row>
    <row r="216">
      <c r="A216" s="93">
        <v>215.0</v>
      </c>
      <c r="B216" s="94" t="s">
        <v>513</v>
      </c>
      <c r="C216" s="94" t="s">
        <v>31</v>
      </c>
      <c r="D216" s="94" t="s">
        <v>24</v>
      </c>
      <c r="E216" s="94" t="s">
        <v>501</v>
      </c>
      <c r="F216" s="94" t="s">
        <v>514</v>
      </c>
    </row>
    <row r="217">
      <c r="A217" s="93">
        <v>216.0</v>
      </c>
      <c r="B217" s="94" t="s">
        <v>515</v>
      </c>
      <c r="C217" s="94" t="s">
        <v>31</v>
      </c>
      <c r="D217" s="94" t="s">
        <v>24</v>
      </c>
      <c r="E217" s="94" t="s">
        <v>501</v>
      </c>
      <c r="F217" s="94" t="s">
        <v>516</v>
      </c>
    </row>
    <row r="218">
      <c r="A218" s="93">
        <v>217.0</v>
      </c>
      <c r="B218" s="94" t="s">
        <v>517</v>
      </c>
      <c r="C218" s="94" t="s">
        <v>31</v>
      </c>
      <c r="D218" s="94" t="s">
        <v>21</v>
      </c>
      <c r="E218" s="94" t="s">
        <v>518</v>
      </c>
      <c r="F218" s="94" t="s">
        <v>519</v>
      </c>
    </row>
    <row r="219">
      <c r="A219" s="93">
        <v>218.0</v>
      </c>
      <c r="B219" s="94" t="s">
        <v>520</v>
      </c>
      <c r="C219" s="94" t="s">
        <v>31</v>
      </c>
      <c r="D219" s="94" t="s">
        <v>22</v>
      </c>
      <c r="E219" s="94" t="s">
        <v>518</v>
      </c>
      <c r="F219" s="94" t="s">
        <v>521</v>
      </c>
    </row>
    <row r="220">
      <c r="A220" s="93">
        <v>219.0</v>
      </c>
      <c r="B220" s="94" t="s">
        <v>522</v>
      </c>
      <c r="C220" s="94" t="s">
        <v>31</v>
      </c>
      <c r="D220" s="94" t="s">
        <v>63</v>
      </c>
      <c r="E220" s="94" t="s">
        <v>518</v>
      </c>
      <c r="F220" s="94" t="s">
        <v>523</v>
      </c>
    </row>
    <row r="221">
      <c r="A221" s="93">
        <v>220.0</v>
      </c>
      <c r="B221" s="94" t="s">
        <v>524</v>
      </c>
      <c r="C221" s="94" t="s">
        <v>31</v>
      </c>
      <c r="D221" s="94" t="s">
        <v>63</v>
      </c>
      <c r="E221" s="94" t="s">
        <v>518</v>
      </c>
      <c r="F221" s="94" t="s">
        <v>525</v>
      </c>
    </row>
    <row r="222">
      <c r="A222" s="93">
        <v>221.0</v>
      </c>
      <c r="B222" s="94" t="s">
        <v>526</v>
      </c>
      <c r="C222" s="94" t="s">
        <v>31</v>
      </c>
      <c r="D222" s="94" t="s">
        <v>63</v>
      </c>
      <c r="E222" s="94" t="s">
        <v>518</v>
      </c>
      <c r="F222" s="94" t="s">
        <v>527</v>
      </c>
    </row>
    <row r="223">
      <c r="A223" s="93">
        <v>222.0</v>
      </c>
      <c r="B223" s="94" t="s">
        <v>528</v>
      </c>
      <c r="C223" s="94" t="s">
        <v>31</v>
      </c>
      <c r="D223" s="94" t="s">
        <v>24</v>
      </c>
      <c r="E223" s="94" t="s">
        <v>518</v>
      </c>
      <c r="F223" s="94" t="s">
        <v>529</v>
      </c>
    </row>
    <row r="224">
      <c r="A224" s="93">
        <v>223.0</v>
      </c>
      <c r="B224" s="94" t="s">
        <v>530</v>
      </c>
      <c r="C224" s="94" t="s">
        <v>31</v>
      </c>
      <c r="D224" s="94" t="s">
        <v>24</v>
      </c>
      <c r="E224" s="94" t="s">
        <v>518</v>
      </c>
      <c r="F224" s="94" t="s">
        <v>531</v>
      </c>
    </row>
    <row r="225">
      <c r="A225" s="93">
        <v>224.0</v>
      </c>
      <c r="B225" s="94" t="s">
        <v>532</v>
      </c>
      <c r="C225" s="94" t="s">
        <v>31</v>
      </c>
      <c r="D225" s="94" t="s">
        <v>24</v>
      </c>
      <c r="E225" s="94" t="s">
        <v>518</v>
      </c>
      <c r="F225" s="94" t="s">
        <v>533</v>
      </c>
    </row>
    <row r="226">
      <c r="A226" s="93">
        <v>225.0</v>
      </c>
      <c r="B226" s="94" t="s">
        <v>534</v>
      </c>
      <c r="C226" s="94" t="s">
        <v>31</v>
      </c>
      <c r="D226" s="94" t="s">
        <v>21</v>
      </c>
      <c r="E226" s="94" t="s">
        <v>535</v>
      </c>
      <c r="F226" s="94" t="s">
        <v>536</v>
      </c>
    </row>
    <row r="227">
      <c r="A227" s="93">
        <v>226.0</v>
      </c>
      <c r="B227" s="94" t="s">
        <v>537</v>
      </c>
      <c r="C227" s="94" t="s">
        <v>31</v>
      </c>
      <c r="D227" s="94" t="s">
        <v>22</v>
      </c>
      <c r="E227" s="94" t="s">
        <v>535</v>
      </c>
      <c r="F227" s="94" t="s">
        <v>538</v>
      </c>
    </row>
    <row r="228">
      <c r="A228" s="93">
        <v>227.0</v>
      </c>
      <c r="B228" s="94" t="s">
        <v>539</v>
      </c>
      <c r="C228" s="94" t="s">
        <v>31</v>
      </c>
      <c r="D228" s="94" t="s">
        <v>63</v>
      </c>
      <c r="E228" s="94" t="s">
        <v>535</v>
      </c>
      <c r="F228" s="94" t="s">
        <v>540</v>
      </c>
    </row>
    <row r="229">
      <c r="A229" s="93">
        <v>228.0</v>
      </c>
      <c r="B229" s="94" t="s">
        <v>541</v>
      </c>
      <c r="C229" s="94" t="s">
        <v>31</v>
      </c>
      <c r="D229" s="94" t="s">
        <v>63</v>
      </c>
      <c r="E229" s="94" t="s">
        <v>535</v>
      </c>
      <c r="F229" s="94" t="s">
        <v>542</v>
      </c>
    </row>
    <row r="230">
      <c r="A230" s="93">
        <v>229.0</v>
      </c>
      <c r="B230" s="94" t="s">
        <v>543</v>
      </c>
      <c r="C230" s="94" t="s">
        <v>31</v>
      </c>
      <c r="D230" s="94" t="s">
        <v>63</v>
      </c>
      <c r="E230" s="94" t="s">
        <v>535</v>
      </c>
      <c r="F230" s="94" t="s">
        <v>544</v>
      </c>
    </row>
    <row r="231">
      <c r="A231" s="93">
        <v>230.0</v>
      </c>
      <c r="B231" s="94" t="s">
        <v>545</v>
      </c>
      <c r="C231" s="94" t="s">
        <v>31</v>
      </c>
      <c r="D231" s="94" t="s">
        <v>24</v>
      </c>
      <c r="E231" s="94" t="s">
        <v>535</v>
      </c>
      <c r="F231" s="94" t="s">
        <v>546</v>
      </c>
    </row>
    <row r="232">
      <c r="A232" s="93">
        <v>231.0</v>
      </c>
      <c r="B232" s="94" t="s">
        <v>547</v>
      </c>
      <c r="C232" s="94" t="s">
        <v>31</v>
      </c>
      <c r="D232" s="94" t="s">
        <v>24</v>
      </c>
      <c r="E232" s="94" t="s">
        <v>535</v>
      </c>
      <c r="F232" s="94" t="s">
        <v>548</v>
      </c>
    </row>
    <row r="233">
      <c r="A233" s="93">
        <v>232.0</v>
      </c>
      <c r="B233" s="94" t="s">
        <v>549</v>
      </c>
      <c r="C233" s="94" t="s">
        <v>31</v>
      </c>
      <c r="D233" s="94" t="s">
        <v>24</v>
      </c>
      <c r="E233" s="94" t="s">
        <v>535</v>
      </c>
      <c r="F233" s="94" t="s">
        <v>550</v>
      </c>
    </row>
    <row r="234">
      <c r="A234" s="93">
        <v>233.0</v>
      </c>
      <c r="B234" s="94" t="s">
        <v>551</v>
      </c>
      <c r="C234" s="94" t="s">
        <v>31</v>
      </c>
      <c r="D234" s="94" t="s">
        <v>21</v>
      </c>
      <c r="E234" s="94" t="s">
        <v>552</v>
      </c>
      <c r="F234" s="94" t="s">
        <v>553</v>
      </c>
    </row>
    <row r="235">
      <c r="A235" s="93">
        <v>234.0</v>
      </c>
      <c r="B235" s="94" t="s">
        <v>554</v>
      </c>
      <c r="C235" s="94" t="s">
        <v>31</v>
      </c>
      <c r="D235" s="94" t="s">
        <v>22</v>
      </c>
      <c r="E235" s="94" t="s">
        <v>552</v>
      </c>
      <c r="F235" s="94" t="s">
        <v>555</v>
      </c>
    </row>
    <row r="236">
      <c r="A236" s="93">
        <v>235.0</v>
      </c>
      <c r="B236" s="94" t="s">
        <v>556</v>
      </c>
      <c r="C236" s="94" t="s">
        <v>31</v>
      </c>
      <c r="D236" s="94" t="s">
        <v>63</v>
      </c>
      <c r="E236" s="94" t="s">
        <v>552</v>
      </c>
      <c r="F236" s="94" t="s">
        <v>557</v>
      </c>
    </row>
    <row r="237">
      <c r="A237" s="93">
        <v>236.0</v>
      </c>
      <c r="B237" s="94" t="s">
        <v>558</v>
      </c>
      <c r="C237" s="94" t="s">
        <v>31</v>
      </c>
      <c r="D237" s="94" t="s">
        <v>63</v>
      </c>
      <c r="E237" s="94" t="s">
        <v>552</v>
      </c>
      <c r="F237" s="94" t="s">
        <v>559</v>
      </c>
    </row>
    <row r="238">
      <c r="A238" s="93">
        <v>237.0</v>
      </c>
      <c r="B238" s="94" t="s">
        <v>560</v>
      </c>
      <c r="C238" s="94" t="s">
        <v>31</v>
      </c>
      <c r="D238" s="94" t="s">
        <v>63</v>
      </c>
      <c r="E238" s="94" t="s">
        <v>552</v>
      </c>
      <c r="F238" s="94" t="s">
        <v>561</v>
      </c>
    </row>
    <row r="239">
      <c r="A239" s="93">
        <v>238.0</v>
      </c>
      <c r="B239" s="94" t="s">
        <v>562</v>
      </c>
      <c r="C239" s="94" t="s">
        <v>31</v>
      </c>
      <c r="D239" s="94" t="s">
        <v>24</v>
      </c>
      <c r="E239" s="94" t="s">
        <v>552</v>
      </c>
      <c r="F239" s="94" t="s">
        <v>563</v>
      </c>
    </row>
    <row r="240">
      <c r="A240" s="93">
        <v>239.0</v>
      </c>
      <c r="B240" s="94" t="s">
        <v>564</v>
      </c>
      <c r="C240" s="94" t="s">
        <v>31</v>
      </c>
      <c r="D240" s="94" t="s">
        <v>24</v>
      </c>
      <c r="E240" s="94" t="s">
        <v>552</v>
      </c>
      <c r="F240" s="94" t="s">
        <v>565</v>
      </c>
    </row>
    <row r="241">
      <c r="A241" s="93">
        <v>240.0</v>
      </c>
      <c r="B241" s="94" t="s">
        <v>566</v>
      </c>
      <c r="C241" s="94" t="s">
        <v>31</v>
      </c>
      <c r="D241" s="94" t="s">
        <v>24</v>
      </c>
      <c r="E241" s="94" t="s">
        <v>552</v>
      </c>
      <c r="F241" s="94" t="s">
        <v>567</v>
      </c>
    </row>
    <row r="242">
      <c r="A242" s="93">
        <v>241.0</v>
      </c>
      <c r="B242" s="94" t="s">
        <v>568</v>
      </c>
      <c r="C242" s="94" t="s">
        <v>31</v>
      </c>
      <c r="D242" s="94" t="s">
        <v>21</v>
      </c>
      <c r="E242" s="94" t="s">
        <v>569</v>
      </c>
      <c r="F242" s="94" t="s">
        <v>570</v>
      </c>
    </row>
    <row r="243">
      <c r="A243" s="93">
        <v>242.0</v>
      </c>
      <c r="B243" s="94" t="s">
        <v>571</v>
      </c>
      <c r="C243" s="94" t="s">
        <v>31</v>
      </c>
      <c r="D243" s="94" t="s">
        <v>22</v>
      </c>
      <c r="E243" s="94" t="s">
        <v>569</v>
      </c>
      <c r="F243" s="94" t="s">
        <v>572</v>
      </c>
    </row>
    <row r="244">
      <c r="A244" s="93">
        <v>243.0</v>
      </c>
      <c r="B244" s="94" t="s">
        <v>573</v>
      </c>
      <c r="C244" s="94" t="s">
        <v>31</v>
      </c>
      <c r="D244" s="94" t="s">
        <v>63</v>
      </c>
      <c r="E244" s="94" t="s">
        <v>569</v>
      </c>
      <c r="F244" s="94" t="s">
        <v>574</v>
      </c>
    </row>
    <row r="245">
      <c r="A245" s="93">
        <v>244.0</v>
      </c>
      <c r="B245" s="94" t="s">
        <v>575</v>
      </c>
      <c r="C245" s="94" t="s">
        <v>31</v>
      </c>
      <c r="D245" s="94" t="s">
        <v>63</v>
      </c>
      <c r="E245" s="94" t="s">
        <v>569</v>
      </c>
      <c r="F245" s="94" t="s">
        <v>576</v>
      </c>
    </row>
    <row r="246">
      <c r="A246" s="93">
        <v>245.0</v>
      </c>
      <c r="B246" s="94" t="s">
        <v>577</v>
      </c>
      <c r="C246" s="94" t="s">
        <v>31</v>
      </c>
      <c r="D246" s="94" t="s">
        <v>63</v>
      </c>
      <c r="E246" s="94" t="s">
        <v>569</v>
      </c>
      <c r="F246" s="94" t="s">
        <v>578</v>
      </c>
    </row>
    <row r="247">
      <c r="A247" s="93">
        <v>246.0</v>
      </c>
      <c r="B247" s="94" t="s">
        <v>579</v>
      </c>
      <c r="C247" s="94" t="s">
        <v>31</v>
      </c>
      <c r="D247" s="94" t="s">
        <v>24</v>
      </c>
      <c r="E247" s="94" t="s">
        <v>569</v>
      </c>
      <c r="F247" s="94" t="s">
        <v>580</v>
      </c>
    </row>
    <row r="248">
      <c r="A248" s="93">
        <v>247.0</v>
      </c>
      <c r="B248" s="94" t="s">
        <v>581</v>
      </c>
      <c r="C248" s="94" t="s">
        <v>31</v>
      </c>
      <c r="D248" s="94" t="s">
        <v>24</v>
      </c>
      <c r="E248" s="94" t="s">
        <v>569</v>
      </c>
      <c r="F248" s="94" t="s">
        <v>582</v>
      </c>
    </row>
    <row r="249">
      <c r="A249" s="93">
        <v>248.0</v>
      </c>
      <c r="B249" s="94" t="s">
        <v>583</v>
      </c>
      <c r="C249" s="94" t="s">
        <v>31</v>
      </c>
      <c r="D249" s="94" t="s">
        <v>24</v>
      </c>
      <c r="E249" s="94" t="s">
        <v>569</v>
      </c>
      <c r="F249" s="94" t="s">
        <v>584</v>
      </c>
    </row>
    <row r="250">
      <c r="A250" s="93">
        <v>249.0</v>
      </c>
      <c r="B250" s="94" t="s">
        <v>585</v>
      </c>
      <c r="C250" s="94" t="s">
        <v>31</v>
      </c>
      <c r="D250" s="94" t="s">
        <v>21</v>
      </c>
      <c r="E250" s="94" t="s">
        <v>586</v>
      </c>
      <c r="F250" s="94" t="s">
        <v>587</v>
      </c>
    </row>
    <row r="251">
      <c r="A251" s="93">
        <v>250.0</v>
      </c>
      <c r="B251" s="94" t="s">
        <v>588</v>
      </c>
      <c r="C251" s="94" t="s">
        <v>31</v>
      </c>
      <c r="D251" s="94" t="s">
        <v>22</v>
      </c>
      <c r="E251" s="94" t="s">
        <v>586</v>
      </c>
      <c r="F251" s="94" t="s">
        <v>589</v>
      </c>
    </row>
    <row r="252">
      <c r="A252" s="93">
        <v>251.0</v>
      </c>
      <c r="B252" s="94" t="s">
        <v>590</v>
      </c>
      <c r="C252" s="94" t="s">
        <v>31</v>
      </c>
      <c r="D252" s="94" t="s">
        <v>63</v>
      </c>
      <c r="E252" s="94" t="s">
        <v>586</v>
      </c>
      <c r="F252" s="94" t="s">
        <v>591</v>
      </c>
    </row>
    <row r="253">
      <c r="A253" s="93">
        <v>252.0</v>
      </c>
      <c r="B253" s="94" t="s">
        <v>592</v>
      </c>
      <c r="C253" s="94" t="s">
        <v>31</v>
      </c>
      <c r="D253" s="94" t="s">
        <v>63</v>
      </c>
      <c r="E253" s="94" t="s">
        <v>586</v>
      </c>
      <c r="F253" s="94" t="s">
        <v>593</v>
      </c>
    </row>
    <row r="254">
      <c r="A254" s="93">
        <v>253.0</v>
      </c>
      <c r="B254" s="94" t="s">
        <v>594</v>
      </c>
      <c r="C254" s="94" t="s">
        <v>31</v>
      </c>
      <c r="D254" s="94" t="s">
        <v>63</v>
      </c>
      <c r="E254" s="94" t="s">
        <v>586</v>
      </c>
      <c r="F254" s="94" t="s">
        <v>595</v>
      </c>
    </row>
    <row r="255">
      <c r="A255" s="93">
        <v>254.0</v>
      </c>
      <c r="B255" s="94" t="s">
        <v>596</v>
      </c>
      <c r="C255" s="94" t="s">
        <v>31</v>
      </c>
      <c r="D255" s="94" t="s">
        <v>24</v>
      </c>
      <c r="E255" s="94" t="s">
        <v>586</v>
      </c>
      <c r="F255" s="94" t="s">
        <v>597</v>
      </c>
    </row>
    <row r="256">
      <c r="A256" s="93">
        <v>255.0</v>
      </c>
      <c r="B256" s="94" t="s">
        <v>598</v>
      </c>
      <c r="C256" s="94" t="s">
        <v>31</v>
      </c>
      <c r="D256" s="94" t="s">
        <v>24</v>
      </c>
      <c r="E256" s="94" t="s">
        <v>586</v>
      </c>
      <c r="F256" s="94" t="s">
        <v>599</v>
      </c>
    </row>
    <row r="257">
      <c r="A257" s="93">
        <v>256.0</v>
      </c>
      <c r="B257" s="94" t="s">
        <v>600</v>
      </c>
      <c r="C257" s="94" t="s">
        <v>31</v>
      </c>
      <c r="D257" s="94" t="s">
        <v>24</v>
      </c>
      <c r="E257" s="94" t="s">
        <v>586</v>
      </c>
      <c r="F257" s="94" t="s">
        <v>601</v>
      </c>
    </row>
    <row r="258">
      <c r="A258" s="93">
        <v>257.0</v>
      </c>
      <c r="B258" s="94" t="s">
        <v>602</v>
      </c>
      <c r="C258" s="94" t="s">
        <v>20</v>
      </c>
      <c r="D258" s="94" t="s">
        <v>21</v>
      </c>
      <c r="E258" s="94" t="s">
        <v>603</v>
      </c>
      <c r="F258" s="94" t="s">
        <v>604</v>
      </c>
    </row>
    <row r="259">
      <c r="A259" s="93">
        <v>258.0</v>
      </c>
      <c r="B259" s="94" t="s">
        <v>605</v>
      </c>
      <c r="C259" s="94" t="s">
        <v>20</v>
      </c>
      <c r="D259" s="94" t="s">
        <v>22</v>
      </c>
      <c r="E259" s="94" t="s">
        <v>603</v>
      </c>
      <c r="F259" s="94" t="s">
        <v>606</v>
      </c>
    </row>
    <row r="260">
      <c r="A260" s="93">
        <v>259.0</v>
      </c>
      <c r="B260" s="94" t="s">
        <v>607</v>
      </c>
      <c r="C260" s="94" t="s">
        <v>20</v>
      </c>
      <c r="D260" s="94" t="s">
        <v>63</v>
      </c>
      <c r="E260" s="94" t="s">
        <v>603</v>
      </c>
      <c r="F260" s="94" t="s">
        <v>608</v>
      </c>
    </row>
    <row r="261">
      <c r="A261" s="93">
        <v>260.0</v>
      </c>
      <c r="B261" s="94" t="s">
        <v>609</v>
      </c>
      <c r="C261" s="94" t="s">
        <v>20</v>
      </c>
      <c r="D261" s="94" t="s">
        <v>63</v>
      </c>
      <c r="E261" s="94" t="s">
        <v>603</v>
      </c>
      <c r="F261" s="94" t="s">
        <v>610</v>
      </c>
    </row>
    <row r="262">
      <c r="A262" s="93">
        <v>261.0</v>
      </c>
      <c r="B262" s="94" t="s">
        <v>611</v>
      </c>
      <c r="C262" s="94" t="s">
        <v>20</v>
      </c>
      <c r="D262" s="94" t="s">
        <v>63</v>
      </c>
      <c r="E262" s="94" t="s">
        <v>603</v>
      </c>
      <c r="F262" s="94" t="s">
        <v>612</v>
      </c>
    </row>
    <row r="263">
      <c r="A263" s="93">
        <v>262.0</v>
      </c>
      <c r="B263" s="94" t="s">
        <v>613</v>
      </c>
      <c r="C263" s="94" t="s">
        <v>20</v>
      </c>
      <c r="D263" s="94" t="s">
        <v>24</v>
      </c>
      <c r="E263" s="94" t="s">
        <v>603</v>
      </c>
      <c r="F263" s="94" t="s">
        <v>614</v>
      </c>
    </row>
    <row r="264">
      <c r="A264" s="93">
        <v>263.0</v>
      </c>
      <c r="B264" s="94" t="s">
        <v>615</v>
      </c>
      <c r="C264" s="94" t="s">
        <v>20</v>
      </c>
      <c r="D264" s="94" t="s">
        <v>24</v>
      </c>
      <c r="E264" s="94" t="s">
        <v>603</v>
      </c>
      <c r="F264" s="94" t="s">
        <v>616</v>
      </c>
    </row>
    <row r="265">
      <c r="A265" s="93">
        <v>264.0</v>
      </c>
      <c r="B265" s="94" t="s">
        <v>617</v>
      </c>
      <c r="C265" s="94" t="s">
        <v>20</v>
      </c>
      <c r="D265" s="94" t="s">
        <v>24</v>
      </c>
      <c r="E265" s="94" t="s">
        <v>603</v>
      </c>
      <c r="F265" s="94" t="s">
        <v>618</v>
      </c>
    </row>
    <row r="266">
      <c r="A266" s="93">
        <v>265.0</v>
      </c>
      <c r="B266" s="94" t="s">
        <v>619</v>
      </c>
      <c r="C266" s="94" t="s">
        <v>20</v>
      </c>
      <c r="D266" s="94" t="s">
        <v>21</v>
      </c>
      <c r="E266" s="94" t="s">
        <v>620</v>
      </c>
      <c r="F266" s="94" t="s">
        <v>621</v>
      </c>
    </row>
    <row r="267">
      <c r="A267" s="93">
        <v>266.0</v>
      </c>
      <c r="B267" s="94" t="s">
        <v>622</v>
      </c>
      <c r="C267" s="94" t="s">
        <v>20</v>
      </c>
      <c r="D267" s="94" t="s">
        <v>22</v>
      </c>
      <c r="E267" s="94" t="s">
        <v>620</v>
      </c>
      <c r="F267" s="94" t="s">
        <v>623</v>
      </c>
    </row>
    <row r="268">
      <c r="A268" s="93">
        <v>267.0</v>
      </c>
      <c r="B268" s="94" t="s">
        <v>624</v>
      </c>
      <c r="C268" s="94" t="s">
        <v>20</v>
      </c>
      <c r="D268" s="94" t="s">
        <v>63</v>
      </c>
      <c r="E268" s="94" t="s">
        <v>620</v>
      </c>
      <c r="F268" s="94" t="s">
        <v>625</v>
      </c>
    </row>
    <row r="269">
      <c r="A269" s="93">
        <v>268.0</v>
      </c>
      <c r="B269" s="94" t="s">
        <v>626</v>
      </c>
      <c r="C269" s="94" t="s">
        <v>20</v>
      </c>
      <c r="D269" s="94" t="s">
        <v>63</v>
      </c>
      <c r="E269" s="94" t="s">
        <v>620</v>
      </c>
      <c r="F269" s="94" t="s">
        <v>627</v>
      </c>
    </row>
    <row r="270">
      <c r="A270" s="93">
        <v>269.0</v>
      </c>
      <c r="B270" s="94" t="s">
        <v>628</v>
      </c>
      <c r="C270" s="94" t="s">
        <v>20</v>
      </c>
      <c r="D270" s="94" t="s">
        <v>63</v>
      </c>
      <c r="E270" s="94" t="s">
        <v>620</v>
      </c>
      <c r="F270" s="94" t="s">
        <v>629</v>
      </c>
    </row>
    <row r="271">
      <c r="A271" s="93">
        <v>270.0</v>
      </c>
      <c r="B271" s="94" t="s">
        <v>630</v>
      </c>
      <c r="C271" s="94" t="s">
        <v>20</v>
      </c>
      <c r="D271" s="94" t="s">
        <v>24</v>
      </c>
      <c r="E271" s="94" t="s">
        <v>620</v>
      </c>
      <c r="F271" s="94" t="s">
        <v>631</v>
      </c>
    </row>
    <row r="272">
      <c r="A272" s="93">
        <v>271.0</v>
      </c>
      <c r="B272" s="94" t="s">
        <v>632</v>
      </c>
      <c r="C272" s="94" t="s">
        <v>20</v>
      </c>
      <c r="D272" s="94" t="s">
        <v>24</v>
      </c>
      <c r="E272" s="94" t="s">
        <v>620</v>
      </c>
      <c r="F272" s="94" t="s">
        <v>633</v>
      </c>
    </row>
    <row r="273">
      <c r="A273" s="93">
        <v>272.0</v>
      </c>
      <c r="B273" s="94" t="s">
        <v>634</v>
      </c>
      <c r="C273" s="94" t="s">
        <v>20</v>
      </c>
      <c r="D273" s="94" t="s">
        <v>24</v>
      </c>
      <c r="E273" s="94" t="s">
        <v>620</v>
      </c>
      <c r="F273" s="94" t="s">
        <v>635</v>
      </c>
    </row>
    <row r="274">
      <c r="A274" s="93">
        <v>273.0</v>
      </c>
      <c r="B274" s="94" t="s">
        <v>636</v>
      </c>
      <c r="C274" s="94" t="s">
        <v>20</v>
      </c>
      <c r="D274" s="94" t="s">
        <v>21</v>
      </c>
      <c r="E274" s="94" t="s">
        <v>637</v>
      </c>
      <c r="F274" s="94" t="s">
        <v>638</v>
      </c>
    </row>
    <row r="275">
      <c r="A275" s="93">
        <v>274.0</v>
      </c>
      <c r="B275" s="94" t="s">
        <v>639</v>
      </c>
      <c r="C275" s="94" t="s">
        <v>20</v>
      </c>
      <c r="D275" s="94" t="s">
        <v>22</v>
      </c>
      <c r="E275" s="94" t="s">
        <v>637</v>
      </c>
      <c r="F275" s="94" t="s">
        <v>640</v>
      </c>
    </row>
    <row r="276">
      <c r="A276" s="93">
        <v>275.0</v>
      </c>
      <c r="B276" s="94" t="s">
        <v>641</v>
      </c>
      <c r="C276" s="94" t="s">
        <v>20</v>
      </c>
      <c r="D276" s="94" t="s">
        <v>63</v>
      </c>
      <c r="E276" s="94" t="s">
        <v>637</v>
      </c>
      <c r="F276" s="94" t="s">
        <v>642</v>
      </c>
    </row>
    <row r="277">
      <c r="A277" s="93">
        <v>276.0</v>
      </c>
      <c r="B277" s="94" t="s">
        <v>643</v>
      </c>
      <c r="C277" s="94" t="s">
        <v>20</v>
      </c>
      <c r="D277" s="94" t="s">
        <v>63</v>
      </c>
      <c r="E277" s="94" t="s">
        <v>637</v>
      </c>
      <c r="F277" s="94" t="s">
        <v>644</v>
      </c>
    </row>
    <row r="278">
      <c r="A278" s="93">
        <v>277.0</v>
      </c>
      <c r="B278" s="94" t="s">
        <v>645</v>
      </c>
      <c r="C278" s="94" t="s">
        <v>20</v>
      </c>
      <c r="D278" s="94" t="s">
        <v>63</v>
      </c>
      <c r="E278" s="94" t="s">
        <v>637</v>
      </c>
      <c r="F278" s="94" t="s">
        <v>646</v>
      </c>
    </row>
    <row r="279">
      <c r="A279" s="93">
        <v>278.0</v>
      </c>
      <c r="B279" s="94" t="s">
        <v>647</v>
      </c>
      <c r="C279" s="94" t="s">
        <v>20</v>
      </c>
      <c r="D279" s="94" t="s">
        <v>24</v>
      </c>
      <c r="E279" s="94" t="s">
        <v>637</v>
      </c>
      <c r="F279" s="94" t="s">
        <v>648</v>
      </c>
    </row>
    <row r="280">
      <c r="A280" s="93">
        <v>279.0</v>
      </c>
      <c r="B280" s="94" t="s">
        <v>649</v>
      </c>
      <c r="C280" s="94" t="s">
        <v>20</v>
      </c>
      <c r="D280" s="94" t="s">
        <v>24</v>
      </c>
      <c r="E280" s="94" t="s">
        <v>637</v>
      </c>
      <c r="F280" s="94" t="s">
        <v>650</v>
      </c>
    </row>
    <row r="281">
      <c r="A281" s="93">
        <v>280.0</v>
      </c>
      <c r="B281" s="94" t="s">
        <v>651</v>
      </c>
      <c r="C281" s="94" t="s">
        <v>20</v>
      </c>
      <c r="D281" s="94" t="s">
        <v>24</v>
      </c>
      <c r="E281" s="94" t="s">
        <v>637</v>
      </c>
      <c r="F281" s="94" t="s">
        <v>652</v>
      </c>
    </row>
    <row r="282">
      <c r="A282" s="93">
        <v>281.0</v>
      </c>
      <c r="B282" s="94" t="s">
        <v>653</v>
      </c>
      <c r="C282" s="94" t="s">
        <v>20</v>
      </c>
      <c r="D282" s="94" t="s">
        <v>21</v>
      </c>
      <c r="E282" s="94" t="s">
        <v>654</v>
      </c>
      <c r="F282" s="94" t="s">
        <v>655</v>
      </c>
    </row>
    <row r="283">
      <c r="A283" s="93">
        <v>282.0</v>
      </c>
      <c r="B283" s="94" t="s">
        <v>656</v>
      </c>
      <c r="C283" s="94" t="s">
        <v>20</v>
      </c>
      <c r="D283" s="94" t="s">
        <v>22</v>
      </c>
      <c r="E283" s="94" t="s">
        <v>654</v>
      </c>
      <c r="F283" s="94" t="s">
        <v>657</v>
      </c>
    </row>
    <row r="284">
      <c r="A284" s="93">
        <v>283.0</v>
      </c>
      <c r="B284" s="94" t="s">
        <v>658</v>
      </c>
      <c r="C284" s="94" t="s">
        <v>20</v>
      </c>
      <c r="D284" s="94" t="s">
        <v>63</v>
      </c>
      <c r="E284" s="94" t="s">
        <v>654</v>
      </c>
      <c r="F284" s="94" t="s">
        <v>659</v>
      </c>
    </row>
    <row r="285">
      <c r="A285" s="93">
        <v>284.0</v>
      </c>
      <c r="B285" s="94" t="s">
        <v>660</v>
      </c>
      <c r="C285" s="94" t="s">
        <v>20</v>
      </c>
      <c r="D285" s="94" t="s">
        <v>63</v>
      </c>
      <c r="E285" s="94" t="s">
        <v>654</v>
      </c>
      <c r="F285" s="94" t="s">
        <v>661</v>
      </c>
    </row>
    <row r="286">
      <c r="A286" s="93">
        <v>285.0</v>
      </c>
      <c r="B286" s="94" t="s">
        <v>662</v>
      </c>
      <c r="C286" s="94" t="s">
        <v>20</v>
      </c>
      <c r="D286" s="94" t="s">
        <v>63</v>
      </c>
      <c r="E286" s="94" t="s">
        <v>654</v>
      </c>
      <c r="F286" s="94" t="s">
        <v>663</v>
      </c>
    </row>
    <row r="287">
      <c r="A287" s="93">
        <v>286.0</v>
      </c>
      <c r="B287" s="94" t="s">
        <v>664</v>
      </c>
      <c r="C287" s="94" t="s">
        <v>20</v>
      </c>
      <c r="D287" s="94" t="s">
        <v>24</v>
      </c>
      <c r="E287" s="94" t="s">
        <v>654</v>
      </c>
      <c r="F287" s="94" t="s">
        <v>665</v>
      </c>
    </row>
    <row r="288">
      <c r="A288" s="93">
        <v>287.0</v>
      </c>
      <c r="B288" s="94" t="s">
        <v>666</v>
      </c>
      <c r="C288" s="94" t="s">
        <v>20</v>
      </c>
      <c r="D288" s="94" t="s">
        <v>24</v>
      </c>
      <c r="E288" s="94" t="s">
        <v>654</v>
      </c>
      <c r="F288" s="94" t="s">
        <v>667</v>
      </c>
    </row>
    <row r="289">
      <c r="A289" s="93">
        <v>288.0</v>
      </c>
      <c r="B289" s="94" t="s">
        <v>668</v>
      </c>
      <c r="C289" s="94" t="s">
        <v>20</v>
      </c>
      <c r="D289" s="94" t="s">
        <v>24</v>
      </c>
      <c r="E289" s="94" t="s">
        <v>654</v>
      </c>
      <c r="F289" s="94" t="s">
        <v>669</v>
      </c>
    </row>
    <row r="290">
      <c r="A290" s="93">
        <v>289.0</v>
      </c>
      <c r="B290" s="94" t="s">
        <v>670</v>
      </c>
      <c r="C290" s="94" t="s">
        <v>20</v>
      </c>
      <c r="D290" s="94" t="s">
        <v>21</v>
      </c>
      <c r="E290" s="94" t="s">
        <v>671</v>
      </c>
      <c r="F290" s="94" t="s">
        <v>672</v>
      </c>
    </row>
    <row r="291">
      <c r="A291" s="93">
        <v>290.0</v>
      </c>
      <c r="B291" s="94" t="s">
        <v>673</v>
      </c>
      <c r="C291" s="94" t="s">
        <v>20</v>
      </c>
      <c r="D291" s="94" t="s">
        <v>22</v>
      </c>
      <c r="E291" s="94" t="s">
        <v>671</v>
      </c>
      <c r="F291" s="94" t="s">
        <v>674</v>
      </c>
    </row>
    <row r="292">
      <c r="A292" s="93">
        <v>291.0</v>
      </c>
      <c r="B292" s="94" t="s">
        <v>675</v>
      </c>
      <c r="C292" s="94" t="s">
        <v>20</v>
      </c>
      <c r="D292" s="94" t="s">
        <v>63</v>
      </c>
      <c r="E292" s="94" t="s">
        <v>671</v>
      </c>
      <c r="F292" s="94" t="s">
        <v>676</v>
      </c>
    </row>
    <row r="293">
      <c r="A293" s="93">
        <v>292.0</v>
      </c>
      <c r="B293" s="94" t="s">
        <v>677</v>
      </c>
      <c r="C293" s="94" t="s">
        <v>20</v>
      </c>
      <c r="D293" s="94" t="s">
        <v>63</v>
      </c>
      <c r="E293" s="94" t="s">
        <v>671</v>
      </c>
      <c r="F293" s="94" t="s">
        <v>678</v>
      </c>
    </row>
    <row r="294">
      <c r="A294" s="93">
        <v>293.0</v>
      </c>
      <c r="B294" s="94" t="s">
        <v>679</v>
      </c>
      <c r="C294" s="94" t="s">
        <v>20</v>
      </c>
      <c r="D294" s="94" t="s">
        <v>63</v>
      </c>
      <c r="E294" s="94" t="s">
        <v>671</v>
      </c>
      <c r="F294" s="94" t="s">
        <v>680</v>
      </c>
    </row>
    <row r="295">
      <c r="A295" s="93">
        <v>294.0</v>
      </c>
      <c r="B295" s="94" t="s">
        <v>681</v>
      </c>
      <c r="C295" s="94" t="s">
        <v>20</v>
      </c>
      <c r="D295" s="94" t="s">
        <v>24</v>
      </c>
      <c r="E295" s="94" t="s">
        <v>671</v>
      </c>
      <c r="F295" s="94" t="s">
        <v>682</v>
      </c>
    </row>
    <row r="296">
      <c r="A296" s="93">
        <v>295.0</v>
      </c>
      <c r="B296" s="94" t="s">
        <v>683</v>
      </c>
      <c r="C296" s="94" t="s">
        <v>20</v>
      </c>
      <c r="D296" s="94" t="s">
        <v>24</v>
      </c>
      <c r="E296" s="94" t="s">
        <v>671</v>
      </c>
      <c r="F296" s="94" t="s">
        <v>684</v>
      </c>
    </row>
    <row r="297">
      <c r="A297" s="93">
        <v>296.0</v>
      </c>
      <c r="B297" s="94" t="s">
        <v>685</v>
      </c>
      <c r="C297" s="94" t="s">
        <v>20</v>
      </c>
      <c r="D297" s="94" t="s">
        <v>24</v>
      </c>
      <c r="E297" s="94" t="s">
        <v>671</v>
      </c>
      <c r="F297" s="94" t="s">
        <v>686</v>
      </c>
    </row>
    <row r="298">
      <c r="A298" s="93">
        <v>297.0</v>
      </c>
      <c r="B298" s="94" t="s">
        <v>687</v>
      </c>
      <c r="C298" s="94" t="s">
        <v>20</v>
      </c>
      <c r="D298" s="94" t="s">
        <v>21</v>
      </c>
      <c r="E298" s="94" t="s">
        <v>688</v>
      </c>
      <c r="F298" s="94" t="s">
        <v>689</v>
      </c>
    </row>
    <row r="299">
      <c r="A299" s="93">
        <v>298.0</v>
      </c>
      <c r="B299" s="94" t="s">
        <v>690</v>
      </c>
      <c r="C299" s="94" t="s">
        <v>20</v>
      </c>
      <c r="D299" s="94" t="s">
        <v>22</v>
      </c>
      <c r="E299" s="94" t="s">
        <v>688</v>
      </c>
      <c r="F299" s="94" t="s">
        <v>691</v>
      </c>
    </row>
    <row r="300">
      <c r="A300" s="93">
        <v>299.0</v>
      </c>
      <c r="B300" s="94" t="s">
        <v>692</v>
      </c>
      <c r="C300" s="94" t="s">
        <v>20</v>
      </c>
      <c r="D300" s="94" t="s">
        <v>63</v>
      </c>
      <c r="E300" s="94" t="s">
        <v>688</v>
      </c>
      <c r="F300" s="94" t="s">
        <v>693</v>
      </c>
    </row>
    <row r="301">
      <c r="A301" s="93">
        <v>300.0</v>
      </c>
      <c r="B301" s="94" t="s">
        <v>694</v>
      </c>
      <c r="C301" s="94" t="s">
        <v>20</v>
      </c>
      <c r="D301" s="94" t="s">
        <v>63</v>
      </c>
      <c r="E301" s="94" t="s">
        <v>688</v>
      </c>
      <c r="F301" s="94" t="s">
        <v>695</v>
      </c>
    </row>
    <row r="302">
      <c r="A302" s="93">
        <v>301.0</v>
      </c>
      <c r="B302" s="94" t="s">
        <v>696</v>
      </c>
      <c r="C302" s="94" t="s">
        <v>20</v>
      </c>
      <c r="D302" s="94" t="s">
        <v>63</v>
      </c>
      <c r="E302" s="94" t="s">
        <v>688</v>
      </c>
      <c r="F302" s="94" t="s">
        <v>697</v>
      </c>
    </row>
    <row r="303">
      <c r="A303" s="93">
        <v>302.0</v>
      </c>
      <c r="B303" s="94" t="s">
        <v>698</v>
      </c>
      <c r="C303" s="94" t="s">
        <v>20</v>
      </c>
      <c r="D303" s="94" t="s">
        <v>24</v>
      </c>
      <c r="E303" s="94" t="s">
        <v>688</v>
      </c>
      <c r="F303" s="94" t="s">
        <v>699</v>
      </c>
    </row>
    <row r="304">
      <c r="A304" s="93">
        <v>303.0</v>
      </c>
      <c r="B304" s="94" t="s">
        <v>700</v>
      </c>
      <c r="C304" s="94" t="s">
        <v>20</v>
      </c>
      <c r="D304" s="94" t="s">
        <v>24</v>
      </c>
      <c r="E304" s="94" t="s">
        <v>688</v>
      </c>
      <c r="F304" s="94" t="s">
        <v>701</v>
      </c>
    </row>
    <row r="305">
      <c r="A305" s="93">
        <v>304.0</v>
      </c>
      <c r="B305" s="94" t="s">
        <v>702</v>
      </c>
      <c r="C305" s="94" t="s">
        <v>20</v>
      </c>
      <c r="D305" s="94" t="s">
        <v>24</v>
      </c>
      <c r="E305" s="94" t="s">
        <v>688</v>
      </c>
      <c r="F305" s="94" t="s">
        <v>703</v>
      </c>
    </row>
    <row r="306">
      <c r="A306" s="93">
        <v>305.0</v>
      </c>
      <c r="B306" s="94" t="s">
        <v>704</v>
      </c>
      <c r="C306" s="94" t="s">
        <v>20</v>
      </c>
      <c r="D306" s="94" t="s">
        <v>21</v>
      </c>
      <c r="E306" s="94" t="s">
        <v>705</v>
      </c>
      <c r="F306" s="94" t="s">
        <v>706</v>
      </c>
    </row>
    <row r="307">
      <c r="A307" s="93">
        <v>306.0</v>
      </c>
      <c r="B307" s="94" t="s">
        <v>707</v>
      </c>
      <c r="C307" s="94" t="s">
        <v>20</v>
      </c>
      <c r="D307" s="94" t="s">
        <v>22</v>
      </c>
      <c r="E307" s="94" t="s">
        <v>705</v>
      </c>
      <c r="F307" s="94" t="s">
        <v>708</v>
      </c>
    </row>
    <row r="308">
      <c r="A308" s="93">
        <v>307.0</v>
      </c>
      <c r="B308" s="94" t="s">
        <v>709</v>
      </c>
      <c r="C308" s="94" t="s">
        <v>20</v>
      </c>
      <c r="D308" s="94" t="s">
        <v>63</v>
      </c>
      <c r="E308" s="94" t="s">
        <v>705</v>
      </c>
      <c r="F308" s="94" t="s">
        <v>710</v>
      </c>
    </row>
    <row r="309">
      <c r="A309" s="93">
        <v>308.0</v>
      </c>
      <c r="B309" s="94" t="s">
        <v>711</v>
      </c>
      <c r="C309" s="94" t="s">
        <v>20</v>
      </c>
      <c r="D309" s="94" t="s">
        <v>63</v>
      </c>
      <c r="E309" s="94" t="s">
        <v>705</v>
      </c>
      <c r="F309" s="94" t="s">
        <v>712</v>
      </c>
    </row>
    <row r="310">
      <c r="A310" s="93">
        <v>309.0</v>
      </c>
      <c r="B310" s="94" t="s">
        <v>713</v>
      </c>
      <c r="C310" s="94" t="s">
        <v>20</v>
      </c>
      <c r="D310" s="94" t="s">
        <v>63</v>
      </c>
      <c r="E310" s="94" t="s">
        <v>705</v>
      </c>
      <c r="F310" s="94" t="s">
        <v>714</v>
      </c>
    </row>
    <row r="311">
      <c r="A311" s="93">
        <v>310.0</v>
      </c>
      <c r="B311" s="94" t="s">
        <v>715</v>
      </c>
      <c r="C311" s="94" t="s">
        <v>20</v>
      </c>
      <c r="D311" s="94" t="s">
        <v>24</v>
      </c>
      <c r="E311" s="94" t="s">
        <v>705</v>
      </c>
      <c r="F311" s="94" t="s">
        <v>716</v>
      </c>
    </row>
    <row r="312">
      <c r="A312" s="93">
        <v>311.0</v>
      </c>
      <c r="B312" s="94" t="s">
        <v>717</v>
      </c>
      <c r="C312" s="94" t="s">
        <v>20</v>
      </c>
      <c r="D312" s="94" t="s">
        <v>24</v>
      </c>
      <c r="E312" s="94" t="s">
        <v>705</v>
      </c>
      <c r="F312" s="94" t="s">
        <v>718</v>
      </c>
    </row>
    <row r="313">
      <c r="A313" s="93">
        <v>312.0</v>
      </c>
      <c r="B313" s="94" t="s">
        <v>719</v>
      </c>
      <c r="C313" s="94" t="s">
        <v>20</v>
      </c>
      <c r="D313" s="94" t="s">
        <v>24</v>
      </c>
      <c r="E313" s="94" t="s">
        <v>705</v>
      </c>
      <c r="F313" s="94" t="s">
        <v>720</v>
      </c>
    </row>
    <row r="314">
      <c r="A314" s="93">
        <v>313.0</v>
      </c>
      <c r="B314" s="94" t="s">
        <v>721</v>
      </c>
      <c r="C314" s="94" t="s">
        <v>20</v>
      </c>
      <c r="D314" s="94" t="s">
        <v>21</v>
      </c>
      <c r="E314" s="94" t="s">
        <v>722</v>
      </c>
      <c r="F314" s="94" t="s">
        <v>723</v>
      </c>
    </row>
    <row r="315">
      <c r="A315" s="93">
        <v>314.0</v>
      </c>
      <c r="B315" s="94" t="s">
        <v>724</v>
      </c>
      <c r="C315" s="94" t="s">
        <v>20</v>
      </c>
      <c r="D315" s="94" t="s">
        <v>22</v>
      </c>
      <c r="E315" s="94" t="s">
        <v>722</v>
      </c>
      <c r="F315" s="94" t="s">
        <v>725</v>
      </c>
    </row>
    <row r="316">
      <c r="A316" s="93">
        <v>315.0</v>
      </c>
      <c r="B316" s="94" t="s">
        <v>726</v>
      </c>
      <c r="C316" s="94" t="s">
        <v>20</v>
      </c>
      <c r="D316" s="94" t="s">
        <v>63</v>
      </c>
      <c r="E316" s="94" t="s">
        <v>722</v>
      </c>
      <c r="F316" s="94" t="s">
        <v>727</v>
      </c>
    </row>
    <row r="317">
      <c r="A317" s="93">
        <v>316.0</v>
      </c>
      <c r="B317" s="94" t="s">
        <v>728</v>
      </c>
      <c r="C317" s="94" t="s">
        <v>20</v>
      </c>
      <c r="D317" s="94" t="s">
        <v>63</v>
      </c>
      <c r="E317" s="94" t="s">
        <v>722</v>
      </c>
      <c r="F317" s="94" t="s">
        <v>729</v>
      </c>
    </row>
    <row r="318">
      <c r="A318" s="93">
        <v>317.0</v>
      </c>
      <c r="B318" s="94" t="s">
        <v>730</v>
      </c>
      <c r="C318" s="94" t="s">
        <v>20</v>
      </c>
      <c r="D318" s="94" t="s">
        <v>63</v>
      </c>
      <c r="E318" s="94" t="s">
        <v>722</v>
      </c>
      <c r="F318" s="94" t="s">
        <v>731</v>
      </c>
    </row>
    <row r="319">
      <c r="A319" s="93">
        <v>318.0</v>
      </c>
      <c r="B319" s="94" t="s">
        <v>732</v>
      </c>
      <c r="C319" s="94" t="s">
        <v>20</v>
      </c>
      <c r="D319" s="94" t="s">
        <v>24</v>
      </c>
      <c r="E319" s="94" t="s">
        <v>722</v>
      </c>
      <c r="F319" s="94" t="s">
        <v>733</v>
      </c>
    </row>
    <row r="320">
      <c r="A320" s="93">
        <v>319.0</v>
      </c>
      <c r="B320" s="94" t="s">
        <v>734</v>
      </c>
      <c r="C320" s="94" t="s">
        <v>20</v>
      </c>
      <c r="D320" s="94" t="s">
        <v>24</v>
      </c>
      <c r="E320" s="94" t="s">
        <v>722</v>
      </c>
      <c r="F320" s="94" t="s">
        <v>735</v>
      </c>
    </row>
    <row r="321">
      <c r="A321" s="93">
        <v>320.0</v>
      </c>
      <c r="B321" s="94" t="s">
        <v>736</v>
      </c>
      <c r="C321" s="94" t="s">
        <v>20</v>
      </c>
      <c r="D321" s="94" t="s">
        <v>24</v>
      </c>
      <c r="E321" s="94" t="s">
        <v>722</v>
      </c>
      <c r="F321" s="94" t="s">
        <v>737</v>
      </c>
    </row>
    <row r="322">
      <c r="A322" s="93">
        <v>321.0</v>
      </c>
      <c r="B322" s="94" t="s">
        <v>738</v>
      </c>
      <c r="C322" s="94" t="s">
        <v>20</v>
      </c>
      <c r="D322" s="94" t="s">
        <v>21</v>
      </c>
      <c r="E322" s="94" t="s">
        <v>739</v>
      </c>
      <c r="F322" s="94" t="s">
        <v>740</v>
      </c>
    </row>
    <row r="323">
      <c r="A323" s="93">
        <v>322.0</v>
      </c>
      <c r="B323" s="94" t="s">
        <v>741</v>
      </c>
      <c r="C323" s="94" t="s">
        <v>20</v>
      </c>
      <c r="D323" s="94" t="s">
        <v>22</v>
      </c>
      <c r="E323" s="94" t="s">
        <v>739</v>
      </c>
      <c r="F323" s="94" t="s">
        <v>742</v>
      </c>
    </row>
    <row r="324">
      <c r="A324" s="93">
        <v>323.0</v>
      </c>
      <c r="B324" s="94" t="s">
        <v>743</v>
      </c>
      <c r="C324" s="94" t="s">
        <v>20</v>
      </c>
      <c r="D324" s="94" t="s">
        <v>63</v>
      </c>
      <c r="E324" s="94" t="s">
        <v>739</v>
      </c>
      <c r="F324" s="94" t="s">
        <v>744</v>
      </c>
    </row>
    <row r="325">
      <c r="A325" s="93">
        <v>324.0</v>
      </c>
      <c r="B325" s="94" t="s">
        <v>745</v>
      </c>
      <c r="C325" s="94" t="s">
        <v>20</v>
      </c>
      <c r="D325" s="94" t="s">
        <v>63</v>
      </c>
      <c r="E325" s="94" t="s">
        <v>739</v>
      </c>
      <c r="F325" s="94" t="s">
        <v>746</v>
      </c>
    </row>
    <row r="326">
      <c r="A326" s="93">
        <v>325.0</v>
      </c>
      <c r="B326" s="94" t="s">
        <v>747</v>
      </c>
      <c r="C326" s="94" t="s">
        <v>20</v>
      </c>
      <c r="D326" s="94" t="s">
        <v>63</v>
      </c>
      <c r="E326" s="94" t="s">
        <v>739</v>
      </c>
      <c r="F326" s="94" t="s">
        <v>748</v>
      </c>
    </row>
    <row r="327">
      <c r="A327" s="93">
        <v>326.0</v>
      </c>
      <c r="B327" s="94" t="s">
        <v>749</v>
      </c>
      <c r="C327" s="94" t="s">
        <v>20</v>
      </c>
      <c r="D327" s="94" t="s">
        <v>24</v>
      </c>
      <c r="E327" s="94" t="s">
        <v>739</v>
      </c>
      <c r="F327" s="94" t="s">
        <v>750</v>
      </c>
    </row>
    <row r="328">
      <c r="A328" s="93">
        <v>327.0</v>
      </c>
      <c r="B328" s="94" t="s">
        <v>751</v>
      </c>
      <c r="C328" s="94" t="s">
        <v>20</v>
      </c>
      <c r="D328" s="94" t="s">
        <v>24</v>
      </c>
      <c r="E328" s="94" t="s">
        <v>739</v>
      </c>
      <c r="F328" s="94" t="s">
        <v>752</v>
      </c>
    </row>
    <row r="329">
      <c r="A329" s="93">
        <v>328.0</v>
      </c>
      <c r="B329" s="94" t="s">
        <v>753</v>
      </c>
      <c r="C329" s="94" t="s">
        <v>20</v>
      </c>
      <c r="D329" s="94" t="s">
        <v>24</v>
      </c>
      <c r="E329" s="94" t="s">
        <v>739</v>
      </c>
      <c r="F329" s="94" t="s">
        <v>754</v>
      </c>
    </row>
    <row r="330">
      <c r="A330" s="94"/>
      <c r="B330" s="94"/>
      <c r="C330" s="94"/>
      <c r="D330" s="94"/>
      <c r="E330" s="94"/>
      <c r="F330" s="94"/>
    </row>
  </sheetData>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75"/>
  <cols>
    <col customWidth="1" min="3" max="3" width="26.86"/>
  </cols>
  <sheetData>
    <row r="1">
      <c r="B1" s="80" t="s">
        <v>10</v>
      </c>
      <c r="C1" s="43" t="str">
        <f>IFERROR(__xludf.DUMMYFUNCTION("unique(criteria!E:E)"),"Category")</f>
        <v>Category</v>
      </c>
      <c r="D1" s="43" t="str">
        <f>IFERROR(__xludf.DUMMYFUNCTION("unique(criteria!C:C)"),"Theme")</f>
        <v>Theme</v>
      </c>
    </row>
    <row r="2">
      <c r="A2" s="80">
        <v>1.0</v>
      </c>
      <c r="B2" s="43">
        <f t="shared" ref="B2:B41" si="1">mod(A2-1,8)+1</f>
        <v>1</v>
      </c>
      <c r="C2" s="43" t="str">
        <f>IFERROR(__xludf.DUMMYFUNCTION("""COMPUTED_VALUE"""),"チーム構成と権限委譲")</f>
        <v>チーム構成と権限委譲</v>
      </c>
      <c r="D2" s="43" t="str">
        <f>IFERROR(__xludf.DUMMYFUNCTION("""COMPUTED_VALUE"""),"チーム")</f>
        <v>チーム</v>
      </c>
    </row>
    <row r="3">
      <c r="A3" s="80">
        <v>2.0</v>
      </c>
      <c r="B3" s="43">
        <f t="shared" si="1"/>
        <v>2</v>
      </c>
      <c r="C3" s="43" t="str">
        <f>IFERROR(__xludf.DUMMYFUNCTION("""COMPUTED_VALUE"""),"チームビルディング")</f>
        <v>チームビルディング</v>
      </c>
      <c r="D3" s="43" t="str">
        <f>IFERROR(__xludf.DUMMYFUNCTION("""COMPUTED_VALUE"""),"システム")</f>
        <v>システム</v>
      </c>
    </row>
    <row r="4">
      <c r="A4" s="80">
        <v>3.0</v>
      </c>
      <c r="B4" s="43">
        <f t="shared" si="1"/>
        <v>3</v>
      </c>
      <c r="C4" s="43" t="str">
        <f>IFERROR(__xludf.DUMMYFUNCTION("""COMPUTED_VALUE"""),"心理的安全性")</f>
        <v>心理的安全性</v>
      </c>
      <c r="D4" s="43" t="str">
        <f>IFERROR(__xludf.DUMMYFUNCTION("""COMPUTED_VALUE"""),"データ駆動")</f>
        <v>データ駆動</v>
      </c>
    </row>
    <row r="5">
      <c r="A5" s="80">
        <v>4.0</v>
      </c>
      <c r="B5" s="43">
        <f t="shared" si="1"/>
        <v>4</v>
      </c>
      <c r="C5" s="43" t="str">
        <f>IFERROR(__xludf.DUMMYFUNCTION("""COMPUTED_VALUE"""),"タスクマネジメント")</f>
        <v>タスクマネジメント</v>
      </c>
      <c r="D5" s="43" t="str">
        <f>IFERROR(__xludf.DUMMYFUNCTION("""COMPUTED_VALUE"""),"デザイン思考")</f>
        <v>デザイン思考</v>
      </c>
    </row>
    <row r="6">
      <c r="A6" s="80">
        <v>5.0</v>
      </c>
      <c r="B6" s="43">
        <f t="shared" si="1"/>
        <v>5</v>
      </c>
      <c r="C6" s="43" t="str">
        <f>IFERROR(__xludf.DUMMYFUNCTION("""COMPUTED_VALUE"""),"透明性ある目標管理")</f>
        <v>透明性ある目標管理</v>
      </c>
      <c r="D6" s="43" t="str">
        <f>IFERROR(__xludf.DUMMYFUNCTION("""COMPUTED_VALUE"""),"コーポレート")</f>
        <v>コーポレート</v>
      </c>
    </row>
    <row r="7">
      <c r="A7" s="80">
        <v>6.0</v>
      </c>
      <c r="B7" s="43">
        <f t="shared" si="1"/>
        <v>6</v>
      </c>
      <c r="C7" s="43" t="str">
        <f>IFERROR(__xludf.DUMMYFUNCTION("""COMPUTED_VALUE"""),"経験主義的な見積りと計画")</f>
        <v>経験主義的な見積りと計画</v>
      </c>
      <c r="D7" s="43"/>
    </row>
    <row r="8">
      <c r="A8" s="80">
        <v>7.0</v>
      </c>
      <c r="B8" s="43">
        <f t="shared" si="1"/>
        <v>7</v>
      </c>
      <c r="C8" s="43" t="str">
        <f>IFERROR(__xludf.DUMMYFUNCTION("""COMPUTED_VALUE"""),"ふりかえり習慣")</f>
        <v>ふりかえり習慣</v>
      </c>
    </row>
    <row r="9">
      <c r="A9" s="80">
        <v>8.0</v>
      </c>
      <c r="B9" s="43">
        <f t="shared" si="1"/>
        <v>8</v>
      </c>
      <c r="C9" s="43" t="str">
        <f>IFERROR(__xludf.DUMMYFUNCTION("""COMPUTED_VALUE"""),"バリューストリーム最適化")</f>
        <v>バリューストリーム最適化</v>
      </c>
    </row>
    <row r="10">
      <c r="A10" s="80">
        <v>9.0</v>
      </c>
      <c r="B10" s="43">
        <f t="shared" si="1"/>
        <v>1</v>
      </c>
      <c r="C10" s="43" t="str">
        <f>IFERROR(__xludf.DUMMYFUNCTION("""COMPUTED_VALUE"""),"バージョン管理")</f>
        <v>バージョン管理</v>
      </c>
    </row>
    <row r="11">
      <c r="A11" s="80">
        <v>10.0</v>
      </c>
      <c r="B11" s="43">
        <f t="shared" si="1"/>
        <v>2</v>
      </c>
      <c r="C11" s="43" t="str">
        <f>IFERROR(__xludf.DUMMYFUNCTION("""COMPUTED_VALUE"""),"ソースコードの明確さ")</f>
        <v>ソースコードの明確さ</v>
      </c>
    </row>
    <row r="12">
      <c r="A12" s="80">
        <v>11.0</v>
      </c>
      <c r="B12" s="43">
        <f t="shared" si="1"/>
        <v>3</v>
      </c>
      <c r="C12" s="43" t="str">
        <f>IFERROR(__xludf.DUMMYFUNCTION("""COMPUTED_VALUE"""),"継続的インテグレーション")</f>
        <v>継続的インテグレーション</v>
      </c>
    </row>
    <row r="13">
      <c r="A13" s="80">
        <v>12.0</v>
      </c>
      <c r="B13" s="43">
        <f t="shared" si="1"/>
        <v>4</v>
      </c>
      <c r="C13" s="43" t="str">
        <f>IFERROR(__xludf.DUMMYFUNCTION("""COMPUTED_VALUE"""),"継続的デプロイ")</f>
        <v>継続的デプロイ</v>
      </c>
    </row>
    <row r="14">
      <c r="A14" s="80">
        <v>13.0</v>
      </c>
      <c r="B14" s="43">
        <f t="shared" si="1"/>
        <v>5</v>
      </c>
      <c r="C14" s="43" t="str">
        <f>IFERROR(__xludf.DUMMYFUNCTION("""COMPUTED_VALUE"""),"API駆動開発")</f>
        <v>API駆動開発</v>
      </c>
    </row>
    <row r="15">
      <c r="A15" s="80">
        <v>14.0</v>
      </c>
      <c r="B15" s="43">
        <f t="shared" si="1"/>
        <v>6</v>
      </c>
      <c r="C15" s="43" t="str">
        <f>IFERROR(__xludf.DUMMYFUNCTION("""COMPUTED_VALUE"""),"疎結合アーキテクチャ")</f>
        <v>疎結合アーキテクチャ</v>
      </c>
    </row>
    <row r="16">
      <c r="A16" s="80">
        <v>15.0</v>
      </c>
      <c r="B16" s="43">
        <f t="shared" si="1"/>
        <v>7</v>
      </c>
      <c r="C16" s="43" t="str">
        <f>IFERROR(__xludf.DUMMYFUNCTION("""COMPUTED_VALUE"""),"システムモニタリング")</f>
        <v>システムモニタリング</v>
      </c>
    </row>
    <row r="17">
      <c r="A17" s="80">
        <v>16.0</v>
      </c>
      <c r="B17" s="43">
        <f t="shared" si="1"/>
        <v>8</v>
      </c>
      <c r="C17" s="43" t="str">
        <f>IFERROR(__xludf.DUMMYFUNCTION("""COMPUTED_VALUE"""),"セキュリティシフトレフト")</f>
        <v>セキュリティシフトレフト</v>
      </c>
    </row>
    <row r="18">
      <c r="A18" s="80">
        <v>17.0</v>
      </c>
      <c r="B18" s="43">
        <f t="shared" si="1"/>
        <v>1</v>
      </c>
      <c r="C18" s="43" t="str">
        <f>IFERROR(__xludf.DUMMYFUNCTION("""COMPUTED_VALUE"""),"顧客接点のデジタル化")</f>
        <v>顧客接点のデジタル化</v>
      </c>
    </row>
    <row r="19">
      <c r="A19" s="80">
        <v>18.0</v>
      </c>
      <c r="B19" s="43">
        <f t="shared" si="1"/>
        <v>2</v>
      </c>
      <c r="C19" s="43" t="str">
        <f>IFERROR(__xludf.DUMMYFUNCTION("""COMPUTED_VALUE"""),"事業活動データの収集")</f>
        <v>事業活動データの収集</v>
      </c>
    </row>
    <row r="20">
      <c r="A20" s="80">
        <v>19.0</v>
      </c>
      <c r="B20" s="43">
        <f t="shared" si="1"/>
        <v>3</v>
      </c>
      <c r="C20" s="43" t="str">
        <f>IFERROR(__xludf.DUMMYFUNCTION("""COMPUTED_VALUE"""),"データ蓄積・分析基盤")</f>
        <v>データ蓄積・分析基盤</v>
      </c>
    </row>
    <row r="21">
      <c r="A21" s="80">
        <v>20.0</v>
      </c>
      <c r="B21" s="43">
        <f t="shared" si="1"/>
        <v>4</v>
      </c>
      <c r="C21" s="43" t="str">
        <f>IFERROR(__xludf.DUMMYFUNCTION("""COMPUTED_VALUE"""),"データ処理パイプライン")</f>
        <v>データ処理パイプライン</v>
      </c>
    </row>
    <row r="22">
      <c r="A22" s="80">
        <v>21.0</v>
      </c>
      <c r="B22" s="43">
        <f t="shared" si="1"/>
        <v>5</v>
      </c>
      <c r="C22" s="43" t="str">
        <f>IFERROR(__xludf.DUMMYFUNCTION("""COMPUTED_VALUE"""),"データ可視化とリテラシー")</f>
        <v>データ可視化とリテラシー</v>
      </c>
    </row>
    <row r="23">
      <c r="A23" s="80">
        <v>22.0</v>
      </c>
      <c r="B23" s="43">
        <f t="shared" si="1"/>
        <v>6</v>
      </c>
      <c r="C23" s="43" t="str">
        <f>IFERROR(__xludf.DUMMYFUNCTION("""COMPUTED_VALUE"""),"機械学習プロジェクト管理")</f>
        <v>機械学習プロジェクト管理</v>
      </c>
    </row>
    <row r="24">
      <c r="A24" s="80">
        <v>23.0</v>
      </c>
      <c r="B24" s="43">
        <f t="shared" si="1"/>
        <v>7</v>
      </c>
      <c r="C24" s="43" t="str">
        <f>IFERROR(__xludf.DUMMYFUNCTION("""COMPUTED_VALUE"""),"マーケティング自動化")</f>
        <v>マーケティング自動化</v>
      </c>
    </row>
    <row r="25">
      <c r="A25" s="80">
        <v>24.0</v>
      </c>
      <c r="B25" s="43">
        <f t="shared" si="1"/>
        <v>8</v>
      </c>
      <c r="C25" s="43" t="str">
        <f>IFERROR(__xludf.DUMMYFUNCTION("""COMPUTED_VALUE"""),"自動的な意思決定")</f>
        <v>自動的な意思決定</v>
      </c>
    </row>
    <row r="26">
      <c r="A26" s="80">
        <v>25.0</v>
      </c>
      <c r="B26" s="43">
        <f t="shared" si="1"/>
        <v>1</v>
      </c>
      <c r="C26" s="43" t="str">
        <f>IFERROR(__xludf.DUMMYFUNCTION("""COMPUTED_VALUE"""),"ペルソナの設定")</f>
        <v>ペルソナの設定</v>
      </c>
    </row>
    <row r="27">
      <c r="A27" s="80">
        <v>26.0</v>
      </c>
      <c r="B27" s="43">
        <f t="shared" si="1"/>
        <v>2</v>
      </c>
      <c r="C27" s="43" t="str">
        <f>IFERROR(__xludf.DUMMYFUNCTION("""COMPUTED_VALUE"""),"顧客体験")</f>
        <v>顧客体験</v>
      </c>
    </row>
    <row r="28">
      <c r="A28" s="80">
        <v>27.0</v>
      </c>
      <c r="B28" s="43">
        <f t="shared" si="1"/>
        <v>3</v>
      </c>
      <c r="C28" s="43" t="str">
        <f>IFERROR(__xludf.DUMMYFUNCTION("""COMPUTED_VALUE"""),"ユーザーインタビュー")</f>
        <v>ユーザーインタビュー</v>
      </c>
    </row>
    <row r="29">
      <c r="A29" s="80">
        <v>28.0</v>
      </c>
      <c r="B29" s="43">
        <f t="shared" si="1"/>
        <v>4</v>
      </c>
      <c r="C29" s="43" t="str">
        <f>IFERROR(__xludf.DUMMYFUNCTION("""COMPUTED_VALUE"""),"デザインシステムの管理")</f>
        <v>デザインシステムの管理</v>
      </c>
    </row>
    <row r="30">
      <c r="A30" s="80">
        <v>29.0</v>
      </c>
      <c r="B30" s="43">
        <f t="shared" si="1"/>
        <v>5</v>
      </c>
      <c r="C30" s="43" t="str">
        <f>IFERROR(__xludf.DUMMYFUNCTION("""COMPUTED_VALUE"""),"デザイン組織")</f>
        <v>デザイン組織</v>
      </c>
    </row>
    <row r="31">
      <c r="A31" s="80">
        <v>30.0</v>
      </c>
      <c r="B31" s="43">
        <f t="shared" si="1"/>
        <v>6</v>
      </c>
      <c r="C31" s="43" t="str">
        <f>IFERROR(__xludf.DUMMYFUNCTION("""COMPUTED_VALUE"""),"プロトタイピング")</f>
        <v>プロトタイピング</v>
      </c>
    </row>
    <row r="32">
      <c r="A32" s="80">
        <v>31.0</v>
      </c>
      <c r="B32" s="43">
        <f t="shared" si="1"/>
        <v>7</v>
      </c>
      <c r="C32" s="43" t="str">
        <f>IFERROR(__xludf.DUMMYFUNCTION("""COMPUTED_VALUE"""),"ユーザビリティテスト")</f>
        <v>ユーザビリティテスト</v>
      </c>
    </row>
    <row r="33">
      <c r="A33" s="80">
        <v>32.0</v>
      </c>
      <c r="B33" s="43">
        <f t="shared" si="1"/>
        <v>8</v>
      </c>
      <c r="C33" s="43" t="str">
        <f>IFERROR(__xludf.DUMMYFUNCTION("""COMPUTED_VALUE"""),"プロダクトマネジメント")</f>
        <v>プロダクトマネジメント</v>
      </c>
    </row>
    <row r="34">
      <c r="A34" s="80">
        <v>33.0</v>
      </c>
      <c r="B34" s="43">
        <f t="shared" si="1"/>
        <v>1</v>
      </c>
      <c r="C34" s="43" t="str">
        <f>IFERROR(__xludf.DUMMYFUNCTION("""COMPUTED_VALUE"""),"スパン・オブ・コントロール")</f>
        <v>スパン・オブ・コントロール</v>
      </c>
    </row>
    <row r="35">
      <c r="A35" s="80">
        <v>34.0</v>
      </c>
      <c r="B35" s="43">
        <f t="shared" si="1"/>
        <v>2</v>
      </c>
      <c r="C35" s="43" t="str">
        <f>IFERROR(__xludf.DUMMYFUNCTION("""COMPUTED_VALUE"""),"開発者環境投資")</f>
        <v>開発者環境投資</v>
      </c>
    </row>
    <row r="36">
      <c r="A36" s="80">
        <v>35.0</v>
      </c>
      <c r="B36" s="43">
        <f t="shared" si="1"/>
        <v>3</v>
      </c>
      <c r="C36" s="43" t="str">
        <f>IFERROR(__xludf.DUMMYFUNCTION("""COMPUTED_VALUE"""),"コミュニケーションツール")</f>
        <v>コミュニケーションツール</v>
      </c>
    </row>
    <row r="37">
      <c r="A37" s="80">
        <v>36.0</v>
      </c>
      <c r="B37" s="43">
        <f t="shared" si="1"/>
        <v>4</v>
      </c>
      <c r="C37" s="43" t="str">
        <f>IFERROR(__xludf.DUMMYFUNCTION("""COMPUTED_VALUE"""),"人事制度・育成戦略")</f>
        <v>人事制度・育成戦略</v>
      </c>
    </row>
    <row r="38">
      <c r="A38" s="80">
        <v>37.0</v>
      </c>
      <c r="B38" s="43">
        <f t="shared" si="1"/>
        <v>5</v>
      </c>
      <c r="C38" s="43" t="str">
        <f>IFERROR(__xludf.DUMMYFUNCTION("""COMPUTED_VALUE"""),"デジタル人材採用戦略")</f>
        <v>デジタル人材採用戦略</v>
      </c>
    </row>
    <row r="39">
      <c r="A39" s="80">
        <v>38.0</v>
      </c>
      <c r="B39" s="43">
        <f t="shared" si="1"/>
        <v>6</v>
      </c>
      <c r="C39" s="43" t="str">
        <f>IFERROR(__xludf.DUMMYFUNCTION("""COMPUTED_VALUE"""),"モダンなITサービスの活用")</f>
        <v>モダンなITサービスの活用</v>
      </c>
    </row>
    <row r="40">
      <c r="A40" s="80">
        <v>39.0</v>
      </c>
      <c r="B40" s="43">
        <f t="shared" si="1"/>
        <v>7</v>
      </c>
      <c r="C40" s="43" t="str">
        <f>IFERROR(__xludf.DUMMYFUNCTION("""COMPUTED_VALUE"""),"経営のデジタルファースト")</f>
        <v>経営のデジタルファースト</v>
      </c>
    </row>
    <row r="41">
      <c r="A41" s="80">
        <v>40.0</v>
      </c>
      <c r="B41" s="43">
        <f t="shared" si="1"/>
        <v>8</v>
      </c>
      <c r="C41" s="43" t="str">
        <f>IFERROR(__xludf.DUMMYFUNCTION("""COMPUTED_VALUE"""),"攻めのセキュリティ")</f>
        <v>攻めのセキュリティ</v>
      </c>
    </row>
    <row r="42">
      <c r="A42" s="80">
        <v>41.0</v>
      </c>
      <c r="B42" s="80">
        <v>9.0</v>
      </c>
      <c r="C42" s="43" t="str">
        <f>IFERROR(__xludf.DUMMYFUNCTION("""COMPUTED_VALUE"""),"リモートワーク")</f>
        <v>リモートワーク</v>
      </c>
    </row>
    <row r="43">
      <c r="C43" s="43"/>
    </row>
  </sheetData>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75"/>
  <sheetData>
    <row r="1">
      <c r="A1" s="95"/>
      <c r="B1" s="95" t="s">
        <v>755</v>
      </c>
      <c r="C1" s="95" t="s">
        <v>756</v>
      </c>
      <c r="D1" s="80" t="s">
        <v>757</v>
      </c>
      <c r="F1" s="80"/>
      <c r="G1" s="80" t="s">
        <v>758</v>
      </c>
      <c r="H1" s="80" t="s">
        <v>759</v>
      </c>
      <c r="I1" s="80" t="s">
        <v>760</v>
      </c>
      <c r="J1" s="80" t="s">
        <v>761</v>
      </c>
      <c r="K1" s="80" t="s">
        <v>762</v>
      </c>
      <c r="L1" s="80" t="s">
        <v>12</v>
      </c>
    </row>
    <row r="2">
      <c r="A2" s="96" t="s">
        <v>16</v>
      </c>
      <c r="B2" s="97">
        <v>36.3</v>
      </c>
      <c r="C2" s="97">
        <v>8.54</v>
      </c>
      <c r="D2" s="98">
        <f>'可視化'!M3</f>
        <v>0</v>
      </c>
      <c r="E2" s="43">
        <f t="shared" ref="E2:E6" si="1">D2/64</f>
        <v>0</v>
      </c>
      <c r="F2" s="80">
        <v>2.0</v>
      </c>
      <c r="G2" s="43">
        <f>countif(counting!$L2:$L65,"=1")</f>
        <v>0</v>
      </c>
      <c r="H2" s="43">
        <f>countif(counting!$L2:$L65,"=0")</f>
        <v>0</v>
      </c>
      <c r="I2" s="43">
        <f>countif(counting!$L2:$L65,"=0.5")</f>
        <v>0</v>
      </c>
      <c r="J2" s="43">
        <f>countif(counting!$L2:$L65,"-")</f>
        <v>64</v>
      </c>
      <c r="K2" s="43">
        <f>countif(counting!$L2:$L65,"@")</f>
        <v>0</v>
      </c>
      <c r="L2" s="43">
        <f t="shared" ref="L2:L6" si="2">sum(G2:K2)</f>
        <v>64</v>
      </c>
    </row>
    <row r="3">
      <c r="A3" s="96" t="s">
        <v>17</v>
      </c>
      <c r="B3" s="97">
        <v>33.6</v>
      </c>
      <c r="C3" s="97">
        <v>9.93</v>
      </c>
      <c r="D3" s="98">
        <f>'可視化'!M11</f>
        <v>0</v>
      </c>
      <c r="E3" s="43">
        <f t="shared" si="1"/>
        <v>0</v>
      </c>
      <c r="F3" s="43">
        <f t="shared" ref="F3:F7" si="3">F2+64</f>
        <v>66</v>
      </c>
      <c r="G3" s="43">
        <f>countif(counting!$L66:$L129,"=1")</f>
        <v>0</v>
      </c>
      <c r="H3" s="43">
        <f>countif(counting!$L66:$L129,"=0")</f>
        <v>0</v>
      </c>
      <c r="I3" s="43">
        <f>countif(counting!$L66:$L129,"=0.5")</f>
        <v>0</v>
      </c>
      <c r="J3" s="43">
        <f>countif(counting!$L66:$L129,"-")</f>
        <v>64</v>
      </c>
      <c r="K3" s="43">
        <f>countif(counting!$L66:$L129,"@")</f>
        <v>0</v>
      </c>
      <c r="L3" s="43">
        <f t="shared" si="2"/>
        <v>64</v>
      </c>
    </row>
    <row r="4">
      <c r="A4" s="96" t="s">
        <v>18</v>
      </c>
      <c r="B4" s="97">
        <v>28.0</v>
      </c>
      <c r="C4" s="97">
        <v>11.14</v>
      </c>
      <c r="D4" s="98">
        <f>'可視化'!M19</f>
        <v>0</v>
      </c>
      <c r="E4" s="43">
        <f t="shared" si="1"/>
        <v>0</v>
      </c>
      <c r="F4" s="43">
        <f t="shared" si="3"/>
        <v>130</v>
      </c>
      <c r="G4" s="43">
        <f>countif(counting!$L130:$L193,"=1")</f>
        <v>0</v>
      </c>
      <c r="H4" s="43">
        <f>countif(counting!$L130:$L193,"=0")</f>
        <v>0</v>
      </c>
      <c r="I4" s="43">
        <f>countif(counting!$L130:$L193,"=0.5")</f>
        <v>0</v>
      </c>
      <c r="J4" s="43">
        <f>countif(counting!$L130:$L193,"-")</f>
        <v>64</v>
      </c>
      <c r="K4" s="43">
        <f>countif(counting!$L130:$L193,"@")</f>
        <v>0</v>
      </c>
      <c r="L4" s="43">
        <f t="shared" si="2"/>
        <v>64</v>
      </c>
    </row>
    <row r="5">
      <c r="A5" s="96" t="s">
        <v>19</v>
      </c>
      <c r="B5" s="97">
        <v>29.7</v>
      </c>
      <c r="C5" s="97">
        <v>10.39</v>
      </c>
      <c r="D5" s="98">
        <f>'可視化'!M27</f>
        <v>0</v>
      </c>
      <c r="E5" s="43">
        <f t="shared" si="1"/>
        <v>0</v>
      </c>
      <c r="F5" s="43">
        <f t="shared" si="3"/>
        <v>194</v>
      </c>
      <c r="G5" s="43">
        <f>countif(counting!$L194:$L257,"=1")</f>
        <v>0</v>
      </c>
      <c r="H5" s="43">
        <f>countif(counting!$L194:$L257,"=0")</f>
        <v>0</v>
      </c>
      <c r="I5" s="43">
        <f>countif(counting!$L194:$L257,"=0.5")</f>
        <v>0</v>
      </c>
      <c r="J5" s="43">
        <f>countif(counting!$L194:$L257,"-")</f>
        <v>64</v>
      </c>
      <c r="K5" s="43">
        <f>countif(counting!$L194:$L257,"@")</f>
        <v>0</v>
      </c>
      <c r="L5" s="43">
        <f t="shared" si="2"/>
        <v>64</v>
      </c>
    </row>
    <row r="6">
      <c r="A6" s="96" t="s">
        <v>20</v>
      </c>
      <c r="B6" s="97">
        <v>38.3</v>
      </c>
      <c r="C6" s="97">
        <v>8.55</v>
      </c>
      <c r="D6" s="98">
        <f>'可視化'!M35</f>
        <v>0</v>
      </c>
      <c r="E6" s="43">
        <f t="shared" si="1"/>
        <v>0</v>
      </c>
      <c r="F6" s="43">
        <f t="shared" si="3"/>
        <v>258</v>
      </c>
      <c r="G6" s="43">
        <f>countif(counting!$L258:$L321,"=1")</f>
        <v>0</v>
      </c>
      <c r="H6" s="43">
        <f>countif(counting!$L258:$L321,"=0")</f>
        <v>0</v>
      </c>
      <c r="I6" s="43">
        <f>countif(counting!$L258:$L321,"=0.5")</f>
        <v>0</v>
      </c>
      <c r="J6" s="43">
        <f>countif(counting!$L258:$L321,"-")</f>
        <v>64</v>
      </c>
      <c r="K6" s="43">
        <f>countif(counting!$L258:$L321,"@")</f>
        <v>0</v>
      </c>
      <c r="L6" s="43">
        <f t="shared" si="2"/>
        <v>64</v>
      </c>
    </row>
    <row r="7">
      <c r="F7" s="43">
        <f t="shared" si="3"/>
        <v>322</v>
      </c>
    </row>
  </sheetData>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75"/>
  <cols>
    <col customWidth="1" min="1" max="2" width="23.57"/>
    <col customWidth="1" min="3" max="3" width="38.0"/>
  </cols>
  <sheetData>
    <row r="1">
      <c r="A1" s="80"/>
      <c r="B1" s="80"/>
      <c r="C1" s="80"/>
      <c r="D1" s="81" t="s">
        <v>763</v>
      </c>
    </row>
    <row r="2">
      <c r="A2" s="80"/>
      <c r="B2" s="80" t="s">
        <v>602</v>
      </c>
      <c r="C2" s="80" t="s">
        <v>764</v>
      </c>
      <c r="D2" s="99" t="str">
        <f t="shared" ref="D2:D329" si="1">$D$1&amp;C2</f>
        <v>https://dxcriteria.cto-a.org/a4c62de10b2a4353ab9e60ba496ddf79</v>
      </c>
    </row>
    <row r="3">
      <c r="A3" s="80"/>
      <c r="B3" s="80" t="s">
        <v>605</v>
      </c>
      <c r="C3" s="80" t="s">
        <v>765</v>
      </c>
      <c r="D3" s="99" t="str">
        <f t="shared" si="1"/>
        <v>https://dxcriteria.cto-a.org/5e24dc66cdd842cebd4989b42b553211</v>
      </c>
    </row>
    <row r="4">
      <c r="A4" s="80"/>
      <c r="B4" s="80" t="s">
        <v>607</v>
      </c>
      <c r="C4" s="80" t="s">
        <v>766</v>
      </c>
      <c r="D4" s="99" t="str">
        <f t="shared" si="1"/>
        <v>https://dxcriteria.cto-a.org/267dea516b68402980c3e137f1d08c3d</v>
      </c>
    </row>
    <row r="5">
      <c r="A5" s="80"/>
      <c r="B5" s="80" t="s">
        <v>609</v>
      </c>
      <c r="C5" s="80" t="s">
        <v>767</v>
      </c>
      <c r="D5" s="99" t="str">
        <f t="shared" si="1"/>
        <v>https://dxcriteria.cto-a.org/5ecead53effa40afbc0f9c5fb59efed5</v>
      </c>
    </row>
    <row r="6">
      <c r="A6" s="80"/>
      <c r="B6" s="80" t="s">
        <v>611</v>
      </c>
      <c r="C6" s="80" t="s">
        <v>768</v>
      </c>
      <c r="D6" s="99" t="str">
        <f t="shared" si="1"/>
        <v>https://dxcriteria.cto-a.org/b444642b20e9497daa7ee0f9316e9e15</v>
      </c>
    </row>
    <row r="7">
      <c r="A7" s="80"/>
      <c r="B7" s="80" t="s">
        <v>613</v>
      </c>
      <c r="C7" s="80" t="s">
        <v>769</v>
      </c>
      <c r="D7" s="99" t="str">
        <f t="shared" si="1"/>
        <v>https://dxcriteria.cto-a.org/8b523a8cd629433885fc4a48298cfae6</v>
      </c>
    </row>
    <row r="8">
      <c r="A8" s="80"/>
      <c r="B8" s="80" t="s">
        <v>615</v>
      </c>
      <c r="C8" s="80" t="s">
        <v>770</v>
      </c>
      <c r="D8" s="99" t="str">
        <f t="shared" si="1"/>
        <v>https://dxcriteria.cto-a.org/b4ffeacbf51f4f5194bebd7de078652d</v>
      </c>
    </row>
    <row r="9">
      <c r="A9" s="80"/>
      <c r="B9" s="80" t="s">
        <v>617</v>
      </c>
      <c r="C9" s="80" t="s">
        <v>771</v>
      </c>
      <c r="D9" s="99" t="str">
        <f t="shared" si="1"/>
        <v>https://dxcriteria.cto-a.org/a140d9ff41c044e388ed17df0f07a01f</v>
      </c>
    </row>
    <row r="10">
      <c r="A10" s="80"/>
      <c r="B10" s="80" t="s">
        <v>619</v>
      </c>
      <c r="C10" s="80" t="s">
        <v>772</v>
      </c>
      <c r="D10" s="99" t="str">
        <f t="shared" si="1"/>
        <v>https://dxcriteria.cto-a.org/efbaefc371a047b6a556eeabd32fc278</v>
      </c>
    </row>
    <row r="11">
      <c r="A11" s="80"/>
      <c r="B11" s="80" t="s">
        <v>622</v>
      </c>
      <c r="C11" s="80" t="s">
        <v>773</v>
      </c>
      <c r="D11" s="99" t="str">
        <f t="shared" si="1"/>
        <v>https://dxcriteria.cto-a.org/670ef336155a4801a2a119f7a3aaf3a0</v>
      </c>
    </row>
    <row r="12">
      <c r="A12" s="80"/>
      <c r="B12" s="80" t="s">
        <v>624</v>
      </c>
      <c r="C12" s="80" t="s">
        <v>774</v>
      </c>
      <c r="D12" s="99" t="str">
        <f t="shared" si="1"/>
        <v>https://dxcriteria.cto-a.org/37de6aa0a5f94d2b80ed64c6b81514e5</v>
      </c>
    </row>
    <row r="13">
      <c r="A13" s="80"/>
      <c r="B13" s="80" t="s">
        <v>626</v>
      </c>
      <c r="C13" s="80" t="s">
        <v>775</v>
      </c>
      <c r="D13" s="99" t="str">
        <f t="shared" si="1"/>
        <v>https://dxcriteria.cto-a.org/4419b95a0e124b1f846e3075d47f10ad</v>
      </c>
    </row>
    <row r="14">
      <c r="A14" s="80"/>
      <c r="B14" s="80" t="s">
        <v>628</v>
      </c>
      <c r="C14" s="80" t="s">
        <v>776</v>
      </c>
      <c r="D14" s="99" t="str">
        <f t="shared" si="1"/>
        <v>https://dxcriteria.cto-a.org/c6f0b75092784361bb63463d74d3415f</v>
      </c>
    </row>
    <row r="15">
      <c r="A15" s="80"/>
      <c r="B15" s="80" t="s">
        <v>630</v>
      </c>
      <c r="C15" s="80" t="s">
        <v>777</v>
      </c>
      <c r="D15" s="99" t="str">
        <f t="shared" si="1"/>
        <v>https://dxcriteria.cto-a.org/d48f096f4aa648d2b861d2e83b2282e8</v>
      </c>
    </row>
    <row r="16">
      <c r="A16" s="80"/>
      <c r="B16" s="80" t="s">
        <v>632</v>
      </c>
      <c r="C16" s="80" t="s">
        <v>778</v>
      </c>
      <c r="D16" s="99" t="str">
        <f t="shared" si="1"/>
        <v>https://dxcriteria.cto-a.org/7d665b66c3bf43bf98b103610e931e42</v>
      </c>
    </row>
    <row r="17">
      <c r="A17" s="80"/>
      <c r="B17" s="80" t="s">
        <v>634</v>
      </c>
      <c r="C17" s="80" t="s">
        <v>779</v>
      </c>
      <c r="D17" s="99" t="str">
        <f t="shared" si="1"/>
        <v>https://dxcriteria.cto-a.org/4f8a6831ca5d4d43a3607e1e5d26aa20</v>
      </c>
    </row>
    <row r="18">
      <c r="A18" s="80"/>
      <c r="B18" s="80" t="s">
        <v>636</v>
      </c>
      <c r="C18" s="80" t="s">
        <v>780</v>
      </c>
      <c r="D18" s="99" t="str">
        <f t="shared" si="1"/>
        <v>https://dxcriteria.cto-a.org/d51b67035320453aad3aa712c1be4428</v>
      </c>
    </row>
    <row r="19">
      <c r="A19" s="80"/>
      <c r="B19" s="80" t="s">
        <v>639</v>
      </c>
      <c r="C19" s="80" t="s">
        <v>781</v>
      </c>
      <c r="D19" s="99" t="str">
        <f t="shared" si="1"/>
        <v>https://dxcriteria.cto-a.org/b5ef80173e9c4fd1aefd8e1c76fe927d</v>
      </c>
    </row>
    <row r="20">
      <c r="A20" s="80"/>
      <c r="B20" s="80" t="s">
        <v>641</v>
      </c>
      <c r="C20" s="80" t="s">
        <v>782</v>
      </c>
      <c r="D20" s="99" t="str">
        <f t="shared" si="1"/>
        <v>https://dxcriteria.cto-a.org/ab71941a218940c6a15687f5578b1663</v>
      </c>
    </row>
    <row r="21">
      <c r="A21" s="80"/>
      <c r="B21" s="80" t="s">
        <v>643</v>
      </c>
      <c r="C21" s="80" t="s">
        <v>783</v>
      </c>
      <c r="D21" s="99" t="str">
        <f t="shared" si="1"/>
        <v>https://dxcriteria.cto-a.org/1ff1c2d0673149f683c168db09c28514</v>
      </c>
    </row>
    <row r="22">
      <c r="A22" s="80"/>
      <c r="B22" s="80" t="s">
        <v>645</v>
      </c>
      <c r="C22" s="80" t="s">
        <v>784</v>
      </c>
      <c r="D22" s="99" t="str">
        <f t="shared" si="1"/>
        <v>https://dxcriteria.cto-a.org/f336a85411bc43599324b27e57b0fdcd</v>
      </c>
    </row>
    <row r="23">
      <c r="A23" s="80"/>
      <c r="B23" s="80" t="s">
        <v>647</v>
      </c>
      <c r="C23" s="80" t="s">
        <v>785</v>
      </c>
      <c r="D23" s="99" t="str">
        <f t="shared" si="1"/>
        <v>https://dxcriteria.cto-a.org/a7c5bc4b8a56490d81a1c937c8b214d7</v>
      </c>
    </row>
    <row r="24">
      <c r="A24" s="80"/>
      <c r="B24" s="80" t="s">
        <v>649</v>
      </c>
      <c r="C24" s="80" t="s">
        <v>786</v>
      </c>
      <c r="D24" s="99" t="str">
        <f t="shared" si="1"/>
        <v>https://dxcriteria.cto-a.org/9eac49155626450991eaaac6009bde3b</v>
      </c>
    </row>
    <row r="25">
      <c r="A25" s="80"/>
      <c r="B25" s="80" t="s">
        <v>651</v>
      </c>
      <c r="C25" s="80" t="s">
        <v>787</v>
      </c>
      <c r="D25" s="99" t="str">
        <f t="shared" si="1"/>
        <v>https://dxcriteria.cto-a.org/55456a37fb3845f19d40ba1cfdc6dbf8</v>
      </c>
    </row>
    <row r="26">
      <c r="A26" s="80"/>
      <c r="B26" s="80" t="s">
        <v>653</v>
      </c>
      <c r="C26" s="80" t="s">
        <v>788</v>
      </c>
      <c r="D26" s="99" t="str">
        <f t="shared" si="1"/>
        <v>https://dxcriteria.cto-a.org/ebe0cecbb4634d8882398e8fe28f7ba3</v>
      </c>
    </row>
    <row r="27">
      <c r="A27" s="80"/>
      <c r="B27" s="80" t="s">
        <v>656</v>
      </c>
      <c r="C27" s="80" t="s">
        <v>789</v>
      </c>
      <c r="D27" s="99" t="str">
        <f t="shared" si="1"/>
        <v>https://dxcriteria.cto-a.org/3eda810c64224e44893501e92015d7d5</v>
      </c>
    </row>
    <row r="28">
      <c r="A28" s="80"/>
      <c r="B28" s="80" t="s">
        <v>658</v>
      </c>
      <c r="C28" s="80" t="s">
        <v>790</v>
      </c>
      <c r="D28" s="99" t="str">
        <f t="shared" si="1"/>
        <v>https://dxcriteria.cto-a.org/5ed4e85975b44789aa56201237853db5</v>
      </c>
    </row>
    <row r="29">
      <c r="A29" s="80"/>
      <c r="B29" s="80" t="s">
        <v>660</v>
      </c>
      <c r="C29" s="80" t="s">
        <v>791</v>
      </c>
      <c r="D29" s="99" t="str">
        <f t="shared" si="1"/>
        <v>https://dxcriteria.cto-a.org/a49d581f0b1646e98d529861a651fc90</v>
      </c>
    </row>
    <row r="30">
      <c r="A30" s="80"/>
      <c r="B30" s="80" t="s">
        <v>662</v>
      </c>
      <c r="C30" s="80" t="s">
        <v>792</v>
      </c>
      <c r="D30" s="99" t="str">
        <f t="shared" si="1"/>
        <v>https://dxcriteria.cto-a.org/37a3f1df73d244b7baf6541321a20e02</v>
      </c>
    </row>
    <row r="31">
      <c r="A31" s="80"/>
      <c r="B31" s="80" t="s">
        <v>664</v>
      </c>
      <c r="C31" s="80" t="s">
        <v>793</v>
      </c>
      <c r="D31" s="99" t="str">
        <f t="shared" si="1"/>
        <v>https://dxcriteria.cto-a.org/14a3dfce80034de7b991addf92199066</v>
      </c>
    </row>
    <row r="32">
      <c r="A32" s="80"/>
      <c r="B32" s="80" t="s">
        <v>666</v>
      </c>
      <c r="C32" s="80" t="s">
        <v>794</v>
      </c>
      <c r="D32" s="99" t="str">
        <f t="shared" si="1"/>
        <v>https://dxcriteria.cto-a.org/dcc52c96d38545c2bff2750bd8024a1f</v>
      </c>
    </row>
    <row r="33">
      <c r="A33" s="80"/>
      <c r="B33" s="80" t="s">
        <v>668</v>
      </c>
      <c r="C33" s="80" t="s">
        <v>795</v>
      </c>
      <c r="D33" s="99" t="str">
        <f t="shared" si="1"/>
        <v>https://dxcriteria.cto-a.org/f94296421a8644be89bebb2456b9ce71</v>
      </c>
    </row>
    <row r="34">
      <c r="A34" s="80"/>
      <c r="B34" s="80" t="s">
        <v>670</v>
      </c>
      <c r="C34" s="80" t="s">
        <v>796</v>
      </c>
      <c r="D34" s="99" t="str">
        <f t="shared" si="1"/>
        <v>https://dxcriteria.cto-a.org/1e9466249aae49258fc8a1e6fcdc71fc</v>
      </c>
    </row>
    <row r="35">
      <c r="A35" s="80"/>
      <c r="B35" s="80" t="s">
        <v>673</v>
      </c>
      <c r="C35" s="80" t="s">
        <v>797</v>
      </c>
      <c r="D35" s="99" t="str">
        <f t="shared" si="1"/>
        <v>https://dxcriteria.cto-a.org/a97bf34128e84c8099ff55aab995f83d</v>
      </c>
    </row>
    <row r="36">
      <c r="A36" s="80"/>
      <c r="B36" s="80" t="s">
        <v>675</v>
      </c>
      <c r="C36" s="80" t="s">
        <v>798</v>
      </c>
      <c r="D36" s="99" t="str">
        <f t="shared" si="1"/>
        <v>https://dxcriteria.cto-a.org/abbfddfb8c6c4bf08b4d6ecd954055cd</v>
      </c>
    </row>
    <row r="37">
      <c r="A37" s="80"/>
      <c r="B37" s="80" t="s">
        <v>677</v>
      </c>
      <c r="C37" s="80" t="s">
        <v>799</v>
      </c>
      <c r="D37" s="99" t="str">
        <f t="shared" si="1"/>
        <v>https://dxcriteria.cto-a.org/4aeba10abb1f46d087ad5aaca82e744f</v>
      </c>
    </row>
    <row r="38">
      <c r="A38" s="80"/>
      <c r="B38" s="80" t="s">
        <v>679</v>
      </c>
      <c r="C38" s="80" t="s">
        <v>800</v>
      </c>
      <c r="D38" s="99" t="str">
        <f t="shared" si="1"/>
        <v>https://dxcriteria.cto-a.org/e143b397602e4899b232d9d4f5b2ab93</v>
      </c>
    </row>
    <row r="39">
      <c r="A39" s="80"/>
      <c r="B39" s="80" t="s">
        <v>681</v>
      </c>
      <c r="C39" s="80" t="s">
        <v>801</v>
      </c>
      <c r="D39" s="99" t="str">
        <f t="shared" si="1"/>
        <v>https://dxcriteria.cto-a.org/7b47d693bf7349a5bad7c40a4e107b35</v>
      </c>
    </row>
    <row r="40">
      <c r="A40" s="80"/>
      <c r="B40" s="80" t="s">
        <v>683</v>
      </c>
      <c r="C40" s="80" t="s">
        <v>802</v>
      </c>
      <c r="D40" s="99" t="str">
        <f t="shared" si="1"/>
        <v>https://dxcriteria.cto-a.org/184c55740940491d9fe10dbe8903ec04</v>
      </c>
    </row>
    <row r="41">
      <c r="A41" s="80"/>
      <c r="B41" s="80" t="s">
        <v>685</v>
      </c>
      <c r="C41" s="80" t="s">
        <v>803</v>
      </c>
      <c r="D41" s="99" t="str">
        <f t="shared" si="1"/>
        <v>https://dxcriteria.cto-a.org/cc7d75ed3f19461787000b3130e1c5a7</v>
      </c>
    </row>
    <row r="42">
      <c r="A42" s="80"/>
      <c r="B42" s="80" t="s">
        <v>687</v>
      </c>
      <c r="C42" s="80" t="s">
        <v>804</v>
      </c>
      <c r="D42" s="99" t="str">
        <f t="shared" si="1"/>
        <v>https://dxcriteria.cto-a.org/a69b72e5d7274705be0318532f1a05a7</v>
      </c>
    </row>
    <row r="43">
      <c r="A43" s="80"/>
      <c r="B43" s="80" t="s">
        <v>690</v>
      </c>
      <c r="C43" s="80" t="s">
        <v>805</v>
      </c>
      <c r="D43" s="99" t="str">
        <f t="shared" si="1"/>
        <v>https://dxcriteria.cto-a.org/ea6ea60c57d54bd5a75d3bf650159686</v>
      </c>
    </row>
    <row r="44">
      <c r="A44" s="80"/>
      <c r="B44" s="80" t="s">
        <v>692</v>
      </c>
      <c r="C44" s="80" t="s">
        <v>806</v>
      </c>
      <c r="D44" s="99" t="str">
        <f t="shared" si="1"/>
        <v>https://dxcriteria.cto-a.org/73b190abf7cb48cb9a837ae4cb1ea2da</v>
      </c>
    </row>
    <row r="45">
      <c r="A45" s="80"/>
      <c r="B45" s="80" t="s">
        <v>694</v>
      </c>
      <c r="C45" s="80" t="s">
        <v>807</v>
      </c>
      <c r="D45" s="99" t="str">
        <f t="shared" si="1"/>
        <v>https://dxcriteria.cto-a.org/475c910b61f1486fa9fa280bb9f26386</v>
      </c>
    </row>
    <row r="46">
      <c r="A46" s="80"/>
      <c r="B46" s="80" t="s">
        <v>696</v>
      </c>
      <c r="C46" s="80" t="s">
        <v>808</v>
      </c>
      <c r="D46" s="99" t="str">
        <f t="shared" si="1"/>
        <v>https://dxcriteria.cto-a.org/6b72fc9b44fb41249a7e07b55d19ce3a</v>
      </c>
    </row>
    <row r="47">
      <c r="A47" s="80"/>
      <c r="B47" s="80" t="s">
        <v>698</v>
      </c>
      <c r="C47" s="80" t="s">
        <v>809</v>
      </c>
      <c r="D47" s="99" t="str">
        <f t="shared" si="1"/>
        <v>https://dxcriteria.cto-a.org/cf9784c44bff4d54ba7ffd05ab6df7a3</v>
      </c>
    </row>
    <row r="48">
      <c r="A48" s="80"/>
      <c r="B48" s="80" t="s">
        <v>700</v>
      </c>
      <c r="C48" s="80" t="s">
        <v>810</v>
      </c>
      <c r="D48" s="99" t="str">
        <f t="shared" si="1"/>
        <v>https://dxcriteria.cto-a.org/474a3efc82bc4ca2b829ef111b810fe0</v>
      </c>
    </row>
    <row r="49">
      <c r="A49" s="80"/>
      <c r="B49" s="80" t="s">
        <v>702</v>
      </c>
      <c r="C49" s="80" t="s">
        <v>811</v>
      </c>
      <c r="D49" s="99" t="str">
        <f t="shared" si="1"/>
        <v>https://dxcriteria.cto-a.org/44a33abfb96541aa8d84762f22b0c708</v>
      </c>
    </row>
    <row r="50">
      <c r="A50" s="80"/>
      <c r="B50" s="80" t="s">
        <v>704</v>
      </c>
      <c r="C50" s="80" t="s">
        <v>812</v>
      </c>
      <c r="D50" s="99" t="str">
        <f t="shared" si="1"/>
        <v>https://dxcriteria.cto-a.org/1f64f06bcac9446982f628412805946c</v>
      </c>
    </row>
    <row r="51">
      <c r="A51" s="80"/>
      <c r="B51" s="80" t="s">
        <v>707</v>
      </c>
      <c r="C51" s="80" t="s">
        <v>813</v>
      </c>
      <c r="D51" s="99" t="str">
        <f t="shared" si="1"/>
        <v>https://dxcriteria.cto-a.org/79bf1478dd0640cbbcda940fe9d579fb</v>
      </c>
    </row>
    <row r="52">
      <c r="A52" s="80"/>
      <c r="B52" s="80" t="s">
        <v>709</v>
      </c>
      <c r="C52" s="80" t="s">
        <v>814</v>
      </c>
      <c r="D52" s="99" t="str">
        <f t="shared" si="1"/>
        <v>https://dxcriteria.cto-a.org/abb64d30636441b7a2465119cdf897e9</v>
      </c>
    </row>
    <row r="53">
      <c r="A53" s="80"/>
      <c r="B53" s="80" t="s">
        <v>711</v>
      </c>
      <c r="C53" s="80" t="s">
        <v>815</v>
      </c>
      <c r="D53" s="99" t="str">
        <f t="shared" si="1"/>
        <v>https://dxcriteria.cto-a.org/be9bd7f8dc6a4eb1a158073bea54a821</v>
      </c>
    </row>
    <row r="54">
      <c r="A54" s="80"/>
      <c r="B54" s="80" t="s">
        <v>713</v>
      </c>
      <c r="C54" s="80" t="s">
        <v>816</v>
      </c>
      <c r="D54" s="99" t="str">
        <f t="shared" si="1"/>
        <v>https://dxcriteria.cto-a.org/3cd599dd2a0e42968f1ace36f6f56334</v>
      </c>
    </row>
    <row r="55">
      <c r="A55" s="80"/>
      <c r="B55" s="80" t="s">
        <v>715</v>
      </c>
      <c r="C55" s="80" t="s">
        <v>817</v>
      </c>
      <c r="D55" s="99" t="str">
        <f t="shared" si="1"/>
        <v>https://dxcriteria.cto-a.org/dea4046175fb45a0a19b71eb61c9d924</v>
      </c>
    </row>
    <row r="56">
      <c r="A56" s="80"/>
      <c r="B56" s="80" t="s">
        <v>717</v>
      </c>
      <c r="C56" s="80" t="s">
        <v>818</v>
      </c>
      <c r="D56" s="99" t="str">
        <f t="shared" si="1"/>
        <v>https://dxcriteria.cto-a.org/d9f960b4f18c4029b1df1462ef5268a7</v>
      </c>
    </row>
    <row r="57">
      <c r="A57" s="80"/>
      <c r="B57" s="80" t="s">
        <v>719</v>
      </c>
      <c r="C57" s="80" t="s">
        <v>819</v>
      </c>
      <c r="D57" s="99" t="str">
        <f t="shared" si="1"/>
        <v>https://dxcriteria.cto-a.org/451b5d1c870a47009165bdfa385f7c5a</v>
      </c>
    </row>
    <row r="58">
      <c r="A58" s="80"/>
      <c r="B58" s="80" t="s">
        <v>721</v>
      </c>
      <c r="C58" s="80" t="s">
        <v>820</v>
      </c>
      <c r="D58" s="99" t="str">
        <f t="shared" si="1"/>
        <v>https://dxcriteria.cto-a.org/0b74296f83ce4d3783e67385e9f6082b</v>
      </c>
    </row>
    <row r="59">
      <c r="A59" s="80"/>
      <c r="B59" s="80" t="s">
        <v>724</v>
      </c>
      <c r="C59" s="80" t="s">
        <v>821</v>
      </c>
      <c r="D59" s="99" t="str">
        <f t="shared" si="1"/>
        <v>https://dxcriteria.cto-a.org/95ec78e6e6854f0f84848d300439a0d3</v>
      </c>
    </row>
    <row r="60">
      <c r="A60" s="80"/>
      <c r="B60" s="80" t="s">
        <v>726</v>
      </c>
      <c r="C60" s="80" t="s">
        <v>822</v>
      </c>
      <c r="D60" s="99" t="str">
        <f t="shared" si="1"/>
        <v>https://dxcriteria.cto-a.org/5c0f31f5ea694de69e86bbbe8cfc5548</v>
      </c>
    </row>
    <row r="61">
      <c r="A61" s="80"/>
      <c r="B61" s="80" t="s">
        <v>728</v>
      </c>
      <c r="C61" s="80" t="s">
        <v>823</v>
      </c>
      <c r="D61" s="99" t="str">
        <f t="shared" si="1"/>
        <v>https://dxcriteria.cto-a.org/f314fd5770174739a229decce1d36a48</v>
      </c>
    </row>
    <row r="62">
      <c r="A62" s="80"/>
      <c r="B62" s="80" t="s">
        <v>730</v>
      </c>
      <c r="C62" s="80" t="s">
        <v>824</v>
      </c>
      <c r="D62" s="99" t="str">
        <f t="shared" si="1"/>
        <v>https://dxcriteria.cto-a.org/62e9d8291359424db04406ba8d0b9e79</v>
      </c>
    </row>
    <row r="63">
      <c r="A63" s="80"/>
      <c r="B63" s="80" t="s">
        <v>732</v>
      </c>
      <c r="C63" s="80" t="s">
        <v>825</v>
      </c>
      <c r="D63" s="99" t="str">
        <f t="shared" si="1"/>
        <v>https://dxcriteria.cto-a.org/489cef4ba4ef4c01956293105a6fbdb6</v>
      </c>
    </row>
    <row r="64">
      <c r="A64" s="80"/>
      <c r="B64" s="80" t="s">
        <v>734</v>
      </c>
      <c r="C64" s="80" t="s">
        <v>826</v>
      </c>
      <c r="D64" s="99" t="str">
        <f t="shared" si="1"/>
        <v>https://dxcriteria.cto-a.org/de9c829e4bf5460fb280cb4c5efca957</v>
      </c>
    </row>
    <row r="65">
      <c r="A65" s="80"/>
      <c r="B65" s="80" t="s">
        <v>736</v>
      </c>
      <c r="C65" s="80" t="s">
        <v>827</v>
      </c>
      <c r="D65" s="99" t="str">
        <f t="shared" si="1"/>
        <v>https://dxcriteria.cto-a.org/fef59acd17b149c792f0377cba6e27f3</v>
      </c>
    </row>
    <row r="66">
      <c r="A66" s="80"/>
      <c r="B66" s="80" t="s">
        <v>738</v>
      </c>
      <c r="C66" s="80" t="s">
        <v>828</v>
      </c>
      <c r="D66" s="99" t="str">
        <f t="shared" si="1"/>
        <v>https://dxcriteria.cto-a.org/700cd038618044b2b2ff48732774d406</v>
      </c>
    </row>
    <row r="67">
      <c r="A67" s="80"/>
      <c r="B67" s="80" t="s">
        <v>741</v>
      </c>
      <c r="C67" s="80" t="s">
        <v>829</v>
      </c>
      <c r="D67" s="99" t="str">
        <f t="shared" si="1"/>
        <v>https://dxcriteria.cto-a.org/c24de572f9744609bb065b80d91e898e</v>
      </c>
    </row>
    <row r="68">
      <c r="A68" s="80"/>
      <c r="B68" s="80" t="s">
        <v>743</v>
      </c>
      <c r="C68" s="80" t="s">
        <v>830</v>
      </c>
      <c r="D68" s="99" t="str">
        <f t="shared" si="1"/>
        <v>https://dxcriteria.cto-a.org/bf4919b7bcc648df87f90114f471b48a</v>
      </c>
    </row>
    <row r="69">
      <c r="A69" s="80"/>
      <c r="B69" s="80" t="s">
        <v>745</v>
      </c>
      <c r="C69" s="80" t="s">
        <v>831</v>
      </c>
      <c r="D69" s="99" t="str">
        <f t="shared" si="1"/>
        <v>https://dxcriteria.cto-a.org/54fec5196f7a48ceb43d0b27134e40f3</v>
      </c>
    </row>
    <row r="70">
      <c r="A70" s="80"/>
      <c r="B70" s="80" t="s">
        <v>747</v>
      </c>
      <c r="C70" s="80" t="s">
        <v>832</v>
      </c>
      <c r="D70" s="99" t="str">
        <f t="shared" si="1"/>
        <v>https://dxcriteria.cto-a.org/52bf29b4aaf9489a9e1ea77a2880d7a1</v>
      </c>
    </row>
    <row r="71">
      <c r="A71" s="80"/>
      <c r="B71" s="80" t="s">
        <v>749</v>
      </c>
      <c r="C71" s="80" t="s">
        <v>833</v>
      </c>
      <c r="D71" s="99" t="str">
        <f t="shared" si="1"/>
        <v>https://dxcriteria.cto-a.org/cb76fe0c8459447ca814b222d686747c</v>
      </c>
    </row>
    <row r="72">
      <c r="A72" s="80"/>
      <c r="B72" s="80" t="s">
        <v>751</v>
      </c>
      <c r="C72" s="80" t="s">
        <v>834</v>
      </c>
      <c r="D72" s="99" t="str">
        <f t="shared" si="1"/>
        <v>https://dxcriteria.cto-a.org/d712bcc710464d0184fea4500e6d56f4</v>
      </c>
    </row>
    <row r="73">
      <c r="A73" s="80"/>
      <c r="B73" s="80" t="s">
        <v>753</v>
      </c>
      <c r="C73" s="80" t="s">
        <v>835</v>
      </c>
      <c r="D73" s="99" t="str">
        <f t="shared" si="1"/>
        <v>https://dxcriteria.cto-a.org/ecfae116454e46c7b33b5b6629c5dac0</v>
      </c>
    </row>
    <row r="74">
      <c r="A74" s="80"/>
      <c r="B74" s="80" t="s">
        <v>330</v>
      </c>
      <c r="C74" s="80" t="s">
        <v>836</v>
      </c>
      <c r="D74" s="99" t="str">
        <f t="shared" si="1"/>
        <v>https://dxcriteria.cto-a.org/74c6624544154673bb58313d77e8e645</v>
      </c>
    </row>
    <row r="75">
      <c r="A75" s="80"/>
      <c r="B75" s="80" t="s">
        <v>333</v>
      </c>
      <c r="C75" s="80" t="s">
        <v>837</v>
      </c>
      <c r="D75" s="99" t="str">
        <f t="shared" si="1"/>
        <v>https://dxcriteria.cto-a.org/58f802fdf8ec42ff8d126e610671df3b</v>
      </c>
    </row>
    <row r="76">
      <c r="A76" s="80"/>
      <c r="B76" s="80" t="s">
        <v>335</v>
      </c>
      <c r="C76" s="80" t="s">
        <v>838</v>
      </c>
      <c r="D76" s="99" t="str">
        <f t="shared" si="1"/>
        <v>https://dxcriteria.cto-a.org/c47cad2a33fc45eab47c00020fb7a07a</v>
      </c>
    </row>
    <row r="77">
      <c r="A77" s="80"/>
      <c r="B77" s="80" t="s">
        <v>337</v>
      </c>
      <c r="C77" s="80" t="s">
        <v>839</v>
      </c>
      <c r="D77" s="99" t="str">
        <f t="shared" si="1"/>
        <v>https://dxcriteria.cto-a.org/380c3291cad9415c8f446ec23fadba6d</v>
      </c>
    </row>
    <row r="78">
      <c r="A78" s="80"/>
      <c r="B78" s="80" t="s">
        <v>339</v>
      </c>
      <c r="C78" s="80" t="s">
        <v>840</v>
      </c>
      <c r="D78" s="99" t="str">
        <f t="shared" si="1"/>
        <v>https://dxcriteria.cto-a.org/d58da0d71a4c4cf89a4b88d77df27e63</v>
      </c>
    </row>
    <row r="79">
      <c r="A79" s="80"/>
      <c r="B79" s="80" t="s">
        <v>341</v>
      </c>
      <c r="C79" s="80" t="s">
        <v>841</v>
      </c>
      <c r="D79" s="99" t="str">
        <f t="shared" si="1"/>
        <v>https://dxcriteria.cto-a.org/4baabd48508b4483a036a2e914a9aeb1</v>
      </c>
    </row>
    <row r="80">
      <c r="A80" s="80"/>
      <c r="B80" s="80" t="s">
        <v>343</v>
      </c>
      <c r="C80" s="80" t="s">
        <v>842</v>
      </c>
      <c r="D80" s="99" t="str">
        <f t="shared" si="1"/>
        <v>https://dxcriteria.cto-a.org/cab08a75588840fabfd95d464dc02894</v>
      </c>
    </row>
    <row r="81">
      <c r="A81" s="80"/>
      <c r="B81" s="80" t="s">
        <v>345</v>
      </c>
      <c r="C81" s="80" t="s">
        <v>843</v>
      </c>
      <c r="D81" s="99" t="str">
        <f t="shared" si="1"/>
        <v>https://dxcriteria.cto-a.org/9c3c7a0f4a664e1191cf3a276c3c96e7</v>
      </c>
    </row>
    <row r="82">
      <c r="A82" s="80"/>
      <c r="B82" s="80" t="s">
        <v>347</v>
      </c>
      <c r="C82" s="80" t="s">
        <v>844</v>
      </c>
      <c r="D82" s="99" t="str">
        <f t="shared" si="1"/>
        <v>https://dxcriteria.cto-a.org/bdd667abf990409998929af65b51fbf7</v>
      </c>
    </row>
    <row r="83">
      <c r="A83" s="80"/>
      <c r="B83" s="80" t="s">
        <v>350</v>
      </c>
      <c r="C83" s="80" t="s">
        <v>845</v>
      </c>
      <c r="D83" s="99" t="str">
        <f t="shared" si="1"/>
        <v>https://dxcriteria.cto-a.org/d7f55b87b4f14f5da96dd1f89bdf0f78</v>
      </c>
    </row>
    <row r="84">
      <c r="A84" s="80"/>
      <c r="B84" s="80" t="s">
        <v>352</v>
      </c>
      <c r="C84" s="80" t="s">
        <v>846</v>
      </c>
      <c r="D84" s="99" t="str">
        <f t="shared" si="1"/>
        <v>https://dxcriteria.cto-a.org/400ff4cfa2c5487097d6e0e7d8e0378e</v>
      </c>
    </row>
    <row r="85">
      <c r="A85" s="80"/>
      <c r="B85" s="80" t="s">
        <v>354</v>
      </c>
      <c r="C85" s="80" t="s">
        <v>847</v>
      </c>
      <c r="D85" s="99" t="str">
        <f t="shared" si="1"/>
        <v>https://dxcriteria.cto-a.org/cbbec6a318804694a982536141cf3690</v>
      </c>
    </row>
    <row r="86">
      <c r="A86" s="80"/>
      <c r="B86" s="80" t="s">
        <v>356</v>
      </c>
      <c r="C86" s="80" t="s">
        <v>848</v>
      </c>
      <c r="D86" s="99" t="str">
        <f t="shared" si="1"/>
        <v>https://dxcriteria.cto-a.org/0f671274a2524b47999bb028863840c3</v>
      </c>
    </row>
    <row r="87">
      <c r="A87" s="80"/>
      <c r="B87" s="80" t="s">
        <v>358</v>
      </c>
      <c r="C87" s="80" t="s">
        <v>849</v>
      </c>
      <c r="D87" s="99" t="str">
        <f t="shared" si="1"/>
        <v>https://dxcriteria.cto-a.org/3eebe29e682345e086e1a2e89024f619</v>
      </c>
    </row>
    <row r="88">
      <c r="A88" s="80"/>
      <c r="B88" s="80" t="s">
        <v>360</v>
      </c>
      <c r="C88" s="80" t="s">
        <v>850</v>
      </c>
      <c r="D88" s="99" t="str">
        <f t="shared" si="1"/>
        <v>https://dxcriteria.cto-a.org/94fe38dbcae9423dbfb0e62bf2242ea8</v>
      </c>
    </row>
    <row r="89">
      <c r="A89" s="80"/>
      <c r="B89" s="80" t="s">
        <v>362</v>
      </c>
      <c r="C89" s="80" t="s">
        <v>851</v>
      </c>
      <c r="D89" s="99" t="str">
        <f t="shared" si="1"/>
        <v>https://dxcriteria.cto-a.org/26a3c779ed4f4cdf9de834bb782e0180</v>
      </c>
    </row>
    <row r="90">
      <c r="A90" s="80"/>
      <c r="B90" s="80" t="s">
        <v>364</v>
      </c>
      <c r="C90" s="80" t="s">
        <v>852</v>
      </c>
      <c r="D90" s="99" t="str">
        <f t="shared" si="1"/>
        <v>https://dxcriteria.cto-a.org/64377b73ce3749b7a1639df4327a611c</v>
      </c>
    </row>
    <row r="91">
      <c r="A91" s="80"/>
      <c r="B91" s="80" t="s">
        <v>367</v>
      </c>
      <c r="C91" s="80" t="s">
        <v>853</v>
      </c>
      <c r="D91" s="99" t="str">
        <f t="shared" si="1"/>
        <v>https://dxcriteria.cto-a.org/a1287425098840219e0ba1f641b491dc</v>
      </c>
    </row>
    <row r="92">
      <c r="A92" s="80"/>
      <c r="B92" s="80" t="s">
        <v>369</v>
      </c>
      <c r="C92" s="80" t="s">
        <v>854</v>
      </c>
      <c r="D92" s="99" t="str">
        <f t="shared" si="1"/>
        <v>https://dxcriteria.cto-a.org/6f7912ff24c6485da29526ae3292ecc4</v>
      </c>
    </row>
    <row r="93">
      <c r="A93" s="80"/>
      <c r="B93" s="80" t="s">
        <v>371</v>
      </c>
      <c r="C93" s="80" t="s">
        <v>855</v>
      </c>
      <c r="D93" s="99" t="str">
        <f t="shared" si="1"/>
        <v>https://dxcriteria.cto-a.org/698772628e014415b14243c55fcb77d4</v>
      </c>
    </row>
    <row r="94">
      <c r="A94" s="80"/>
      <c r="B94" s="80" t="s">
        <v>373</v>
      </c>
      <c r="C94" s="80" t="s">
        <v>856</v>
      </c>
      <c r="D94" s="99" t="str">
        <f t="shared" si="1"/>
        <v>https://dxcriteria.cto-a.org/6a18804a27494675983ce60d708f4a77</v>
      </c>
    </row>
    <row r="95">
      <c r="A95" s="80"/>
      <c r="B95" s="80" t="s">
        <v>375</v>
      </c>
      <c r="C95" s="80" t="s">
        <v>857</v>
      </c>
      <c r="D95" s="99" t="str">
        <f t="shared" si="1"/>
        <v>https://dxcriteria.cto-a.org/44764ae501b24df99db3d3fe9880e068</v>
      </c>
    </row>
    <row r="96">
      <c r="A96" s="80"/>
      <c r="B96" s="80" t="s">
        <v>377</v>
      </c>
      <c r="C96" s="80" t="s">
        <v>858</v>
      </c>
      <c r="D96" s="99" t="str">
        <f t="shared" si="1"/>
        <v>https://dxcriteria.cto-a.org/4dde61676f794a53a4c98bf1cba17d27</v>
      </c>
    </row>
    <row r="97">
      <c r="A97" s="80"/>
      <c r="B97" s="80" t="s">
        <v>379</v>
      </c>
      <c r="C97" s="80" t="s">
        <v>859</v>
      </c>
      <c r="D97" s="99" t="str">
        <f t="shared" si="1"/>
        <v>https://dxcriteria.cto-a.org/2de8bfcc89d744c6ac0f9f8826664508</v>
      </c>
    </row>
    <row r="98">
      <c r="A98" s="80"/>
      <c r="B98" s="80" t="s">
        <v>381</v>
      </c>
      <c r="C98" s="80" t="s">
        <v>860</v>
      </c>
      <c r="D98" s="99" t="str">
        <f t="shared" si="1"/>
        <v>https://dxcriteria.cto-a.org/55008b9a8f01482abf9a428cd6d5cf93</v>
      </c>
    </row>
    <row r="99">
      <c r="A99" s="80"/>
      <c r="B99" s="80" t="s">
        <v>384</v>
      </c>
      <c r="C99" s="80" t="s">
        <v>861</v>
      </c>
      <c r="D99" s="99" t="str">
        <f t="shared" si="1"/>
        <v>https://dxcriteria.cto-a.org/884f822ea35e4b23a31ef1849f8f3ba7</v>
      </c>
    </row>
    <row r="100">
      <c r="A100" s="80"/>
      <c r="B100" s="80" t="s">
        <v>386</v>
      </c>
      <c r="C100" s="80" t="s">
        <v>862</v>
      </c>
      <c r="D100" s="99" t="str">
        <f t="shared" si="1"/>
        <v>https://dxcriteria.cto-a.org/3370e0f8f97d4b9f9734f55c6b56d19b</v>
      </c>
    </row>
    <row r="101">
      <c r="A101" s="80"/>
      <c r="B101" s="80" t="s">
        <v>388</v>
      </c>
      <c r="C101" s="80" t="s">
        <v>863</v>
      </c>
      <c r="D101" s="99" t="str">
        <f t="shared" si="1"/>
        <v>https://dxcriteria.cto-a.org/598449b643854158b8a09d26156e5021</v>
      </c>
    </row>
    <row r="102">
      <c r="A102" s="80"/>
      <c r="B102" s="80" t="s">
        <v>390</v>
      </c>
      <c r="C102" s="80" t="s">
        <v>864</v>
      </c>
      <c r="D102" s="99" t="str">
        <f t="shared" si="1"/>
        <v>https://dxcriteria.cto-a.org/ef5c1d594ec643f4bcc51670046b938c</v>
      </c>
    </row>
    <row r="103">
      <c r="A103" s="80"/>
      <c r="B103" s="80" t="s">
        <v>392</v>
      </c>
      <c r="C103" s="80" t="s">
        <v>865</v>
      </c>
      <c r="D103" s="99" t="str">
        <f t="shared" si="1"/>
        <v>https://dxcriteria.cto-a.org/bd74834bc07c4ce8b420a585a00e21ca</v>
      </c>
    </row>
    <row r="104">
      <c r="A104" s="80"/>
      <c r="B104" s="80" t="s">
        <v>394</v>
      </c>
      <c r="C104" s="80" t="s">
        <v>866</v>
      </c>
      <c r="D104" s="99" t="str">
        <f t="shared" si="1"/>
        <v>https://dxcriteria.cto-a.org/896a15711ce94ef68f289bc3ee1b066d</v>
      </c>
    </row>
    <row r="105">
      <c r="A105" s="80"/>
      <c r="B105" s="80" t="s">
        <v>396</v>
      </c>
      <c r="C105" s="80" t="s">
        <v>867</v>
      </c>
      <c r="D105" s="99" t="str">
        <f t="shared" si="1"/>
        <v>https://dxcriteria.cto-a.org/cb686a095908451cb490a4cc9c720b2b</v>
      </c>
    </row>
    <row r="106">
      <c r="A106" s="80"/>
      <c r="B106" s="80" t="s">
        <v>398</v>
      </c>
      <c r="C106" s="80" t="s">
        <v>868</v>
      </c>
      <c r="D106" s="99" t="str">
        <f t="shared" si="1"/>
        <v>https://dxcriteria.cto-a.org/dbe77e79f1b34b0e897338693091ad99</v>
      </c>
    </row>
    <row r="107">
      <c r="A107" s="80"/>
      <c r="B107" s="80" t="s">
        <v>401</v>
      </c>
      <c r="C107" s="80" t="s">
        <v>869</v>
      </c>
      <c r="D107" s="99" t="str">
        <f t="shared" si="1"/>
        <v>https://dxcriteria.cto-a.org/fb9eda0e768d403eb55313e1301c5744</v>
      </c>
    </row>
    <row r="108">
      <c r="A108" s="80"/>
      <c r="B108" s="80" t="s">
        <v>403</v>
      </c>
      <c r="C108" s="80" t="s">
        <v>870</v>
      </c>
      <c r="D108" s="99" t="str">
        <f t="shared" si="1"/>
        <v>https://dxcriteria.cto-a.org/1bdb030a589c4c47a8297031a7c56ebe</v>
      </c>
    </row>
    <row r="109">
      <c r="A109" s="80"/>
      <c r="B109" s="80" t="s">
        <v>405</v>
      </c>
      <c r="C109" s="80" t="s">
        <v>871</v>
      </c>
      <c r="D109" s="99" t="str">
        <f t="shared" si="1"/>
        <v>https://dxcriteria.cto-a.org/3b7802a51a4a484f8f48665e94e59945</v>
      </c>
    </row>
    <row r="110">
      <c r="A110" s="80"/>
      <c r="B110" s="80" t="s">
        <v>407</v>
      </c>
      <c r="C110" s="80" t="s">
        <v>872</v>
      </c>
      <c r="D110" s="99" t="str">
        <f t="shared" si="1"/>
        <v>https://dxcriteria.cto-a.org/8446250a547244e1bf7a7f4301165feb</v>
      </c>
    </row>
    <row r="111">
      <c r="A111" s="80"/>
      <c r="B111" s="80" t="s">
        <v>409</v>
      </c>
      <c r="C111" s="80" t="s">
        <v>873</v>
      </c>
      <c r="D111" s="99" t="str">
        <f t="shared" si="1"/>
        <v>https://dxcriteria.cto-a.org/fea2535a512a48c8bfd90828b91322d4</v>
      </c>
    </row>
    <row r="112">
      <c r="A112" s="80"/>
      <c r="B112" s="80" t="s">
        <v>411</v>
      </c>
      <c r="C112" s="80" t="s">
        <v>874</v>
      </c>
      <c r="D112" s="99" t="str">
        <f t="shared" si="1"/>
        <v>https://dxcriteria.cto-a.org/c0ec7df902a245919b4a3683fbadeda2</v>
      </c>
    </row>
    <row r="113">
      <c r="A113" s="80"/>
      <c r="B113" s="80" t="s">
        <v>413</v>
      </c>
      <c r="C113" s="80" t="s">
        <v>875</v>
      </c>
      <c r="D113" s="99" t="str">
        <f t="shared" si="1"/>
        <v>https://dxcriteria.cto-a.org/485b487df7cf4617aa4541cfb5337092</v>
      </c>
    </row>
    <row r="114">
      <c r="A114" s="80"/>
      <c r="B114" s="80" t="s">
        <v>415</v>
      </c>
      <c r="C114" s="80" t="s">
        <v>876</v>
      </c>
      <c r="D114" s="99" t="str">
        <f t="shared" si="1"/>
        <v>https://dxcriteria.cto-a.org/50a83614e8384178853d5a70237cf874</v>
      </c>
    </row>
    <row r="115">
      <c r="A115" s="80"/>
      <c r="B115" s="80" t="s">
        <v>418</v>
      </c>
      <c r="C115" s="80" t="s">
        <v>877</v>
      </c>
      <c r="D115" s="99" t="str">
        <f t="shared" si="1"/>
        <v>https://dxcriteria.cto-a.org/3f9a26a4a60c4dfcacf299ecfaf08324</v>
      </c>
    </row>
    <row r="116">
      <c r="A116" s="80"/>
      <c r="B116" s="80" t="s">
        <v>420</v>
      </c>
      <c r="C116" s="80" t="s">
        <v>878</v>
      </c>
      <c r="D116" s="99" t="str">
        <f t="shared" si="1"/>
        <v>https://dxcriteria.cto-a.org/4c10d01c29d9475498963fd3520b3627</v>
      </c>
    </row>
    <row r="117">
      <c r="A117" s="80"/>
      <c r="B117" s="80" t="s">
        <v>422</v>
      </c>
      <c r="C117" s="80" t="s">
        <v>879</v>
      </c>
      <c r="D117" s="99" t="str">
        <f t="shared" si="1"/>
        <v>https://dxcriteria.cto-a.org/45b70513c9774f44989d1934af3439d6</v>
      </c>
    </row>
    <row r="118">
      <c r="A118" s="80"/>
      <c r="B118" s="80" t="s">
        <v>424</v>
      </c>
      <c r="C118" s="80" t="s">
        <v>880</v>
      </c>
      <c r="D118" s="99" t="str">
        <f t="shared" si="1"/>
        <v>https://dxcriteria.cto-a.org/b70aaf3c848d4e359e1f536290ab36c5</v>
      </c>
    </row>
    <row r="119">
      <c r="A119" s="80"/>
      <c r="B119" s="80" t="s">
        <v>426</v>
      </c>
      <c r="C119" s="80" t="s">
        <v>881</v>
      </c>
      <c r="D119" s="99" t="str">
        <f t="shared" si="1"/>
        <v>https://dxcriteria.cto-a.org/1245b5a9d2e84befb0656bc3cb50b5a7</v>
      </c>
    </row>
    <row r="120">
      <c r="A120" s="80"/>
      <c r="B120" s="80" t="s">
        <v>428</v>
      </c>
      <c r="C120" s="80" t="s">
        <v>882</v>
      </c>
      <c r="D120" s="99" t="str">
        <f t="shared" si="1"/>
        <v>https://dxcriteria.cto-a.org/8503363e95e74ee6abbf69024a27d3ef</v>
      </c>
    </row>
    <row r="121">
      <c r="A121" s="80"/>
      <c r="B121" s="80" t="s">
        <v>430</v>
      </c>
      <c r="C121" s="80" t="s">
        <v>883</v>
      </c>
      <c r="D121" s="99" t="str">
        <f t="shared" si="1"/>
        <v>https://dxcriteria.cto-a.org/d40db060a2104f6cb296c8e666c7bca4</v>
      </c>
    </row>
    <row r="122">
      <c r="A122" s="80"/>
      <c r="B122" s="80" t="s">
        <v>432</v>
      </c>
      <c r="C122" s="80" t="s">
        <v>884</v>
      </c>
      <c r="D122" s="99" t="str">
        <f t="shared" si="1"/>
        <v>https://dxcriteria.cto-a.org/0d35134fb2a54e39b89f6e6452060d94</v>
      </c>
    </row>
    <row r="123">
      <c r="A123" s="80"/>
      <c r="B123" s="80" t="s">
        <v>435</v>
      </c>
      <c r="C123" s="80" t="s">
        <v>885</v>
      </c>
      <c r="D123" s="99" t="str">
        <f t="shared" si="1"/>
        <v>https://dxcriteria.cto-a.org/855b2c4c0b4743749309f9688b6a5396</v>
      </c>
    </row>
    <row r="124">
      <c r="A124" s="80"/>
      <c r="B124" s="80" t="s">
        <v>437</v>
      </c>
      <c r="C124" s="80" t="s">
        <v>886</v>
      </c>
      <c r="D124" s="99" t="str">
        <f t="shared" si="1"/>
        <v>https://dxcriteria.cto-a.org/efa5282e4440449e8e148b63819cb54c</v>
      </c>
    </row>
    <row r="125">
      <c r="A125" s="80"/>
      <c r="B125" s="80" t="s">
        <v>439</v>
      </c>
      <c r="C125" s="80" t="s">
        <v>887</v>
      </c>
      <c r="D125" s="99" t="str">
        <f t="shared" si="1"/>
        <v>https://dxcriteria.cto-a.org/47bd7987e3a445fc9d1334f6d8a60c37</v>
      </c>
    </row>
    <row r="126">
      <c r="A126" s="80"/>
      <c r="B126" s="80" t="s">
        <v>441</v>
      </c>
      <c r="C126" s="80" t="s">
        <v>888</v>
      </c>
      <c r="D126" s="99" t="str">
        <f t="shared" si="1"/>
        <v>https://dxcriteria.cto-a.org/ff2f14741226467e8fc6be2843253a72</v>
      </c>
    </row>
    <row r="127">
      <c r="A127" s="80"/>
      <c r="B127" s="80" t="s">
        <v>443</v>
      </c>
      <c r="C127" s="80" t="s">
        <v>889</v>
      </c>
      <c r="D127" s="99" t="str">
        <f t="shared" si="1"/>
        <v>https://dxcriteria.cto-a.org/48e8c3e877844a10933c44b70ed7ff8f</v>
      </c>
    </row>
    <row r="128">
      <c r="A128" s="80"/>
      <c r="B128" s="80" t="s">
        <v>445</v>
      </c>
      <c r="C128" s="80" t="s">
        <v>890</v>
      </c>
      <c r="D128" s="99" t="str">
        <f t="shared" si="1"/>
        <v>https://dxcriteria.cto-a.org/e03e280935b1459493b462c64b514bc7</v>
      </c>
    </row>
    <row r="129">
      <c r="A129" s="80"/>
      <c r="B129" s="80" t="s">
        <v>447</v>
      </c>
      <c r="C129" s="80" t="s">
        <v>891</v>
      </c>
      <c r="D129" s="99" t="str">
        <f t="shared" si="1"/>
        <v>https://dxcriteria.cto-a.org/148e7f5317d74851bb4a6dc60754251f</v>
      </c>
    </row>
    <row r="130">
      <c r="A130" s="80"/>
      <c r="B130" s="80" t="s">
        <v>449</v>
      </c>
      <c r="C130" s="80" t="s">
        <v>892</v>
      </c>
      <c r="D130" s="99" t="str">
        <f t="shared" si="1"/>
        <v>https://dxcriteria.cto-a.org/8d171b5f339649848a4c6731195b1a26</v>
      </c>
    </row>
    <row r="131">
      <c r="A131" s="80"/>
      <c r="B131" s="80" t="s">
        <v>452</v>
      </c>
      <c r="C131" s="80" t="s">
        <v>893</v>
      </c>
      <c r="D131" s="99" t="str">
        <f t="shared" si="1"/>
        <v>https://dxcriteria.cto-a.org/242d28b8c1e94496ae9692c7b52bba20</v>
      </c>
    </row>
    <row r="132">
      <c r="A132" s="80"/>
      <c r="B132" s="80" t="s">
        <v>454</v>
      </c>
      <c r="C132" s="80" t="s">
        <v>894</v>
      </c>
      <c r="D132" s="99" t="str">
        <f t="shared" si="1"/>
        <v>https://dxcriteria.cto-a.org/1cbbf423708049dc854c035286f113af</v>
      </c>
    </row>
    <row r="133">
      <c r="A133" s="80"/>
      <c r="B133" s="80" t="s">
        <v>456</v>
      </c>
      <c r="C133" s="80" t="s">
        <v>895</v>
      </c>
      <c r="D133" s="99" t="str">
        <f t="shared" si="1"/>
        <v>https://dxcriteria.cto-a.org/de215f0b3ef74a79973f5f0275576602</v>
      </c>
    </row>
    <row r="134">
      <c r="A134" s="80"/>
      <c r="B134" s="80" t="s">
        <v>458</v>
      </c>
      <c r="C134" s="80" t="s">
        <v>896</v>
      </c>
      <c r="D134" s="99" t="str">
        <f t="shared" si="1"/>
        <v>https://dxcriteria.cto-a.org/8fc02bd83f7747059553263d281ab9ad</v>
      </c>
    </row>
    <row r="135">
      <c r="A135" s="80"/>
      <c r="B135" s="80" t="s">
        <v>460</v>
      </c>
      <c r="C135" s="80" t="s">
        <v>897</v>
      </c>
      <c r="D135" s="99" t="str">
        <f t="shared" si="1"/>
        <v>https://dxcriteria.cto-a.org/4b4457d6eafe4797badf5c03859590a5</v>
      </c>
    </row>
    <row r="136">
      <c r="A136" s="80"/>
      <c r="B136" s="80" t="s">
        <v>462</v>
      </c>
      <c r="C136" s="80" t="s">
        <v>898</v>
      </c>
      <c r="D136" s="99" t="str">
        <f t="shared" si="1"/>
        <v>https://dxcriteria.cto-a.org/731de0af86324690ace3f7c00f467a75</v>
      </c>
    </row>
    <row r="137">
      <c r="A137" s="80"/>
      <c r="B137" s="80" t="s">
        <v>464</v>
      </c>
      <c r="C137" s="80" t="s">
        <v>899</v>
      </c>
      <c r="D137" s="99" t="str">
        <f t="shared" si="1"/>
        <v>https://dxcriteria.cto-a.org/c81303d3113f498bb95488063508a387</v>
      </c>
    </row>
    <row r="138">
      <c r="A138" s="80"/>
      <c r="B138" s="80" t="s">
        <v>466</v>
      </c>
      <c r="C138" s="80" t="s">
        <v>900</v>
      </c>
      <c r="D138" s="99" t="str">
        <f t="shared" si="1"/>
        <v>https://dxcriteria.cto-a.org/22d25b38cf9948bb9654d64c68063d5f</v>
      </c>
    </row>
    <row r="139">
      <c r="A139" s="80"/>
      <c r="B139" s="80" t="s">
        <v>469</v>
      </c>
      <c r="C139" s="80" t="s">
        <v>901</v>
      </c>
      <c r="D139" s="99" t="str">
        <f t="shared" si="1"/>
        <v>https://dxcriteria.cto-a.org/4d21150382a2419497aedb754b57c65b</v>
      </c>
    </row>
    <row r="140">
      <c r="A140" s="80"/>
      <c r="B140" s="80" t="s">
        <v>471</v>
      </c>
      <c r="C140" s="80" t="s">
        <v>902</v>
      </c>
      <c r="D140" s="99" t="str">
        <f t="shared" si="1"/>
        <v>https://dxcriteria.cto-a.org/e3b74ee32be048b4a867a513fb2087bc</v>
      </c>
    </row>
    <row r="141">
      <c r="A141" s="80"/>
      <c r="B141" s="80" t="s">
        <v>473</v>
      </c>
      <c r="C141" s="80" t="s">
        <v>903</v>
      </c>
      <c r="D141" s="99" t="str">
        <f t="shared" si="1"/>
        <v>https://dxcriteria.cto-a.org/22b93f8f7e664d4aaa91ac5b6534847a</v>
      </c>
    </row>
    <row r="142">
      <c r="A142" s="80"/>
      <c r="B142" s="80" t="s">
        <v>475</v>
      </c>
      <c r="C142" s="80" t="s">
        <v>904</v>
      </c>
      <c r="D142" s="99" t="str">
        <f t="shared" si="1"/>
        <v>https://dxcriteria.cto-a.org/7cd053f029c14f33b2ca1e1b7d534724</v>
      </c>
    </row>
    <row r="143">
      <c r="A143" s="80"/>
      <c r="B143" s="80" t="s">
        <v>477</v>
      </c>
      <c r="C143" s="80" t="s">
        <v>905</v>
      </c>
      <c r="D143" s="99" t="str">
        <f t="shared" si="1"/>
        <v>https://dxcriteria.cto-a.org/cbabf2fec1f846ca959875a173d078c6</v>
      </c>
    </row>
    <row r="144">
      <c r="A144" s="80"/>
      <c r="B144" s="80" t="s">
        <v>479</v>
      </c>
      <c r="C144" s="80" t="s">
        <v>906</v>
      </c>
      <c r="D144" s="99" t="str">
        <f t="shared" si="1"/>
        <v>https://dxcriteria.cto-a.org/77371a5a012942628ac649631680c568</v>
      </c>
    </row>
    <row r="145">
      <c r="A145" s="80"/>
      <c r="B145" s="80" t="s">
        <v>481</v>
      </c>
      <c r="C145" s="80" t="s">
        <v>907</v>
      </c>
      <c r="D145" s="99" t="str">
        <f t="shared" si="1"/>
        <v>https://dxcriteria.cto-a.org/b882ca0146704d9baa54cea2efc5b890</v>
      </c>
    </row>
    <row r="146">
      <c r="A146" s="80"/>
      <c r="B146" s="80" t="s">
        <v>483</v>
      </c>
      <c r="C146" s="80" t="s">
        <v>908</v>
      </c>
      <c r="D146" s="99" t="str">
        <f t="shared" si="1"/>
        <v>https://dxcriteria.cto-a.org/979f99ba84c74f0eace7cacc6bae896a</v>
      </c>
    </row>
    <row r="147">
      <c r="A147" s="80"/>
      <c r="B147" s="80" t="s">
        <v>486</v>
      </c>
      <c r="C147" s="80" t="s">
        <v>909</v>
      </c>
      <c r="D147" s="99" t="str">
        <f t="shared" si="1"/>
        <v>https://dxcriteria.cto-a.org/57bdb70d201343bd87de695158d396c9</v>
      </c>
    </row>
    <row r="148">
      <c r="A148" s="80"/>
      <c r="B148" s="80" t="s">
        <v>488</v>
      </c>
      <c r="C148" s="80" t="s">
        <v>910</v>
      </c>
      <c r="D148" s="99" t="str">
        <f t="shared" si="1"/>
        <v>https://dxcriteria.cto-a.org/93a5f55863bc4c16b8d70108f0d5b2a7</v>
      </c>
    </row>
    <row r="149">
      <c r="A149" s="80"/>
      <c r="B149" s="80" t="s">
        <v>490</v>
      </c>
      <c r="C149" s="80" t="s">
        <v>911</v>
      </c>
      <c r="D149" s="99" t="str">
        <f t="shared" si="1"/>
        <v>https://dxcriteria.cto-a.org/e5a9aeb6cf0d43678856e142581a9c0e</v>
      </c>
    </row>
    <row r="150">
      <c r="A150" s="80"/>
      <c r="B150" s="80" t="s">
        <v>492</v>
      </c>
      <c r="C150" s="80" t="s">
        <v>912</v>
      </c>
      <c r="D150" s="99" t="str">
        <f t="shared" si="1"/>
        <v>https://dxcriteria.cto-a.org/c18aa391096146719eca66e0ca46e775</v>
      </c>
    </row>
    <row r="151">
      <c r="A151" s="80"/>
      <c r="B151" s="80" t="s">
        <v>494</v>
      </c>
      <c r="C151" s="80" t="s">
        <v>913</v>
      </c>
      <c r="D151" s="99" t="str">
        <f t="shared" si="1"/>
        <v>https://dxcriteria.cto-a.org/efa86ed1d31840bb9941174afa23874d</v>
      </c>
    </row>
    <row r="152">
      <c r="A152" s="80"/>
      <c r="B152" s="80" t="s">
        <v>496</v>
      </c>
      <c r="C152" s="80" t="s">
        <v>914</v>
      </c>
      <c r="D152" s="99" t="str">
        <f t="shared" si="1"/>
        <v>https://dxcriteria.cto-a.org/7667d5244862476fad0422f46e6f9c67</v>
      </c>
    </row>
    <row r="153">
      <c r="A153" s="80"/>
      <c r="B153" s="80" t="s">
        <v>498</v>
      </c>
      <c r="C153" s="80" t="s">
        <v>915</v>
      </c>
      <c r="D153" s="99" t="str">
        <f t="shared" si="1"/>
        <v>https://dxcriteria.cto-a.org/6f3d330607b64664b2e0525aee969bb4</v>
      </c>
    </row>
    <row r="154">
      <c r="A154" s="80"/>
      <c r="B154" s="80" t="s">
        <v>500</v>
      </c>
      <c r="C154" s="80" t="s">
        <v>916</v>
      </c>
      <c r="D154" s="99" t="str">
        <f t="shared" si="1"/>
        <v>https://dxcriteria.cto-a.org/f3c9bea4bc78499d87db22e3fa623d1b</v>
      </c>
    </row>
    <row r="155">
      <c r="A155" s="80"/>
      <c r="B155" s="80" t="s">
        <v>503</v>
      </c>
      <c r="C155" s="80" t="s">
        <v>917</v>
      </c>
      <c r="D155" s="99" t="str">
        <f t="shared" si="1"/>
        <v>https://dxcriteria.cto-a.org/9968c7800fed43b6a19c11964f08149e</v>
      </c>
    </row>
    <row r="156">
      <c r="A156" s="80"/>
      <c r="B156" s="80" t="s">
        <v>505</v>
      </c>
      <c r="C156" s="80" t="s">
        <v>918</v>
      </c>
      <c r="D156" s="99" t="str">
        <f t="shared" si="1"/>
        <v>https://dxcriteria.cto-a.org/915a731aae234d56a22c457891fdffdc</v>
      </c>
    </row>
    <row r="157">
      <c r="A157" s="80"/>
      <c r="B157" s="80" t="s">
        <v>507</v>
      </c>
      <c r="C157" s="80" t="s">
        <v>919</v>
      </c>
      <c r="D157" s="99" t="str">
        <f t="shared" si="1"/>
        <v>https://dxcriteria.cto-a.org/c3dc65d640e94b20a5c1fd36a5262301</v>
      </c>
    </row>
    <row r="158">
      <c r="A158" s="80"/>
      <c r="B158" s="80" t="s">
        <v>509</v>
      </c>
      <c r="C158" s="80" t="s">
        <v>920</v>
      </c>
      <c r="D158" s="99" t="str">
        <f t="shared" si="1"/>
        <v>https://dxcriteria.cto-a.org/50c35fdf51f44ffe9d0fd4e4317b79de</v>
      </c>
    </row>
    <row r="159">
      <c r="A159" s="80"/>
      <c r="B159" s="80" t="s">
        <v>511</v>
      </c>
      <c r="C159" s="80" t="s">
        <v>921</v>
      </c>
      <c r="D159" s="99" t="str">
        <f t="shared" si="1"/>
        <v>https://dxcriteria.cto-a.org/bd0a9728cc1d4bdea7d5b980c4f828cb</v>
      </c>
    </row>
    <row r="160">
      <c r="A160" s="80"/>
      <c r="B160" s="80" t="s">
        <v>513</v>
      </c>
      <c r="C160" s="80" t="s">
        <v>922</v>
      </c>
      <c r="D160" s="99" t="str">
        <f t="shared" si="1"/>
        <v>https://dxcriteria.cto-a.org/ce80f085230a4e4c95892242d69adacf</v>
      </c>
    </row>
    <row r="161">
      <c r="A161" s="80"/>
      <c r="B161" s="80" t="s">
        <v>515</v>
      </c>
      <c r="C161" s="80" t="s">
        <v>923</v>
      </c>
      <c r="D161" s="99" t="str">
        <f t="shared" si="1"/>
        <v>https://dxcriteria.cto-a.org/3e0338a3b5de4bc6b4d55aa346b57762</v>
      </c>
    </row>
    <row r="162">
      <c r="A162" s="80"/>
      <c r="B162" s="80" t="s">
        <v>517</v>
      </c>
      <c r="C162" s="80" t="s">
        <v>924</v>
      </c>
      <c r="D162" s="99" t="str">
        <f t="shared" si="1"/>
        <v>https://dxcriteria.cto-a.org/6103ef59c3dd4b7c96f74140eacada80</v>
      </c>
    </row>
    <row r="163">
      <c r="A163" s="80"/>
      <c r="B163" s="80" t="s">
        <v>520</v>
      </c>
      <c r="C163" s="80" t="s">
        <v>925</v>
      </c>
      <c r="D163" s="99" t="str">
        <f t="shared" si="1"/>
        <v>https://dxcriteria.cto-a.org/be5c4f36d5014cabb6c8e5c385f0b7b9</v>
      </c>
    </row>
    <row r="164">
      <c r="A164" s="80"/>
      <c r="B164" s="80" t="s">
        <v>522</v>
      </c>
      <c r="C164" s="80" t="s">
        <v>926</v>
      </c>
      <c r="D164" s="99" t="str">
        <f t="shared" si="1"/>
        <v>https://dxcriteria.cto-a.org/7a38a6f9a8f54909bb34be8c05cc0d3d</v>
      </c>
    </row>
    <row r="165">
      <c r="A165" s="80"/>
      <c r="B165" s="80" t="s">
        <v>524</v>
      </c>
      <c r="C165" s="80" t="s">
        <v>927</v>
      </c>
      <c r="D165" s="99" t="str">
        <f t="shared" si="1"/>
        <v>https://dxcriteria.cto-a.org/a97805aba71944be9f0c4e9d532b82b1</v>
      </c>
    </row>
    <row r="166">
      <c r="A166" s="80"/>
      <c r="B166" s="80" t="s">
        <v>526</v>
      </c>
      <c r="C166" s="80" t="s">
        <v>928</v>
      </c>
      <c r="D166" s="99" t="str">
        <f t="shared" si="1"/>
        <v>https://dxcriteria.cto-a.org/d799c63c1efc403ab35023b47100a186</v>
      </c>
    </row>
    <row r="167">
      <c r="A167" s="80"/>
      <c r="B167" s="80" t="s">
        <v>528</v>
      </c>
      <c r="C167" s="80" t="s">
        <v>929</v>
      </c>
      <c r="D167" s="99" t="str">
        <f t="shared" si="1"/>
        <v>https://dxcriteria.cto-a.org/4f74c424c5f84922a3c9b4afea29ccd4</v>
      </c>
    </row>
    <row r="168">
      <c r="A168" s="80"/>
      <c r="B168" s="80" t="s">
        <v>530</v>
      </c>
      <c r="C168" s="80" t="s">
        <v>930</v>
      </c>
      <c r="D168" s="99" t="str">
        <f t="shared" si="1"/>
        <v>https://dxcriteria.cto-a.org/cd248f7a050445ec8503e79abbee2c3d</v>
      </c>
    </row>
    <row r="169">
      <c r="A169" s="80"/>
      <c r="B169" s="80" t="s">
        <v>532</v>
      </c>
      <c r="C169" s="80" t="s">
        <v>931</v>
      </c>
      <c r="D169" s="99" t="str">
        <f t="shared" si="1"/>
        <v>https://dxcriteria.cto-a.org/7d485d4a71e846f7a0070af09b9bc7d3</v>
      </c>
    </row>
    <row r="170">
      <c r="A170" s="80"/>
      <c r="B170" s="80" t="s">
        <v>534</v>
      </c>
      <c r="C170" s="80" t="s">
        <v>932</v>
      </c>
      <c r="D170" s="99" t="str">
        <f t="shared" si="1"/>
        <v>https://dxcriteria.cto-a.org/6908276645e44d579700d4def6009baf</v>
      </c>
    </row>
    <row r="171">
      <c r="A171" s="80"/>
      <c r="B171" s="80" t="s">
        <v>537</v>
      </c>
      <c r="C171" s="80" t="s">
        <v>933</v>
      </c>
      <c r="D171" s="99" t="str">
        <f t="shared" si="1"/>
        <v>https://dxcriteria.cto-a.org/5b6e2da2f85c4c2fac7d4474e8bf38b2</v>
      </c>
    </row>
    <row r="172">
      <c r="A172" s="80"/>
      <c r="B172" s="80" t="s">
        <v>539</v>
      </c>
      <c r="C172" s="80" t="s">
        <v>934</v>
      </c>
      <c r="D172" s="99" t="str">
        <f t="shared" si="1"/>
        <v>https://dxcriteria.cto-a.org/1fdb6347c92243a184a7d78ce6a1a31c</v>
      </c>
    </row>
    <row r="173">
      <c r="A173" s="80"/>
      <c r="B173" s="80" t="s">
        <v>541</v>
      </c>
      <c r="C173" s="80" t="s">
        <v>935</v>
      </c>
      <c r="D173" s="99" t="str">
        <f t="shared" si="1"/>
        <v>https://dxcriteria.cto-a.org/7211f062b1e0464188f6c71b5fd22077</v>
      </c>
    </row>
    <row r="174">
      <c r="A174" s="80"/>
      <c r="B174" s="80" t="s">
        <v>543</v>
      </c>
      <c r="C174" s="80" t="s">
        <v>936</v>
      </c>
      <c r="D174" s="99" t="str">
        <f t="shared" si="1"/>
        <v>https://dxcriteria.cto-a.org/7455b5c15cc846ca9e7d8d05d7e4f89e</v>
      </c>
    </row>
    <row r="175">
      <c r="A175" s="80"/>
      <c r="B175" s="80" t="s">
        <v>545</v>
      </c>
      <c r="C175" s="80" t="s">
        <v>937</v>
      </c>
      <c r="D175" s="99" t="str">
        <f t="shared" si="1"/>
        <v>https://dxcriteria.cto-a.org/a0188aa27af5417d844678c60e36cb82</v>
      </c>
    </row>
    <row r="176">
      <c r="A176" s="80"/>
      <c r="B176" s="80" t="s">
        <v>547</v>
      </c>
      <c r="C176" s="80" t="s">
        <v>938</v>
      </c>
      <c r="D176" s="99" t="str">
        <f t="shared" si="1"/>
        <v>https://dxcriteria.cto-a.org/9bd7f360f6db4ba6aedbadbb7529792f</v>
      </c>
    </row>
    <row r="177">
      <c r="A177" s="80"/>
      <c r="B177" s="80" t="s">
        <v>549</v>
      </c>
      <c r="C177" s="80" t="s">
        <v>939</v>
      </c>
      <c r="D177" s="99" t="str">
        <f t="shared" si="1"/>
        <v>https://dxcriteria.cto-a.org/7ea97532385b4ec1aa2c4e4d2be44a1c</v>
      </c>
    </row>
    <row r="178">
      <c r="A178" s="80"/>
      <c r="B178" s="80" t="s">
        <v>551</v>
      </c>
      <c r="C178" s="80" t="s">
        <v>940</v>
      </c>
      <c r="D178" s="99" t="str">
        <f t="shared" si="1"/>
        <v>https://dxcriteria.cto-a.org/94b83035afe54c078c86ac9583a75d48</v>
      </c>
    </row>
    <row r="179">
      <c r="A179" s="80"/>
      <c r="B179" s="80" t="s">
        <v>554</v>
      </c>
      <c r="C179" s="80" t="s">
        <v>941</v>
      </c>
      <c r="D179" s="99" t="str">
        <f t="shared" si="1"/>
        <v>https://dxcriteria.cto-a.org/987ed1877b91434c80d496132faf943c</v>
      </c>
    </row>
    <row r="180">
      <c r="A180" s="80"/>
      <c r="B180" s="80" t="s">
        <v>556</v>
      </c>
      <c r="C180" s="80" t="s">
        <v>942</v>
      </c>
      <c r="D180" s="99" t="str">
        <f t="shared" si="1"/>
        <v>https://dxcriteria.cto-a.org/3a939b5d20a843d89030f0698c3352dc</v>
      </c>
    </row>
    <row r="181">
      <c r="A181" s="80"/>
      <c r="B181" s="80" t="s">
        <v>558</v>
      </c>
      <c r="C181" s="80" t="s">
        <v>943</v>
      </c>
      <c r="D181" s="99" t="str">
        <f t="shared" si="1"/>
        <v>https://dxcriteria.cto-a.org/41df6fd228e141cf9e6c39f2c9d32f6e</v>
      </c>
    </row>
    <row r="182">
      <c r="A182" s="80"/>
      <c r="B182" s="80" t="s">
        <v>560</v>
      </c>
      <c r="C182" s="80" t="s">
        <v>944</v>
      </c>
      <c r="D182" s="99" t="str">
        <f t="shared" si="1"/>
        <v>https://dxcriteria.cto-a.org/9df45249daeb4976911f8bf2c0f19043</v>
      </c>
    </row>
    <row r="183">
      <c r="A183" s="80"/>
      <c r="B183" s="80" t="s">
        <v>562</v>
      </c>
      <c r="C183" s="80" t="s">
        <v>945</v>
      </c>
      <c r="D183" s="99" t="str">
        <f t="shared" si="1"/>
        <v>https://dxcriteria.cto-a.org/6fc06ca917d645838f077ff7339ac053</v>
      </c>
    </row>
    <row r="184">
      <c r="A184" s="80"/>
      <c r="B184" s="80" t="s">
        <v>564</v>
      </c>
      <c r="C184" s="80" t="s">
        <v>946</v>
      </c>
      <c r="D184" s="99" t="str">
        <f t="shared" si="1"/>
        <v>https://dxcriteria.cto-a.org/8e59592215864fbdade759fd61b73a5a</v>
      </c>
    </row>
    <row r="185">
      <c r="A185" s="80"/>
      <c r="B185" s="80" t="s">
        <v>566</v>
      </c>
      <c r="C185" s="80" t="s">
        <v>947</v>
      </c>
      <c r="D185" s="99" t="str">
        <f t="shared" si="1"/>
        <v>https://dxcriteria.cto-a.org/18fab00bf699468d8b650ed8f0fd4026</v>
      </c>
    </row>
    <row r="186">
      <c r="A186" s="80"/>
      <c r="B186" s="80" t="s">
        <v>568</v>
      </c>
      <c r="C186" s="80" t="s">
        <v>948</v>
      </c>
      <c r="D186" s="99" t="str">
        <f t="shared" si="1"/>
        <v>https://dxcriteria.cto-a.org/7a376bce891b495999e19dd6651bb3a6</v>
      </c>
    </row>
    <row r="187">
      <c r="A187" s="80"/>
      <c r="B187" s="80" t="s">
        <v>571</v>
      </c>
      <c r="C187" s="80" t="s">
        <v>949</v>
      </c>
      <c r="D187" s="99" t="str">
        <f t="shared" si="1"/>
        <v>https://dxcriteria.cto-a.org/c6ef7f15f2dd4776a3c98534be81fe0e</v>
      </c>
    </row>
    <row r="188">
      <c r="A188" s="80"/>
      <c r="B188" s="80" t="s">
        <v>573</v>
      </c>
      <c r="C188" s="80" t="s">
        <v>950</v>
      </c>
      <c r="D188" s="99" t="str">
        <f t="shared" si="1"/>
        <v>https://dxcriteria.cto-a.org/726e7fbf1b104b79b4a355e2a8c60763</v>
      </c>
    </row>
    <row r="189">
      <c r="A189" s="80"/>
      <c r="B189" s="80" t="s">
        <v>575</v>
      </c>
      <c r="C189" s="80" t="s">
        <v>951</v>
      </c>
      <c r="D189" s="99" t="str">
        <f t="shared" si="1"/>
        <v>https://dxcriteria.cto-a.org/401e5954623e41e2ac52c336ee5c6090</v>
      </c>
    </row>
    <row r="190">
      <c r="A190" s="80"/>
      <c r="B190" s="80" t="s">
        <v>577</v>
      </c>
      <c r="C190" s="80" t="s">
        <v>952</v>
      </c>
      <c r="D190" s="99" t="str">
        <f t="shared" si="1"/>
        <v>https://dxcriteria.cto-a.org/917a960b7b4441e9a2fbd9b68bbd57fc</v>
      </c>
    </row>
    <row r="191">
      <c r="A191" s="80"/>
      <c r="B191" s="80" t="s">
        <v>579</v>
      </c>
      <c r="C191" s="80" t="s">
        <v>953</v>
      </c>
      <c r="D191" s="99" t="str">
        <f t="shared" si="1"/>
        <v>https://dxcriteria.cto-a.org/c41dfeb7527d4cd5a922abe2aa55fb99</v>
      </c>
    </row>
    <row r="192">
      <c r="A192" s="80"/>
      <c r="B192" s="80" t="s">
        <v>581</v>
      </c>
      <c r="C192" s="80" t="s">
        <v>954</v>
      </c>
      <c r="D192" s="99" t="str">
        <f t="shared" si="1"/>
        <v>https://dxcriteria.cto-a.org/e7035bac0dff4fe7b28cb5f55657112f</v>
      </c>
    </row>
    <row r="193">
      <c r="A193" s="80"/>
      <c r="B193" s="80" t="s">
        <v>583</v>
      </c>
      <c r="C193" s="80" t="s">
        <v>955</v>
      </c>
      <c r="D193" s="99" t="str">
        <f t="shared" si="1"/>
        <v>https://dxcriteria.cto-a.org/21b14adf3ba44141b7c58f6a97dd2703</v>
      </c>
    </row>
    <row r="194">
      <c r="A194" s="80"/>
      <c r="B194" s="80" t="s">
        <v>585</v>
      </c>
      <c r="C194" s="80" t="s">
        <v>956</v>
      </c>
      <c r="D194" s="99" t="str">
        <f t="shared" si="1"/>
        <v>https://dxcriteria.cto-a.org/e95294709bb0408ca133393f33ee5196</v>
      </c>
    </row>
    <row r="195">
      <c r="A195" s="80"/>
      <c r="B195" s="80" t="s">
        <v>588</v>
      </c>
      <c r="C195" s="80" t="s">
        <v>957</v>
      </c>
      <c r="D195" s="99" t="str">
        <f t="shared" si="1"/>
        <v>https://dxcriteria.cto-a.org/7fa0333812194d3db9ff6f0930bd7d07</v>
      </c>
    </row>
    <row r="196">
      <c r="A196" s="80"/>
      <c r="B196" s="80" t="s">
        <v>590</v>
      </c>
      <c r="C196" s="80" t="s">
        <v>958</v>
      </c>
      <c r="D196" s="99" t="str">
        <f t="shared" si="1"/>
        <v>https://dxcriteria.cto-a.org/5f4a0864907d4ee49f9dc84deefb5f9d</v>
      </c>
    </row>
    <row r="197">
      <c r="A197" s="80"/>
      <c r="B197" s="80" t="s">
        <v>592</v>
      </c>
      <c r="C197" s="80" t="s">
        <v>959</v>
      </c>
      <c r="D197" s="99" t="str">
        <f t="shared" si="1"/>
        <v>https://dxcriteria.cto-a.org/47b33655613147578cd56e4c55e934bc</v>
      </c>
    </row>
    <row r="198">
      <c r="A198" s="80"/>
      <c r="B198" s="80" t="s">
        <v>594</v>
      </c>
      <c r="C198" s="80" t="s">
        <v>960</v>
      </c>
      <c r="D198" s="99" t="str">
        <f t="shared" si="1"/>
        <v>https://dxcriteria.cto-a.org/0e81955e901f4d4aad7ebe0912e42618</v>
      </c>
    </row>
    <row r="199">
      <c r="A199" s="80"/>
      <c r="B199" s="80" t="s">
        <v>596</v>
      </c>
      <c r="C199" s="80" t="s">
        <v>961</v>
      </c>
      <c r="D199" s="99" t="str">
        <f t="shared" si="1"/>
        <v>https://dxcriteria.cto-a.org/209501c86a9949e8b7e4237330a30019</v>
      </c>
    </row>
    <row r="200">
      <c r="A200" s="80"/>
      <c r="B200" s="80" t="s">
        <v>598</v>
      </c>
      <c r="C200" s="80" t="s">
        <v>962</v>
      </c>
      <c r="D200" s="99" t="str">
        <f t="shared" si="1"/>
        <v>https://dxcriteria.cto-a.org/fc3f54dd5b014d1581eed1a7d3f4dbc4</v>
      </c>
    </row>
    <row r="201">
      <c r="A201" s="80"/>
      <c r="B201" s="80" t="s">
        <v>600</v>
      </c>
      <c r="C201" s="80" t="s">
        <v>963</v>
      </c>
      <c r="D201" s="99" t="str">
        <f t="shared" si="1"/>
        <v>https://dxcriteria.cto-a.org/d805c95c595e4c12ba9a02cd4412628d</v>
      </c>
    </row>
    <row r="202">
      <c r="A202" s="80"/>
      <c r="B202" s="80" t="s">
        <v>194</v>
      </c>
      <c r="C202" s="80" t="s">
        <v>964</v>
      </c>
      <c r="D202" s="99" t="str">
        <f t="shared" si="1"/>
        <v>https://dxcriteria.cto-a.org/5d05d2803cda4d128a65dd5dd9f2e11f</v>
      </c>
    </row>
    <row r="203">
      <c r="A203" s="80"/>
      <c r="B203" s="80" t="s">
        <v>197</v>
      </c>
      <c r="C203" s="80" t="s">
        <v>965</v>
      </c>
      <c r="D203" s="99" t="str">
        <f t="shared" si="1"/>
        <v>https://dxcriteria.cto-a.org/3bf54886714a4a6a8464624beb31d3d7</v>
      </c>
    </row>
    <row r="204">
      <c r="A204" s="80"/>
      <c r="B204" s="80" t="s">
        <v>199</v>
      </c>
      <c r="C204" s="80" t="s">
        <v>966</v>
      </c>
      <c r="D204" s="99" t="str">
        <f t="shared" si="1"/>
        <v>https://dxcriteria.cto-a.org/965f60c1fb7f473eb2fdd181f7f5552c</v>
      </c>
    </row>
    <row r="205">
      <c r="A205" s="80"/>
      <c r="B205" s="80" t="s">
        <v>201</v>
      </c>
      <c r="C205" s="80" t="s">
        <v>967</v>
      </c>
      <c r="D205" s="99" t="str">
        <f t="shared" si="1"/>
        <v>https://dxcriteria.cto-a.org/4cad88ac8655496a937cee5110a8accd</v>
      </c>
    </row>
    <row r="206">
      <c r="A206" s="80"/>
      <c r="B206" s="80" t="s">
        <v>203</v>
      </c>
      <c r="C206" s="80" t="s">
        <v>968</v>
      </c>
      <c r="D206" s="99" t="str">
        <f t="shared" si="1"/>
        <v>https://dxcriteria.cto-a.org/cd8db1fb81684df1ad1ae3c13635ef27</v>
      </c>
    </row>
    <row r="207">
      <c r="A207" s="80"/>
      <c r="B207" s="80" t="s">
        <v>205</v>
      </c>
      <c r="C207" s="80" t="s">
        <v>969</v>
      </c>
      <c r="D207" s="99" t="str">
        <f t="shared" si="1"/>
        <v>https://dxcriteria.cto-a.org/9d68e492820f4596abba25cfbdcd8cf1</v>
      </c>
    </row>
    <row r="208">
      <c r="A208" s="80"/>
      <c r="B208" s="80" t="s">
        <v>207</v>
      </c>
      <c r="C208" s="80" t="s">
        <v>970</v>
      </c>
      <c r="D208" s="99" t="str">
        <f t="shared" si="1"/>
        <v>https://dxcriteria.cto-a.org/cded7a8c21b64dff84c761ba0128248a</v>
      </c>
    </row>
    <row r="209">
      <c r="A209" s="80"/>
      <c r="B209" s="80" t="s">
        <v>209</v>
      </c>
      <c r="C209" s="80" t="s">
        <v>971</v>
      </c>
      <c r="D209" s="99" t="str">
        <f t="shared" si="1"/>
        <v>https://dxcriteria.cto-a.org/0a43d69a2f464e96824b5bc4744ddb47</v>
      </c>
    </row>
    <row r="210">
      <c r="A210" s="80"/>
      <c r="B210" s="80" t="s">
        <v>211</v>
      </c>
      <c r="C210" s="80" t="s">
        <v>972</v>
      </c>
      <c r="D210" s="99" t="str">
        <f t="shared" si="1"/>
        <v>https://dxcriteria.cto-a.org/2839ed9d5d444ea7a68b98f56ebd7918</v>
      </c>
    </row>
    <row r="211">
      <c r="A211" s="80"/>
      <c r="B211" s="80" t="s">
        <v>214</v>
      </c>
      <c r="C211" s="80" t="s">
        <v>973</v>
      </c>
      <c r="D211" s="99" t="str">
        <f t="shared" si="1"/>
        <v>https://dxcriteria.cto-a.org/da91d9c5fd894fe78243412ca7624adb</v>
      </c>
    </row>
    <row r="212">
      <c r="A212" s="80"/>
      <c r="B212" s="80" t="s">
        <v>216</v>
      </c>
      <c r="C212" s="80" t="s">
        <v>974</v>
      </c>
      <c r="D212" s="99" t="str">
        <f t="shared" si="1"/>
        <v>https://dxcriteria.cto-a.org/3b1f2b7cc5e841e9b2a9fe00dba20e0c</v>
      </c>
    </row>
    <row r="213">
      <c r="A213" s="80"/>
      <c r="B213" s="80" t="s">
        <v>218</v>
      </c>
      <c r="C213" s="80" t="s">
        <v>975</v>
      </c>
      <c r="D213" s="99" t="str">
        <f t="shared" si="1"/>
        <v>https://dxcriteria.cto-a.org/f02f7bd64c6b4c80a22cd040013434d9</v>
      </c>
    </row>
    <row r="214">
      <c r="A214" s="80"/>
      <c r="B214" s="80" t="s">
        <v>220</v>
      </c>
      <c r="C214" s="80" t="s">
        <v>976</v>
      </c>
      <c r="D214" s="99" t="str">
        <f t="shared" si="1"/>
        <v>https://dxcriteria.cto-a.org/23a73a11dfbf4441935558cccc1b1506</v>
      </c>
    </row>
    <row r="215">
      <c r="A215" s="80"/>
      <c r="B215" s="80" t="s">
        <v>222</v>
      </c>
      <c r="C215" s="80" t="s">
        <v>977</v>
      </c>
      <c r="D215" s="99" t="str">
        <f t="shared" si="1"/>
        <v>https://dxcriteria.cto-a.org/44ea60b3b45147269280d2200f10a97c</v>
      </c>
    </row>
    <row r="216">
      <c r="A216" s="80"/>
      <c r="B216" s="80" t="s">
        <v>224</v>
      </c>
      <c r="C216" s="80" t="s">
        <v>978</v>
      </c>
      <c r="D216" s="99" t="str">
        <f t="shared" si="1"/>
        <v>https://dxcriteria.cto-a.org/ebddac5f11264bafbbc13294fe15ccda</v>
      </c>
    </row>
    <row r="217">
      <c r="A217" s="80"/>
      <c r="B217" s="80" t="s">
        <v>226</v>
      </c>
      <c r="C217" s="80" t="s">
        <v>979</v>
      </c>
      <c r="D217" s="99" t="str">
        <f t="shared" si="1"/>
        <v>https://dxcriteria.cto-a.org/16e29f6d8af445dfbbc1c7425782c064</v>
      </c>
    </row>
    <row r="218">
      <c r="A218" s="80"/>
      <c r="B218" s="80" t="s">
        <v>228</v>
      </c>
      <c r="C218" s="80" t="s">
        <v>980</v>
      </c>
      <c r="D218" s="99" t="str">
        <f t="shared" si="1"/>
        <v>https://dxcriteria.cto-a.org/9b02de8a97e945e7bc503bfae54a6ce8</v>
      </c>
    </row>
    <row r="219">
      <c r="A219" s="80"/>
      <c r="B219" s="80" t="s">
        <v>231</v>
      </c>
      <c r="C219" s="80" t="s">
        <v>981</v>
      </c>
      <c r="D219" s="99" t="str">
        <f t="shared" si="1"/>
        <v>https://dxcriteria.cto-a.org/fcbeaf9737354f59abe4a24ea8c41e27</v>
      </c>
    </row>
    <row r="220">
      <c r="A220" s="80"/>
      <c r="B220" s="80" t="s">
        <v>233</v>
      </c>
      <c r="C220" s="80" t="s">
        <v>982</v>
      </c>
      <c r="D220" s="99" t="str">
        <f t="shared" si="1"/>
        <v>https://dxcriteria.cto-a.org/63c678561a6e449a9dab7f239bae29da</v>
      </c>
    </row>
    <row r="221">
      <c r="A221" s="80"/>
      <c r="B221" s="80" t="s">
        <v>235</v>
      </c>
      <c r="C221" s="80" t="s">
        <v>983</v>
      </c>
      <c r="D221" s="99" t="str">
        <f t="shared" si="1"/>
        <v>https://dxcriteria.cto-a.org/cc46437b8de7490c97e538a0dc433df6</v>
      </c>
    </row>
    <row r="222">
      <c r="A222" s="80"/>
      <c r="B222" s="80" t="s">
        <v>237</v>
      </c>
      <c r="C222" s="80" t="s">
        <v>984</v>
      </c>
      <c r="D222" s="99" t="str">
        <f t="shared" si="1"/>
        <v>https://dxcriteria.cto-a.org/3346b0ddde7f40ac9dfdc5472784dcb4</v>
      </c>
    </row>
    <row r="223">
      <c r="A223" s="80"/>
      <c r="B223" s="80" t="s">
        <v>239</v>
      </c>
      <c r="C223" s="80" t="s">
        <v>985</v>
      </c>
      <c r="D223" s="99" t="str">
        <f t="shared" si="1"/>
        <v>https://dxcriteria.cto-a.org/fca32304b443405d84040a2d407267fe</v>
      </c>
    </row>
    <row r="224">
      <c r="A224" s="80"/>
      <c r="B224" s="80" t="s">
        <v>241</v>
      </c>
      <c r="C224" s="80" t="s">
        <v>986</v>
      </c>
      <c r="D224" s="99" t="str">
        <f t="shared" si="1"/>
        <v>https://dxcriteria.cto-a.org/a116bff800ed40a7bc98da35cea25c79</v>
      </c>
    </row>
    <row r="225">
      <c r="A225" s="80"/>
      <c r="B225" s="80" t="s">
        <v>243</v>
      </c>
      <c r="C225" s="80" t="s">
        <v>987</v>
      </c>
      <c r="D225" s="99" t="str">
        <f t="shared" si="1"/>
        <v>https://dxcriteria.cto-a.org/b65b2cd6ff314dd5b2744fba4446b9e7</v>
      </c>
    </row>
    <row r="226">
      <c r="A226" s="80"/>
      <c r="B226" s="80" t="s">
        <v>245</v>
      </c>
      <c r="C226" s="80" t="s">
        <v>988</v>
      </c>
      <c r="D226" s="99" t="str">
        <f t="shared" si="1"/>
        <v>https://dxcriteria.cto-a.org/bb250c50842b4e80aa8f1ba916c9144a</v>
      </c>
    </row>
    <row r="227">
      <c r="A227" s="80"/>
      <c r="B227" s="80" t="s">
        <v>248</v>
      </c>
      <c r="C227" s="80" t="s">
        <v>989</v>
      </c>
      <c r="D227" s="99" t="str">
        <f t="shared" si="1"/>
        <v>https://dxcriteria.cto-a.org/c90d0d79c44f4bffb5c59a13be6a8801</v>
      </c>
    </row>
    <row r="228">
      <c r="A228" s="80"/>
      <c r="B228" s="80" t="s">
        <v>250</v>
      </c>
      <c r="C228" s="80" t="s">
        <v>990</v>
      </c>
      <c r="D228" s="99" t="str">
        <f t="shared" si="1"/>
        <v>https://dxcriteria.cto-a.org/769f9e7338774843af3e93230694ab8a</v>
      </c>
    </row>
    <row r="229">
      <c r="A229" s="80"/>
      <c r="B229" s="80" t="s">
        <v>252</v>
      </c>
      <c r="C229" s="80" t="s">
        <v>991</v>
      </c>
      <c r="D229" s="99" t="str">
        <f t="shared" si="1"/>
        <v>https://dxcriteria.cto-a.org/c7aac95ab89047c4b39affea374966eb</v>
      </c>
    </row>
    <row r="230">
      <c r="A230" s="80"/>
      <c r="B230" s="80" t="s">
        <v>254</v>
      </c>
      <c r="C230" s="80" t="s">
        <v>992</v>
      </c>
      <c r="D230" s="99" t="str">
        <f t="shared" si="1"/>
        <v>https://dxcriteria.cto-a.org/c22f875be0e043b18ec75b14bdfcb9b0</v>
      </c>
    </row>
    <row r="231">
      <c r="A231" s="80"/>
      <c r="B231" s="80" t="s">
        <v>256</v>
      </c>
      <c r="C231" s="80" t="s">
        <v>993</v>
      </c>
      <c r="D231" s="99" t="str">
        <f t="shared" si="1"/>
        <v>https://dxcriteria.cto-a.org/17943d79c21842c2877065251a1e68c1</v>
      </c>
    </row>
    <row r="232">
      <c r="A232" s="80"/>
      <c r="B232" s="80" t="s">
        <v>258</v>
      </c>
      <c r="C232" s="80" t="s">
        <v>994</v>
      </c>
      <c r="D232" s="99" t="str">
        <f t="shared" si="1"/>
        <v>https://dxcriteria.cto-a.org/91a433fb66014deb957f50df46ed283d</v>
      </c>
    </row>
    <row r="233">
      <c r="A233" s="80"/>
      <c r="B233" s="80" t="s">
        <v>260</v>
      </c>
      <c r="C233" s="80" t="s">
        <v>995</v>
      </c>
      <c r="D233" s="99" t="str">
        <f t="shared" si="1"/>
        <v>https://dxcriteria.cto-a.org/f06c04c3fa7c454a88a2a72950cabccb</v>
      </c>
    </row>
    <row r="234">
      <c r="A234" s="80"/>
      <c r="B234" s="80" t="s">
        <v>262</v>
      </c>
      <c r="C234" s="80" t="s">
        <v>996</v>
      </c>
      <c r="D234" s="99" t="str">
        <f t="shared" si="1"/>
        <v>https://dxcriteria.cto-a.org/4c6f3d86382545b1a728d816d7cdd011</v>
      </c>
    </row>
    <row r="235">
      <c r="A235" s="80"/>
      <c r="B235" s="80" t="s">
        <v>265</v>
      </c>
      <c r="C235" s="80" t="s">
        <v>997</v>
      </c>
      <c r="D235" s="99" t="str">
        <f t="shared" si="1"/>
        <v>https://dxcriteria.cto-a.org/b9e44062775246129fff12147c3533cf</v>
      </c>
    </row>
    <row r="236">
      <c r="A236" s="80"/>
      <c r="B236" s="80" t="s">
        <v>267</v>
      </c>
      <c r="C236" s="80" t="s">
        <v>998</v>
      </c>
      <c r="D236" s="99" t="str">
        <f t="shared" si="1"/>
        <v>https://dxcriteria.cto-a.org/dfeb1d729b184adc87f217e91c3cda43</v>
      </c>
    </row>
    <row r="237">
      <c r="A237" s="80"/>
      <c r="B237" s="80" t="s">
        <v>269</v>
      </c>
      <c r="C237" s="80" t="s">
        <v>999</v>
      </c>
      <c r="D237" s="99" t="str">
        <f t="shared" si="1"/>
        <v>https://dxcriteria.cto-a.org/f82bd9d0e8344db29cb4e32522fb8957</v>
      </c>
    </row>
    <row r="238">
      <c r="A238" s="80"/>
      <c r="B238" s="80" t="s">
        <v>271</v>
      </c>
      <c r="C238" s="80" t="s">
        <v>1000</v>
      </c>
      <c r="D238" s="99" t="str">
        <f t="shared" si="1"/>
        <v>https://dxcriteria.cto-a.org/de0e0097d5174f788bb7cb5c4738103f</v>
      </c>
    </row>
    <row r="239">
      <c r="A239" s="80"/>
      <c r="B239" s="80" t="s">
        <v>273</v>
      </c>
      <c r="C239" s="80" t="s">
        <v>1001</v>
      </c>
      <c r="D239" s="99" t="str">
        <f t="shared" si="1"/>
        <v>https://dxcriteria.cto-a.org/742f3fad9b0e4337b072d79c4da93740</v>
      </c>
    </row>
    <row r="240">
      <c r="A240" s="80"/>
      <c r="B240" s="80" t="s">
        <v>275</v>
      </c>
      <c r="C240" s="80" t="s">
        <v>1002</v>
      </c>
      <c r="D240" s="99" t="str">
        <f t="shared" si="1"/>
        <v>https://dxcriteria.cto-a.org/91299066806946168a47ef3b7d97c11f</v>
      </c>
    </row>
    <row r="241">
      <c r="A241" s="80"/>
      <c r="B241" s="80" t="s">
        <v>277</v>
      </c>
      <c r="C241" s="80" t="s">
        <v>1003</v>
      </c>
      <c r="D241" s="99" t="str">
        <f t="shared" si="1"/>
        <v>https://dxcriteria.cto-a.org/e3c5e783b16b428d824af83c23ab2a57</v>
      </c>
    </row>
    <row r="242">
      <c r="A242" s="80"/>
      <c r="B242" s="80" t="s">
        <v>279</v>
      </c>
      <c r="C242" s="80" t="s">
        <v>1004</v>
      </c>
      <c r="D242" s="99" t="str">
        <f t="shared" si="1"/>
        <v>https://dxcriteria.cto-a.org/5d2c6362e239448a8ecc9addf1752ad7</v>
      </c>
    </row>
    <row r="243">
      <c r="A243" s="80"/>
      <c r="B243" s="80" t="s">
        <v>282</v>
      </c>
      <c r="C243" s="80" t="s">
        <v>1005</v>
      </c>
      <c r="D243" s="99" t="str">
        <f t="shared" si="1"/>
        <v>https://dxcriteria.cto-a.org/9285ee2277f9465abe7e38c9eb82c878</v>
      </c>
    </row>
    <row r="244">
      <c r="A244" s="80"/>
      <c r="B244" s="80" t="s">
        <v>284</v>
      </c>
      <c r="C244" s="80" t="s">
        <v>1006</v>
      </c>
      <c r="D244" s="99" t="str">
        <f t="shared" si="1"/>
        <v>https://dxcriteria.cto-a.org/83ee9eff8cd54bf9aedc7a29b40ba6cb</v>
      </c>
    </row>
    <row r="245">
      <c r="A245" s="80"/>
      <c r="B245" s="80" t="s">
        <v>286</v>
      </c>
      <c r="C245" s="80" t="s">
        <v>1007</v>
      </c>
      <c r="D245" s="99" t="str">
        <f t="shared" si="1"/>
        <v>https://dxcriteria.cto-a.org/bc8a2e3d180440b28b2c6d5675fdf8c1</v>
      </c>
    </row>
    <row r="246">
      <c r="A246" s="80"/>
      <c r="B246" s="80" t="s">
        <v>288</v>
      </c>
      <c r="C246" s="80" t="s">
        <v>1008</v>
      </c>
      <c r="D246" s="99" t="str">
        <f t="shared" si="1"/>
        <v>https://dxcriteria.cto-a.org/7f808ee9a1b146369c9135ebe87b9ff6</v>
      </c>
    </row>
    <row r="247">
      <c r="A247" s="80"/>
      <c r="B247" s="80" t="s">
        <v>290</v>
      </c>
      <c r="C247" s="80" t="s">
        <v>1009</v>
      </c>
      <c r="D247" s="99" t="str">
        <f t="shared" si="1"/>
        <v>https://dxcriteria.cto-a.org/7ee563d9d3924231abf07ae4c89ecdb5</v>
      </c>
    </row>
    <row r="248">
      <c r="A248" s="80"/>
      <c r="B248" s="80" t="s">
        <v>292</v>
      </c>
      <c r="C248" s="80" t="s">
        <v>1010</v>
      </c>
      <c r="D248" s="99" t="str">
        <f t="shared" si="1"/>
        <v>https://dxcriteria.cto-a.org/de13d9e595e44e2084e0531c6dc2b5f6</v>
      </c>
    </row>
    <row r="249">
      <c r="A249" s="80"/>
      <c r="B249" s="80" t="s">
        <v>294</v>
      </c>
      <c r="C249" s="80" t="s">
        <v>1011</v>
      </c>
      <c r="D249" s="99" t="str">
        <f t="shared" si="1"/>
        <v>https://dxcriteria.cto-a.org/52bdd528c25446198c80f10d23384984</v>
      </c>
    </row>
    <row r="250">
      <c r="A250" s="80"/>
      <c r="B250" s="80" t="s">
        <v>296</v>
      </c>
      <c r="C250" s="80" t="s">
        <v>1012</v>
      </c>
      <c r="D250" s="99" t="str">
        <f t="shared" si="1"/>
        <v>https://dxcriteria.cto-a.org/dace7ed307824140b1c4e13241867c41</v>
      </c>
    </row>
    <row r="251">
      <c r="A251" s="80"/>
      <c r="B251" s="80" t="s">
        <v>299</v>
      </c>
      <c r="C251" s="80" t="s">
        <v>1013</v>
      </c>
      <c r="D251" s="99" t="str">
        <f t="shared" si="1"/>
        <v>https://dxcriteria.cto-a.org/93cfaad9edc64f5688677338577ee857</v>
      </c>
    </row>
    <row r="252">
      <c r="A252" s="80"/>
      <c r="B252" s="80" t="s">
        <v>301</v>
      </c>
      <c r="C252" s="80" t="s">
        <v>1014</v>
      </c>
      <c r="D252" s="99" t="str">
        <f t="shared" si="1"/>
        <v>https://dxcriteria.cto-a.org/08bccc05e66e4cdcbea3656e8b74aab8</v>
      </c>
    </row>
    <row r="253">
      <c r="A253" s="80"/>
      <c r="B253" s="80" t="s">
        <v>303</v>
      </c>
      <c r="C253" s="80" t="s">
        <v>1015</v>
      </c>
      <c r="D253" s="99" t="str">
        <f t="shared" si="1"/>
        <v>https://dxcriteria.cto-a.org/7770a9161103449ca2cf53d8504fe46c</v>
      </c>
    </row>
    <row r="254">
      <c r="A254" s="80"/>
      <c r="B254" s="80" t="s">
        <v>305</v>
      </c>
      <c r="C254" s="80" t="s">
        <v>1016</v>
      </c>
      <c r="D254" s="99" t="str">
        <f t="shared" si="1"/>
        <v>https://dxcriteria.cto-a.org/47eec7f4aaca4b88987d297cf9a30f39</v>
      </c>
    </row>
    <row r="255">
      <c r="A255" s="80"/>
      <c r="B255" s="80" t="s">
        <v>307</v>
      </c>
      <c r="C255" s="80" t="s">
        <v>1017</v>
      </c>
      <c r="D255" s="99" t="str">
        <f t="shared" si="1"/>
        <v>https://dxcriteria.cto-a.org/642584c5f11644b2810d87e0eda19b7a</v>
      </c>
    </row>
    <row r="256">
      <c r="A256" s="80"/>
      <c r="B256" s="80" t="s">
        <v>309</v>
      </c>
      <c r="C256" s="80" t="s">
        <v>1018</v>
      </c>
      <c r="D256" s="99" t="str">
        <f t="shared" si="1"/>
        <v>https://dxcriteria.cto-a.org/0ae82cd8e63b41fa8339c584971fb60e</v>
      </c>
    </row>
    <row r="257">
      <c r="A257" s="80"/>
      <c r="B257" s="80" t="s">
        <v>311</v>
      </c>
      <c r="C257" s="80" t="s">
        <v>1019</v>
      </c>
      <c r="D257" s="99" t="str">
        <f t="shared" si="1"/>
        <v>https://dxcriteria.cto-a.org/4252ea1f52204065aa033b5d418184b4</v>
      </c>
    </row>
    <row r="258">
      <c r="A258" s="80"/>
      <c r="B258" s="80" t="s">
        <v>313</v>
      </c>
      <c r="C258" s="80" t="s">
        <v>1020</v>
      </c>
      <c r="D258" s="99" t="str">
        <f t="shared" si="1"/>
        <v>https://dxcriteria.cto-a.org/59c08560ab104270bca16ece1678ea78</v>
      </c>
    </row>
    <row r="259">
      <c r="A259" s="80"/>
      <c r="B259" s="80" t="s">
        <v>316</v>
      </c>
      <c r="C259" s="80" t="s">
        <v>1021</v>
      </c>
      <c r="D259" s="99" t="str">
        <f t="shared" si="1"/>
        <v>https://dxcriteria.cto-a.org/6b22f6acc8564eab9371ccd1886a609a</v>
      </c>
    </row>
    <row r="260">
      <c r="A260" s="80"/>
      <c r="B260" s="80" t="s">
        <v>318</v>
      </c>
      <c r="C260" s="80" t="s">
        <v>1022</v>
      </c>
      <c r="D260" s="99" t="str">
        <f t="shared" si="1"/>
        <v>https://dxcriteria.cto-a.org/b61c5c578fef42599001ed01e8e6e904</v>
      </c>
    </row>
    <row r="261">
      <c r="A261" s="80"/>
      <c r="B261" s="80" t="s">
        <v>320</v>
      </c>
      <c r="C261" s="80" t="s">
        <v>1023</v>
      </c>
      <c r="D261" s="99" t="str">
        <f t="shared" si="1"/>
        <v>https://dxcriteria.cto-a.org/1bdc19d2c2954262ba17f8e82c7de839</v>
      </c>
    </row>
    <row r="262">
      <c r="A262" s="80"/>
      <c r="B262" s="80" t="s">
        <v>322</v>
      </c>
      <c r="C262" s="80" t="s">
        <v>1024</v>
      </c>
      <c r="D262" s="99" t="str">
        <f t="shared" si="1"/>
        <v>https://dxcriteria.cto-a.org/88bfd25c0bd7467e8f03d06cb390d0aa</v>
      </c>
    </row>
    <row r="263">
      <c r="A263" s="80"/>
      <c r="B263" s="80" t="s">
        <v>324</v>
      </c>
      <c r="C263" s="80" t="s">
        <v>1025</v>
      </c>
      <c r="D263" s="99" t="str">
        <f t="shared" si="1"/>
        <v>https://dxcriteria.cto-a.org/b360ef242d8940afb4f8f3a49f0c9ee1</v>
      </c>
    </row>
    <row r="264">
      <c r="A264" s="80"/>
      <c r="B264" s="80" t="s">
        <v>326</v>
      </c>
      <c r="C264" s="80" t="s">
        <v>1026</v>
      </c>
      <c r="D264" s="99" t="str">
        <f t="shared" si="1"/>
        <v>https://dxcriteria.cto-a.org/588b60f754354b82955dc5a524ce4d54</v>
      </c>
    </row>
    <row r="265">
      <c r="A265" s="80"/>
      <c r="B265" s="80" t="s">
        <v>328</v>
      </c>
      <c r="C265" s="80" t="s">
        <v>1027</v>
      </c>
      <c r="D265" s="99" t="str">
        <f t="shared" si="1"/>
        <v>https://dxcriteria.cto-a.org/b60ebadfbc084be99ffd0916009f2767</v>
      </c>
    </row>
    <row r="266">
      <c r="A266" s="80"/>
      <c r="B266" s="80" t="s">
        <v>57</v>
      </c>
      <c r="C266" s="80" t="s">
        <v>1028</v>
      </c>
      <c r="D266" s="99" t="str">
        <f t="shared" si="1"/>
        <v>https://dxcriteria.cto-a.org/8a4cd78ec4c546b083f1be075da2106e</v>
      </c>
    </row>
    <row r="267">
      <c r="A267" s="80"/>
      <c r="B267" s="80" t="s">
        <v>60</v>
      </c>
      <c r="C267" s="80" t="s">
        <v>1029</v>
      </c>
      <c r="D267" s="99" t="str">
        <f t="shared" si="1"/>
        <v>https://dxcriteria.cto-a.org/d6e71d5f212e4dd28c3639b597fce836</v>
      </c>
    </row>
    <row r="268">
      <c r="A268" s="80"/>
      <c r="B268" s="80" t="s">
        <v>62</v>
      </c>
      <c r="C268" s="80" t="s">
        <v>1030</v>
      </c>
      <c r="D268" s="99" t="str">
        <f t="shared" si="1"/>
        <v>https://dxcriteria.cto-a.org/d890a10a60d84eb8a1c5e2e614439776</v>
      </c>
    </row>
    <row r="269">
      <c r="A269" s="80"/>
      <c r="B269" s="80" t="s">
        <v>65</v>
      </c>
      <c r="C269" s="80" t="s">
        <v>1031</v>
      </c>
      <c r="D269" s="99" t="str">
        <f t="shared" si="1"/>
        <v>https://dxcriteria.cto-a.org/34f40b618766483980ec112fe010eb57</v>
      </c>
    </row>
    <row r="270">
      <c r="A270" s="80"/>
      <c r="B270" s="80" t="s">
        <v>67</v>
      </c>
      <c r="C270" s="80" t="s">
        <v>1032</v>
      </c>
      <c r="D270" s="99" t="str">
        <f t="shared" si="1"/>
        <v>https://dxcriteria.cto-a.org/02292be3d04a41aca7adb9ba02bafa82</v>
      </c>
    </row>
    <row r="271">
      <c r="A271" s="80"/>
      <c r="B271" s="80" t="s">
        <v>69</v>
      </c>
      <c r="C271" s="80" t="s">
        <v>1033</v>
      </c>
      <c r="D271" s="99" t="str">
        <f t="shared" si="1"/>
        <v>https://dxcriteria.cto-a.org/d496946e5eca478c827218e703170f4b</v>
      </c>
    </row>
    <row r="272">
      <c r="A272" s="80"/>
      <c r="B272" s="80" t="s">
        <v>71</v>
      </c>
      <c r="C272" s="80" t="s">
        <v>1034</v>
      </c>
      <c r="D272" s="99" t="str">
        <f t="shared" si="1"/>
        <v>https://dxcriteria.cto-a.org/0ad15a05767b468eb97bcb4838ef9724</v>
      </c>
    </row>
    <row r="273">
      <c r="A273" s="80"/>
      <c r="B273" s="80" t="s">
        <v>73</v>
      </c>
      <c r="C273" s="80" t="s">
        <v>1035</v>
      </c>
      <c r="D273" s="99" t="str">
        <f t="shared" si="1"/>
        <v>https://dxcriteria.cto-a.org/16b5f744b72c4fb48e21f9cf52e62b22</v>
      </c>
    </row>
    <row r="274">
      <c r="A274" s="80"/>
      <c r="B274" s="80" t="s">
        <v>75</v>
      </c>
      <c r="C274" s="80" t="s">
        <v>1036</v>
      </c>
      <c r="D274" s="99" t="str">
        <f t="shared" si="1"/>
        <v>https://dxcriteria.cto-a.org/5bd4d35537f74ff6b4729c257f2c2175</v>
      </c>
    </row>
    <row r="275">
      <c r="A275" s="80"/>
      <c r="B275" s="80" t="s">
        <v>78</v>
      </c>
      <c r="C275" s="80" t="s">
        <v>1037</v>
      </c>
      <c r="D275" s="99" t="str">
        <f t="shared" si="1"/>
        <v>https://dxcriteria.cto-a.org/0dcea696640841c6bb99eb38b1e6d266</v>
      </c>
    </row>
    <row r="276">
      <c r="A276" s="80"/>
      <c r="B276" s="80" t="s">
        <v>80</v>
      </c>
      <c r="C276" s="80" t="s">
        <v>1038</v>
      </c>
      <c r="D276" s="99" t="str">
        <f t="shared" si="1"/>
        <v>https://dxcriteria.cto-a.org/236281cd94f54eb1b369f4d4123feeaf</v>
      </c>
    </row>
    <row r="277">
      <c r="A277" s="80"/>
      <c r="B277" s="80" t="s">
        <v>82</v>
      </c>
      <c r="C277" s="80" t="s">
        <v>1039</v>
      </c>
      <c r="D277" s="99" t="str">
        <f t="shared" si="1"/>
        <v>https://dxcriteria.cto-a.org/07c679d358c344a48043d131b24bfb0f</v>
      </c>
    </row>
    <row r="278">
      <c r="A278" s="80"/>
      <c r="B278" s="80" t="s">
        <v>84</v>
      </c>
      <c r="C278" s="80" t="s">
        <v>1040</v>
      </c>
      <c r="D278" s="99" t="str">
        <f t="shared" si="1"/>
        <v>https://dxcriteria.cto-a.org/ff131201cace4d32a00315eee22763f0</v>
      </c>
    </row>
    <row r="279">
      <c r="A279" s="80"/>
      <c r="B279" s="80" t="s">
        <v>86</v>
      </c>
      <c r="C279" s="80" t="s">
        <v>1041</v>
      </c>
      <c r="D279" s="99" t="str">
        <f t="shared" si="1"/>
        <v>https://dxcriteria.cto-a.org/e70d2c813ac14456b4f9443e0d3e0764</v>
      </c>
    </row>
    <row r="280">
      <c r="A280" s="80"/>
      <c r="B280" s="80" t="s">
        <v>88</v>
      </c>
      <c r="C280" s="80" t="s">
        <v>1042</v>
      </c>
      <c r="D280" s="99" t="str">
        <f t="shared" si="1"/>
        <v>https://dxcriteria.cto-a.org/4e6de36b4157469dac1ca7fe60785aa6</v>
      </c>
    </row>
    <row r="281">
      <c r="A281" s="80"/>
      <c r="B281" s="80" t="s">
        <v>90</v>
      </c>
      <c r="C281" s="80" t="s">
        <v>1043</v>
      </c>
      <c r="D281" s="99" t="str">
        <f t="shared" si="1"/>
        <v>https://dxcriteria.cto-a.org/af3fdb9b936b4fc8908d252d4ca5aadc</v>
      </c>
    </row>
    <row r="282">
      <c r="A282" s="80"/>
      <c r="B282" s="80" t="s">
        <v>92</v>
      </c>
      <c r="C282" s="80" t="s">
        <v>1044</v>
      </c>
      <c r="D282" s="99" t="str">
        <f t="shared" si="1"/>
        <v>https://dxcriteria.cto-a.org/090c961d9a9f425da5ce63e7fb311543</v>
      </c>
    </row>
    <row r="283">
      <c r="A283" s="80"/>
      <c r="B283" s="80" t="s">
        <v>95</v>
      </c>
      <c r="C283" s="80" t="s">
        <v>1045</v>
      </c>
      <c r="D283" s="99" t="str">
        <f t="shared" si="1"/>
        <v>https://dxcriteria.cto-a.org/a92978a380204bb6b55b07348883e715</v>
      </c>
    </row>
    <row r="284">
      <c r="A284" s="80"/>
      <c r="B284" s="80" t="s">
        <v>97</v>
      </c>
      <c r="C284" s="80" t="s">
        <v>1046</v>
      </c>
      <c r="D284" s="99" t="str">
        <f t="shared" si="1"/>
        <v>https://dxcriteria.cto-a.org/efd44801bd6243a8a002215e55da704a</v>
      </c>
    </row>
    <row r="285">
      <c r="A285" s="80"/>
      <c r="B285" s="80" t="s">
        <v>99</v>
      </c>
      <c r="C285" s="80" t="s">
        <v>1047</v>
      </c>
      <c r="D285" s="99" t="str">
        <f t="shared" si="1"/>
        <v>https://dxcriteria.cto-a.org/2471dd3e66654e2495d1f9e3897ead98</v>
      </c>
    </row>
    <row r="286">
      <c r="A286" s="80"/>
      <c r="B286" s="80" t="s">
        <v>101</v>
      </c>
      <c r="C286" s="80" t="s">
        <v>1048</v>
      </c>
      <c r="D286" s="99" t="str">
        <f t="shared" si="1"/>
        <v>https://dxcriteria.cto-a.org/223391ca37de4ba4b9afd7c9620e027a</v>
      </c>
    </row>
    <row r="287">
      <c r="A287" s="80"/>
      <c r="B287" s="80" t="s">
        <v>103</v>
      </c>
      <c r="C287" s="80" t="s">
        <v>1049</v>
      </c>
      <c r="D287" s="99" t="str">
        <f t="shared" si="1"/>
        <v>https://dxcriteria.cto-a.org/bbf9d0c99b334e4d88c7913d28af6161</v>
      </c>
    </row>
    <row r="288">
      <c r="A288" s="80"/>
      <c r="B288" s="80" t="s">
        <v>105</v>
      </c>
      <c r="C288" s="80" t="s">
        <v>1050</v>
      </c>
      <c r="D288" s="99" t="str">
        <f t="shared" si="1"/>
        <v>https://dxcriteria.cto-a.org/027a5beb10d94aed9e46a4da654dfe46</v>
      </c>
    </row>
    <row r="289">
      <c r="A289" s="80"/>
      <c r="B289" s="80" t="s">
        <v>107</v>
      </c>
      <c r="C289" s="80" t="s">
        <v>1051</v>
      </c>
      <c r="D289" s="99" t="str">
        <f t="shared" si="1"/>
        <v>https://dxcriteria.cto-a.org/ae3e69b2e00d4113b2e4a6657a040638</v>
      </c>
    </row>
    <row r="290">
      <c r="A290" s="80"/>
      <c r="B290" s="80" t="s">
        <v>109</v>
      </c>
      <c r="C290" s="80" t="s">
        <v>1052</v>
      </c>
      <c r="D290" s="99" t="str">
        <f t="shared" si="1"/>
        <v>https://dxcriteria.cto-a.org/5de4f27d14fd458fbee9f1d996f71ffc</v>
      </c>
    </row>
    <row r="291">
      <c r="A291" s="80"/>
      <c r="B291" s="80" t="s">
        <v>112</v>
      </c>
      <c r="C291" s="80" t="s">
        <v>1053</v>
      </c>
      <c r="D291" s="99" t="str">
        <f t="shared" si="1"/>
        <v>https://dxcriteria.cto-a.org/19da0043830f4379b869357c86aa4ab0</v>
      </c>
    </row>
    <row r="292">
      <c r="A292" s="80"/>
      <c r="B292" s="80" t="s">
        <v>114</v>
      </c>
      <c r="C292" s="80" t="s">
        <v>1054</v>
      </c>
      <c r="D292" s="99" t="str">
        <f t="shared" si="1"/>
        <v>https://dxcriteria.cto-a.org/d8ae05fc0bf748aeac7a63b2d17d1ae8</v>
      </c>
    </row>
    <row r="293">
      <c r="A293" s="80"/>
      <c r="B293" s="80" t="s">
        <v>116</v>
      </c>
      <c r="C293" s="80" t="s">
        <v>1055</v>
      </c>
      <c r="D293" s="99" t="str">
        <f t="shared" si="1"/>
        <v>https://dxcriteria.cto-a.org/b8319344f51b402a85c7fad0b5826d7a</v>
      </c>
    </row>
    <row r="294">
      <c r="A294" s="80"/>
      <c r="B294" s="80" t="s">
        <v>118</v>
      </c>
      <c r="C294" s="80" t="s">
        <v>1056</v>
      </c>
      <c r="D294" s="99" t="str">
        <f t="shared" si="1"/>
        <v>https://dxcriteria.cto-a.org/bf2f19030bd849f0865be8f192f61d84</v>
      </c>
    </row>
    <row r="295">
      <c r="A295" s="80"/>
      <c r="B295" s="80" t="s">
        <v>120</v>
      </c>
      <c r="C295" s="80" t="s">
        <v>1057</v>
      </c>
      <c r="D295" s="99" t="str">
        <f t="shared" si="1"/>
        <v>https://dxcriteria.cto-a.org/1fca86000adf452db795149a2de6438e</v>
      </c>
    </row>
    <row r="296">
      <c r="A296" s="80"/>
      <c r="B296" s="80" t="s">
        <v>122</v>
      </c>
      <c r="C296" s="80" t="s">
        <v>1058</v>
      </c>
      <c r="D296" s="99" t="str">
        <f t="shared" si="1"/>
        <v>https://dxcriteria.cto-a.org/9750f8b7efe443e09414128a93581696</v>
      </c>
    </row>
    <row r="297">
      <c r="A297" s="80"/>
      <c r="B297" s="80" t="s">
        <v>124</v>
      </c>
      <c r="C297" s="80" t="s">
        <v>1059</v>
      </c>
      <c r="D297" s="99" t="str">
        <f t="shared" si="1"/>
        <v>https://dxcriteria.cto-a.org/8b0393c5dfc2405f834ccce0290a51d1</v>
      </c>
    </row>
    <row r="298">
      <c r="A298" s="80"/>
      <c r="B298" s="80" t="s">
        <v>126</v>
      </c>
      <c r="C298" s="80" t="s">
        <v>1060</v>
      </c>
      <c r="D298" s="99" t="str">
        <f t="shared" si="1"/>
        <v>https://dxcriteria.cto-a.org/638165c61ffb40d990174bdcb870888e</v>
      </c>
    </row>
    <row r="299">
      <c r="A299" s="80"/>
      <c r="B299" s="80" t="s">
        <v>129</v>
      </c>
      <c r="C299" s="80" t="s">
        <v>1061</v>
      </c>
      <c r="D299" s="99" t="str">
        <f t="shared" si="1"/>
        <v>https://dxcriteria.cto-a.org/eba1ba05f17a4f68a76507e22fc05ebf</v>
      </c>
    </row>
    <row r="300">
      <c r="A300" s="80"/>
      <c r="B300" s="80" t="s">
        <v>131</v>
      </c>
      <c r="C300" s="80" t="s">
        <v>1062</v>
      </c>
      <c r="D300" s="99" t="str">
        <f t="shared" si="1"/>
        <v>https://dxcriteria.cto-a.org/f185d9c583774155b4fb1e6f02e242da</v>
      </c>
    </row>
    <row r="301">
      <c r="A301" s="80"/>
      <c r="B301" s="80" t="s">
        <v>133</v>
      </c>
      <c r="C301" s="80" t="s">
        <v>1063</v>
      </c>
      <c r="D301" s="99" t="str">
        <f t="shared" si="1"/>
        <v>https://dxcriteria.cto-a.org/bb364180068841fba7f4b0052bdf3775</v>
      </c>
    </row>
    <row r="302">
      <c r="A302" s="80"/>
      <c r="B302" s="80" t="s">
        <v>135</v>
      </c>
      <c r="C302" s="80" t="s">
        <v>1064</v>
      </c>
      <c r="D302" s="99" t="str">
        <f t="shared" si="1"/>
        <v>https://dxcriteria.cto-a.org/30c3262520504a1695466fffde7d8c1a</v>
      </c>
    </row>
    <row r="303">
      <c r="A303" s="80"/>
      <c r="B303" s="80" t="s">
        <v>137</v>
      </c>
      <c r="C303" s="80" t="s">
        <v>1065</v>
      </c>
      <c r="D303" s="99" t="str">
        <f t="shared" si="1"/>
        <v>https://dxcriteria.cto-a.org/f1121d53405c4a04bcd6c0c6904f4318</v>
      </c>
    </row>
    <row r="304">
      <c r="A304" s="80"/>
      <c r="B304" s="80" t="s">
        <v>139</v>
      </c>
      <c r="C304" s="80" t="s">
        <v>1066</v>
      </c>
      <c r="D304" s="99" t="str">
        <f t="shared" si="1"/>
        <v>https://dxcriteria.cto-a.org/fd9323e479e947ba83b3b7e148758808</v>
      </c>
    </row>
    <row r="305">
      <c r="A305" s="80"/>
      <c r="B305" s="80" t="s">
        <v>141</v>
      </c>
      <c r="C305" s="80" t="s">
        <v>1067</v>
      </c>
      <c r="D305" s="99" t="str">
        <f t="shared" si="1"/>
        <v>https://dxcriteria.cto-a.org/3b28a6db047a4c4392e15501bad9bb95</v>
      </c>
    </row>
    <row r="306">
      <c r="A306" s="80"/>
      <c r="B306" s="80" t="s">
        <v>143</v>
      </c>
      <c r="C306" s="80" t="s">
        <v>1068</v>
      </c>
      <c r="D306" s="99" t="str">
        <f t="shared" si="1"/>
        <v>https://dxcriteria.cto-a.org/1538dfd97cfb454ab2a7c5d6ab79c0f6</v>
      </c>
    </row>
    <row r="307">
      <c r="A307" s="80"/>
      <c r="B307" s="80" t="s">
        <v>146</v>
      </c>
      <c r="C307" s="80" t="s">
        <v>1069</v>
      </c>
      <c r="D307" s="99" t="str">
        <f t="shared" si="1"/>
        <v>https://dxcriteria.cto-a.org/228cb60fb89c414fba749abbbe32c9b1</v>
      </c>
    </row>
    <row r="308">
      <c r="A308" s="80"/>
      <c r="B308" s="80" t="s">
        <v>148</v>
      </c>
      <c r="C308" s="80" t="s">
        <v>1070</v>
      </c>
      <c r="D308" s="99" t="str">
        <f t="shared" si="1"/>
        <v>https://dxcriteria.cto-a.org/f62cff7915ef477cbeef700465522b0a</v>
      </c>
    </row>
    <row r="309">
      <c r="A309" s="80"/>
      <c r="B309" s="80" t="s">
        <v>150</v>
      </c>
      <c r="C309" s="80" t="s">
        <v>1071</v>
      </c>
      <c r="D309" s="99" t="str">
        <f t="shared" si="1"/>
        <v>https://dxcriteria.cto-a.org/7c60c43d21544bbf81c36d115e725d65</v>
      </c>
    </row>
    <row r="310">
      <c r="A310" s="80"/>
      <c r="B310" s="80" t="s">
        <v>152</v>
      </c>
      <c r="C310" s="80" t="s">
        <v>1072</v>
      </c>
      <c r="D310" s="99" t="str">
        <f t="shared" si="1"/>
        <v>https://dxcriteria.cto-a.org/2c67e2b28775438a8aa8240cc8cfbf4e</v>
      </c>
    </row>
    <row r="311">
      <c r="A311" s="80"/>
      <c r="B311" s="80" t="s">
        <v>154</v>
      </c>
      <c r="C311" s="100" t="s">
        <v>1073</v>
      </c>
      <c r="D311" s="99" t="str">
        <f t="shared" si="1"/>
        <v>https://dxcriteria.cto-a.org/87d2da9bb0394919a5c44ffee2febb4a</v>
      </c>
    </row>
    <row r="312">
      <c r="A312" s="80"/>
      <c r="B312" s="80" t="s">
        <v>156</v>
      </c>
      <c r="C312" s="80" t="s">
        <v>1074</v>
      </c>
      <c r="D312" s="99" t="str">
        <f t="shared" si="1"/>
        <v>https://dxcriteria.cto-a.org/33ef872bd2384eab8cfdf85314cacdae</v>
      </c>
    </row>
    <row r="313">
      <c r="A313" s="80"/>
      <c r="B313" s="80" t="s">
        <v>158</v>
      </c>
      <c r="C313" s="80" t="s">
        <v>1075</v>
      </c>
      <c r="D313" s="99" t="str">
        <f t="shared" si="1"/>
        <v>https://dxcriteria.cto-a.org/acda8fcbb3094985a98194d74a177837</v>
      </c>
    </row>
    <row r="314">
      <c r="A314" s="80"/>
      <c r="B314" s="80" t="s">
        <v>160</v>
      </c>
      <c r="C314" s="80" t="s">
        <v>1076</v>
      </c>
      <c r="D314" s="99" t="str">
        <f t="shared" si="1"/>
        <v>https://dxcriteria.cto-a.org/8cf8c65f57a94837b352d83813e3db16</v>
      </c>
    </row>
    <row r="315">
      <c r="A315" s="80"/>
      <c r="B315" s="80" t="s">
        <v>163</v>
      </c>
      <c r="C315" s="80" t="s">
        <v>1077</v>
      </c>
      <c r="D315" s="99" t="str">
        <f t="shared" si="1"/>
        <v>https://dxcriteria.cto-a.org/458cbb70fb124ed9aec4d9c00d8e94a9</v>
      </c>
    </row>
    <row r="316">
      <c r="A316" s="80"/>
      <c r="B316" s="80" t="s">
        <v>165</v>
      </c>
      <c r="C316" s="80" t="s">
        <v>1078</v>
      </c>
      <c r="D316" s="99" t="str">
        <f t="shared" si="1"/>
        <v>https://dxcriteria.cto-a.org/d21987fddc3d454486d2d4199c6c0b12</v>
      </c>
    </row>
    <row r="317">
      <c r="A317" s="80"/>
      <c r="B317" s="80" t="s">
        <v>167</v>
      </c>
      <c r="C317" s="80" t="s">
        <v>1079</v>
      </c>
      <c r="D317" s="99" t="str">
        <f t="shared" si="1"/>
        <v>https://dxcriteria.cto-a.org/b35d63b736164763b688694ae1924d4b</v>
      </c>
    </row>
    <row r="318">
      <c r="A318" s="80"/>
      <c r="B318" s="80" t="s">
        <v>169</v>
      </c>
      <c r="C318" s="80" t="s">
        <v>1080</v>
      </c>
      <c r="D318" s="99" t="str">
        <f t="shared" si="1"/>
        <v>https://dxcriteria.cto-a.org/1b5c44b229844e00b0f3d7957729be7d</v>
      </c>
    </row>
    <row r="319">
      <c r="A319" s="80"/>
      <c r="B319" s="80" t="s">
        <v>171</v>
      </c>
      <c r="C319" s="80" t="s">
        <v>1081</v>
      </c>
      <c r="D319" s="99" t="str">
        <f t="shared" si="1"/>
        <v>https://dxcriteria.cto-a.org/3d2b5c658046453da5a9fd854ab06d5c</v>
      </c>
    </row>
    <row r="320">
      <c r="A320" s="80"/>
      <c r="B320" s="80" t="s">
        <v>173</v>
      </c>
      <c r="C320" s="80" t="s">
        <v>1082</v>
      </c>
      <c r="D320" s="99" t="str">
        <f t="shared" si="1"/>
        <v>https://dxcriteria.cto-a.org/4abd0c9b5f764901827e4c387770b8e8</v>
      </c>
    </row>
    <row r="321">
      <c r="A321" s="80"/>
      <c r="B321" s="80" t="s">
        <v>175</v>
      </c>
      <c r="C321" s="80" t="s">
        <v>1083</v>
      </c>
      <c r="D321" s="99" t="str">
        <f t="shared" si="1"/>
        <v>https://dxcriteria.cto-a.org/cf1e16aef2a04efa92d611168cb6a25c</v>
      </c>
    </row>
    <row r="322">
      <c r="A322" s="80"/>
      <c r="B322" s="80" t="s">
        <v>177</v>
      </c>
      <c r="C322" s="80" t="s">
        <v>1084</v>
      </c>
      <c r="D322" s="99" t="str">
        <f t="shared" si="1"/>
        <v>https://dxcriteria.cto-a.org/8eb0111ef92443e2b42deb55dfad6c36</v>
      </c>
    </row>
    <row r="323">
      <c r="A323" s="80"/>
      <c r="B323" s="80" t="s">
        <v>180</v>
      </c>
      <c r="C323" s="80" t="s">
        <v>1085</v>
      </c>
      <c r="D323" s="99" t="str">
        <f t="shared" si="1"/>
        <v>https://dxcriteria.cto-a.org/690126bde9204ac78458056d223fae71</v>
      </c>
    </row>
    <row r="324">
      <c r="A324" s="80"/>
      <c r="B324" s="80" t="s">
        <v>182</v>
      </c>
      <c r="C324" s="80" t="s">
        <v>1086</v>
      </c>
      <c r="D324" s="99" t="str">
        <f t="shared" si="1"/>
        <v>https://dxcriteria.cto-a.org/22bf48719810477e90d5a955a668339a</v>
      </c>
    </row>
    <row r="325">
      <c r="A325" s="80"/>
      <c r="B325" s="80" t="s">
        <v>184</v>
      </c>
      <c r="C325" s="80" t="s">
        <v>1087</v>
      </c>
      <c r="D325" s="99" t="str">
        <f t="shared" si="1"/>
        <v>https://dxcriteria.cto-a.org/6de8b6dd545b405a86ed444f076a83ca</v>
      </c>
    </row>
    <row r="326">
      <c r="A326" s="80"/>
      <c r="B326" s="80" t="s">
        <v>186</v>
      </c>
      <c r="C326" s="80" t="s">
        <v>1088</v>
      </c>
      <c r="D326" s="99" t="str">
        <f t="shared" si="1"/>
        <v>https://dxcriteria.cto-a.org/77ee5bc8320f4b71af56c22afb0f37ee</v>
      </c>
    </row>
    <row r="327">
      <c r="A327" s="80"/>
      <c r="B327" s="80" t="s">
        <v>188</v>
      </c>
      <c r="C327" s="80" t="s">
        <v>1089</v>
      </c>
      <c r="D327" s="99" t="str">
        <f t="shared" si="1"/>
        <v>https://dxcriteria.cto-a.org/2c55de74ef92438a8870a7991cd5908e</v>
      </c>
    </row>
    <row r="328">
      <c r="A328" s="80"/>
      <c r="B328" s="80" t="s">
        <v>190</v>
      </c>
      <c r="C328" s="80" t="s">
        <v>1090</v>
      </c>
      <c r="D328" s="99" t="str">
        <f t="shared" si="1"/>
        <v>https://dxcriteria.cto-a.org/b7672108ec5e4035b73aed05ab33711e</v>
      </c>
    </row>
    <row r="329">
      <c r="A329" s="80"/>
      <c r="B329" s="80" t="s">
        <v>192</v>
      </c>
      <c r="C329" s="80" t="s">
        <v>1091</v>
      </c>
      <c r="D329" s="99" t="str">
        <f t="shared" si="1"/>
        <v>https://dxcriteria.cto-a.org/0a64434beedb43e6b85ba7fb14af37ad</v>
      </c>
    </row>
  </sheetData>
  <hyperlinks>
    <hyperlink r:id="rId1" ref="D1"/>
  </hyperlinks>
  <drawing r:id="rId2"/>
</worksheet>
</file>