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user\PycharmProjects\MyUtilProject\MyApp\FlaskApp\app\modules\excel\"/>
    </mc:Choice>
  </mc:AlternateContent>
  <xr:revisionPtr revIDLastSave="0" documentId="13_ncr:1_{6F0C38E6-97F7-468D-99D2-2DC317ED1E9A}" xr6:coauthVersionLast="47" xr6:coauthVersionMax="47" xr10:uidLastSave="{00000000-0000-0000-0000-000000000000}"/>
  <bookViews>
    <workbookView xWindow="-120" yWindow="-120" windowWidth="21840" windowHeight="13020" firstSheet="1" activeTab="6" xr2:uid="{00000000-000D-0000-FFFF-FFFF00000000}"/>
  </bookViews>
  <sheets>
    <sheet name="データまとめ 簡易版" sheetId="1" r:id="rId1"/>
    <sheet name="データまとめ 完全版" sheetId="2" r:id="rId2"/>
    <sheet name="2023年上半期" sheetId="3" r:id="rId3"/>
    <sheet name="2023年下半期" sheetId="4" r:id="rId4"/>
    <sheet name="2024年上半期" sheetId="5" r:id="rId5"/>
    <sheet name="2024年下半期" sheetId="6" r:id="rId6"/>
    <sheet name="2025年上半期" sheetId="7" r:id="rId7"/>
  </sheets>
  <calcPr calcId="191029"/>
</workbook>
</file>

<file path=xl/calcChain.xml><?xml version="1.0" encoding="utf-8"?>
<calcChain xmlns="http://schemas.openxmlformats.org/spreadsheetml/2006/main">
  <c r="H18" i="7" l="1"/>
  <c r="H19" i="7"/>
  <c r="H5" i="7"/>
  <c r="H20" i="7"/>
  <c r="H14" i="7"/>
  <c r="H8" i="7"/>
  <c r="H21" i="7"/>
  <c r="H22" i="7"/>
  <c r="H12" i="7"/>
  <c r="H23" i="7"/>
  <c r="H24" i="7"/>
  <c r="H25" i="7"/>
  <c r="H15" i="7"/>
  <c r="H26" i="7"/>
  <c r="H27" i="7"/>
  <c r="H28" i="7"/>
  <c r="I18" i="7"/>
  <c r="I19" i="7"/>
  <c r="I5" i="7"/>
  <c r="I20" i="7"/>
  <c r="I14" i="7"/>
  <c r="I8" i="7"/>
  <c r="I21" i="7"/>
  <c r="I22" i="7"/>
  <c r="I12" i="7"/>
  <c r="I23" i="7"/>
  <c r="I24" i="7"/>
  <c r="I25" i="7"/>
  <c r="I15" i="7"/>
  <c r="I26" i="7"/>
  <c r="I27" i="7"/>
  <c r="I28" i="7"/>
  <c r="J18" i="7"/>
  <c r="J19" i="7"/>
  <c r="J5" i="7"/>
  <c r="J20" i="7"/>
  <c r="J14" i="7"/>
  <c r="J8" i="7"/>
  <c r="J21" i="7"/>
  <c r="J22" i="7"/>
  <c r="J12" i="7"/>
  <c r="J23" i="7"/>
  <c r="J24" i="7"/>
  <c r="J25" i="7"/>
  <c r="J15" i="7"/>
  <c r="J26" i="7"/>
  <c r="J27" i="7"/>
  <c r="J28" i="7"/>
  <c r="K18" i="7"/>
  <c r="K19" i="7"/>
  <c r="K5" i="7"/>
  <c r="K20" i="7"/>
  <c r="K14" i="7"/>
  <c r="K8" i="7"/>
  <c r="K21" i="7"/>
  <c r="K22" i="7"/>
  <c r="K12" i="7"/>
  <c r="K23" i="7"/>
  <c r="K24" i="7"/>
  <c r="K25" i="7"/>
  <c r="K15" i="7"/>
  <c r="K26" i="7"/>
  <c r="K27" i="7"/>
  <c r="K28" i="7"/>
  <c r="H7" i="7"/>
  <c r="H6" i="7"/>
  <c r="H16" i="7"/>
  <c r="H17" i="7"/>
  <c r="I7" i="7"/>
  <c r="I6" i="7"/>
  <c r="I16" i="7"/>
  <c r="I17" i="7"/>
  <c r="J7" i="7"/>
  <c r="J6" i="7"/>
  <c r="J16" i="7"/>
  <c r="J17" i="7"/>
  <c r="K7" i="7"/>
  <c r="K6" i="7"/>
  <c r="K16" i="7"/>
  <c r="K17" i="7"/>
  <c r="H11" i="7"/>
  <c r="I11" i="7"/>
  <c r="J11" i="7"/>
  <c r="K11" i="7"/>
  <c r="K3" i="7"/>
  <c r="K4" i="7"/>
  <c r="K9" i="7"/>
  <c r="K10" i="7"/>
  <c r="K13" i="7"/>
  <c r="H13" i="7"/>
  <c r="I13" i="7"/>
  <c r="J13" i="7"/>
  <c r="H9" i="7"/>
  <c r="I9" i="7"/>
  <c r="J9" i="7"/>
  <c r="J3" i="7"/>
  <c r="J4" i="7"/>
  <c r="J10" i="7"/>
  <c r="H10" i="7"/>
  <c r="I10" i="7"/>
  <c r="I4" i="7"/>
  <c r="H4" i="7"/>
  <c r="I3" i="7"/>
  <c r="H3" i="7"/>
  <c r="O37" i="6"/>
  <c r="N37" i="6"/>
  <c r="M37" i="6"/>
  <c r="L37" i="6"/>
  <c r="K37" i="6"/>
  <c r="J37" i="6"/>
  <c r="I37" i="6"/>
  <c r="O36" i="6"/>
  <c r="N36" i="6"/>
  <c r="M36" i="6"/>
  <c r="L36" i="6"/>
  <c r="K36" i="6"/>
  <c r="J36" i="6"/>
  <c r="I36" i="6"/>
  <c r="O35" i="6"/>
  <c r="N35" i="6"/>
  <c r="M35" i="6"/>
  <c r="L35" i="6"/>
  <c r="K35" i="6"/>
  <c r="J35" i="6"/>
  <c r="I35" i="6"/>
  <c r="O34" i="6"/>
  <c r="N34" i="6"/>
  <c r="M34" i="6"/>
  <c r="L34" i="6"/>
  <c r="K34" i="6"/>
  <c r="J34" i="6"/>
  <c r="I34" i="6"/>
  <c r="O33" i="6"/>
  <c r="N33" i="6"/>
  <c r="M33" i="6"/>
  <c r="L33" i="6"/>
  <c r="K33" i="6"/>
  <c r="J33" i="6"/>
  <c r="I33" i="6"/>
  <c r="O32" i="6"/>
  <c r="N32" i="6"/>
  <c r="M32" i="6"/>
  <c r="L32" i="6"/>
  <c r="K32" i="6"/>
  <c r="J32" i="6"/>
  <c r="I32" i="6"/>
  <c r="O31" i="6"/>
  <c r="N31" i="6"/>
  <c r="M31" i="6"/>
  <c r="L31" i="6"/>
  <c r="K31" i="6"/>
  <c r="J31" i="6"/>
  <c r="I31" i="6"/>
  <c r="O30" i="6"/>
  <c r="N30" i="6"/>
  <c r="M30" i="6"/>
  <c r="L30" i="6"/>
  <c r="K30" i="6"/>
  <c r="J30" i="6"/>
  <c r="I30" i="6"/>
  <c r="O29" i="6"/>
  <c r="N29" i="6"/>
  <c r="M29" i="6"/>
  <c r="L29" i="6"/>
  <c r="K29" i="6"/>
  <c r="J29" i="6"/>
  <c r="I29" i="6"/>
  <c r="O28" i="6"/>
  <c r="N28" i="6"/>
  <c r="M28" i="6"/>
  <c r="L28" i="6"/>
  <c r="K28" i="6"/>
  <c r="J28" i="6"/>
  <c r="I28" i="6"/>
  <c r="O27" i="6"/>
  <c r="N27" i="6"/>
  <c r="M27" i="6"/>
  <c r="L27" i="6"/>
  <c r="K27" i="6"/>
  <c r="J27" i="6"/>
  <c r="I27" i="6"/>
  <c r="O26" i="6"/>
  <c r="N26" i="6"/>
  <c r="M26" i="6"/>
  <c r="L26" i="6"/>
  <c r="K26" i="6"/>
  <c r="J26" i="6"/>
  <c r="I26" i="6"/>
  <c r="O25" i="6"/>
  <c r="N25" i="6"/>
  <c r="M25" i="6"/>
  <c r="L25" i="6"/>
  <c r="K25" i="6"/>
  <c r="J25" i="6"/>
  <c r="I25" i="6"/>
  <c r="O24" i="6"/>
  <c r="N24" i="6"/>
  <c r="M24" i="6"/>
  <c r="L24" i="6"/>
  <c r="K24" i="6"/>
  <c r="J24" i="6"/>
  <c r="I24" i="6"/>
  <c r="O23" i="6"/>
  <c r="N23" i="6"/>
  <c r="M23" i="6"/>
  <c r="L23" i="6"/>
  <c r="K23" i="6"/>
  <c r="J23" i="6"/>
  <c r="I23" i="6"/>
  <c r="O22" i="6"/>
  <c r="N22" i="6"/>
  <c r="M22" i="6"/>
  <c r="L22" i="6"/>
  <c r="K22" i="6"/>
  <c r="J22" i="6"/>
  <c r="I22" i="6"/>
  <c r="O21" i="6"/>
  <c r="N21" i="6"/>
  <c r="M21" i="6"/>
  <c r="L21" i="6"/>
  <c r="K21" i="6"/>
  <c r="J21" i="6"/>
  <c r="I21" i="6"/>
  <c r="O20" i="6"/>
  <c r="N20" i="6"/>
  <c r="M20" i="6"/>
  <c r="L20" i="6"/>
  <c r="K20" i="6"/>
  <c r="J20" i="6"/>
  <c r="I20" i="6"/>
  <c r="O19" i="6"/>
  <c r="N19" i="6"/>
  <c r="M19" i="6"/>
  <c r="L19" i="6"/>
  <c r="K19" i="6"/>
  <c r="J19" i="6"/>
  <c r="I19" i="6"/>
  <c r="O18" i="6"/>
  <c r="N18" i="6"/>
  <c r="M18" i="6"/>
  <c r="L18" i="6"/>
  <c r="K18" i="6"/>
  <c r="J18" i="6"/>
  <c r="I18" i="6"/>
  <c r="O17" i="6"/>
  <c r="N17" i="6"/>
  <c r="M17" i="6"/>
  <c r="L17" i="6"/>
  <c r="K17" i="6"/>
  <c r="J17" i="6"/>
  <c r="I17" i="6"/>
  <c r="O16" i="6"/>
  <c r="N16" i="6"/>
  <c r="M16" i="6"/>
  <c r="L16" i="6"/>
  <c r="K16" i="6"/>
  <c r="J16" i="6"/>
  <c r="I16" i="6"/>
  <c r="O15" i="6"/>
  <c r="N15" i="6"/>
  <c r="M15" i="6"/>
  <c r="L15" i="6"/>
  <c r="K15" i="6"/>
  <c r="J15" i="6"/>
  <c r="I15" i="6"/>
  <c r="O14" i="6"/>
  <c r="N14" i="6"/>
  <c r="M14" i="6"/>
  <c r="L14" i="6"/>
  <c r="K14" i="6"/>
  <c r="J14" i="6"/>
  <c r="I14" i="6"/>
  <c r="O13" i="6"/>
  <c r="N13" i="6"/>
  <c r="M13" i="6"/>
  <c r="L13" i="6"/>
  <c r="K13" i="6"/>
  <c r="J13" i="6"/>
  <c r="I13" i="6"/>
  <c r="O12" i="6"/>
  <c r="N12" i="6"/>
  <c r="M12" i="6"/>
  <c r="L12" i="6"/>
  <c r="K12" i="6"/>
  <c r="J12" i="6"/>
  <c r="I12" i="6"/>
  <c r="O11" i="6"/>
  <c r="N11" i="6"/>
  <c r="M11" i="6"/>
  <c r="L11" i="6"/>
  <c r="K11" i="6"/>
  <c r="J11" i="6"/>
  <c r="I11" i="6"/>
  <c r="O10" i="6"/>
  <c r="N10" i="6"/>
  <c r="M10" i="6"/>
  <c r="L10" i="6"/>
  <c r="K10" i="6"/>
  <c r="J10" i="6"/>
  <c r="I10" i="6"/>
  <c r="O9" i="6"/>
  <c r="N9" i="6"/>
  <c r="M9" i="6"/>
  <c r="L9" i="6"/>
  <c r="K9" i="6"/>
  <c r="J9" i="6"/>
  <c r="I9" i="6"/>
  <c r="O8" i="6"/>
  <c r="N8" i="6"/>
  <c r="M8" i="6"/>
  <c r="L8" i="6"/>
  <c r="K8" i="6"/>
  <c r="J8" i="6"/>
  <c r="I8" i="6"/>
  <c r="O7" i="6"/>
  <c r="N7" i="6"/>
  <c r="M7" i="6"/>
  <c r="L7" i="6"/>
  <c r="K7" i="6"/>
  <c r="J7" i="6"/>
  <c r="I7" i="6"/>
  <c r="O6" i="6"/>
  <c r="N6" i="6"/>
  <c r="M6" i="6"/>
  <c r="L6" i="6"/>
  <c r="K6" i="6"/>
  <c r="J6" i="6"/>
  <c r="I6" i="6"/>
  <c r="O5" i="6"/>
  <c r="N5" i="6"/>
  <c r="M5" i="6"/>
  <c r="L5" i="6"/>
  <c r="K5" i="6"/>
  <c r="J5" i="6"/>
  <c r="I5" i="6"/>
  <c r="O4" i="6"/>
  <c r="N4" i="6"/>
  <c r="M4" i="6"/>
  <c r="L4" i="6"/>
  <c r="K4" i="6"/>
  <c r="J4" i="6"/>
  <c r="I4" i="6"/>
  <c r="O3" i="6"/>
  <c r="N3" i="6"/>
  <c r="M3" i="6"/>
  <c r="L3" i="6"/>
  <c r="K3" i="6"/>
  <c r="J3" i="6"/>
  <c r="I3" i="6"/>
  <c r="O43" i="5"/>
  <c r="N43" i="5"/>
  <c r="M43" i="5"/>
  <c r="L43" i="5"/>
  <c r="K43" i="5"/>
  <c r="J43" i="5"/>
  <c r="I43" i="5"/>
  <c r="O42" i="5"/>
  <c r="N42" i="5"/>
  <c r="M42" i="5"/>
  <c r="L42" i="5"/>
  <c r="K42" i="5"/>
  <c r="J42" i="5"/>
  <c r="I42" i="5"/>
  <c r="O41" i="5"/>
  <c r="N41" i="5"/>
  <c r="M41" i="5"/>
  <c r="L41" i="5"/>
  <c r="K41" i="5"/>
  <c r="J41" i="5"/>
  <c r="I41" i="5"/>
  <c r="O40" i="5"/>
  <c r="N40" i="5"/>
  <c r="M40" i="5"/>
  <c r="L40" i="5"/>
  <c r="K40" i="5"/>
  <c r="J40" i="5"/>
  <c r="I40" i="5"/>
  <c r="O39" i="5"/>
  <c r="N39" i="5"/>
  <c r="M39" i="5"/>
  <c r="L39" i="5"/>
  <c r="K39" i="5"/>
  <c r="J39" i="5"/>
  <c r="I39" i="5"/>
  <c r="O38" i="5"/>
  <c r="N38" i="5"/>
  <c r="M38" i="5"/>
  <c r="L38" i="5"/>
  <c r="K38" i="5"/>
  <c r="J38" i="5"/>
  <c r="I38" i="5"/>
  <c r="O37" i="5"/>
  <c r="N37" i="5"/>
  <c r="M37" i="5"/>
  <c r="L37" i="5"/>
  <c r="K37" i="5"/>
  <c r="J37" i="5"/>
  <c r="I37" i="5"/>
  <c r="O36" i="5"/>
  <c r="N36" i="5"/>
  <c r="M36" i="5"/>
  <c r="L36" i="5"/>
  <c r="K36" i="5"/>
  <c r="J36" i="5"/>
  <c r="I36" i="5"/>
  <c r="O35" i="5"/>
  <c r="N35" i="5"/>
  <c r="M35" i="5"/>
  <c r="L35" i="5"/>
  <c r="K35" i="5"/>
  <c r="J35" i="5"/>
  <c r="I35" i="5"/>
  <c r="O34" i="5"/>
  <c r="N34" i="5"/>
  <c r="M34" i="5"/>
  <c r="L34" i="5"/>
  <c r="K34" i="5"/>
  <c r="J34" i="5"/>
  <c r="I34" i="5"/>
  <c r="O33" i="5"/>
  <c r="N33" i="5"/>
  <c r="M33" i="5"/>
  <c r="L33" i="5"/>
  <c r="K33" i="5"/>
  <c r="J33" i="5"/>
  <c r="I33" i="5"/>
  <c r="O32" i="5"/>
  <c r="N32" i="5"/>
  <c r="M32" i="5"/>
  <c r="L32" i="5"/>
  <c r="K32" i="5"/>
  <c r="J32" i="5"/>
  <c r="I32" i="5"/>
  <c r="O31" i="5"/>
  <c r="N31" i="5"/>
  <c r="M31" i="5"/>
  <c r="L31" i="5"/>
  <c r="K31" i="5"/>
  <c r="J31" i="5"/>
  <c r="I31" i="5"/>
  <c r="O30" i="5"/>
  <c r="N30" i="5"/>
  <c r="M30" i="5"/>
  <c r="L30" i="5"/>
  <c r="K30" i="5"/>
  <c r="J30" i="5"/>
  <c r="I30" i="5"/>
  <c r="O29" i="5"/>
  <c r="N29" i="5"/>
  <c r="M29" i="5"/>
  <c r="L29" i="5"/>
  <c r="K29" i="5"/>
  <c r="J29" i="5"/>
  <c r="I29" i="5"/>
  <c r="O28" i="5"/>
  <c r="N28" i="5"/>
  <c r="M28" i="5"/>
  <c r="L28" i="5"/>
  <c r="K28" i="5"/>
  <c r="J28" i="5"/>
  <c r="I28" i="5"/>
  <c r="O27" i="5"/>
  <c r="N27" i="5"/>
  <c r="M27" i="5"/>
  <c r="L27" i="5"/>
  <c r="K27" i="5"/>
  <c r="J27" i="5"/>
  <c r="I27" i="5"/>
  <c r="O26" i="5"/>
  <c r="N26" i="5"/>
  <c r="M26" i="5"/>
  <c r="L26" i="5"/>
  <c r="K26" i="5"/>
  <c r="J26" i="5"/>
  <c r="I26" i="5"/>
  <c r="O25" i="5"/>
  <c r="N25" i="5"/>
  <c r="M25" i="5"/>
  <c r="L25" i="5"/>
  <c r="K25" i="5"/>
  <c r="J25" i="5"/>
  <c r="I25" i="5"/>
  <c r="O24" i="5"/>
  <c r="N24" i="5"/>
  <c r="M24" i="5"/>
  <c r="L24" i="5"/>
  <c r="K24" i="5"/>
  <c r="J24" i="5"/>
  <c r="I24" i="5"/>
  <c r="O23" i="5"/>
  <c r="N23" i="5"/>
  <c r="M23" i="5"/>
  <c r="L23" i="5"/>
  <c r="K23" i="5"/>
  <c r="J23" i="5"/>
  <c r="I23" i="5"/>
  <c r="O22" i="5"/>
  <c r="N22" i="5"/>
  <c r="M22" i="5"/>
  <c r="L22" i="5"/>
  <c r="K22" i="5"/>
  <c r="J22" i="5"/>
  <c r="I22" i="5"/>
  <c r="O21" i="5"/>
  <c r="N21" i="5"/>
  <c r="M21" i="5"/>
  <c r="L21" i="5"/>
  <c r="K21" i="5"/>
  <c r="J21" i="5"/>
  <c r="I21" i="5"/>
  <c r="O20" i="5"/>
  <c r="N20" i="5"/>
  <c r="M20" i="5"/>
  <c r="L20" i="5"/>
  <c r="K20" i="5"/>
  <c r="J20" i="5"/>
  <c r="I20" i="5"/>
  <c r="O19" i="5"/>
  <c r="N19" i="5"/>
  <c r="M19" i="5"/>
  <c r="L19" i="5"/>
  <c r="K19" i="5"/>
  <c r="J19" i="5"/>
  <c r="I19" i="5"/>
  <c r="O18" i="5"/>
  <c r="N18" i="5"/>
  <c r="M18" i="5"/>
  <c r="L18" i="5"/>
  <c r="K18" i="5"/>
  <c r="J18" i="5"/>
  <c r="I18" i="5"/>
  <c r="O17" i="5"/>
  <c r="N17" i="5"/>
  <c r="M17" i="5"/>
  <c r="L17" i="5"/>
  <c r="K17" i="5"/>
  <c r="J17" i="5"/>
  <c r="I17" i="5"/>
  <c r="O16" i="5"/>
  <c r="N16" i="5"/>
  <c r="M16" i="5"/>
  <c r="L16" i="5"/>
  <c r="K16" i="5"/>
  <c r="J16" i="5"/>
  <c r="I16" i="5"/>
  <c r="O15" i="5"/>
  <c r="N15" i="5"/>
  <c r="M15" i="5"/>
  <c r="L15" i="5"/>
  <c r="K15" i="5"/>
  <c r="J15" i="5"/>
  <c r="I15" i="5"/>
  <c r="O14" i="5"/>
  <c r="N14" i="5"/>
  <c r="M14" i="5"/>
  <c r="L14" i="5"/>
  <c r="K14" i="5"/>
  <c r="J14" i="5"/>
  <c r="I14" i="5"/>
  <c r="O13" i="5"/>
  <c r="N13" i="5"/>
  <c r="M13" i="5"/>
  <c r="L13" i="5"/>
  <c r="K13" i="5"/>
  <c r="J13" i="5"/>
  <c r="I13" i="5"/>
  <c r="O12" i="5"/>
  <c r="N12" i="5"/>
  <c r="M12" i="5"/>
  <c r="L12" i="5"/>
  <c r="K12" i="5"/>
  <c r="J12" i="5"/>
  <c r="I12" i="5"/>
  <c r="O11" i="5"/>
  <c r="N11" i="5"/>
  <c r="M11" i="5"/>
  <c r="L11" i="5"/>
  <c r="K11" i="5"/>
  <c r="J11" i="5"/>
  <c r="I11" i="5"/>
  <c r="O10" i="5"/>
  <c r="N10" i="5"/>
  <c r="M10" i="5"/>
  <c r="L10" i="5"/>
  <c r="K10" i="5"/>
  <c r="J10" i="5"/>
  <c r="I10" i="5"/>
  <c r="O9" i="5"/>
  <c r="N9" i="5"/>
  <c r="M9" i="5"/>
  <c r="L9" i="5"/>
  <c r="K9" i="5"/>
  <c r="J9" i="5"/>
  <c r="I9" i="5"/>
  <c r="O8" i="5"/>
  <c r="N8" i="5"/>
  <c r="M8" i="5"/>
  <c r="L8" i="5"/>
  <c r="K8" i="5"/>
  <c r="J8" i="5"/>
  <c r="I8" i="5"/>
  <c r="O7" i="5"/>
  <c r="N7" i="5"/>
  <c r="M7" i="5"/>
  <c r="L7" i="5"/>
  <c r="K7" i="5"/>
  <c r="J7" i="5"/>
  <c r="I7" i="5"/>
  <c r="O6" i="5"/>
  <c r="N6" i="5"/>
  <c r="M6" i="5"/>
  <c r="L6" i="5"/>
  <c r="K6" i="5"/>
  <c r="J6" i="5"/>
  <c r="I6" i="5"/>
  <c r="O5" i="5"/>
  <c r="N5" i="5"/>
  <c r="M5" i="5"/>
  <c r="L5" i="5"/>
  <c r="K5" i="5"/>
  <c r="J5" i="5"/>
  <c r="I5" i="5"/>
  <c r="O4" i="5"/>
  <c r="N4" i="5"/>
  <c r="M4" i="5"/>
  <c r="L4" i="5"/>
  <c r="K4" i="5"/>
  <c r="J4" i="5"/>
  <c r="I4" i="5"/>
  <c r="O3" i="5"/>
  <c r="N3" i="5"/>
  <c r="M3" i="5"/>
  <c r="L3" i="5"/>
  <c r="K3" i="5"/>
  <c r="J3" i="5"/>
  <c r="I3" i="5"/>
  <c r="N61" i="4"/>
  <c r="M61" i="4"/>
  <c r="L61" i="4"/>
  <c r="K61" i="4"/>
  <c r="J61" i="4"/>
  <c r="I61" i="4"/>
  <c r="H61" i="4"/>
  <c r="N60" i="4"/>
  <c r="M60" i="4"/>
  <c r="L60" i="4"/>
  <c r="K60" i="4"/>
  <c r="J60" i="4"/>
  <c r="I60" i="4"/>
  <c r="H60" i="4"/>
  <c r="N59" i="4"/>
  <c r="M59" i="4"/>
  <c r="L59" i="4"/>
  <c r="K59" i="4"/>
  <c r="J59" i="4"/>
  <c r="I59" i="4"/>
  <c r="H59" i="4"/>
  <c r="N58" i="4"/>
  <c r="M58" i="4"/>
  <c r="L58" i="4"/>
  <c r="K58" i="4"/>
  <c r="J58" i="4"/>
  <c r="I58" i="4"/>
  <c r="H58" i="4"/>
  <c r="N57" i="4"/>
  <c r="M57" i="4"/>
  <c r="L57" i="4"/>
  <c r="K57" i="4"/>
  <c r="J57" i="4"/>
  <c r="I57" i="4"/>
  <c r="H57" i="4"/>
  <c r="N56" i="4"/>
  <c r="M56" i="4"/>
  <c r="L56" i="4"/>
  <c r="K56" i="4"/>
  <c r="J56" i="4"/>
  <c r="I56" i="4"/>
  <c r="H56" i="4"/>
  <c r="N55" i="4"/>
  <c r="M55" i="4"/>
  <c r="L55" i="4"/>
  <c r="K55" i="4"/>
  <c r="J55" i="4"/>
  <c r="I55" i="4"/>
  <c r="H55" i="4"/>
  <c r="N54" i="4"/>
  <c r="M54" i="4"/>
  <c r="L54" i="4"/>
  <c r="K54" i="4"/>
  <c r="J54" i="4"/>
  <c r="I54" i="4"/>
  <c r="H54" i="4"/>
  <c r="N53" i="4"/>
  <c r="M53" i="4"/>
  <c r="L53" i="4"/>
  <c r="K53" i="4"/>
  <c r="J53" i="4"/>
  <c r="I53" i="4"/>
  <c r="H53" i="4"/>
  <c r="N52" i="4"/>
  <c r="M52" i="4"/>
  <c r="L52" i="4"/>
  <c r="K52" i="4"/>
  <c r="J52" i="4"/>
  <c r="I52" i="4"/>
  <c r="H52" i="4"/>
  <c r="N51" i="4"/>
  <c r="M51" i="4"/>
  <c r="L51" i="4"/>
  <c r="K51" i="4"/>
  <c r="J51" i="4"/>
  <c r="I51" i="4"/>
  <c r="H51" i="4"/>
  <c r="N50" i="4"/>
  <c r="M50" i="4"/>
  <c r="L50" i="4"/>
  <c r="K50" i="4"/>
  <c r="J50" i="4"/>
  <c r="I50" i="4"/>
  <c r="H50" i="4"/>
  <c r="N49" i="4"/>
  <c r="M49" i="4"/>
  <c r="L49" i="4"/>
  <c r="K49" i="4"/>
  <c r="J49" i="4"/>
  <c r="I49" i="4"/>
  <c r="H49" i="4"/>
  <c r="N48" i="4"/>
  <c r="M48" i="4"/>
  <c r="L48" i="4"/>
  <c r="K48" i="4"/>
  <c r="J48" i="4"/>
  <c r="I48" i="4"/>
  <c r="H48" i="4"/>
  <c r="N47" i="4"/>
  <c r="M47" i="4"/>
  <c r="L47" i="4"/>
  <c r="K47" i="4"/>
  <c r="J47" i="4"/>
  <c r="I47" i="4"/>
  <c r="H47" i="4"/>
  <c r="N46" i="4"/>
  <c r="M46" i="4"/>
  <c r="L46" i="4"/>
  <c r="K46" i="4"/>
  <c r="J46" i="4"/>
  <c r="I46" i="4"/>
  <c r="H46" i="4"/>
  <c r="N45" i="4"/>
  <c r="M45" i="4"/>
  <c r="L45" i="4"/>
  <c r="K45" i="4"/>
  <c r="J45" i="4"/>
  <c r="I45" i="4"/>
  <c r="H45" i="4"/>
  <c r="N44" i="4"/>
  <c r="M44" i="4"/>
  <c r="L44" i="4"/>
  <c r="K44" i="4"/>
  <c r="J44" i="4"/>
  <c r="I44" i="4"/>
  <c r="H44" i="4"/>
  <c r="N43" i="4"/>
  <c r="M43" i="4"/>
  <c r="L43" i="4"/>
  <c r="K43" i="4"/>
  <c r="J43" i="4"/>
  <c r="I43" i="4"/>
  <c r="H43" i="4"/>
  <c r="N42" i="4"/>
  <c r="M42" i="4"/>
  <c r="L42" i="4"/>
  <c r="K42" i="4"/>
  <c r="J42" i="4"/>
  <c r="I42" i="4"/>
  <c r="H42" i="4"/>
  <c r="N41" i="4"/>
  <c r="M41" i="4"/>
  <c r="L41" i="4"/>
  <c r="K41" i="4"/>
  <c r="J41" i="4"/>
  <c r="I41" i="4"/>
  <c r="H41" i="4"/>
  <c r="N40" i="4"/>
  <c r="M40" i="4"/>
  <c r="L40" i="4"/>
  <c r="K40" i="4"/>
  <c r="J40" i="4"/>
  <c r="I40" i="4"/>
  <c r="H40" i="4"/>
  <c r="N39" i="4"/>
  <c r="M39" i="4"/>
  <c r="L39" i="4"/>
  <c r="K39" i="4"/>
  <c r="J39" i="4"/>
  <c r="I39" i="4"/>
  <c r="H39" i="4"/>
  <c r="N38" i="4"/>
  <c r="M38" i="4"/>
  <c r="L38" i="4"/>
  <c r="K38" i="4"/>
  <c r="J38" i="4"/>
  <c r="I38" i="4"/>
  <c r="H38" i="4"/>
  <c r="N37" i="4"/>
  <c r="M37" i="4"/>
  <c r="L37" i="4"/>
  <c r="K37" i="4"/>
  <c r="J37" i="4"/>
  <c r="I37" i="4"/>
  <c r="H37" i="4"/>
  <c r="N36" i="4"/>
  <c r="M36" i="4"/>
  <c r="L36" i="4"/>
  <c r="K36" i="4"/>
  <c r="J36" i="4"/>
  <c r="I36" i="4"/>
  <c r="H36" i="4"/>
  <c r="N35" i="4"/>
  <c r="M35" i="4"/>
  <c r="L35" i="4"/>
  <c r="K35" i="4"/>
  <c r="J35" i="4"/>
  <c r="I35" i="4"/>
  <c r="H35" i="4"/>
  <c r="N34" i="4"/>
  <c r="M34" i="4"/>
  <c r="L34" i="4"/>
  <c r="K34" i="4"/>
  <c r="J34" i="4"/>
  <c r="I34" i="4"/>
  <c r="H34" i="4"/>
  <c r="N33" i="4"/>
  <c r="M33" i="4"/>
  <c r="L33" i="4"/>
  <c r="K33" i="4"/>
  <c r="J33" i="4"/>
  <c r="I33" i="4"/>
  <c r="H33" i="4"/>
  <c r="N32" i="4"/>
  <c r="M32" i="4"/>
  <c r="L32" i="4"/>
  <c r="K32" i="4"/>
  <c r="J32" i="4"/>
  <c r="I32" i="4"/>
  <c r="H32" i="4"/>
  <c r="N31" i="4"/>
  <c r="M31" i="4"/>
  <c r="L31" i="4"/>
  <c r="K31" i="4"/>
  <c r="J31" i="4"/>
  <c r="I31" i="4"/>
  <c r="H31" i="4"/>
  <c r="N30" i="4"/>
  <c r="M30" i="4"/>
  <c r="L30" i="4"/>
  <c r="K30" i="4"/>
  <c r="J30" i="4"/>
  <c r="I30" i="4"/>
  <c r="H30" i="4"/>
  <c r="N29" i="4"/>
  <c r="M29" i="4"/>
  <c r="L29" i="4"/>
  <c r="K29" i="4"/>
  <c r="J29" i="4"/>
  <c r="I29" i="4"/>
  <c r="H29" i="4"/>
  <c r="N28" i="4"/>
  <c r="M28" i="4"/>
  <c r="L28" i="4"/>
  <c r="K28" i="4"/>
  <c r="J28" i="4"/>
  <c r="I28" i="4"/>
  <c r="H28" i="4"/>
  <c r="N27" i="4"/>
  <c r="M27" i="4"/>
  <c r="L27" i="4"/>
  <c r="K27" i="4"/>
  <c r="J27" i="4"/>
  <c r="I27" i="4"/>
  <c r="H27" i="4"/>
  <c r="N26" i="4"/>
  <c r="M26" i="4"/>
  <c r="L26" i="4"/>
  <c r="K26" i="4"/>
  <c r="J26" i="4"/>
  <c r="I26" i="4"/>
  <c r="H26" i="4"/>
  <c r="N25" i="4"/>
  <c r="M25" i="4"/>
  <c r="L25" i="4"/>
  <c r="K25" i="4"/>
  <c r="J25" i="4"/>
  <c r="I25" i="4"/>
  <c r="H25" i="4"/>
  <c r="N24" i="4"/>
  <c r="M24" i="4"/>
  <c r="L24" i="4"/>
  <c r="K24" i="4"/>
  <c r="J24" i="4"/>
  <c r="I24" i="4"/>
  <c r="H24" i="4"/>
  <c r="N23" i="4"/>
  <c r="M23" i="4"/>
  <c r="L23" i="4"/>
  <c r="K23" i="4"/>
  <c r="J23" i="4"/>
  <c r="I23" i="4"/>
  <c r="H23" i="4"/>
  <c r="N22" i="4"/>
  <c r="M22" i="4"/>
  <c r="L22" i="4"/>
  <c r="K22" i="4"/>
  <c r="J22" i="4"/>
  <c r="I22" i="4"/>
  <c r="H22" i="4"/>
  <c r="N21" i="4"/>
  <c r="M21" i="4"/>
  <c r="L21" i="4"/>
  <c r="K21" i="4"/>
  <c r="J21" i="4"/>
  <c r="I21" i="4"/>
  <c r="H21" i="4"/>
  <c r="N20" i="4"/>
  <c r="M20" i="4"/>
  <c r="L20" i="4"/>
  <c r="K20" i="4"/>
  <c r="J20" i="4"/>
  <c r="I20" i="4"/>
  <c r="H20" i="4"/>
  <c r="N19" i="4"/>
  <c r="M19" i="4"/>
  <c r="L19" i="4"/>
  <c r="K19" i="4"/>
  <c r="J19" i="4"/>
  <c r="I19" i="4"/>
  <c r="H19" i="4"/>
  <c r="N18" i="4"/>
  <c r="M18" i="4"/>
  <c r="L18" i="4"/>
  <c r="K18" i="4"/>
  <c r="J18" i="4"/>
  <c r="I18" i="4"/>
  <c r="H18" i="4"/>
  <c r="N17" i="4"/>
  <c r="M17" i="4"/>
  <c r="L17" i="4"/>
  <c r="K17" i="4"/>
  <c r="J17" i="4"/>
  <c r="I17" i="4"/>
  <c r="H17" i="4"/>
  <c r="N16" i="4"/>
  <c r="M16" i="4"/>
  <c r="L16" i="4"/>
  <c r="K16" i="4"/>
  <c r="J16" i="4"/>
  <c r="I16" i="4"/>
  <c r="H16" i="4"/>
  <c r="N15" i="4"/>
  <c r="M15" i="4"/>
  <c r="L15" i="4"/>
  <c r="K15" i="4"/>
  <c r="J15" i="4"/>
  <c r="I15" i="4"/>
  <c r="H15" i="4"/>
  <c r="N14" i="4"/>
  <c r="M14" i="4"/>
  <c r="L14" i="4"/>
  <c r="K14" i="4"/>
  <c r="J14" i="4"/>
  <c r="I14" i="4"/>
  <c r="H14" i="4"/>
  <c r="N13" i="4"/>
  <c r="M13" i="4"/>
  <c r="L13" i="4"/>
  <c r="K13" i="4"/>
  <c r="J13" i="4"/>
  <c r="I13" i="4"/>
  <c r="H13" i="4"/>
  <c r="N12" i="4"/>
  <c r="M12" i="4"/>
  <c r="L12" i="4"/>
  <c r="K12" i="4"/>
  <c r="J12" i="4"/>
  <c r="I12" i="4"/>
  <c r="H12" i="4"/>
  <c r="N11" i="4"/>
  <c r="M11" i="4"/>
  <c r="L11" i="4"/>
  <c r="K11" i="4"/>
  <c r="J11" i="4"/>
  <c r="I11" i="4"/>
  <c r="H11" i="4"/>
  <c r="N10" i="4"/>
  <c r="M10" i="4"/>
  <c r="L10" i="4"/>
  <c r="K10" i="4"/>
  <c r="J10" i="4"/>
  <c r="I10" i="4"/>
  <c r="H10" i="4"/>
  <c r="N9" i="4"/>
  <c r="M9" i="4"/>
  <c r="L9" i="4"/>
  <c r="K9" i="4"/>
  <c r="J9" i="4"/>
  <c r="I9" i="4"/>
  <c r="H9" i="4"/>
  <c r="N8" i="4"/>
  <c r="M8" i="4"/>
  <c r="L8" i="4"/>
  <c r="K8" i="4"/>
  <c r="J8" i="4"/>
  <c r="I8" i="4"/>
  <c r="H8" i="4"/>
  <c r="N7" i="4"/>
  <c r="M7" i="4"/>
  <c r="L7" i="4"/>
  <c r="K7" i="4"/>
  <c r="J7" i="4"/>
  <c r="I7" i="4"/>
  <c r="H7" i="4"/>
  <c r="N6" i="4"/>
  <c r="M6" i="4"/>
  <c r="L6" i="4"/>
  <c r="K6" i="4"/>
  <c r="J6" i="4"/>
  <c r="I6" i="4"/>
  <c r="H6" i="4"/>
  <c r="N5" i="4"/>
  <c r="M5" i="4"/>
  <c r="L5" i="4"/>
  <c r="K5" i="4"/>
  <c r="J5" i="4"/>
  <c r="I5" i="4"/>
  <c r="H5" i="4"/>
  <c r="N4" i="4"/>
  <c r="M4" i="4"/>
  <c r="L4" i="4"/>
  <c r="K4" i="4"/>
  <c r="J4" i="4"/>
  <c r="I4" i="4"/>
  <c r="H4" i="4"/>
  <c r="N3" i="4"/>
  <c r="M3" i="4"/>
  <c r="L3" i="4"/>
  <c r="K3" i="4"/>
  <c r="J3" i="4"/>
  <c r="I3" i="4"/>
  <c r="H3" i="4"/>
  <c r="O86" i="3"/>
  <c r="N86" i="3"/>
  <c r="M86" i="3"/>
  <c r="L86" i="3"/>
  <c r="K86" i="3"/>
  <c r="J86" i="3"/>
  <c r="I86" i="3"/>
  <c r="O85" i="3"/>
  <c r="N85" i="3"/>
  <c r="M85" i="3"/>
  <c r="L85" i="3"/>
  <c r="K85" i="3"/>
  <c r="J85" i="3"/>
  <c r="I85" i="3"/>
  <c r="O84" i="3"/>
  <c r="N84" i="3"/>
  <c r="M84" i="3"/>
  <c r="L84" i="3"/>
  <c r="K84" i="3"/>
  <c r="J84" i="3"/>
  <c r="I84" i="3"/>
  <c r="O83" i="3"/>
  <c r="N83" i="3"/>
  <c r="M83" i="3"/>
  <c r="L83" i="3"/>
  <c r="K83" i="3"/>
  <c r="J83" i="3"/>
  <c r="I83" i="3"/>
  <c r="O82" i="3"/>
  <c r="N82" i="3"/>
  <c r="M82" i="3"/>
  <c r="L82" i="3"/>
  <c r="K82" i="3"/>
  <c r="J82" i="3"/>
  <c r="I82" i="3"/>
  <c r="O81" i="3"/>
  <c r="N81" i="3"/>
  <c r="M81" i="3"/>
  <c r="L81" i="3"/>
  <c r="K81" i="3"/>
  <c r="J81" i="3"/>
  <c r="I81" i="3"/>
  <c r="O80" i="3"/>
  <c r="N80" i="3"/>
  <c r="M80" i="3"/>
  <c r="L80" i="3"/>
  <c r="K80" i="3"/>
  <c r="J80" i="3"/>
  <c r="I80" i="3"/>
  <c r="O79" i="3"/>
  <c r="N79" i="3"/>
  <c r="M79" i="3"/>
  <c r="L79" i="3"/>
  <c r="K79" i="3"/>
  <c r="J79" i="3"/>
  <c r="I79" i="3"/>
  <c r="O78" i="3"/>
  <c r="N78" i="3"/>
  <c r="M78" i="3"/>
  <c r="L78" i="3"/>
  <c r="K78" i="3"/>
  <c r="J78" i="3"/>
  <c r="I78" i="3"/>
  <c r="O77" i="3"/>
  <c r="N77" i="3"/>
  <c r="M77" i="3"/>
  <c r="L77" i="3"/>
  <c r="K77" i="3"/>
  <c r="J77" i="3"/>
  <c r="I77" i="3"/>
  <c r="O76" i="3"/>
  <c r="N76" i="3"/>
  <c r="M76" i="3"/>
  <c r="L76" i="3"/>
  <c r="K76" i="3"/>
  <c r="J76" i="3"/>
  <c r="I76" i="3"/>
  <c r="O75" i="3"/>
  <c r="N75" i="3"/>
  <c r="M75" i="3"/>
  <c r="L75" i="3"/>
  <c r="K75" i="3"/>
  <c r="J75" i="3"/>
  <c r="I75" i="3"/>
  <c r="O74" i="3"/>
  <c r="N74" i="3"/>
  <c r="M74" i="3"/>
  <c r="L74" i="3"/>
  <c r="K74" i="3"/>
  <c r="J74" i="3"/>
  <c r="I74" i="3"/>
  <c r="O73" i="3"/>
  <c r="N73" i="3"/>
  <c r="M73" i="3"/>
  <c r="L73" i="3"/>
  <c r="K73" i="3"/>
  <c r="J73" i="3"/>
  <c r="I73" i="3"/>
  <c r="O72" i="3"/>
  <c r="N72" i="3"/>
  <c r="M72" i="3"/>
  <c r="L72" i="3"/>
  <c r="K72" i="3"/>
  <c r="J72" i="3"/>
  <c r="I72" i="3"/>
  <c r="O71" i="3"/>
  <c r="N71" i="3"/>
  <c r="M71" i="3"/>
  <c r="L71" i="3"/>
  <c r="K71" i="3"/>
  <c r="J71" i="3"/>
  <c r="I71" i="3"/>
  <c r="O70" i="3"/>
  <c r="N70" i="3"/>
  <c r="M70" i="3"/>
  <c r="L70" i="3"/>
  <c r="K70" i="3"/>
  <c r="J70" i="3"/>
  <c r="I70" i="3"/>
  <c r="O69" i="3"/>
  <c r="N69" i="3"/>
  <c r="M69" i="3"/>
  <c r="L69" i="3"/>
  <c r="K69" i="3"/>
  <c r="J69" i="3"/>
  <c r="I69" i="3"/>
  <c r="O68" i="3"/>
  <c r="N68" i="3"/>
  <c r="M68" i="3"/>
  <c r="L68" i="3"/>
  <c r="K68" i="3"/>
  <c r="J68" i="3"/>
  <c r="I68" i="3"/>
  <c r="O67" i="3"/>
  <c r="N67" i="3"/>
  <c r="M67" i="3"/>
  <c r="L67" i="3"/>
  <c r="K67" i="3"/>
  <c r="J67" i="3"/>
  <c r="I67" i="3"/>
  <c r="O66" i="3"/>
  <c r="N66" i="3"/>
  <c r="M66" i="3"/>
  <c r="L66" i="3"/>
  <c r="K66" i="3"/>
  <c r="J66" i="3"/>
  <c r="I66" i="3"/>
  <c r="O65" i="3"/>
  <c r="N65" i="3"/>
  <c r="M65" i="3"/>
  <c r="L65" i="3"/>
  <c r="K65" i="3"/>
  <c r="J65" i="3"/>
  <c r="I65" i="3"/>
  <c r="O64" i="3"/>
  <c r="N64" i="3"/>
  <c r="M64" i="3"/>
  <c r="L64" i="3"/>
  <c r="K64" i="3"/>
  <c r="J64" i="3"/>
  <c r="I64" i="3"/>
  <c r="O63" i="3"/>
  <c r="N63" i="3"/>
  <c r="M63" i="3"/>
  <c r="L63" i="3"/>
  <c r="K63" i="3"/>
  <c r="J63" i="3"/>
  <c r="I63" i="3"/>
  <c r="O62" i="3"/>
  <c r="N62" i="3"/>
  <c r="M62" i="3"/>
  <c r="L62" i="3"/>
  <c r="K62" i="3"/>
  <c r="J62" i="3"/>
  <c r="I62" i="3"/>
  <c r="O61" i="3"/>
  <c r="N61" i="3"/>
  <c r="M61" i="3"/>
  <c r="L61" i="3"/>
  <c r="K61" i="3"/>
  <c r="J61" i="3"/>
  <c r="I61" i="3"/>
  <c r="O60" i="3"/>
  <c r="N60" i="3"/>
  <c r="M60" i="3"/>
  <c r="L60" i="3"/>
  <c r="K60" i="3"/>
  <c r="J60" i="3"/>
  <c r="I60" i="3"/>
  <c r="O59" i="3"/>
  <c r="N59" i="3"/>
  <c r="M59" i="3"/>
  <c r="L59" i="3"/>
  <c r="K59" i="3"/>
  <c r="J59" i="3"/>
  <c r="I59" i="3"/>
  <c r="O58" i="3"/>
  <c r="N58" i="3"/>
  <c r="M58" i="3"/>
  <c r="L58" i="3"/>
  <c r="K58" i="3"/>
  <c r="J58" i="3"/>
  <c r="I58" i="3"/>
  <c r="O57" i="3"/>
  <c r="N57" i="3"/>
  <c r="M57" i="3"/>
  <c r="L57" i="3"/>
  <c r="K57" i="3"/>
  <c r="J57" i="3"/>
  <c r="I57" i="3"/>
  <c r="O56" i="3"/>
  <c r="N56" i="3"/>
  <c r="M56" i="3"/>
  <c r="L56" i="3"/>
  <c r="K56" i="3"/>
  <c r="J56" i="3"/>
  <c r="I56" i="3"/>
  <c r="O55" i="3"/>
  <c r="N55" i="3"/>
  <c r="M55" i="3"/>
  <c r="L55" i="3"/>
  <c r="K55" i="3"/>
  <c r="J55" i="3"/>
  <c r="I55" i="3"/>
  <c r="O54" i="3"/>
  <c r="N54" i="3"/>
  <c r="M54" i="3"/>
  <c r="L54" i="3"/>
  <c r="K54" i="3"/>
  <c r="J54" i="3"/>
  <c r="I54" i="3"/>
  <c r="O53" i="3"/>
  <c r="N53" i="3"/>
  <c r="M53" i="3"/>
  <c r="L53" i="3"/>
  <c r="K53" i="3"/>
  <c r="J53" i="3"/>
  <c r="I53" i="3"/>
  <c r="O52" i="3"/>
  <c r="N52" i="3"/>
  <c r="M52" i="3"/>
  <c r="L52" i="3"/>
  <c r="K52" i="3"/>
  <c r="J52" i="3"/>
  <c r="I52" i="3"/>
  <c r="O51" i="3"/>
  <c r="N51" i="3"/>
  <c r="M51" i="3"/>
  <c r="L51" i="3"/>
  <c r="K51" i="3"/>
  <c r="J51" i="3"/>
  <c r="I51" i="3"/>
  <c r="O50" i="3"/>
  <c r="N50" i="3"/>
  <c r="M50" i="3"/>
  <c r="L50" i="3"/>
  <c r="K50" i="3"/>
  <c r="J50" i="3"/>
  <c r="I50" i="3"/>
  <c r="O49" i="3"/>
  <c r="N49" i="3"/>
  <c r="M49" i="3"/>
  <c r="L49" i="3"/>
  <c r="K49" i="3"/>
  <c r="J49" i="3"/>
  <c r="I49" i="3"/>
  <c r="O48" i="3"/>
  <c r="N48" i="3"/>
  <c r="M48" i="3"/>
  <c r="L48" i="3"/>
  <c r="K48" i="3"/>
  <c r="J48" i="3"/>
  <c r="I48" i="3"/>
  <c r="O47" i="3"/>
  <c r="N47" i="3"/>
  <c r="M47" i="3"/>
  <c r="L47" i="3"/>
  <c r="K47" i="3"/>
  <c r="J47" i="3"/>
  <c r="I47" i="3"/>
  <c r="O46" i="3"/>
  <c r="N46" i="3"/>
  <c r="M46" i="3"/>
  <c r="L46" i="3"/>
  <c r="K46" i="3"/>
  <c r="J46" i="3"/>
  <c r="I46" i="3"/>
  <c r="O45" i="3"/>
  <c r="N45" i="3"/>
  <c r="M45" i="3"/>
  <c r="L45" i="3"/>
  <c r="K45" i="3"/>
  <c r="J45" i="3"/>
  <c r="I45" i="3"/>
  <c r="O44" i="3"/>
  <c r="N44" i="3"/>
  <c r="M44" i="3"/>
  <c r="L44" i="3"/>
  <c r="K44" i="3"/>
  <c r="J44" i="3"/>
  <c r="I44" i="3"/>
  <c r="O43" i="3"/>
  <c r="N43" i="3"/>
  <c r="M43" i="3"/>
  <c r="L43" i="3"/>
  <c r="K43" i="3"/>
  <c r="J43" i="3"/>
  <c r="I43" i="3"/>
  <c r="O42" i="3"/>
  <c r="N42" i="3"/>
  <c r="M42" i="3"/>
  <c r="L42" i="3"/>
  <c r="K42" i="3"/>
  <c r="J42" i="3"/>
  <c r="I42" i="3"/>
  <c r="O41" i="3"/>
  <c r="N41" i="3"/>
  <c r="M41" i="3"/>
  <c r="L41" i="3"/>
  <c r="K41" i="3"/>
  <c r="J41" i="3"/>
  <c r="I41" i="3"/>
  <c r="O40" i="3"/>
  <c r="N40" i="3"/>
  <c r="M40" i="3"/>
  <c r="L40" i="3"/>
  <c r="K40" i="3"/>
  <c r="J40" i="3"/>
  <c r="I40" i="3"/>
  <c r="O39" i="3"/>
  <c r="N39" i="3"/>
  <c r="M39" i="3"/>
  <c r="L39" i="3"/>
  <c r="K39" i="3"/>
  <c r="J39" i="3"/>
  <c r="I39" i="3"/>
  <c r="O38" i="3"/>
  <c r="N38" i="3"/>
  <c r="M38" i="3"/>
  <c r="L38" i="3"/>
  <c r="K38" i="3"/>
  <c r="J38" i="3"/>
  <c r="I38" i="3"/>
  <c r="O37" i="3"/>
  <c r="N37" i="3"/>
  <c r="M37" i="3"/>
  <c r="L37" i="3"/>
  <c r="K37" i="3"/>
  <c r="J37" i="3"/>
  <c r="I37" i="3"/>
  <c r="O36" i="3"/>
  <c r="N36" i="3"/>
  <c r="M36" i="3"/>
  <c r="L36" i="3"/>
  <c r="K36" i="3"/>
  <c r="J36" i="3"/>
  <c r="I36" i="3"/>
  <c r="O35" i="3"/>
  <c r="N35" i="3"/>
  <c r="M35" i="3"/>
  <c r="L35" i="3"/>
  <c r="K35" i="3"/>
  <c r="J35" i="3"/>
  <c r="I35" i="3"/>
  <c r="O34" i="3"/>
  <c r="N34" i="3"/>
  <c r="M34" i="3"/>
  <c r="L34" i="3"/>
  <c r="K34" i="3"/>
  <c r="J34" i="3"/>
  <c r="I34" i="3"/>
  <c r="O33" i="3"/>
  <c r="N33" i="3"/>
  <c r="M33" i="3"/>
  <c r="L33" i="3"/>
  <c r="K33" i="3"/>
  <c r="J33" i="3"/>
  <c r="I33" i="3"/>
  <c r="O32" i="3"/>
  <c r="N32" i="3"/>
  <c r="M32" i="3"/>
  <c r="L32" i="3"/>
  <c r="K32" i="3"/>
  <c r="J32" i="3"/>
  <c r="I32" i="3"/>
  <c r="O31" i="3"/>
  <c r="N31" i="3"/>
  <c r="M31" i="3"/>
  <c r="L31" i="3"/>
  <c r="K31" i="3"/>
  <c r="J31" i="3"/>
  <c r="I31" i="3"/>
  <c r="O30" i="3"/>
  <c r="N30" i="3"/>
  <c r="M30" i="3"/>
  <c r="L30" i="3"/>
  <c r="K30" i="3"/>
  <c r="J30" i="3"/>
  <c r="I30" i="3"/>
  <c r="O29" i="3"/>
  <c r="N29" i="3"/>
  <c r="M29" i="3"/>
  <c r="L29" i="3"/>
  <c r="K29" i="3"/>
  <c r="J29" i="3"/>
  <c r="I29" i="3"/>
  <c r="O28" i="3"/>
  <c r="N28" i="3"/>
  <c r="M28" i="3"/>
  <c r="L28" i="3"/>
  <c r="K28" i="3"/>
  <c r="J28" i="3"/>
  <c r="I28" i="3"/>
  <c r="O27" i="3"/>
  <c r="N27" i="3"/>
  <c r="M27" i="3"/>
  <c r="L27" i="3"/>
  <c r="K27" i="3"/>
  <c r="J27" i="3"/>
  <c r="I27" i="3"/>
  <c r="O26" i="3"/>
  <c r="N26" i="3"/>
  <c r="M26" i="3"/>
  <c r="L26" i="3"/>
  <c r="K26" i="3"/>
  <c r="J26" i="3"/>
  <c r="I26" i="3"/>
  <c r="O25" i="3"/>
  <c r="N25" i="3"/>
  <c r="M25" i="3"/>
  <c r="L25" i="3"/>
  <c r="K25" i="3"/>
  <c r="J25" i="3"/>
  <c r="I25" i="3"/>
  <c r="O24" i="3"/>
  <c r="N24" i="3"/>
  <c r="M24" i="3"/>
  <c r="L24" i="3"/>
  <c r="K24" i="3"/>
  <c r="J24" i="3"/>
  <c r="I24" i="3"/>
  <c r="O23" i="3"/>
  <c r="N23" i="3"/>
  <c r="M23" i="3"/>
  <c r="L23" i="3"/>
  <c r="K23" i="3"/>
  <c r="J23" i="3"/>
  <c r="I23" i="3"/>
  <c r="O22" i="3"/>
  <c r="N22" i="3"/>
  <c r="M22" i="3"/>
  <c r="L22" i="3"/>
  <c r="K22" i="3"/>
  <c r="J22" i="3"/>
  <c r="I22" i="3"/>
  <c r="O21" i="3"/>
  <c r="N21" i="3"/>
  <c r="M21" i="3"/>
  <c r="L21" i="3"/>
  <c r="K21" i="3"/>
  <c r="J21" i="3"/>
  <c r="I21" i="3"/>
  <c r="O20" i="3"/>
  <c r="N20" i="3"/>
  <c r="M20" i="3"/>
  <c r="L20" i="3"/>
  <c r="K20" i="3"/>
  <c r="J20" i="3"/>
  <c r="I20" i="3"/>
  <c r="O19" i="3"/>
  <c r="N19" i="3"/>
  <c r="M19" i="3"/>
  <c r="L19" i="3"/>
  <c r="K19" i="3"/>
  <c r="J19" i="3"/>
  <c r="I19" i="3"/>
  <c r="O18" i="3"/>
  <c r="N18" i="3"/>
  <c r="M18" i="3"/>
  <c r="L18" i="3"/>
  <c r="K18" i="3"/>
  <c r="J18" i="3"/>
  <c r="I18" i="3"/>
  <c r="O17" i="3"/>
  <c r="N17" i="3"/>
  <c r="M17" i="3"/>
  <c r="L17" i="3"/>
  <c r="K17" i="3"/>
  <c r="J17" i="3"/>
  <c r="I17" i="3"/>
  <c r="O16" i="3"/>
  <c r="N16" i="3"/>
  <c r="M16" i="3"/>
  <c r="L16" i="3"/>
  <c r="K16" i="3"/>
  <c r="J16" i="3"/>
  <c r="I16" i="3"/>
  <c r="O15" i="3"/>
  <c r="N15" i="3"/>
  <c r="M15" i="3"/>
  <c r="L15" i="3"/>
  <c r="K15" i="3"/>
  <c r="J15" i="3"/>
  <c r="I15" i="3"/>
  <c r="O14" i="3"/>
  <c r="N14" i="3"/>
  <c r="M14" i="3"/>
  <c r="L14" i="3"/>
  <c r="K14" i="3"/>
  <c r="J14" i="3"/>
  <c r="I14" i="3"/>
  <c r="O13" i="3"/>
  <c r="N13" i="3"/>
  <c r="M13" i="3"/>
  <c r="L13" i="3"/>
  <c r="K13" i="3"/>
  <c r="J13" i="3"/>
  <c r="I13" i="3"/>
  <c r="O12" i="3"/>
  <c r="N12" i="3"/>
  <c r="M12" i="3"/>
  <c r="L12" i="3"/>
  <c r="K12" i="3"/>
  <c r="J12" i="3"/>
  <c r="I12" i="3"/>
  <c r="O11" i="3"/>
  <c r="N11" i="3"/>
  <c r="M11" i="3"/>
  <c r="L11" i="3"/>
  <c r="K11" i="3"/>
  <c r="J11" i="3"/>
  <c r="I11" i="3"/>
  <c r="O10" i="3"/>
  <c r="N10" i="3"/>
  <c r="M10" i="3"/>
  <c r="L10" i="3"/>
  <c r="K10" i="3"/>
  <c r="J10" i="3"/>
  <c r="I10" i="3"/>
  <c r="O9" i="3"/>
  <c r="N9" i="3"/>
  <c r="M9" i="3"/>
  <c r="L9" i="3"/>
  <c r="K9" i="3"/>
  <c r="J9" i="3"/>
  <c r="I9" i="3"/>
  <c r="O8" i="3"/>
  <c r="N8" i="3"/>
  <c r="M8" i="3"/>
  <c r="L8" i="3"/>
  <c r="K8" i="3"/>
  <c r="J8" i="3"/>
  <c r="I8" i="3"/>
  <c r="O7" i="3"/>
  <c r="N7" i="3"/>
  <c r="M7" i="3"/>
  <c r="L7" i="3"/>
  <c r="K7" i="3"/>
  <c r="J7" i="3"/>
  <c r="I7" i="3"/>
  <c r="O6" i="3"/>
  <c r="N6" i="3"/>
  <c r="M6" i="3"/>
  <c r="L6" i="3"/>
  <c r="K6" i="3"/>
  <c r="J6" i="3"/>
  <c r="I6" i="3"/>
  <c r="O5" i="3"/>
  <c r="N5" i="3"/>
  <c r="M5" i="3"/>
  <c r="L5" i="3"/>
  <c r="K5" i="3"/>
  <c r="J5" i="3"/>
  <c r="I5" i="3"/>
  <c r="O4" i="3"/>
  <c r="N4" i="3"/>
  <c r="M4" i="3"/>
  <c r="L4" i="3"/>
  <c r="K4" i="3"/>
  <c r="J4" i="3"/>
  <c r="I4" i="3"/>
  <c r="O3" i="3"/>
  <c r="N3" i="3"/>
  <c r="M3" i="3"/>
  <c r="L3" i="3"/>
  <c r="K3" i="3"/>
  <c r="J3" i="3"/>
  <c r="I3" i="3"/>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F114" i="2"/>
  <c r="E114" i="2"/>
  <c r="D114" i="2"/>
  <c r="C114"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F113" i="2"/>
  <c r="E113" i="2"/>
  <c r="D113" i="2"/>
  <c r="C113"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F112" i="2"/>
  <c r="E112" i="2"/>
  <c r="D112" i="2"/>
  <c r="C112"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D111" i="2"/>
  <c r="C111"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D110" i="2"/>
  <c r="C110"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F109" i="2"/>
  <c r="E109" i="2"/>
  <c r="D109" i="2"/>
  <c r="C109" i="2"/>
  <c r="AG108" i="2"/>
  <c r="AF108"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F108" i="2"/>
  <c r="E108" i="2"/>
  <c r="D108" i="2"/>
  <c r="C108"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C107" i="2"/>
  <c r="AG106" i="2"/>
  <c r="AF106"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F106" i="2"/>
  <c r="E106" i="2"/>
  <c r="D106" i="2"/>
  <c r="C106"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F105" i="2"/>
  <c r="E105" i="2"/>
  <c r="D105" i="2"/>
  <c r="C105" i="2"/>
  <c r="AG104" i="2"/>
  <c r="AF104" i="2"/>
  <c r="AE104" i="2"/>
  <c r="AD104" i="2"/>
  <c r="AC104" i="2"/>
  <c r="AB104" i="2"/>
  <c r="AA104" i="2"/>
  <c r="Z104" i="2"/>
  <c r="Y104" i="2"/>
  <c r="X104" i="2"/>
  <c r="W104" i="2"/>
  <c r="V104" i="2"/>
  <c r="U104" i="2"/>
  <c r="T104" i="2"/>
  <c r="S104" i="2"/>
  <c r="R104" i="2"/>
  <c r="Q104" i="2"/>
  <c r="P104" i="2"/>
  <c r="O104" i="2"/>
  <c r="N104" i="2"/>
  <c r="M104" i="2"/>
  <c r="L104" i="2"/>
  <c r="K104" i="2"/>
  <c r="J104" i="2"/>
  <c r="I104" i="2"/>
  <c r="H104" i="2"/>
  <c r="G104" i="2"/>
  <c r="F104" i="2"/>
  <c r="E104" i="2"/>
  <c r="D104" i="2"/>
  <c r="C104" i="2"/>
  <c r="AG103" i="2"/>
  <c r="AF103"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F103" i="2"/>
  <c r="E103" i="2"/>
  <c r="D103" i="2"/>
  <c r="C103" i="2"/>
  <c r="AG102" i="2"/>
  <c r="AF102" i="2"/>
  <c r="AE102" i="2"/>
  <c r="AD102" i="2"/>
  <c r="AC102" i="2"/>
  <c r="AB102" i="2"/>
  <c r="AA102" i="2"/>
  <c r="Z102" i="2"/>
  <c r="Y102" i="2"/>
  <c r="X102" i="2"/>
  <c r="W102" i="2"/>
  <c r="V102" i="2"/>
  <c r="U102" i="2"/>
  <c r="T102" i="2"/>
  <c r="S102" i="2"/>
  <c r="R102" i="2"/>
  <c r="Q102" i="2"/>
  <c r="P102" i="2"/>
  <c r="O102" i="2"/>
  <c r="N102" i="2"/>
  <c r="M102" i="2"/>
  <c r="L102" i="2"/>
  <c r="K102" i="2"/>
  <c r="J102" i="2"/>
  <c r="I102" i="2"/>
  <c r="H102" i="2"/>
  <c r="G102" i="2"/>
  <c r="F102" i="2"/>
  <c r="E102" i="2"/>
  <c r="D102" i="2"/>
  <c r="C102"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AG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F101" i="2"/>
  <c r="E101" i="2"/>
  <c r="D101" i="2"/>
  <c r="C101" i="2"/>
  <c r="AG100" i="2"/>
  <c r="AF100"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F100" i="2"/>
  <c r="E100" i="2"/>
  <c r="D100" i="2"/>
  <c r="C100"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F99" i="2"/>
  <c r="E99" i="2"/>
  <c r="D99" i="2"/>
  <c r="C99"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F98" i="2"/>
  <c r="E98" i="2"/>
  <c r="D98" i="2"/>
  <c r="C98"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F97" i="2"/>
  <c r="E97" i="2"/>
  <c r="D97" i="2"/>
  <c r="C97"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F96" i="2"/>
  <c r="E96" i="2"/>
  <c r="D96" i="2"/>
  <c r="C96"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F95" i="2"/>
  <c r="E95" i="2"/>
  <c r="D95" i="2"/>
  <c r="C95"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F94" i="2"/>
  <c r="E94" i="2"/>
  <c r="D94" i="2"/>
  <c r="C94"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C87" i="1"/>
  <c r="C86" i="1"/>
  <c r="C85" i="1"/>
  <c r="C84" i="1"/>
  <c r="C83" i="1"/>
  <c r="C82" i="1"/>
  <c r="C81" i="1"/>
  <c r="C80" i="1"/>
  <c r="C79" i="1"/>
  <c r="C78" i="1"/>
  <c r="C77" i="1"/>
  <c r="C76" i="1"/>
  <c r="C75" i="1"/>
  <c r="C74" i="1"/>
  <c r="C73" i="1"/>
  <c r="C72" i="1"/>
  <c r="C71" i="1"/>
  <c r="C70" i="1"/>
  <c r="C69" i="1"/>
  <c r="C68" i="1"/>
  <c r="C67" i="1"/>
  <c r="C66" i="1"/>
  <c r="C65" i="1"/>
  <c r="C64" i="1"/>
  <c r="C63" i="1"/>
  <c r="F62" i="1"/>
  <c r="C62" i="1"/>
  <c r="F61" i="1"/>
  <c r="C61" i="1"/>
  <c r="F60" i="1"/>
  <c r="C60" i="1"/>
  <c r="F59" i="1"/>
  <c r="C59" i="1"/>
  <c r="F58" i="1"/>
  <c r="C58" i="1"/>
  <c r="F57" i="1"/>
  <c r="C57" i="1"/>
  <c r="F56" i="1"/>
  <c r="C56" i="1"/>
  <c r="F55" i="1"/>
  <c r="C55" i="1"/>
  <c r="F54" i="1"/>
  <c r="C54" i="1"/>
  <c r="F53" i="1"/>
  <c r="C53" i="1"/>
  <c r="F52" i="1"/>
  <c r="C52" i="1"/>
  <c r="F51" i="1"/>
  <c r="C51" i="1"/>
  <c r="F50" i="1"/>
  <c r="C50" i="1"/>
  <c r="F49" i="1"/>
  <c r="C49" i="1"/>
  <c r="F48" i="1"/>
  <c r="C48" i="1"/>
  <c r="F47" i="1"/>
  <c r="C47" i="1"/>
  <c r="F46" i="1"/>
  <c r="C46" i="1"/>
  <c r="F45" i="1"/>
  <c r="C45" i="1"/>
  <c r="I44" i="1"/>
  <c r="F44" i="1"/>
  <c r="C44" i="1"/>
  <c r="I43" i="1"/>
  <c r="F43" i="1"/>
  <c r="C43" i="1"/>
  <c r="I42" i="1"/>
  <c r="F42" i="1"/>
  <c r="C42" i="1"/>
  <c r="I41" i="1"/>
  <c r="F41" i="1"/>
  <c r="C41" i="1"/>
  <c r="I40" i="1"/>
  <c r="F40" i="1"/>
  <c r="C40" i="1"/>
  <c r="I39" i="1"/>
  <c r="F39" i="1"/>
  <c r="C39" i="1"/>
  <c r="L38" i="1"/>
  <c r="I38" i="1"/>
  <c r="F38" i="1"/>
  <c r="C38" i="1"/>
  <c r="L37" i="1"/>
  <c r="I37" i="1"/>
  <c r="F37" i="1"/>
  <c r="C37" i="1"/>
  <c r="L36" i="1"/>
  <c r="I36" i="1"/>
  <c r="F36" i="1"/>
  <c r="C36" i="1"/>
  <c r="L35" i="1"/>
  <c r="I35" i="1"/>
  <c r="F35" i="1"/>
  <c r="C35" i="1"/>
  <c r="L34" i="1"/>
  <c r="I34" i="1"/>
  <c r="F34" i="1"/>
  <c r="C34" i="1"/>
  <c r="L33" i="1"/>
  <c r="I33" i="1"/>
  <c r="F33" i="1"/>
  <c r="C33" i="1"/>
  <c r="L32" i="1"/>
  <c r="I32" i="1"/>
  <c r="F32" i="1"/>
  <c r="C32" i="1"/>
  <c r="L31" i="1"/>
  <c r="I31" i="1"/>
  <c r="F31" i="1"/>
  <c r="C31" i="1"/>
  <c r="L30" i="1"/>
  <c r="I30" i="1"/>
  <c r="F30" i="1"/>
  <c r="C30" i="1"/>
  <c r="L29" i="1"/>
  <c r="I29" i="1"/>
  <c r="F29" i="1"/>
  <c r="C29" i="1"/>
  <c r="L28" i="1"/>
  <c r="I28" i="1"/>
  <c r="F28" i="1"/>
  <c r="C28" i="1"/>
  <c r="L27" i="1"/>
  <c r="I27" i="1"/>
  <c r="F27" i="1"/>
  <c r="C27" i="1"/>
  <c r="L26" i="1"/>
  <c r="I26" i="1"/>
  <c r="F26" i="1"/>
  <c r="C26" i="1"/>
  <c r="L25" i="1"/>
  <c r="I25" i="1"/>
  <c r="F25" i="1"/>
  <c r="C25" i="1"/>
  <c r="L24" i="1"/>
  <c r="I24" i="1"/>
  <c r="F24" i="1"/>
  <c r="C24" i="1"/>
  <c r="L23" i="1"/>
  <c r="I23" i="1"/>
  <c r="F23" i="1"/>
  <c r="C23" i="1"/>
  <c r="L22" i="1"/>
  <c r="I22" i="1"/>
  <c r="F22" i="1"/>
  <c r="C22" i="1"/>
  <c r="L21" i="1"/>
  <c r="I21" i="1"/>
  <c r="F21" i="1"/>
  <c r="C21" i="1"/>
  <c r="L20" i="1"/>
  <c r="I20" i="1"/>
  <c r="F20" i="1"/>
  <c r="C20" i="1"/>
  <c r="L19" i="1"/>
  <c r="I19" i="1"/>
  <c r="F19" i="1"/>
  <c r="C19" i="1"/>
  <c r="L18" i="1"/>
  <c r="I18" i="1"/>
  <c r="F18" i="1"/>
  <c r="C18" i="1"/>
  <c r="L17" i="1"/>
  <c r="I17" i="1"/>
  <c r="F17" i="1"/>
  <c r="C17" i="1"/>
  <c r="L16" i="1"/>
  <c r="I16" i="1"/>
  <c r="F16" i="1"/>
  <c r="C16" i="1"/>
  <c r="L15" i="1"/>
  <c r="I15" i="1"/>
  <c r="F15" i="1"/>
  <c r="C15" i="1"/>
  <c r="L14" i="1"/>
  <c r="I14" i="1"/>
  <c r="F14" i="1"/>
  <c r="C14" i="1"/>
  <c r="L13" i="1"/>
  <c r="I13" i="1"/>
  <c r="F13" i="1"/>
  <c r="C13" i="1"/>
  <c r="L12" i="1"/>
  <c r="I12" i="1"/>
  <c r="F12" i="1"/>
  <c r="C12" i="1"/>
  <c r="L11" i="1"/>
  <c r="I11" i="1"/>
  <c r="F11" i="1"/>
  <c r="C11" i="1"/>
  <c r="L10" i="1"/>
  <c r="I10" i="1"/>
  <c r="F10" i="1"/>
  <c r="C10" i="1"/>
  <c r="L9" i="1"/>
  <c r="I9" i="1"/>
  <c r="F9" i="1"/>
  <c r="C9" i="1"/>
  <c r="L8" i="1"/>
  <c r="I8" i="1"/>
  <c r="F8" i="1"/>
  <c r="C8" i="1"/>
  <c r="L7" i="1"/>
  <c r="I7" i="1"/>
  <c r="F7" i="1"/>
  <c r="C7" i="1"/>
  <c r="L6" i="1"/>
  <c r="I6" i="1"/>
  <c r="F6" i="1"/>
  <c r="C6" i="1"/>
  <c r="L5" i="1"/>
  <c r="I5" i="1"/>
  <c r="F5" i="1"/>
  <c r="C5" i="1"/>
  <c r="L4" i="1"/>
  <c r="O7" i="1" s="1"/>
  <c r="I4" i="1"/>
  <c r="O6" i="1" s="1"/>
  <c r="F4" i="1"/>
  <c r="O5" i="1" s="1"/>
  <c r="C4" i="1"/>
  <c r="O4" i="1" s="1"/>
</calcChain>
</file>

<file path=xl/sharedStrings.xml><?xml version="1.0" encoding="utf-8"?>
<sst xmlns="http://schemas.openxmlformats.org/spreadsheetml/2006/main" count="6098" uniqueCount="4190">
  <si>
    <t>2023上半期</t>
  </si>
  <si>
    <t>2023下半期</t>
  </si>
  <si>
    <t>2024上半期</t>
  </si>
  <si>
    <t>2024下半期</t>
  </si>
  <si>
    <t>Channel Name</t>
  </si>
  <si>
    <t>Count</t>
  </si>
  <si>
    <t>期間</t>
  </si>
  <si>
    <t>視聴数</t>
  </si>
  <si>
    <t>ローレン・イロアス / Lauren Iroas【にじさんじ】</t>
  </si>
  <si>
    <t>Kuzuha Channel</t>
  </si>
  <si>
    <t>紡木こかげ</t>
  </si>
  <si>
    <t>Laplus ch. ラプラス・ダークネス - holoX -</t>
  </si>
  <si>
    <t xml:space="preserve">Met Channel / 小森めと </t>
  </si>
  <si>
    <t>剣持刀也</t>
  </si>
  <si>
    <t>藍沢エマ / Aizawa Ema</t>
  </si>
  <si>
    <t>空澄セナ -Asumi Sena-</t>
  </si>
  <si>
    <t>イブラヒム【にじさんじ】</t>
  </si>
  <si>
    <t>橘ひなの / Hinano Tachibana</t>
  </si>
  <si>
    <t>一ノ瀬うるは</t>
  </si>
  <si>
    <t>不破 湊 / Fuwa Minato【にじさんじ】</t>
  </si>
  <si>
    <t>Tamaki Ch. 犬山たまき / 佃煮のりお</t>
  </si>
  <si>
    <t>たまこ。Ch./あおぎり高校</t>
  </si>
  <si>
    <t>にじさんじ</t>
  </si>
  <si>
    <t>英リサ.Hanabusa Lisa</t>
  </si>
  <si>
    <t>猫汰つな / Nekota Tsuna</t>
  </si>
  <si>
    <t>Suisei Channel</t>
  </si>
  <si>
    <t>胡桃のあ</t>
  </si>
  <si>
    <t>山神 カルタ / Karuta Yamagami</t>
  </si>
  <si>
    <t>八雲べに</t>
  </si>
  <si>
    <t>シェリン・バーガンディ -Shellin Burgundy- 【にじさんじ】</t>
  </si>
  <si>
    <t>卯月コウ</t>
  </si>
  <si>
    <t>小清水 透 / Koshimizu Toru【にじさんじ】</t>
  </si>
  <si>
    <t>緋月ゆい / Hizuki Yui</t>
  </si>
  <si>
    <t>Chloe ch. 沙花叉クロヱ - holoX -</t>
  </si>
  <si>
    <t>獅子堂 あかり / Shishido Akari【にじさんじ】</t>
  </si>
  <si>
    <t>渋谷ハル</t>
  </si>
  <si>
    <t>Akari ch.夢野あかり</t>
  </si>
  <si>
    <t>Korone Ch. 戌神ころね</t>
  </si>
  <si>
    <t>兎咲ミミ / Tosaki Mimi</t>
  </si>
  <si>
    <t>或世イヌ / Aruse Inu</t>
  </si>
  <si>
    <t>星川サラ / Sara Hoshikawa</t>
  </si>
  <si>
    <t>三枝明那 / Saegusa Akina</t>
  </si>
  <si>
    <t>Nakiri Ayame Ch. 百鬼あやめ</t>
  </si>
  <si>
    <t>千燈ゆうひ</t>
  </si>
  <si>
    <t>魔界ノりりむ</t>
  </si>
  <si>
    <t>花芽すみれ</t>
  </si>
  <si>
    <t>Marine Ch. 宝鐘マリン</t>
  </si>
  <si>
    <t>白雪レイドーReid Channelー</t>
  </si>
  <si>
    <t>レオス・ヴィンセント / Leos.Vincent【にじさんじ】</t>
  </si>
  <si>
    <t>Aqua Ch. 湊あくあ</t>
  </si>
  <si>
    <t>リゼ・ヘルエスタ -Lize Helesta-</t>
  </si>
  <si>
    <t>Polka Ch. 尾丸ポルカ</t>
  </si>
  <si>
    <t>夜乃くろむ / Yano Kuromu</t>
  </si>
  <si>
    <t>加賀美 ハヤト/Hayato Kagami</t>
  </si>
  <si>
    <t>笹木咲 / Sasaki Saku</t>
  </si>
  <si>
    <t>かみと-KamitoChannel-</t>
  </si>
  <si>
    <t>石神のぞみ / Ishigami Nozomi【にじさんじ】</t>
  </si>
  <si>
    <t>白波らむね / Shiranami Ramune</t>
  </si>
  <si>
    <t>esports_RAGE</t>
  </si>
  <si>
    <t>アンジュ・カトリーナ - Ange Katrina -</t>
  </si>
  <si>
    <t>戌亥とこ -Inui Toko-</t>
  </si>
  <si>
    <t>エクス・アルビオ -Ex Albio-</t>
  </si>
  <si>
    <t>Iroha ch. 風真いろは - holoX -</t>
  </si>
  <si>
    <t>Towa Ch. 常闇トワ</t>
  </si>
  <si>
    <t>こまるCh. - Komaru Kurikoma -/あおぎり高校</t>
  </si>
  <si>
    <t>社築</t>
  </si>
  <si>
    <t>ぶいすぽっ!【公式】</t>
  </si>
  <si>
    <t>ChroNoiR</t>
  </si>
  <si>
    <t>蝶屋はなび / Choya Hanabi</t>
  </si>
  <si>
    <t>Botan Ch.獅白ぼたん</t>
  </si>
  <si>
    <t>椎名唯華 / Shiina Yuika</t>
  </si>
  <si>
    <t>渡会雲雀 / Watarai Hibari</t>
  </si>
  <si>
    <t>甘結もか / Amayui Moka</t>
  </si>
  <si>
    <t>フレン・E・ルスタリオ</t>
  </si>
  <si>
    <t>長尾 景 / Nagao Kei【にじさんじ】</t>
  </si>
  <si>
    <t>本間ひまわり - Himawari Honma -</t>
  </si>
  <si>
    <t>レイン・パターソン／Lain Paterson【にじさんじ】</t>
  </si>
  <si>
    <t>Kanae Channel</t>
  </si>
  <si>
    <t>VOLTACTION</t>
  </si>
  <si>
    <t>sakuyui ch / さくゆいちゃんねる</t>
  </si>
  <si>
    <t>だるまいずごっど</t>
  </si>
  <si>
    <t>Miko Ch. さくらみこ</t>
  </si>
  <si>
    <t>舞元啓介</t>
  </si>
  <si>
    <t>Pekora Ch. 兎田ぺこら</t>
  </si>
  <si>
    <t>壱百満天原サロメ / Hyakumantenbara Salome</t>
  </si>
  <si>
    <t>Koyori ch. 博衣こより - holoX -</t>
  </si>
  <si>
    <t>IRyS Ch. hololive-EN</t>
  </si>
  <si>
    <t>月ノ美兎</t>
  </si>
  <si>
    <t>緑仙 / Ryushen</t>
  </si>
  <si>
    <t>Lui ch. 鷹嶺ルイ - holoX -</t>
  </si>
  <si>
    <t>如月れん -Ren kisaragi-</t>
  </si>
  <si>
    <t>Gilzaren III Season 2</t>
  </si>
  <si>
    <t>鷹宮リオン / Rion Takamiya</t>
  </si>
  <si>
    <t>Nanashi Mumei Ch. hololive-EN</t>
  </si>
  <si>
    <t>オリバー・エバンス / Oliver Evans 【にじさんじ】</t>
  </si>
  <si>
    <t>ROF-MAO / ろふまおチャンネル【にじさんじ】</t>
  </si>
  <si>
    <t>奈羅花 - Naraka -</t>
  </si>
  <si>
    <t>赤羽葉子ちゃんねる</t>
  </si>
  <si>
    <t>でびでび・でびる</t>
  </si>
  <si>
    <t>早瀬 走 / Hayase Sou【にじさんじ所属】</t>
  </si>
  <si>
    <t>五十嵐梨花 / Igarashi Rika 【にじさんじ】</t>
  </si>
  <si>
    <t>ソフィア・ヴァレンタイン / Sophia Valentine【にじさんじ】</t>
  </si>
  <si>
    <t>倉持めると / Kuramochi Meruto【にじさんじ】</t>
  </si>
  <si>
    <t>鏑木ろこ / Kaburaki Roco【にじさんじ】</t>
  </si>
  <si>
    <t>Noel Ch. 白銀ノエル</t>
  </si>
  <si>
    <t>Ninomae Ina'nis Ch. hololive-EN</t>
  </si>
  <si>
    <t>Mio Channel 大神ミオ</t>
  </si>
  <si>
    <t>Watson Amelia Ch. hololive-EN</t>
  </si>
  <si>
    <t>ラトナ・プティ -Ratna Petit -にじさんじ所属</t>
  </si>
  <si>
    <t>Lamy Ch. 雪花ラミィ</t>
  </si>
  <si>
    <t>大代真白 /あおぎり高校</t>
  </si>
  <si>
    <t>セフィナ / Seffyna【にじさんじ】</t>
  </si>
  <si>
    <t>HIMEHINA Channel</t>
  </si>
  <si>
    <t>hololive ホロライブ - VTuber Group</t>
  </si>
  <si>
    <t>Matsuri Channel 夏色まつり</t>
  </si>
  <si>
    <t>紫宮るな /shinomiya runa</t>
  </si>
  <si>
    <t>花芽なずな / Nazuna Kaga</t>
  </si>
  <si>
    <t>小雀とと / Toto Kogara</t>
  </si>
  <si>
    <t>春崎エアル</t>
  </si>
  <si>
    <t>神成きゅぴ / Kaminari Qpi</t>
  </si>
  <si>
    <t>All Total</t>
  </si>
  <si>
    <t>2023H1</t>
  </si>
  <si>
    <t>2023H2</t>
  </si>
  <si>
    <t>2024H1</t>
  </si>
  <si>
    <t>2024H2</t>
  </si>
  <si>
    <t>2025H1</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</si>
  <si>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</si>
  <si>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</si>
  <si>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</si>
  <si>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</si>
  <si>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</si>
  <si>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</si>
  <si>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</si>
  <si>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</si>
  <si>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</si>
  <si>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</si>
  <si>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</si>
  <si>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</si>
  <si>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</si>
  <si>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</si>
  <si>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</si>
  <si>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</si>
  <si>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</si>
  <si>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</si>
  <si>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</si>
  <si>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</si>
  <si>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</si>
  <si>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</si>
  <si>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</si>
  <si>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</si>
  <si>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202501</t>
  </si>
  <si>
    <t>Video Title</t>
  </si>
  <si>
    <t>Published Date</t>
  </si>
  <si>
    <t>Video URL</t>
  </si>
  <si>
    <t>Total Count</t>
  </si>
  <si>
    <t>【カメラあり】沙花叉クロヱ、あけおめ書初め致します。【沙花叉クロヱ/ホロライブ】</t>
  </si>
  <si>
    <t>2023-01-01 19:08:49</t>
  </si>
  <si>
    <t>https://www.youtube.com/watch?v=y3xDsa_r1Bw</t>
  </si>
  <si>
    <t>【雑談】明けましてクソめでてえでございますでやんす  !おみくじ【ローレン・イロアス/にじさんじ】</t>
  </si>
  <si>
    <t>2023-01-01 23:57:51</t>
  </si>
  <si>
    <t>https://www.youtube.com/watch?v=YxkxD0yrDHQ</t>
  </si>
  <si>
    <t>【カメラあり】いろクロでおせち作り対決！どっちがおいしそう？【沙花叉クロヱ/ホロライブ】</t>
  </si>
  <si>
    <t>2023-01-01 22:07:16</t>
  </si>
  <si>
    <t>https://www.youtube.com/watch?v=ANyU7MQ3ZhI</t>
  </si>
  <si>
    <t>【オフコラボ】新春いろクロ晩酌🍶つくったおせちを一緒に食べる！【風真いろは/ホロライブ】</t>
  </si>
  <si>
    <t>2023-01-01 23:15:48</t>
  </si>
  <si>
    <t>https://www.youtube.com/watch?v=qlSuFOL8-C8</t>
  </si>
  <si>
    <t>【マリカ8DX】初走り【シェリン/にじさんじ】</t>
  </si>
  <si>
    <t>2023-01-02 14:15:26</t>
  </si>
  <si>
    <t>https://www.youtube.com/watch?v=zm5VwwoQztI</t>
  </si>
  <si>
    <t>【 #さくらみこ正月衣装 】新春！巫女様降臨🌸お正月衣装お披露目にぇ！～重大告知あり～【ホロライブ/さくらみこ】</t>
  </si>
  <si>
    <t>2023-01-02 21:20:41</t>
  </si>
  <si>
    <t>https://www.youtube.com/watch?v=sgK6-DedVcI</t>
  </si>
  <si>
    <t>【謹賀新年】あけましたおめでとうございます！ in 2023 【にじさんじ/山神カルタ】</t>
  </si>
  <si>
    <t>2023-01-02 23:50:42</t>
  </si>
  <si>
    <t>https://www.youtube.com/watch?v=9tGLsOcvUx4</t>
  </si>
  <si>
    <t>【 #悪魔のすごろく2023 】え！？面白すぎる！？すごろく大会【ラトナ・プティ/狂蘭 メロコ/先斗寧/セラフ・ダズルガーデン/ジョー・力一/葛葉/える/でびでび・でびる/にじさんじ】</t>
  </si>
  <si>
    <t>2023-01-03 15:38:41</t>
  </si>
  <si>
    <t>https://www.youtube.com/watch?v=w5ABTleA3zE</t>
  </si>
  <si>
    <t>【遊戯王福袋開封】史上最大!! 遊戯王福袋  超・開封祭り!!!!【にじさんじ/加賀美ハヤト/夜見れな/花畑チャイカ/イブラヒム/社築】</t>
  </si>
  <si>
    <t>2023-01-03 23:08:58</t>
  </si>
  <si>
    <t>https://www.youtube.com/watch?v=QYK2_WJTsLo</t>
  </si>
  <si>
    <t>‼完全アポ無し逆凸耐久‼年始のご挨拶に向かう🎍【ホロライブ / 星街すいせい】</t>
  </si>
  <si>
    <t>2023-01-04 00:11:34</t>
  </si>
  <si>
    <t>https://www.youtube.com/watch?v=NXtnPogJjK0</t>
  </si>
  <si>
    <t>新年なのでバイトします【つぐのひ -忌み夜の喰霊品店- 】</t>
  </si>
  <si>
    <t>2023-01-04 01:55:17</t>
  </si>
  <si>
    <t>https://www.youtube.com/watch?v=dp5hixQgjiY</t>
  </si>
  <si>
    <t>【コラボ】ゲマズ×3期生 一致するまで終われまテン！！【ホロライブ/兎田ぺこら】</t>
  </si>
  <si>
    <t>2023-01-04 23:07:47</t>
  </si>
  <si>
    <t>https://www.youtube.com/watch?v=3Jy9xvjzKTw</t>
  </si>
  <si>
    <t>【朝雑談】あけましておめでとうございます！お正月どう過ごした？【戌亥とこ/にじさんじ】</t>
  </si>
  <si>
    <t>2023-01-04 08:36:58</t>
  </si>
  <si>
    <t>https://www.youtube.com/watch?v=k8QlrRw4BoI</t>
  </si>
  <si>
    <t>【#女子高花畑 】ユカイな仲間と３Dで初集合！！！【椎名唯華/にじさんじ】</t>
  </si>
  <si>
    <t>2023-01-05 22:32:41</t>
  </si>
  <si>
    <t>https://www.youtube.com/watch?v=Ebw8GNi_pfw</t>
  </si>
  <si>
    <t>【遊戯王マスターデュエル】年明け初ランク！！【にじさんじ/山神カルタ】</t>
  </si>
  <si>
    <t>2023-01-06 00:36:03</t>
  </si>
  <si>
    <t>https://www.youtube.com/watch?v=iQSXxc3QPls</t>
  </si>
  <si>
    <t>【Detroit: Become Human】ローレンがデトロイトを生配信！【ローレン・イロアス/にじさんじ】</t>
  </si>
  <si>
    <t>2023-01-06 22:47:13</t>
  </si>
  <si>
    <t>https://www.youtube.com/watch?v=ZDoF1QM8IBI</t>
  </si>
  <si>
    <t>【雑談】あけましておめでとうございます！2023年だ！！【にじさんじ/リゼ・ヘルエスタ】</t>
  </si>
  <si>
    <t>2023-01-04 22:18:15</t>
  </si>
  <si>
    <t>https://www.youtube.com/watch?v=avkq2j-zUNM</t>
  </si>
  <si>
    <t>【協賛：雀魂】協賛：雀魂【協賛：雀魂】</t>
  </si>
  <si>
    <t>2023-01-07 13:44:41</t>
  </si>
  <si>
    <t>https://www.youtube.com/watch?v=gVUDbmONyj4</t>
  </si>
  <si>
    <t>【人間を】#にじさんじ麻雀杯 剣持視点【破壊する】</t>
  </si>
  <si>
    <t>2023-01-07 16:34:03</t>
  </si>
  <si>
    <t>https://www.youtube.com/watch?v=FsBkAbPrLE8</t>
  </si>
  <si>
    <t>#にじさんじ麻雀杯</t>
  </si>
  <si>
    <t>2023-01-07 16:52:09</t>
  </si>
  <si>
    <t>https://www.youtube.com/watch?v=9YMMlQTBaUk</t>
  </si>
  <si>
    <t>【#にじさんじ麻雀杯】本番【不破湊/にじさんじ 】</t>
  </si>
  <si>
    <t>2023-01-07 21:26:32</t>
  </si>
  <si>
    <t>https://www.youtube.com/watch?v=wlOf1hbyxGo</t>
  </si>
  <si>
    <t>【テトリス99】ゆうしょうしたのでウィニングテトリス【ホロライブ / 星街すいせい】</t>
  </si>
  <si>
    <t>2023-01-07 22:42:37</t>
  </si>
  <si>
    <t>https://www.youtube.com/watch?v=Hsk0_WA-QOw</t>
  </si>
  <si>
    <t>【裏話】沙花叉クロヱ復活！オリ曲同時視聴までに裏話など！【沙花叉クロヱ/ホロライブ】</t>
  </si>
  <si>
    <t>2023-01-08 01:09:40</t>
  </si>
  <si>
    <t>https://www.youtube.com/watch?v=MguSK4B0_AE</t>
  </si>
  <si>
    <t>【協賛：雀魂】雀賛：協魂【協賛：雀魂】</t>
  </si>
  <si>
    <t>2023-01-08 13:16:29</t>
  </si>
  <si>
    <t>https://www.youtube.com/watch?v=BYtr2fGjJAA</t>
  </si>
  <si>
    <t>【#にじさんじ麻雀杯】決勝トーナメント第３試合 ツモツモのツモ【レオス・ヴィンセント 】</t>
  </si>
  <si>
    <t>2023-01-08 14:04:41</t>
  </si>
  <si>
    <t>https://www.youtube.com/watch?v=_hM9v_DPGj0</t>
  </si>
  <si>
    <t>キアラ…welcome to underground【ホロライブ/宝鐘マリン・小鳥遊キアラ】</t>
  </si>
  <si>
    <t>2023-01-08 21:28:52</t>
  </si>
  <si>
    <t>https://www.youtube.com/watch?v=cwvxRk_3qHQ</t>
  </si>
  <si>
    <t>【遊戯王マスターデュエル】新しいデッキ組む！ギャラクシー勉強会✨with加賀美先生【にじさんじ/星川サラ/加賀美ハヤト】</t>
  </si>
  <si>
    <t>2023-01-09 22:57:33</t>
  </si>
  <si>
    <t>https://www.youtube.com/watch?v=Vq1XtTitwes</t>
  </si>
  <si>
    <t>【 #にじばろ紅白戦 】最近流行ってるバーロラント？ってゲームですか？【イブラヒム/にじさんじ】</t>
  </si>
  <si>
    <t>2023-01-10 00:58:31</t>
  </si>
  <si>
    <t>https://www.youtube.com/watch?v=Tv9oUig7tsE</t>
  </si>
  <si>
    <t>【Detroit: Become Human#4】ローレンがデトロイトを生配信！【ローレン・イロアス/にじさんじ】</t>
  </si>
  <si>
    <t>2023-01-11 02:52:42</t>
  </si>
  <si>
    <t>https://www.youtube.com/watch?v=_BRleGJ1GFk</t>
  </si>
  <si>
    <t>究極の世界にようこそ【TETRIS EFFECT】</t>
  </si>
  <si>
    <t>2023-01-11 02:22:00</t>
  </si>
  <si>
    <t>https://www.youtube.com/watch?v=Y8Md5909El0</t>
  </si>
  <si>
    <t>【#早瀬とサシ飲み】part.16　早瀬走×宝鐘マリン【飲酒コラボ】</t>
  </si>
  <si>
    <t>2023-01-13 22:30:03</t>
  </si>
  <si>
    <t>https://www.youtube.com/watch?v=AIkxt6NOrg0</t>
  </si>
  <si>
    <t>【雑談】2023/1/14 の雑談【にじさんじ/山神カルタ】</t>
  </si>
  <si>
    <t>2023-01-14 22:33:15</t>
  </si>
  <si>
    <t>https://www.youtube.com/watch?v=Sx5z8Ors3Y4</t>
  </si>
  <si>
    <t>【APEX】顔　合　わ　せ【不破湊/nqrse/だるまいずごっど/にじさんじ】</t>
  </si>
  <si>
    <t>2023-01-15 01:26:02</t>
  </si>
  <si>
    <t>https://www.youtube.com/watch?v=O5pjhO3Ikas</t>
  </si>
  <si>
    <t>【遊戯王マスターデュエル】ギャラクシーデッキで遊びたい！ソロ勉強会する【にじさんじ/星川サラ】</t>
  </si>
  <si>
    <t>2023-01-15 01:41:49</t>
  </si>
  <si>
    <t>https://www.youtube.com/watch?v=vM55dW5zSzI</t>
  </si>
  <si>
    <t>【おじさんと遊ぼう＆デュエプレ】SNSでおじさんと楽しくDMするゲームらしいです!!【にじさんじ/加賀美ハヤト】</t>
  </si>
  <si>
    <t>2023-01-15 01:08:23</t>
  </si>
  <si>
    <t>https://www.youtube.com/watch?v=taPuH-lUWMA</t>
  </si>
  <si>
    <t>犯罪者の精神を書き換える禁断のゲーム【MINDHACK】</t>
  </si>
  <si>
    <t>2023-01-15 01:23:27</t>
  </si>
  <si>
    <t>https://www.youtube.com/watch?v=swEH2zeL76o</t>
  </si>
  <si>
    <t>【 OW2 】 にじさんじコストモス 【 カスタム 】</t>
  </si>
  <si>
    <t>2023-01-15 00:43:46</t>
  </si>
  <si>
    <t>https://www.youtube.com/watch?v=RoMxbZhr5gM</t>
  </si>
  <si>
    <t>【GeoGuessr】観光地縛りなら地図読めなくてもいけます！(？)【沙花叉クロヱ/ホロライブ】</t>
  </si>
  <si>
    <t>2023-01-15 19:26:55</t>
  </si>
  <si>
    <t>https://www.youtube.com/watch?v=XYFZnTzTyH4</t>
  </si>
  <si>
    <t>【タルコフ】Lv39の獄卒にキャリーしてもらう配信。【ローレン・イロアス/にじさんじ】</t>
  </si>
  <si>
    <t>2023-01-16 04:04:38</t>
  </si>
  <si>
    <t>https://www.youtube.com/watch?v=gLICtKEHj1s</t>
  </si>
  <si>
    <t>雑談【イブラヒム/にじさんじ】</t>
  </si>
  <si>
    <t>2023-01-16 23:23:23</t>
  </si>
  <si>
    <t>https://www.youtube.com/watch?v=HzQE_1XXpx0</t>
  </si>
  <si>
    <t>【朝雑談】朝の時点で今日の晩ごはんが決まっている日です。【戌亥とこ/にじさんじ】</t>
  </si>
  <si>
    <t>2023-01-17 08:23:32</t>
  </si>
  <si>
    <t>https://www.youtube.com/watch?v=5A5KQv4cmBc</t>
  </si>
  <si>
    <t>【APEX】C R C U P　顔　合　わ　せ【ローレン・イロアス/にじさんじ】</t>
  </si>
  <si>
    <t>2023-01-17 23:01:53</t>
  </si>
  <si>
    <t>https://www.youtube.com/watch?v=y8QWhztWclQ</t>
  </si>
  <si>
    <t>【 APEX 】 チンパン部隊出動 【 だるまいずごっど、じゃすぱー 】</t>
  </si>
  <si>
    <t>2023-01-19 01:49:44</t>
  </si>
  <si>
    <t>https://www.youtube.com/watch?v=oMW4hEef7UA</t>
  </si>
  <si>
    <t>【CRCUP】え　ぐ　も　ん　大　復　活【ローレン・イロアス/にじさんじ】</t>
  </si>
  <si>
    <t>2023-01-19 10:39:04</t>
  </si>
  <si>
    <t>https://www.youtube.com/watch?v=-RVmrysHm6I</t>
  </si>
  <si>
    <t>【お風呂ASMR】#ノエこよ ご褒美お風呂で女子トーク♡【白銀ノエル・博衣こより/ホロライブ】</t>
  </si>
  <si>
    <t>2023-01-18 23:41:01</t>
  </si>
  <si>
    <t>https://www.youtube.com/watch?v=pGXjGaxjifQ</t>
  </si>
  <si>
    <t>【初配信】はじめまして！正々堂々と試合開始っ！【五十嵐梨花/にじさんじ】</t>
  </si>
  <si>
    <t>2023-01-19 20:35:34</t>
  </si>
  <si>
    <t>https://www.youtube.com/watch?v=URUVKm2TU_I</t>
  </si>
  <si>
    <t>【 初配信 】こんちゃ～。はじめまして、小清水透です。【 にじさんじ 】</t>
  </si>
  <si>
    <t>2023-01-19 21:02:02</t>
  </si>
  <si>
    <t>https://www.youtube.com/watch?v=5gMs_AIBUpM</t>
  </si>
  <si>
    <t>【石神のぞみ】初配信(1).exe【にじさんじ所属】</t>
  </si>
  <si>
    <t>2023-01-19 21:33:13</t>
  </si>
  <si>
    <t>https://www.youtube.com/watch?v=133UVyiPaDE</t>
  </si>
  <si>
    <t>【初配信】それでは、任務開始します！！【にじさんじ / ソフィア・ヴァレンタイン】</t>
  </si>
  <si>
    <t>2023-01-19 22:04:32</t>
  </si>
  <si>
    <t>https://www.youtube.com/watch?v=B6spajM0E0s</t>
  </si>
  <si>
    <t>【CRCUP】SCRIM二日目　今日はエンタメ無しです。【ローレン・イロアス/にじさんじ】</t>
  </si>
  <si>
    <t>2023-01-20 03:44:29</t>
  </si>
  <si>
    <t>https://www.youtube.com/watch?v=GaOMFcsLCw0</t>
  </si>
  <si>
    <t>【 APEX CRカップスクリム 】 半血のプリンス 【 だるまいずごっど、じゃすぱー 】</t>
  </si>
  <si>
    <t>2023-01-20 03:20:08</t>
  </si>
  <si>
    <t>https://www.youtube.com/watch?v=Y_e4BgJ2S4k</t>
  </si>
  <si>
    <t>【初配信】『拳』ふりかざしとくかぁぁ！！！【倉持めると/くらもちめると】</t>
  </si>
  <si>
    <t>2023-01-20 20:33:37</t>
  </si>
  <si>
    <t>https://www.youtube.com/watch?v=0i-v8XT_XIc</t>
  </si>
  <si>
    <t>【初配信】じゃじゃ～～ん【鏑木ろこ】</t>
  </si>
  <si>
    <t>2023-01-20 21:07:15</t>
  </si>
  <si>
    <t>https://www.youtube.com/watch?v=FcsYMclQsPA</t>
  </si>
  <si>
    <t>【初配信】がおー！みんな集合ー！獅子堂あかりです！【にじさんじ】</t>
  </si>
  <si>
    <t>2023-01-20 21:36:57</t>
  </si>
  <si>
    <t>https://www.youtube.com/watch?v=BT3-mX4qFQc</t>
  </si>
  <si>
    <t>【CRCUP】SCRIM最終日 えぐもん改めえっぐもん【ローレン・イロアス/にじさんじ】</t>
  </si>
  <si>
    <t>2023-01-21 05:07:35</t>
  </si>
  <si>
    <t>https://www.youtube.com/watch?v=rGMJXZcHHEA</t>
  </si>
  <si>
    <t>【 APEX CRカップスクリム 】 写し身の雫 【 だるまいずごっど、じゃすぱー 】</t>
  </si>
  <si>
    <t>2023-01-21 03:23:51</t>
  </si>
  <si>
    <t>https://www.youtube.com/watch?v=d7WYJvoL6-I</t>
  </si>
  <si>
    <t>【遊戯王マスターデュエル】春崎コーチに教えてもらう遊戯王！【にじさんじ/山神カルタ】</t>
  </si>
  <si>
    <t>2023-01-21 02:25:44</t>
  </si>
  <si>
    <t>https://www.youtube.com/watch?v=bEYzYiOW1qw</t>
  </si>
  <si>
    <t>【安全運転】絶対に事故らない男【Euro Truck Simulator2】</t>
  </si>
  <si>
    <t>2023-01-21 01:34:22</t>
  </si>
  <si>
    <t>https://www.youtube.com/watch?v=6IxY6TSuXUg</t>
  </si>
  <si>
    <t>【CRCUP】本 番15_EGGMON   ローレン支店　#EGGモンWIN【ローレン・イロアス/にじさんじ】</t>
  </si>
  <si>
    <t>2023-01-21 22:42:14</t>
  </si>
  <si>
    <t>https://www.youtube.com/watch?v=uNJAWBrnAJo</t>
  </si>
  <si>
    <t>誰か助けてください</t>
  </si>
  <si>
    <t>2023-01-22 03:36:58</t>
  </si>
  <si>
    <t>https://www.youtube.com/watch?v=f17v3Q9JQXA</t>
  </si>
  <si>
    <t>【遊戯王マスターデュエル】イビルツインを練習したい！【にじさんじ/山神カルタ】</t>
  </si>
  <si>
    <t>2023-01-22 20:00:18</t>
  </si>
  <si>
    <t>https://www.youtube.com/watch?v=j73YUSgnalA</t>
  </si>
  <si>
    <t>【ショート歌枠】急に始めます【ホロライブ / 星街すいせい】</t>
  </si>
  <si>
    <t>2023-01-22 22:12:56</t>
  </si>
  <si>
    <t>https://www.youtube.com/watch?v=2ItXMWsLXgk</t>
  </si>
  <si>
    <t>剣持 vs レオス【テトリスコラボ】</t>
  </si>
  <si>
    <t>2023-01-22 23:39:12</t>
  </si>
  <si>
    <t>https://www.youtube.com/watch?v=rklpYvtyLuU</t>
  </si>
  <si>
    <t>【雑/Chatting】キーボードこわれそう💖かわいさの追求【尾丸ポルカ/ホロライブ】</t>
  </si>
  <si>
    <t>2023-01-23 02:00:14</t>
  </si>
  <si>
    <t>https://www.youtube.com/watch?v=06VUdZ8a_t4</t>
  </si>
  <si>
    <t>【APEX】顔合わせからのきなこカップ【ローレン・イロアス/にじさんじ】</t>
  </si>
  <si>
    <t>2023-01-23 23:52:13</t>
  </si>
  <si>
    <t>https://www.youtube.com/watch?v=DoX2gcQXYG4</t>
  </si>
  <si>
    <t>2ndアルバム発売カウントダウン‼‼【ホロライブ / 星街すいせい】</t>
  </si>
  <si>
    <t>2023-01-25 01:02:16</t>
  </si>
  <si>
    <t>https://www.youtube.com/watch?v=EValUaxYqK8</t>
  </si>
  <si>
    <t>【雑談】最近のおもろいやんを振り返り【ローレン・イロアス/にじさんじ】</t>
  </si>
  <si>
    <t>2023-01-25 23:18:37</t>
  </si>
  <si>
    <t>https://www.youtube.com/watch?v=sirnv6zpjB0</t>
  </si>
  <si>
    <t>【スプラトゥーン3】ガチナワバリ対抗戦【不破湊/にじさんじ】</t>
  </si>
  <si>
    <t>2023-01-25 22:44:21</t>
  </si>
  <si>
    <t>https://www.youtube.com/watch?v=2Ag2so0puWg</t>
  </si>
  <si>
    <t>新髪形お披露目＋ちょっと告知！【ホロライブ / 星街すいせい】</t>
  </si>
  <si>
    <t>2023-01-26 20:06:53</t>
  </si>
  <si>
    <t>https://www.youtube.com/watch?v=JKm_iWxBghE</t>
  </si>
  <si>
    <t>船長と話そう！【ホロライブ/宝鐘マリン】</t>
  </si>
  <si>
    <t>2023-01-26 23:28:16</t>
  </si>
  <si>
    <t>https://www.youtube.com/watch?v=So7N6367ObY</t>
  </si>
  <si>
    <t>【遊戯王マスターデュエル】ギャラクシー特訓！週末に負けられない戦いがある。【にじさんじ/星川サラ】</t>
  </si>
  <si>
    <t>2023-01-27 22:48:37</t>
  </si>
  <si>
    <t>https://www.youtube.com/watch?v=nd6JIgXMaKk</t>
  </si>
  <si>
    <t>【遊戯王マスターデュエル】あの～、決闘しませんか？【にじさんじ/山神カルタ】</t>
  </si>
  <si>
    <t>2023-01-28 02:26:38</t>
  </si>
  <si>
    <t>https://www.youtube.com/watch?v=XlUgYszcLYQ</t>
  </si>
  <si>
    <t>【#しらけん同時視聴】みんなですいちゃんの2nd live「Shout in Crisis」を一緒に見よ～✨【#ぎらぎらほしまち】</t>
  </si>
  <si>
    <t>2023-01-28 20:24:22</t>
  </si>
  <si>
    <t>https://www.youtube.com/watch?v=1RQ2XKllln4</t>
  </si>
  <si>
    <t>2nd LIVE アフタートーク‼🎶 / 2nd Live AfterTalk💭【ホロライブ / 星街すいせい】</t>
  </si>
  <si>
    <t>2023-01-29 20:26:22</t>
  </si>
  <si>
    <t>https://www.youtube.com/watch?v=bFng8KZLuR4</t>
  </si>
  <si>
    <t>【音霊魂子】身バレ襲来!?収益化剥奪された…あおぎり高校の苦労人！#たま魂子 対談バトル!!【犬山たまき】</t>
  </si>
  <si>
    <t>2023-01-29 00:11:42</t>
  </si>
  <si>
    <t>https://www.youtube.com/watch?v=NzIBCjAfNgU</t>
  </si>
  <si>
    <t>【遊戯王マスターデュエル】織姫星決闘！開始～！【にじさんじ/山神カルタ/星川サラ/フミ】</t>
  </si>
  <si>
    <t>2023-01-30 00:28:47</t>
  </si>
  <si>
    <t>https://www.youtube.com/watch?v=3RZU9uO7Tm0</t>
  </si>
  <si>
    <t>世界一ビッグになる男【Agar.rio】</t>
  </si>
  <si>
    <t>2023-02-01 01:40:53</t>
  </si>
  <si>
    <t>https://www.youtube.com/watch?v=uccDDw78y7I</t>
  </si>
  <si>
    <t>【BIRTHDAY💗3DLIVE】4人なら絶対てーきあつにまけないもん！【#尾丸ポルカ生誕祭2023】</t>
  </si>
  <si>
    <t>2023-01-30 21:06:25</t>
  </si>
  <si>
    <t>https://www.youtube.com/watch?v=DW_8xrtourE</t>
  </si>
  <si>
    <t>【意味がわかると怖いマンガ】ごめん全部”理解”っちゃう。【ローレン・イロアス/にじさんじ】</t>
  </si>
  <si>
    <t>2023-01-30 23:44:32</t>
  </si>
  <si>
    <t>https://www.youtube.com/watch?v=ajSwf28p4Ag</t>
  </si>
  <si>
    <t>にじさんじ５周年感謝祭！〜世代超越チームで最強トリオを決めるヌ→ン〜【#にじさんじ5周年】</t>
  </si>
  <si>
    <t>2023-02-03 21:51:15</t>
  </si>
  <si>
    <t>https://www.youtube.com/watch?v=eXOFUhi32zI</t>
  </si>
  <si>
    <t>【GeoGuessr】こんにちは、方向音痴です。【ホロライブ / 星街すいせい】</t>
  </si>
  <si>
    <t>2023-02-04 21:49:50</t>
  </si>
  <si>
    <t>https://www.youtube.com/watch?v=g7IHYP7MK_k</t>
  </si>
  <si>
    <t>【VALORANT】リーヴァ―バンダルお披露目配信 /w にじさんじの方々【ローレン・イロアス/にじさんじ】</t>
  </si>
  <si>
    <t>2023-02-05 01:04:41</t>
  </si>
  <si>
    <t>https://www.youtube.com/watch?v=YMqLyEdFHd0</t>
  </si>
  <si>
    <t>【ニチアサ】勇気の朝！！！【 ぶいすぽっ！ / 小森めと 】</t>
  </si>
  <si>
    <t>2023-02-05 10:15:53</t>
  </si>
  <si>
    <t>https://www.youtube.com/watch?v=3_43zQNFCj4</t>
  </si>
  <si>
    <t>【 #メイフ三周年 】ゲーム三本勝負!!!【にじさんじ/イブラヒム】</t>
  </si>
  <si>
    <t>2023-02-05 00:10:41</t>
  </si>
  <si>
    <t>https://www.youtube.com/watch?v=zR7KL0yytkM</t>
  </si>
  <si>
    <t>【遊戯王マスターデュエル】色んなライバー達と勝負だ～っ！！！【にじさんじ/星川サラ】</t>
  </si>
  <si>
    <t>2023-02-05 23:19:42</t>
  </si>
  <si>
    <t>https://www.youtube.com/watch?v=oT3qu2tGWNo</t>
  </si>
  <si>
    <t>【Overwatch2】大人気FPSOW2の魅力に迫ってみたいと思う  /w3ks【ローレン・イロアス/にじさんじ】</t>
  </si>
  <si>
    <t>2023-02-06 04:09:42</t>
  </si>
  <si>
    <t>https://www.youtube.com/watch?v=7xbzN9-RrSM</t>
  </si>
  <si>
    <t>【VALORANT】にじばろカスタム参戦【ローレン・イロアス/にじさんじ】</t>
  </si>
  <si>
    <t>2023-02-07 02:40:50</t>
  </si>
  <si>
    <t>https://www.youtube.com/watch?v=VOzQlb6aUx4</t>
  </si>
  <si>
    <t>【石狩あかり】イケボ歌姫襲来!?APEXソロマスターの腐女子！過去に配信BAN？#あかたま 対談バトル!!【犬山たまき】</t>
  </si>
  <si>
    <t>2023-02-07 00:39:39</t>
  </si>
  <si>
    <t>https://www.youtube.com/watch?v=Wm6qnmIrAsY</t>
  </si>
  <si>
    <t>まじ感慨深い【よってます】</t>
  </si>
  <si>
    <t>2023-02-07 01:08:17</t>
  </si>
  <si>
    <t>https://www.youtube.com/watch?v=6SGdugvWp1Y</t>
  </si>
  <si>
    <t>ファンメイドの神ゲーやってみた【虚空教侵略計画】</t>
  </si>
  <si>
    <t>2023-02-07 01:29:00</t>
  </si>
  <si>
    <t>https://www.youtube.com/watch?v=7XgPcP0z_yo</t>
  </si>
  <si>
    <t>月ノ美兎 VS 剣持刀也</t>
  </si>
  <si>
    <t>2023-02-07 22:08:39</t>
  </si>
  <si>
    <t>https://www.youtube.com/watch?v=TPa8Gqj75kI</t>
  </si>
  <si>
    <t>てっまき寿司♫てっまき寿司♫【実写】</t>
  </si>
  <si>
    <t>2023-02-07 21:48:09</t>
  </si>
  <si>
    <t>https://www.youtube.com/watch?v=phbmVBXeWG0</t>
  </si>
  <si>
    <t>【#ほんひま王】ひまのこときっと知ってくれてる人たち（のはず）【本間ひまわり/にじさんじ】</t>
  </si>
  <si>
    <t>2023-02-08 20:42:10</t>
  </si>
  <si>
    <t>https://www.youtube.com/watch?v=LQXrH0oz-ps</t>
  </si>
  <si>
    <t>【告知あり】四十万人感謝雑談【ローレン・イロアス/にじさんじ】</t>
  </si>
  <si>
    <t>2023-02-08 23:25:23</t>
  </si>
  <si>
    <t>https://www.youtube.com/watch?v=1opK7bESn6o</t>
  </si>
  <si>
    <t>【雑談】21人の方たち～！雑談【にじさんじ/山神カルタ】</t>
  </si>
  <si>
    <t>2023-02-09 00:24:20</t>
  </si>
  <si>
    <t>https://www.youtube.com/watch?v=O6amavGEtpE</t>
  </si>
  <si>
    <t>【ホグワーツレガシー】この子は魔法界で誰よりも有名になる子ですよ【ローレン・イロアス/にじさんじ】</t>
  </si>
  <si>
    <t>2023-02-10 09:40:45</t>
  </si>
  <si>
    <t>https://www.youtube.com/watch?v=7JVE9qlgVOk</t>
  </si>
  <si>
    <t>#さくゆい ライバーお悩み相談室するぞ～！【笹木咲/椎名唯華】</t>
  </si>
  <si>
    <t>2023-02-09 22:50:35</t>
  </si>
  <si>
    <t>https://www.youtube.com/watch?v=T7Y6TGxWbGA</t>
  </si>
  <si>
    <t>【遊戯王マスターデュエル】新たなかわいい女の子デッキを作りたい！【にじさんじ/山神カルタ】</t>
  </si>
  <si>
    <t>2023-02-11 01:25:56</t>
  </si>
  <si>
    <t>https://www.youtube.com/watch?v=aL-GllmAqDw</t>
  </si>
  <si>
    <t>【 DAD 】 DADからのValoからのLOL【 DAD 】</t>
  </si>
  <si>
    <t>2023-02-11 04:44:46</t>
  </si>
  <si>
    <t>https://www.youtube.com/watch?v=-yXpBRwioVQ</t>
  </si>
  <si>
    <t>パチンコ</t>
  </si>
  <si>
    <t>2023-02-11 17:10:55</t>
  </si>
  <si>
    <t>https://www.youtube.com/watch?v=IztGObiMrWI</t>
  </si>
  <si>
    <t>究極の弾幕シューティングに挑む【東方花映塚】</t>
  </si>
  <si>
    <t>2023-02-12 01:50:30</t>
  </si>
  <si>
    <t>https://www.youtube.com/watch?v=3z_zItjkbR4</t>
  </si>
  <si>
    <t>【ニチアサ】おぱようサンシャイン【 ぶいすぽっ！ / 小森めと 】</t>
  </si>
  <si>
    <t>2023-02-12 10:25:38</t>
  </si>
  <si>
    <t>https://www.youtube.com/watch?v=1CFYTlHg0A0</t>
  </si>
  <si>
    <t>【#にじさんじVパチ2023】大　当　た　り【不破湊/にじさんじ 】</t>
  </si>
  <si>
    <t>2023-02-12 13:51:47</t>
  </si>
  <si>
    <t>https://www.youtube.com/watch?v=CpPUpo_LTNM</t>
  </si>
  <si>
    <t>パチンコ初心者</t>
  </si>
  <si>
    <t>2023-02-12 15:19:57</t>
  </si>
  <si>
    <t>https://www.youtube.com/watch?v=8qPFr9avxhM</t>
  </si>
  <si>
    <t>【栗駒こまる】オホ声襲来!?銀盾没収された女…収益化剥奪の過去…？#こまたま 対談バトル!!【犬山たまき】</t>
  </si>
  <si>
    <t>2022-12-18 00:15:32</t>
  </si>
  <si>
    <t>https://www.youtube.com/watch?v=2EoO3hlwb4E</t>
  </si>
  <si>
    <t>【大代真白】大代襲来!?イチジク浣腸…おしがま…●●反射…伝説の女！#しろたま 対談バトル!!【犬山たまき】</t>
  </si>
  <si>
    <t>2023-02-04 00:12:57</t>
  </si>
  <si>
    <t>https://www.youtube.com/watch?v=vhpK7BnNlIc</t>
  </si>
  <si>
    <t>【ホグワーツレガシー】ホグワーツでは、助けはふさわしき者に与えられる【ローレン・アルブス・セブルス/にじさんじ】</t>
  </si>
  <si>
    <t>2023-02-13 09:41:22</t>
  </si>
  <si>
    <t>https://www.youtube.com/watch?v=5grD8_uzkWo</t>
  </si>
  <si>
    <t>おはようございます</t>
  </si>
  <si>
    <t>2023-02-13 08:21:59</t>
  </si>
  <si>
    <t>https://www.youtube.com/watch?v=grOTGy_qUds</t>
  </si>
  <si>
    <t>【 ホグワーツレガシー 】 デスイーター入学式 【 #1 】</t>
  </si>
  <si>
    <t>2023-02-14 01:43:29</t>
  </si>
  <si>
    <t>https://www.youtube.com/watch?v=bmOPXFoUvT4</t>
  </si>
  <si>
    <t>【帰宅雑談】ただいまああああおもおおおおおおおおお【尾丸ポルカ/ホロライブ】</t>
  </si>
  <si>
    <t>2023-02-14 01:10:57</t>
  </si>
  <si>
    <t>https://www.youtube.com/watch?v=L1ldmdqxV8A</t>
  </si>
  <si>
    <t>【ラブプラス＋】 寧々さんと1214回キス耐久【レオス・ヴィンセント 】</t>
  </si>
  <si>
    <t>2023-02-14 22:53:46</t>
  </si>
  <si>
    <t>https://www.youtube.com/watch?v=zE5SGn6_NPM</t>
  </si>
  <si>
    <t>説明とお話しをします</t>
  </si>
  <si>
    <t>2023-02-14 18:54:28</t>
  </si>
  <si>
    <t>https://www.youtube.com/watch?v=iMfTHSznKFM</t>
  </si>
  <si>
    <t>【#ローレン新衣装】来たる2月14日、我々は新衣装発表を行う【ローレン・イロアス/にじさんじ】</t>
  </si>
  <si>
    <t>2023-02-14 22:15:39</t>
  </si>
  <si>
    <t>https://www.youtube.com/watch?v=KWOjRRepmz4</t>
  </si>
  <si>
    <t>【皆さんの話、聞きます】昨日はバレンタインデーでしたね【にじさんじ/イブラヒム】</t>
  </si>
  <si>
    <t>2023-02-15 22:17:42</t>
  </si>
  <si>
    <t>https://www.youtube.com/watch?v=8Sq2G1s-oO4</t>
  </si>
  <si>
    <t>【ホグワーツレガシー】ア 　　バ　　　タ　　　ケ　　　ダ　　　ブ　　　ラ【ローレン・アルブス・セブルス/にじさんじ】</t>
  </si>
  <si>
    <t>2023-02-16 01:36:57</t>
  </si>
  <si>
    <t>https://www.youtube.com/watch?v=cFKoHLC6Mqk</t>
  </si>
  <si>
    <t>【実写】朝だけど配信でなら食っていい気がするので許してええええええ</t>
  </si>
  <si>
    <t>2022-06-26 08:06:38</t>
  </si>
  <si>
    <t>https://www.youtube.com/watch?v=s61Xygk1G14</t>
  </si>
  <si>
    <t>【超美麗３D】晩御飯一緒に食べようYO</t>
  </si>
  <si>
    <t>2022-10-19 21:39:49</t>
  </si>
  <si>
    <t>https://www.youtube.com/watch?v=4q0uYmjTTnk</t>
  </si>
  <si>
    <t>重大発表をする剣持</t>
  </si>
  <si>
    <t>2023-02-17 21:39:56</t>
  </si>
  <si>
    <t>https://www.youtube.com/watch?v=oPYV2IRt8Gw</t>
  </si>
  <si>
    <t>【実写】うめぇ寿司を食うゾ</t>
  </si>
  <si>
    <t>2022-05-02 21:49:48</t>
  </si>
  <si>
    <t>https://www.youtube.com/watch?v=MosImh5Uw9o</t>
  </si>
  <si>
    <t>【#Hibasession】渡会雲雀band Session LIVE【黒子ドリームスターズ】</t>
  </si>
  <si>
    <t>2023-02-16 21:16:01</t>
  </si>
  <si>
    <t>https://www.youtube.com/watch?v=fA8KModMkVo</t>
  </si>
  <si>
    <t>クリスマス（イヴ）全力で楽しむぞおまえら！！【実写】</t>
  </si>
  <si>
    <t>2022-12-24 22:08:13</t>
  </si>
  <si>
    <t>https://www.youtube.com/watch?v=4F8bm0h2VNo</t>
  </si>
  <si>
    <t>【ニチアサ】ニチアサって言ってますけど本日はほぼ徹夜【 ぶいすぽっ！ / 小森めと 】</t>
  </si>
  <si>
    <t>2023-02-19 10:17:46</t>
  </si>
  <si>
    <t>https://www.youtube.com/watch?v=WUaFlQlXl7k</t>
  </si>
  <si>
    <t>【3D SHOWCASE】IT'S FINALLY TIME!!!!!!!!!!!!!! #TakoTimes3 #Myth3Dkitaaa</t>
  </si>
  <si>
    <t>2023-02-19 13:05:20</t>
  </si>
  <si>
    <t>https://www.youtube.com/watch?v=9Cc16ZBW0GY</t>
  </si>
  <si>
    <t>【遊戯王マスターデュエル】織姫星月イチ遊戯王！【にじさんじ/星川サラ/フミ/山神カルタ】</t>
  </si>
  <si>
    <t>2023-02-18 22:01:49</t>
  </si>
  <si>
    <t>https://www.youtube.com/watch?v=SziRApTQzM8</t>
  </si>
  <si>
    <t>【実写】好きなものなら無限に食べれるんじゃね？(30万人感謝！)</t>
  </si>
  <si>
    <t>2022-08-11 02:32:37</t>
  </si>
  <si>
    <t>https://www.youtube.com/watch?v=2uvginMgiS8</t>
  </si>
  <si>
    <t>【実写】手巻き寿司作って食べる！！</t>
  </si>
  <si>
    <t>2022-01-27 21:53:28</t>
  </si>
  <si>
    <t>https://www.youtube.com/watch?v=PwZsrofZzCE</t>
  </si>
  <si>
    <t>【歌枠】21万人になったし久しぶりに歌う～！！【にじさんじ/山神カルタ】</t>
  </si>
  <si>
    <t>2023-02-17 22:44:44</t>
  </si>
  <si>
    <t>https://www.youtube.com/watch?v=3qFCOSnKRNY</t>
  </si>
  <si>
    <t>【APEX】ダブル怪盗と新シーズン【ローレン・イロアス/にじさんじ】</t>
  </si>
  <si>
    <t>2023-02-20 01:28:53</t>
  </si>
  <si>
    <t>https://www.youtube.com/watch?v=Fw6MaLYmZpw</t>
  </si>
  <si>
    <t>男４人、ダーツを楽しむ【レオス・ヴィンセント/ジョー・力一/三枝明那/不破湊】</t>
  </si>
  <si>
    <t>2023-02-21 22:34:16</t>
  </si>
  <si>
    <t>https://www.youtube.com/watch?v=nMC6yl1aVFE</t>
  </si>
  <si>
    <t>【朝雑談】洗ったり、バイトしたり、光るイカを見たり、カラオケしました【戌亥とこ/にじさんじ】</t>
  </si>
  <si>
    <t>2023-02-22 08:18:18</t>
  </si>
  <si>
    <t>https://www.youtube.com/watch?v=B3St_w-8j5g</t>
  </si>
  <si>
    <t>【Overwatch2】CRCUP顔合わせ ＆ SCRIM【ローレン・イロアス/にじさんじ】</t>
  </si>
  <si>
    <t>2023-02-23 02:51:18</t>
  </si>
  <si>
    <t>https://www.youtube.com/watch?v=c3lfFfmnNpo</t>
  </si>
  <si>
    <t>【雑談】昨日はおデートしてきました</t>
  </si>
  <si>
    <t>2023-01-23 01:01:39</t>
  </si>
  <si>
    <t>https://www.youtube.com/watch?v=9NCSkovJxwo</t>
  </si>
  <si>
    <t>【 NIKKE 】マキマさんを手に入れる【 チェンソーマンコラボ 】</t>
  </si>
  <si>
    <t>2023-02-23 20:09:02</t>
  </si>
  <si>
    <t>https://www.youtube.com/watch?v=5ep2zqe42NQ</t>
  </si>
  <si>
    <t>【Overwatch2】CRCUP SCRIM二日目 そうだよなァ【ローレン・イロアス/にじさんじ】</t>
  </si>
  <si>
    <t>2023-02-24 03:30:01</t>
  </si>
  <si>
    <t>https://www.youtube.com/watch?v=w1E2WBiFMKo</t>
  </si>
  <si>
    <t>【ホロライブ幼稚園】帰ってきたあの企画・・！ホロライブ幼稚園開園です！【 #ひろがるホロライブ 】</t>
  </si>
  <si>
    <t>2023-02-24 22:48:10</t>
  </si>
  <si>
    <t>https://www.youtube.com/watch?v=7EXXkxwUup4</t>
  </si>
  <si>
    <t>【Overwatch2】CRCUP SCRIM三日目 俺は早いど【ローレン・イロアス/にじさんじ】</t>
  </si>
  <si>
    <t>2023-02-25 02:48:24</t>
  </si>
  <si>
    <t>https://www.youtube.com/watch?v=DtipHRSlR_Y</t>
  </si>
  <si>
    <t>【CRCUP】#ダイザリWIN  やるぞやるぞやるぞ  /w 3分遅延【ローレン・イロアス/にじさんじ】</t>
  </si>
  <si>
    <t>2023-02-25 23:28:19</t>
  </si>
  <si>
    <t>https://www.youtube.com/watch?v=DkBI11bOw1o</t>
  </si>
  <si>
    <t>おえかきの森が好きすぎる男</t>
  </si>
  <si>
    <t>2023-02-26 01:46:24</t>
  </si>
  <si>
    <t>https://www.youtube.com/watch?v=kjHvMp3sBws</t>
  </si>
  <si>
    <t>【偏差値30】thek4sen 学力テストを見る男【にじさんじ/イブラヒム】</t>
  </si>
  <si>
    <t>2023-02-28 06:40:55</t>
  </si>
  <si>
    <t>https://www.youtube.com/watch?v=rrkGqmmBjqg</t>
  </si>
  <si>
    <t>【お泊りコラボ】いちゃつく二人に挟まれる君たち(通常マイク）【#たまこま】</t>
  </si>
  <si>
    <t>2022-06-08 00:35:31</t>
  </si>
  <si>
    <t>https://www.youtube.com/watch?v=kfdQTM8P2vI</t>
  </si>
  <si>
    <t>【寝れません】新年一発目はたまこま♡笑ってはいけないASMR【たまこま】</t>
  </si>
  <si>
    <t>2023-01-01 23:59:20</t>
  </si>
  <si>
    <t>https://www.youtube.com/watch?v=ZAXnva1p2CU</t>
  </si>
  <si>
    <t>お久しぶりです、ちょっとずつ頑張ります</t>
  </si>
  <si>
    <t>2023-02-28 19:35:32</t>
  </si>
  <si>
    <t>https://www.youtube.com/watch?v=2EKMBdASOXY</t>
  </si>
  <si>
    <t>【VCC POGO】因縁のポゴ【ローレン・イロアス/にじさんじ】</t>
  </si>
  <si>
    <t>2023-02-28 23:32:36</t>
  </si>
  <si>
    <t>https://www.youtube.com/watch?v=OT5Ppudi7IE</t>
  </si>
  <si>
    <t>【スプラトゥーン3】ついにきた...【不破湊/にじさんじ】</t>
  </si>
  <si>
    <t>2023-03-01 23:32:18</t>
  </si>
  <si>
    <t>https://www.youtube.com/watch?v=Kf1Br9XREe4</t>
  </si>
  <si>
    <t>【雑談】二月にグッバイ 三月にワッサー【ローレン・イロアス/にじさんじ】</t>
  </si>
  <si>
    <t>2023-03-01 23:45:24</t>
  </si>
  <si>
    <t>https://www.youtube.com/watch?v=GW17OX6Wa9I</t>
  </si>
  <si>
    <t>ちょっくら帰ってくる【いってきますの雑談】</t>
  </si>
  <si>
    <t>2023-03-02 13:30:51</t>
  </si>
  <si>
    <t>https://www.youtube.com/watch?v=ulHo6TsDugo</t>
  </si>
  <si>
    <t>【コラボ】力を合わせて最高の一句を作るなりけり。www【音霊魂子/大代真白/栗駒こまる】</t>
  </si>
  <si>
    <t>2023-01-11 00:35:50</t>
  </si>
  <si>
    <t>https://www.youtube.com/watch?v=5mfeIGh0pFg</t>
  </si>
  <si>
    <t>【誕生日/全身3D配信】あんなことやこんなことします♡【嬉しい告知もあるよ/あおぎり高校】</t>
  </si>
  <si>
    <t>2022-09-25 21:22:53</t>
  </si>
  <si>
    <t>https://www.youtube.com/watch?v=215RRc_5waY</t>
  </si>
  <si>
    <t>【Geoguessr】どこにいるかじゃない 誰といるかや【ローレン・イロアス/にじさんじ】</t>
  </si>
  <si>
    <t>2023-03-03 00:49:47</t>
  </si>
  <si>
    <t>https://www.youtube.com/watch?v=_VUhlRDyK44</t>
  </si>
  <si>
    <t>【3D Showcase】MUM GET THE CAMERA #ame3D</t>
  </si>
  <si>
    <t>2023-03-04 13:12:05</t>
  </si>
  <si>
    <t>https://www.youtube.com/watch?v=UNtM4Ks-cSE</t>
  </si>
  <si>
    <t>ギャルゲーみたいなホラゲーなのかホラゲーみたいなギャルゲーなのか。【ラヴラヴスクールデイズ】</t>
  </si>
  <si>
    <t>2023-03-05 23:49:27</t>
  </si>
  <si>
    <t>https://www.youtube.com/watch?v=tdB6p_MMmnI</t>
  </si>
  <si>
    <t>カスタム開催告知　w/奈羅花、ローレン【ラトナ・プティ/にじさんじ】</t>
  </si>
  <si>
    <t>2023-03-06 20:22:22</t>
  </si>
  <si>
    <t>https://www.youtube.com/watch?v=5jtHqGdz1YA</t>
  </si>
  <si>
    <t>【話】１周年記念ライブの話をしたり雑談したりなど～【ラプラス・ダークネス/ホロライブ】</t>
  </si>
  <si>
    <t>2023-03-07 01:09:47</t>
  </si>
  <si>
    <t>https://www.youtube.com/watch?v=EEqcC8Cu8ls</t>
  </si>
  <si>
    <t>5周年を迎える剣持</t>
  </si>
  <si>
    <t>2023-03-07 01:18:43</t>
  </si>
  <si>
    <t>https://www.youtube.com/watch?v=sOscmHlsO5g</t>
  </si>
  <si>
    <t>【 zatsu 】 5周年ただの雑 【 THATS 】</t>
  </si>
  <si>
    <t>2023-03-08 23:42:26</t>
  </si>
  <si>
    <t>https://www.youtube.com/watch?v=2xDmQLYAxPY</t>
  </si>
  <si>
    <t>【 OW2 】 にじさんじカスタムだろうが 【 ワンパン 】ならか３ましろ３椎名ひばり３</t>
  </si>
  <si>
    <t>2023-03-10 02:53:04</t>
  </si>
  <si>
    <t>https://www.youtube.com/watch?v=EAiqO5nqMCg</t>
  </si>
  <si>
    <t>ただいま戻りました！！！</t>
  </si>
  <si>
    <t>2023-03-10 01:12:59</t>
  </si>
  <si>
    <t>https://www.youtube.com/watch?v=9ApDVDoQuw0</t>
  </si>
  <si>
    <t>【#みとらじ】ゲストは宝鐘マリン【ネットはでっかい大海原】</t>
  </si>
  <si>
    <t>2023-03-10 23:44:37</t>
  </si>
  <si>
    <t>https://www.youtube.com/watch?v=_BlBlrwDuGk</t>
  </si>
  <si>
    <t>【アソビ大全】どの期が一番強いかここで決めようじゃないか【#かマクラ/ホロライブ】</t>
  </si>
  <si>
    <t>2023-03-11 23:28:33</t>
  </si>
  <si>
    <t>https://www.youtube.com/watch?v=MXj-qWSDxo0</t>
  </si>
  <si>
    <t>【Overwatch2】ワンパン杯SCRIMきたあああああああああ【ローレン・イロアス/にじさんじ】</t>
  </si>
  <si>
    <t>2023-03-12 02:00:16</t>
  </si>
  <si>
    <t>https://www.youtube.com/watch?v=lmUt3ZsN7Nc</t>
  </si>
  <si>
    <t>天才剣持【Q REMASTERED】</t>
  </si>
  <si>
    <t>2023-03-12 03:08:38</t>
  </si>
  <si>
    <t>https://www.youtube.com/watch?v=YwMDHqv5b4k</t>
  </si>
  <si>
    <t>【本配信】Overwatch2 にじさんじカスタム ワンパン杯 【#にじワンパン杯】</t>
  </si>
  <si>
    <t>2023-03-12 23:06:59</t>
  </si>
  <si>
    <t>https://www.youtube.com/watch?v=z3Fw-JtDRJQ</t>
  </si>
  <si>
    <t>【 APEX 】 いきなりステーキ 【 ABCDEFGHIJKLMNO , 不破湊 】コーチ:がっきー３</t>
  </si>
  <si>
    <t>2023-03-14 07:00:27</t>
  </si>
  <si>
    <t>https://www.youtube.com/watch?v=1yTWx9wwcic</t>
  </si>
  <si>
    <t>【APEX】V最協出ます、本気エペ。【ローレン・イロアス/にじさんじ】</t>
  </si>
  <si>
    <t>2023-03-15 00:51:50</t>
  </si>
  <si>
    <t>https://www.youtube.com/watch?v=lKMVZUW4ToA</t>
  </si>
  <si>
    <t>【 APEX 】 ランク代わりのカスタム 【 ABCDEFGHIJKLMNO , 不破湊 】コーチ:がっきー３</t>
  </si>
  <si>
    <t>2023-03-15 04:35:43</t>
  </si>
  <si>
    <t>https://www.youtube.com/watch?v=CfnO-5ei6v8</t>
  </si>
  <si>
    <t>【3D LIVE】 #博衣こより生誕LIVE ～Memories～ ゲスト多数！重大告知アリ❣ Birthday Party 2023🎂🎉【博衣こより/ホロライブ】</t>
  </si>
  <si>
    <t>2023-03-15 22:14:38</t>
  </si>
  <si>
    <t>https://www.youtube.com/watch?v=7ctmEk_35Yc</t>
  </si>
  <si>
    <t>【APEX】あのぶいすぽの小森めとさんと、橘ひなのさんと。【ローレン・イロアス/にじさんじ】</t>
  </si>
  <si>
    <t>2023-03-16 04:59:50</t>
  </si>
  <si>
    <t>https://www.youtube.com/watch?v=m0Z18NulX2I</t>
  </si>
  <si>
    <t>【#たましろ】癒しと●●欲の禁断のASMR【オフコラボ】</t>
  </si>
  <si>
    <t>2022-10-03 00:31:40</t>
  </si>
  <si>
    <t>https://www.youtube.com/watch?v=ncIA4XlYU50</t>
  </si>
  <si>
    <t>【APEX】渋ハルカスタム /w nqrse 渋谷ハル【ローレン・イロアス/にじさんじ】</t>
  </si>
  <si>
    <t>2023-03-17 00:01:26</t>
  </si>
  <si>
    <t>https://www.youtube.com/watch?v=CZEX2NYQKa0</t>
  </si>
  <si>
    <t>【 APEX 】 アスベストをプレイする 【 ABCDEFGHIJKLMNO , 不破湊 】コーチ:がっきー３</t>
  </si>
  <si>
    <t>2023-03-18 05:04:21</t>
  </si>
  <si>
    <t>https://www.youtube.com/watch?v=QiZsrUk7Tiw</t>
  </si>
  <si>
    <t>【朝活】不破湊が飯を食う配信【不破湊/にじさんじ】</t>
  </si>
  <si>
    <t>2023-03-18 17:03:01</t>
  </si>
  <si>
    <t>https://www.youtube.com/watch?v=j_CDy9ffeuc</t>
  </si>
  <si>
    <t>EXPO &amp; 4th fes 感想会✨ / 最後に告知！【ホロライブ / 星街すいせい 】</t>
  </si>
  <si>
    <t>2023-03-20 20:16:49</t>
  </si>
  <si>
    <t>https://www.youtube.com/watch?v=AfBn0b-Z4JE</t>
  </si>
  <si>
    <t>【今日はめずらしくほろ酔いです。】hololive 4th fes.＆EXPO 振り返り感想！！【ホロライブ/宝鐘マリン】</t>
  </si>
  <si>
    <t>2023-03-20 23:06:40</t>
  </si>
  <si>
    <t>https://www.youtube.com/watch?v=9aaU8ZqNNY0</t>
  </si>
  <si>
    <t>【 APEX 】 エペしか持ってない 【 ABCDEFGHIJKLMNO , 不破湊 】コーチ:がっきー３</t>
  </si>
  <si>
    <t>2023-03-21 05:41:01</t>
  </si>
  <si>
    <t>https://www.youtube.com/watch?v=HQ8hGT0zcbM</t>
  </si>
  <si>
    <t>【APEX】V最協、顔合わせ 【橘ひなの 渡会雲雀】</t>
  </si>
  <si>
    <t>2023-03-21 05:49:17</t>
  </si>
  <si>
    <t>https://www.youtube.com/watch?v=tBGQGx6ITog</t>
  </si>
  <si>
    <t>【 APEX 】 APEX中毒者達 【 ABCDEFGHIJKLMNO , 不破湊 】コーチ:がっきー３</t>
  </si>
  <si>
    <t>2023-03-22 06:11:28</t>
  </si>
  <si>
    <t>https://www.youtube.com/watch?v=qI94twDt8DY</t>
  </si>
  <si>
    <t>【APEX】フィジカル最協目指して 0時から顔合わせ予定【ローレン・イロアス/にじさんじ】</t>
  </si>
  <si>
    <t>2023-03-22 06:11:52</t>
  </si>
  <si>
    <t>https://www.youtube.com/watch?v=_K_rwLbrwms</t>
  </si>
  <si>
    <t>【APEX】V最協！dttoコーチに出会いました。タイマンします。【ラプラスダークネス/ホロライブ】</t>
  </si>
  <si>
    <t>2023-03-22 01:09:32</t>
  </si>
  <si>
    <t>https://www.youtube.com/watch?v=ctUG6C4uWXw</t>
  </si>
  <si>
    <t>【3D LIVE】Shining Memory / ラストに重大告知‼【#星街すいせい5周年LIVE 】</t>
  </si>
  <si>
    <t>2023-03-22 21:20:38</t>
  </si>
  <si>
    <t>https://www.youtube.com/watch?v=GbIIr3waYzI</t>
  </si>
  <si>
    <t>【APEX】絆を深めよう /23時ごろ～ w叶３リリ３ちゃんりよコーチ【ローレン・イロアス/にじさんじ】</t>
  </si>
  <si>
    <t>2023-03-23 06:36:58</t>
  </si>
  <si>
    <t>https://www.youtube.com/watch?v=7QCXe_zlopc</t>
  </si>
  <si>
    <t>【APEX】フ ィ ジ 男 を 目 指 し て /23時頃からチーム練【ローレン・イロアス/にじさんじ】</t>
  </si>
  <si>
    <t>2023-03-24 05:06:26</t>
  </si>
  <si>
    <t>https://www.youtube.com/watch?v=G43mAlX0k6w</t>
  </si>
  <si>
    <t>【APEX】V最協のための修行♯２ シアはじめました編【ラプラスダークネス/ホロライブ】</t>
  </si>
  <si>
    <t>2023-03-24 01:46:49</t>
  </si>
  <si>
    <t>https://www.youtube.com/watch?v=Qvsfttyixwo</t>
  </si>
  <si>
    <t>【APEX】V最協のための修行♯3 ちひろせんせ～！カスタムのこと教えて！！【ラプラスダークネス/ホロライブ】</t>
  </si>
  <si>
    <t>2023-03-25 00:47:52</t>
  </si>
  <si>
    <t>https://www.youtube.com/watch?v=NWpEkhn7YTw</t>
  </si>
  <si>
    <t>【APEX】カスタム～～～～ /w エクスアルビオ３ 一ノ瀬うるは３【ローレン・イロアス/にじさんじ】</t>
  </si>
  <si>
    <t>2023-03-25 04:23:50</t>
  </si>
  <si>
    <t>https://www.youtube.com/watch?v=tFgokMsATQ8</t>
  </si>
  <si>
    <t>【#織姫星座談会】超仲良し同期！星川がお世話になってます。【犬山たまき/星川サラ/山神カルタ/フミ】</t>
  </si>
  <si>
    <t>2023-03-25 00:17:23</t>
  </si>
  <si>
    <t>https://www.youtube.com/watch?v=LuG0EmPTEDY</t>
  </si>
  <si>
    <t>シェリン・バーガンディと通話中</t>
  </si>
  <si>
    <t>2023-03-25 00:46:18</t>
  </si>
  <si>
    <t>https://www.youtube.com/watch?v=UYY8XV8OPuE</t>
  </si>
  <si>
    <t>【 APEX 】 配信者ハイパーゲーム大会に出場させて頂きます 【 だるまいずごっど Vanila さん 】</t>
  </si>
  <si>
    <t>2023-03-25 21:50:38</t>
  </si>
  <si>
    <t>https://www.youtube.com/watch?v=HD8t_A8Y-ow</t>
  </si>
  <si>
    <t>【APEX】V最協のための修行♯4 敵情視察編！！【ラプラスダークネス/ホロライブ】</t>
  </si>
  <si>
    <t>2023-03-26 02:08:19</t>
  </si>
  <si>
    <t>https://www.youtube.com/watch?v=s1E-y9cE_no</t>
  </si>
  <si>
    <t>【APEX】チーム練習よつかめ －K I Z U N A－(仮)【ローレン・イロアス/にじさんじ】</t>
  </si>
  <si>
    <t>2023-03-26 06:05:00</t>
  </si>
  <si>
    <t>https://www.youtube.com/watch?v=pGDEFPpdpzY</t>
  </si>
  <si>
    <t>【APEX】V最協のための修行♯5 まつりちゃんえぺおしえてー！【ラプラスダークネス/ホロライブ】</t>
  </si>
  <si>
    <t>2023-03-26 17:23:49</t>
  </si>
  <si>
    <t>https://www.youtube.com/watch?v=5mCyyv_wISs</t>
  </si>
  <si>
    <t>【 APEX 】 加減はなしだ 【 ABCDEFGHIJKLMNO , 不破湊 】コーチ:がっきー３</t>
  </si>
  <si>
    <t>2023-03-27 04:55:15</t>
  </si>
  <si>
    <t>https://www.youtube.com/watch?v=W-yMAKmxscc</t>
  </si>
  <si>
    <t>【APEX】仕上がってる ―K I Z U N Aー(仮)【ローレン・イロアス/にじさんじ】</t>
  </si>
  <si>
    <t>2023-03-27 04:52:58</t>
  </si>
  <si>
    <t>https://www.youtube.com/watch?v=PkC1F0RSocA</t>
  </si>
  <si>
    <t>【 APEX 】 無敵城シルヴァーグローリー 【 ABCDEFGHIJKLMNO , 不破湊 】コーチ:がっきー３</t>
  </si>
  <si>
    <t>2023-03-28 04:45:50</t>
  </si>
  <si>
    <t>https://www.youtube.com/watch?v=Qtc_iBBH3YA</t>
  </si>
  <si>
    <t>【APEX】ノリでカスタムに乗り込む 【魔界ノりりむ】</t>
  </si>
  <si>
    <t>2023-03-28 04:24:37</t>
  </si>
  <si>
    <t>https://www.youtube.com/watch?v=qgvn3IYPeBw</t>
  </si>
  <si>
    <t>【 APEX 】 ちょっとやる 【  】</t>
  </si>
  <si>
    <t>2023-03-28 22:52:30</t>
  </si>
  <si>
    <t>https://www.youtube.com/watch?v=fFzsLNWHBcw</t>
  </si>
  <si>
    <t>【APEX】ガッハッハうるさいやめてカスタム 【橘ひなの　渡会雲雀】</t>
  </si>
  <si>
    <t>2023-03-29 03:27:36</t>
  </si>
  <si>
    <t>https://www.youtube.com/watch?v=6Dp9a2Xze3w</t>
  </si>
  <si>
    <t>【日本代表くさあん】超簡潔!! VS走法ひとくちメモ 第1回【シェリン/にじさんじ】</t>
  </si>
  <si>
    <t>2023-03-16 21:51:27</t>
  </si>
  <si>
    <t>https://www.youtube.com/watch?v=cuYqrEfB82Y</t>
  </si>
  <si>
    <t>【APEX】フィジ山フィジ男 /23時からチーム練【ローレン・イロアス/にじさんじ】</t>
  </si>
  <si>
    <t>2023-03-29 08:10:10</t>
  </si>
  <si>
    <t>https://www.youtube.com/watch?v=2cSeLA6YYpg</t>
  </si>
  <si>
    <t>【APEX】十リさんとユンくんとワイカスからの最カス【ローレン・イロアス/にじさんじ】</t>
  </si>
  <si>
    <t>2023-03-30 07:03:39</t>
  </si>
  <si>
    <t>https://www.youtube.com/watch?v=R4u5U15veLM</t>
  </si>
  <si>
    <t>【APEX】初顔合わせ！V最協のための修行♯6 ついに全員集合します！【ラプラスダークネス/ホロライブ】</t>
  </si>
  <si>
    <t>2023-03-30 01:17:16</t>
  </si>
  <si>
    <t>https://www.youtube.com/watch?v=aF1nrrP7vxY</t>
  </si>
  <si>
    <t>【 APEX 】 やっちまえ 【 ABCDEFGHIJKLMNO , 不破湊 】コーチ:がっきー３</t>
  </si>
  <si>
    <t>2023-03-30 01:50:39</t>
  </si>
  <si>
    <t>https://www.youtube.com/watch?v=vOe5vBX6ACg</t>
  </si>
  <si>
    <t>神ゲー【くるくるくるりん】</t>
  </si>
  <si>
    <t>2023-03-30 22:51:11</t>
  </si>
  <si>
    <t>https://www.youtube.com/watch?v=_0vKz0QZnKQ</t>
  </si>
  <si>
    <t>『おえかきの森』で遊ぶ会‼🖼【ホロライブ / #不知火建設 】</t>
  </si>
  <si>
    <t>2023-03-30 22:37:28</t>
  </si>
  <si>
    <t>https://www.youtube.com/watch?v=t-JVOPjZRQA</t>
  </si>
  <si>
    <t>【APEX】エビオ３フワ３　からの ティム練【ローレン・イロアス/にじさんじ】</t>
  </si>
  <si>
    <t>2023-03-31 04:00:04</t>
  </si>
  <si>
    <t>https://www.youtube.com/watch?v=HTwu1umNbPg</t>
  </si>
  <si>
    <t>【APEX】”破壊”　麺屋絆ートラフィックライトー【ローレン・イロアス/にじさんじ】</t>
  </si>
  <si>
    <t>2023-04-01 02:39:12</t>
  </si>
  <si>
    <t>https://www.youtube.com/watch?v=tYwYvQZWCrs</t>
  </si>
  <si>
    <t>【 APEX 】 プリクト 【 ABCDEFGHIJKLMNO , 不破湊 】コーチ:がっきー３</t>
  </si>
  <si>
    <t>2023-04-01 04:09:15</t>
  </si>
  <si>
    <t>https://www.youtube.com/watch?v=AzG8Gf0ODPU</t>
  </si>
  <si>
    <t>【APEX_AQF】顔　合　わ　せ【不破湊/ローレン/エクス・アルビオ/にじさんじ】</t>
  </si>
  <si>
    <t>2023-03-31 06:10:23</t>
  </si>
  <si>
    <t>https://www.youtube.com/watch?v=DxLsx1B3yig</t>
  </si>
  <si>
    <t>【3Dお披露目】俺ら最強2人組が3Dになるぜ。【笹木漸九/椎名獅亥/にじさんじ】</t>
  </si>
  <si>
    <t>2023-04-01 19:36:32</t>
  </si>
  <si>
    <t>https://www.youtube.com/watch?v=KZPuAzI7cJI</t>
  </si>
  <si>
    <t>ホロライブ所属「スーパーアイドル☆コメットちゃん」初配信💙✨#こめこめすたじお</t>
  </si>
  <si>
    <t>2023-04-01 20:03:48</t>
  </si>
  <si>
    <t>https://www.youtube.com/watch?v=RIZQdWkIkQo</t>
  </si>
  <si>
    <t>〖告知もあるよ〗💕恋バナ女子会2023💕〖にじさんじ￤魔界ノりりむ〗</t>
  </si>
  <si>
    <t>2023-04-01 21:40:32</t>
  </si>
  <si>
    <t>https://www.youtube.com/watch?v=766PJRGecbo</t>
  </si>
  <si>
    <t>【APEX】Go to Champion ImperialEGI視点【ローレン・イロアス/にじさんじ】</t>
  </si>
  <si>
    <t>2023-04-02 07:29:32</t>
  </si>
  <si>
    <t>https://www.youtube.com/watch?v=RpdOtA6D3Ac</t>
  </si>
  <si>
    <t>【 APEX 】 一戦ルザキンやってから合流 【 ABCDEFGHIJKLMNO , 不破湊 】コーチ:がっきー３</t>
  </si>
  <si>
    <t>2023-04-02 05:16:29</t>
  </si>
  <si>
    <t>https://www.youtube.com/watch?v=WNSlOVrsh8Y</t>
  </si>
  <si>
    <t>刀子、初めてのゲーム配信です！！【視聴者参加型】</t>
  </si>
  <si>
    <t>2023-04-02 00:11:02</t>
  </si>
  <si>
    <t>https://www.youtube.com/watch?v=-A-WElJxqwY</t>
  </si>
  <si>
    <t>【お絵描き】 セカペン描きます! 【にじさんじ | セフィナ】</t>
  </si>
  <si>
    <t>2023-04-02 20:44:09</t>
  </si>
  <si>
    <t>https://www.youtube.com/watch?v=T5QuuThs4hk</t>
  </si>
  <si>
    <t>【#にじさんじスマブラ杯】エンジョイ‼にじさんじスマブラ杯トーナメント抽選会【2023】</t>
  </si>
  <si>
    <t>2023-04-02 20:21:40</t>
  </si>
  <si>
    <t>https://www.youtube.com/watch?v=KfYhUCN2ki8</t>
  </si>
  <si>
    <t>【APEX】そろそろ目醒ましたくない？【ローレン・イロアス/にじさんじ】</t>
  </si>
  <si>
    <t>2023-04-04 03:58:04</t>
  </si>
  <si>
    <t>https://www.youtube.com/watch?v=SOF-FEGMx40</t>
  </si>
  <si>
    <t>#V最協S5 ランドマークドラフトついに開幕！</t>
  </si>
  <si>
    <t>2023-04-02 23:26:38</t>
  </si>
  <si>
    <t>https://www.youtube.com/watch?v=9ympVhuif-U</t>
  </si>
  <si>
    <t>【 APEX 】 試食会 【 ABCDEFGHIJKLMNO , 不破湊 】コーチ:がっきー３</t>
  </si>
  <si>
    <t>2023-04-05 05:24:53</t>
  </si>
  <si>
    <t>https://www.youtube.com/watch?v=sChRS7aHk7w</t>
  </si>
  <si>
    <t>【 APEX 】 脳洗った？ 【 ABCDEFGHIJKLMNO , 不破湊 】コーチ:がっきー３</t>
  </si>
  <si>
    <t>2023-04-03 03:56:22</t>
  </si>
  <si>
    <t>https://www.youtube.com/watch?v=Jw1DKHsc62M</t>
  </si>
  <si>
    <t>【APEX】カウントダウンがいっちゃんつよいんだから【ローレン・イロアス/にじさんじ】</t>
  </si>
  <si>
    <t>2023-04-03 03:26:19</t>
  </si>
  <si>
    <t>https://www.youtube.com/watch?v=urUlbLzFx3w</t>
  </si>
  <si>
    <t>【 マイクラ バトロワ 】 またここに戻ってきてしまった 【 #Vtuberバトルロワイアル3 】</t>
  </si>
  <si>
    <t>2023-04-03 23:11:18</t>
  </si>
  <si>
    <t>https://www.youtube.com/watch?v=KbU7rI8Xm5A</t>
  </si>
  <si>
    <t>【APEX】V最協のための修行♯8 ワガハイアップデートチュウ【ラプラスダークネス/ホロライブ】</t>
  </si>
  <si>
    <t>2023-04-04 01:31:30</t>
  </si>
  <si>
    <t>https://www.youtube.com/watch?v=EkcMlIihsb8</t>
  </si>
  <si>
    <t>【Gartic Phone】holoX集合だ！貴様ら！吾輩の画力に震えろ！#holoXコミックス発売記念【#SSholoX / ラプラス・ダークネス視点】</t>
  </si>
  <si>
    <t>2023-04-04 23:52:43</t>
  </si>
  <si>
    <t>https://www.youtube.com/watch?v=C8rOwz24G48</t>
  </si>
  <si>
    <t>【LOLとAPEX】らいじん士官学校入学式からのAPEXカスタム【ローレン・イロアス/にじさんじ】</t>
  </si>
  <si>
    <t>2023-04-05 04:37:05</t>
  </si>
  <si>
    <t>https://www.youtube.com/watch?v=rNjVtw1Gawc</t>
  </si>
  <si>
    <t>【APEX】V最協のための修行♯9 朝活ランク！ゆいと二人でいくぞ！ブロンズ１スタート【ラプラスダークネス/ホロライブ】</t>
  </si>
  <si>
    <t>2023-04-05 19:31:52</t>
  </si>
  <si>
    <t>https://www.youtube.com/watch?v=fFfdIqizA_g</t>
  </si>
  <si>
    <t>【APEX】勝つ勝つ勝つ 24時から登校【ローレン・イロアス/にじさんじ】</t>
  </si>
  <si>
    <t>2023-04-06 05:38:33</t>
  </si>
  <si>
    <t>https://www.youtube.com/watch?v=7TOW18DcYJw</t>
  </si>
  <si>
    <t>【 APEX 】 ２４時ごろから 【 ABCDEFGHIJKLMNO , 不破湊 】コーチ:がっきー３</t>
  </si>
  <si>
    <t>2023-04-06 03:33:51</t>
  </si>
  <si>
    <t>https://www.youtube.com/watch?v=YwzHelzanXs</t>
  </si>
  <si>
    <t>【LOL】――新たな転校生――（thek4sen前日SCRIM）【ローレン・イロアス/にじさんじ】</t>
  </si>
  <si>
    <t>2023-04-07 03:29:43</t>
  </si>
  <si>
    <t>https://www.youtube.com/watch?v=F6H3XGbr4Zw</t>
  </si>
  <si>
    <t>【 オフコラボ 】#ラプルイ がハンバーグ食べる…ただそれだけのコラボです。【ラプラス・ダークネス/鷹嶺ルイ/ホロライブ】</t>
  </si>
  <si>
    <t>2023-04-07 02:19:07</t>
  </si>
  <si>
    <t>https://www.youtube.com/watch?v=C4HK2wL8-OM</t>
  </si>
  <si>
    <t>【LOL】thek4sen本番！！！！！！！すべてを避ける。【ローレン・イロアス/にじさんじ】</t>
  </si>
  <si>
    <t>2023-04-08 02:42:38</t>
  </si>
  <si>
    <t>https://www.youtube.com/watch?v=vGtowv9a4tQ</t>
  </si>
  <si>
    <t>【耐久】自分のツイート💯個音読するまで終われません【#三枝明那4周年】</t>
  </si>
  <si>
    <t>2023-04-07 21:23:55</t>
  </si>
  <si>
    <t>https://www.youtube.com/watch?v=vT2sDpDwc9A</t>
  </si>
  <si>
    <t>【APEX_AQF】深夜カスタムいっぞ！！【不破湊/葛葉/エクス・アルビオ/にじさんじ】</t>
  </si>
  <si>
    <t>2023-04-08 04:59:04</t>
  </si>
  <si>
    <t>https://www.youtube.com/watch?v=oR6WLyC4Nzg</t>
  </si>
  <si>
    <t>【APEX】カスタム助っ人 りりむ３ ぶ３【ローレン・イロアス/にじさんじ】</t>
  </si>
  <si>
    <t>2023-04-09 05:26:48</t>
  </si>
  <si>
    <t>https://www.youtube.com/watch?v=3-4WmWhR07Y</t>
  </si>
  <si>
    <t>【 APEX 】 連弩 【 ABCDEFGHIJKLMNO , 不破湊 】コーチ:がっきー３</t>
  </si>
  <si>
    <t>2023-04-09 06:29:04</t>
  </si>
  <si>
    <t>https://www.youtube.com/watch?v=YXdAWk5HNHo</t>
  </si>
  <si>
    <t>🛸雑談│晩酌💜久しぶりに呑んでしゃべって本音で語らおうや！【ラプラス・ダークネス/ホロライブ】</t>
  </si>
  <si>
    <t>2023-04-09 02:29:10</t>
  </si>
  <si>
    <t>https://www.youtube.com/watch?v=q0M0EEjy0Tg</t>
  </si>
  <si>
    <t>【NEW OUTFIT REVEAL】Casual Mooms ! ~ #owlfit</t>
  </si>
  <si>
    <t>2023-04-09 12:59:02</t>
  </si>
  <si>
    <t>https://www.youtube.com/watch?v=GS09PY2IbBg</t>
  </si>
  <si>
    <t>【#にじさんじスマブラ杯】エンジョイ‼にじさんじスマブラ杯トーナメント メイン配信【大乱闘スマッシュブラザーズ】</t>
  </si>
  <si>
    <t>2023-04-09 20:48:31</t>
  </si>
  <si>
    <t>https://www.youtube.com/watch?v=Sis3y7l8G98</t>
  </si>
  <si>
    <t>【#にじさんじスマブラ杯】ぷりりてたちの【不破湊/にじさんじ】</t>
  </si>
  <si>
    <t>2023-04-09 17:15:13</t>
  </si>
  <si>
    <t>https://www.youtube.com/watch?v=EpfU-AEdSLU</t>
  </si>
  <si>
    <t>【#にじさんじスマブラ杯】　に参戦します</t>
  </si>
  <si>
    <t>2023-04-09 17:47:57</t>
  </si>
  <si>
    <t>https://www.youtube.com/watch?v=Tk5LQw18foA</t>
  </si>
  <si>
    <t>【#にじさんじスマブラ杯】では、はじめます【不破湊/にじさんじ】</t>
  </si>
  <si>
    <t>2023-04-09 20:52:25</t>
  </si>
  <si>
    <t>https://www.youtube.com/watch?v=2JZrs9pLOkc</t>
  </si>
  <si>
    <t>【APEX】V最協のための修行♯10 カスタム参加します！頑張るぞ！【ラプラスダークネス/ホロライブ】</t>
  </si>
  <si>
    <t>2023-04-09 23:34:04</t>
  </si>
  <si>
    <t>https://www.youtube.com/watch?v=6RFjpPGcZHs</t>
  </si>
  <si>
    <t>【APEX】V最カスタムが来た【ローレン・イロアス/にじさんじ】</t>
  </si>
  <si>
    <t>2023-04-10 03:13:22</t>
  </si>
  <si>
    <t>https://www.youtube.com/watch?v=JYC6gRr5HY8</t>
  </si>
  <si>
    <t>【 APEX 】 スクリム１日目 【 ABCDEFGHIJKLMNO , 不破湊 】コーチ:がっきー３</t>
  </si>
  <si>
    <t>2023-04-10 02:09:25</t>
  </si>
  <si>
    <t>https://www.youtube.com/watch?v=dsmWtDkWwco</t>
  </si>
  <si>
    <t>【APEX】V最協のための修行♯11 #EMA_WIN！絶対起こすマンに俺はなる！【ラプラスダークネス/ホロライブ】</t>
  </si>
  <si>
    <t>2023-04-11 01:09:47</t>
  </si>
  <si>
    <t>https://www.youtube.com/watch?v=9FK_6eu6K1E</t>
  </si>
  <si>
    <t>【APEX】V最カスタム二日目 せめ４目標 【ローレン・イロアス/にじさんじ】</t>
  </si>
  <si>
    <t>2023-04-11 01:53:36</t>
  </si>
  <si>
    <t>https://www.youtube.com/watch?v=1Rlqe_pGJPE</t>
  </si>
  <si>
    <t>【 APEX 】 スクリム２日目 【 ABCDEFGHIJKLMNO , 不破湊 】コーチ:がっきー３</t>
  </si>
  <si>
    <t>2023-04-11 01:13:03</t>
  </si>
  <si>
    <t>https://www.youtube.com/watch?v=SA29FdgYJRk</t>
  </si>
  <si>
    <t>【#三枝明那3DLIVE】 夢の足跡 / Akina Saegusa 4th anniversary LIVE "trackdown"</t>
  </si>
  <si>
    <t>2023-04-10 22:18:20</t>
  </si>
  <si>
    <t>https://www.youtube.com/watch?v=zfIEsdD82BY</t>
  </si>
  <si>
    <t>【APEX】V最協のための修行♯1２ #EMAWIN 昨日言われたことできるかな！？【ラプラスダークネス/ホロライブ】</t>
  </si>
  <si>
    <t>2023-04-12 01:05:55</t>
  </si>
  <si>
    <t>https://www.youtube.com/watch?v=xtb7fuTrnFk</t>
  </si>
  <si>
    <t>【APEX】V最カスタム三日目 エペウェイ【ローレン・イロアス/にじさんじ】</t>
  </si>
  <si>
    <t>2023-04-12 05:40:38</t>
  </si>
  <si>
    <t>https://www.youtube.com/watch?v=SmRp5zac3Fo</t>
  </si>
  <si>
    <t>【 APEX 】 スクリム３日目 【 ABCDEFGHIJKLMNO , 不破湊 】コーチ:がっきー３</t>
  </si>
  <si>
    <t>2023-04-12 00:43:22</t>
  </si>
  <si>
    <t>https://www.youtube.com/watch?v=ZlrMF1FUQbk</t>
  </si>
  <si>
    <t>【APEX】V最カスタム四日目 死んでも勝つっスけど【ローレン・イロアス/にじさんじ】</t>
  </si>
  <si>
    <t>2023-04-13 03:45:10</t>
  </si>
  <si>
    <t>https://www.youtube.com/watch?v=sCwk467ANR8</t>
  </si>
  <si>
    <t>【 APEX 】 スクリム4日目 【 ABCDEFGHIJKLMNO , 不破湊 】コーチ:がっきー３</t>
  </si>
  <si>
    <t>2023-04-13 02:03:59</t>
  </si>
  <si>
    <t>https://www.youtube.com/watch?v=bpeval3dmVg</t>
  </si>
  <si>
    <t>【APEX】V最協のための修行♯13 #EMAWIN エピセンだ道を開けろ！２０時からカスタム参加！【ラプラスダークネス/ホロライブ】</t>
  </si>
  <si>
    <t>2023-04-13 00:27:49</t>
  </si>
  <si>
    <t>https://www.youtube.com/watch?v=HCHrxQ2X3mc</t>
  </si>
  <si>
    <t>【ぷよぷよテトリス2】朝テト！吾輩の実力も見とく！？※ホロのぷよテト大会には出ません【ラプラス・ダークネス/ホロライブ】</t>
  </si>
  <si>
    <t>2023-04-13 08:27:37</t>
  </si>
  <si>
    <t>https://www.youtube.com/watch?v=7l7oUihwjGo</t>
  </si>
  <si>
    <t>【APEX】V最協のための修行♯1４ #EMAWIN 最後の…全力全力！２０時からカスタム参加！【ラプラスダークネス/ホロライブ】</t>
  </si>
  <si>
    <t>2023-04-14 03:48:25</t>
  </si>
  <si>
    <t>https://www.youtube.com/watch?v=l01uMAsMNHE</t>
  </si>
  <si>
    <t>【APEX】V最カスタム五日目  最高じゃねーの？【ローレン・イロアス/にじさんじ】</t>
  </si>
  <si>
    <t>2023-04-14 02:51:31</t>
  </si>
  <si>
    <t>https://www.youtube.com/watch?v=hHKJPMf_CrU</t>
  </si>
  <si>
    <t>【 APEX 】 スクリム5日目 【 ABCDEFGHIJKLMNO , 不破湊 】コーチ:がっきー３</t>
  </si>
  <si>
    <t>2023-04-14 00:30:26</t>
  </si>
  <si>
    <t>https://www.youtube.com/watch?v=FQ-FeB7X1aE</t>
  </si>
  <si>
    <t>【V最前夜祭】えぺ娘【ローレン・イロアス/にじさんじ】</t>
  </si>
  <si>
    <t>2023-04-15 01:09:34</t>
  </si>
  <si>
    <t>https://www.youtube.com/watch?v=9LreKBR-rzA</t>
  </si>
  <si>
    <t>【 APEX 】 スクリム幻の最終日【 ABCDEFGHIJKLMNO , 不破湊 】コーチ:がっきー３</t>
  </si>
  <si>
    <t>2023-04-15 00:13:07</t>
  </si>
  <si>
    <t>https://www.youtube.com/watch?v=NwF8wYFaZCE</t>
  </si>
  <si>
    <t>【APEX】V最協前夜祭！すみれとdttoコーチといくぞー！【ラプラスダークネス/ホロライブ】</t>
  </si>
  <si>
    <t>2023-04-15 01:25:58</t>
  </si>
  <si>
    <t>https://www.youtube.com/watch?v=jnAX4L34jxM</t>
  </si>
  <si>
    <t>VTuber最協決定戦 ver.APEX LEGENDS Season5 本配信【#V最協S5】</t>
  </si>
  <si>
    <t>2023-04-15 23:16:18</t>
  </si>
  <si>
    <t>https://www.youtube.com/watch?v=XAy6jznoWYE</t>
  </si>
  <si>
    <t>【 #V最協決定戦S5 】今日まで頑張った自分とすみれとちひろを信じて頑張るのみ！！！！！#EMAWIN 🔥【ラプラス・ダークネス/花芽すみれ/勇気ちひろ/ホロライブ】</t>
  </si>
  <si>
    <t>2023-04-15 23:19:08</t>
  </si>
  <si>
    <t>https://www.youtube.com/watch?v=z7vmfjFRyOQ</t>
  </si>
  <si>
    <t>【#V最協決定戦】#TSNWIN あとはやるだけ【ローレン・イロアス/にじさんじ】</t>
  </si>
  <si>
    <t>2023-04-15 23:07:01</t>
  </si>
  <si>
    <t>https://www.youtube.com/watch?v=9Ztpk8PMBSY</t>
  </si>
  <si>
    <t>【 APEX 】 かかって来いって話 ＃AQFWIN 【 エクスアルビオ , 不破湊 ,ガッキーコルチ 】 #V最協s5 本番</t>
  </si>
  <si>
    <t>2023-04-16 00:14:24</t>
  </si>
  <si>
    <t>https://www.youtube.com/watch?v=cVlmsmJ3vE0</t>
  </si>
  <si>
    <t>【VALORANT】浮気してたわけじゃないよ、ただみんなに本気だっただけなんだよ＿＿【ラプラス・ダークネス/ホロライブ】</t>
  </si>
  <si>
    <t>2023-04-16 20:38:56</t>
  </si>
  <si>
    <t>https://www.youtube.com/watch?v=uU7n1IXFVrQ</t>
  </si>
  <si>
    <t>【雑談】おざすおざつ【ローレン・イロアス/にじさんじ】</t>
  </si>
  <si>
    <t>2023-04-17 00:06:08</t>
  </si>
  <si>
    <t>https://www.youtube.com/watch?v=3eYLYD1Sf-8</t>
  </si>
  <si>
    <t>ありがとうございました【不破湊/にじさんじ】</t>
  </si>
  <si>
    <t>2023-04-17 00:17:39</t>
  </si>
  <si>
    <t>https://www.youtube.com/watch?v=-JQFXw0JHho</t>
  </si>
  <si>
    <t>おはようございます。これから</t>
  </si>
  <si>
    <t>2023-04-17 08:15:48</t>
  </si>
  <si>
    <t>https://www.youtube.com/watch?v=EmmoOQg0ETg</t>
  </si>
  <si>
    <t>【スト鯖RUST】やるべ のちに合流予定【ローレン・イロアス/にじさんじ】</t>
  </si>
  <si>
    <t>2023-04-18 14:34:59</t>
  </si>
  <si>
    <t>https://www.youtube.com/watch?v=D753mVYsCsg</t>
  </si>
  <si>
    <t>【 雑 】 THAT 【 ＃Zatsu 】</t>
  </si>
  <si>
    <t>2023-04-18 00:34:03</t>
  </si>
  <si>
    <t>https://www.youtube.com/watch?v=hz4NsCYTvpI</t>
  </si>
  <si>
    <t>【スト鯖RUST】失われた記憶編【ローレン・イロアス/にじさんじ】</t>
  </si>
  <si>
    <t>2023-04-19 04:58:26</t>
  </si>
  <si>
    <t>https://www.youtube.com/watch?v=WxxETFdNkNU</t>
  </si>
  <si>
    <t>【#不破湊3Dお披露目】はじめまして！バーチャルホストの不破湊です！【にじさんじ】</t>
  </si>
  <si>
    <t>2023-04-18 22:25:14</t>
  </si>
  <si>
    <t>https://www.youtube.com/watch?v=8cVU9vz7PyM</t>
  </si>
  <si>
    <t>【Slither.io】朝活🐍蛇の世界も侵略するぞ！！！！初プレイだ！おい！【ラプラス・ダークネス】</t>
  </si>
  <si>
    <t>2023-04-19 08:25:58</t>
  </si>
  <si>
    <t>https://www.youtube.com/watch?v=iSF0966y4oM</t>
  </si>
  <si>
    <t>【スト鯖RUST】お【ローレン・イロアス/にじさんじ】</t>
  </si>
  <si>
    <t>2023-04-20 08:51:17</t>
  </si>
  <si>
    <t>https://www.youtube.com/watch?v=XmzDXbOjNTE</t>
  </si>
  <si>
    <t>【スト鯖RUST】い【ローレン・イロアス/にじさんじ】</t>
  </si>
  <si>
    <t>2023-04-21 06:24:48</t>
  </si>
  <si>
    <t>https://www.youtube.com/watch?v=PgITiH7PBG0</t>
  </si>
  <si>
    <t>【RUST】スト鯖RUSTにご招待いただいた！参戦します！何やればいいんだ！【ラプラス・ダークネス/ホロライブ】</t>
  </si>
  <si>
    <t>2023-04-21 03:59:24</t>
  </si>
  <si>
    <t>https://www.youtube.com/watch?v=obKw7oOcorY</t>
  </si>
  <si>
    <t>【スト鯖RUST】すこし【ローレン・イロアス/にじさんじ】</t>
  </si>
  <si>
    <t>2023-04-21 21:34:26</t>
  </si>
  <si>
    <t>https://www.youtube.com/watch?v=BwI28tFV168</t>
  </si>
  <si>
    <t>【RUST】スト鯖RUST ２回目！生業を見つけてスクラップたくさん大成功作戦＿＿【ラプラス・ダークネス/ホロライブ】</t>
  </si>
  <si>
    <t>2023-04-22 02:59:05</t>
  </si>
  <si>
    <t>https://www.youtube.com/watch?v=FQ8GE9I-baE</t>
  </si>
  <si>
    <t>【 Rust 】 真っすぐ生きる 【 スト鯖 】</t>
  </si>
  <si>
    <t>2023-04-22 14:31:04</t>
  </si>
  <si>
    <t>https://www.youtube.com/watch?v=SnZa8Txodws</t>
  </si>
  <si>
    <t>【RUST】スト鯖RUST生活３日目！※脳みそが溶けています。めっちゃファーム大作戦！【ラプラス・ダークネス/ホロライブ】</t>
  </si>
  <si>
    <t>2023-04-23 17:45:51</t>
  </si>
  <si>
    <t>https://www.youtube.com/watch?v=PcmX3bwq__U</t>
  </si>
  <si>
    <t>【スト鯖RUST】喉DEADTV【ローレン・イロアス/にじさんじ】</t>
  </si>
  <si>
    <t>2023-04-24 21:13:55</t>
  </si>
  <si>
    <t>https://www.youtube.com/watch?v=DJskDhEIUSk</t>
  </si>
  <si>
    <t>【RUST】スト鯖RUST生活４日目！本日も生業をするなど！【ラプラス・ダークネス/ホロライブ】</t>
  </si>
  <si>
    <t>2023-04-25 00:55:56</t>
  </si>
  <si>
    <t>https://www.youtube.com/watch?v=t4aL-dLj-pw</t>
  </si>
  <si>
    <t>【スト鯖RUST】ボスたおすべ【ローレン・イロアス/にじさんじ】</t>
  </si>
  <si>
    <t>2023-04-25 08:20:27</t>
  </si>
  <si>
    <t>https://www.youtube.com/watch?v=xW_cg5mSHo0</t>
  </si>
  <si>
    <t>【RUST】スト鯖RUST生活5日目！！百合ビジネスで成功しました、でつぎは?【ラプラス・ダークネス/ホロライブ】</t>
  </si>
  <si>
    <t>2023-04-26 01:58:01</t>
  </si>
  <si>
    <t>https://www.youtube.com/watch?v=M_bkFptm_O4</t>
  </si>
  <si>
    <t>【スト鯖RUST】今日はなにがおきんだ【ローレン・イロアス/にじさんじ】</t>
  </si>
  <si>
    <t>2023-04-26 08:35:05</t>
  </si>
  <si>
    <t>https://www.youtube.com/watch?v=c0BSIBd6jy8</t>
  </si>
  <si>
    <t>【 Rust 】 絵画受け取ろう 【 ストラス 】</t>
  </si>
  <si>
    <t>2023-04-27 00:39:33</t>
  </si>
  <si>
    <t>https://www.youtube.com/watch?v=XeIRxd004gk</t>
  </si>
  <si>
    <t>【スト鯖RUST】いざ最難関ボス スモリグへ【ローレン・イロアス/にじさんじ】</t>
  </si>
  <si>
    <t>2023-04-28 03:55:29</t>
  </si>
  <si>
    <t>https://www.youtube.com/watch?v=lKNz6gwksvU</t>
  </si>
  <si>
    <t>【Minecraft】#ホロドロケイ 牢屋制作！✨ゲーム詳細情報解禁あり！【風真いろは/ホロライブ】</t>
  </si>
  <si>
    <t>2023-04-27 23:49:18</t>
  </si>
  <si>
    <t>https://www.youtube.com/watch?v=IMM5ODZa9yA</t>
  </si>
  <si>
    <t>【スト鯖RUST】最終日を遊び尽くす【ローレン・イロアス/にじさんじ】</t>
  </si>
  <si>
    <t>2023-04-29 00:50:35</t>
  </si>
  <si>
    <t>https://www.youtube.com/watch?v=j2bPXclxfug</t>
  </si>
  <si>
    <t>【初コラボ】ラプラス・ダークネス総帥 襲来！！【ヒメヒナ全力集会#01】</t>
  </si>
  <si>
    <t>2023-04-28 22:16:18</t>
  </si>
  <si>
    <t>https://www.youtube.com/watch?v=H2blqmVz82I</t>
  </si>
  <si>
    <t>【#UFO剣持ポスターコンテスト】頼むからまともな作品あってくれ！！</t>
  </si>
  <si>
    <t>2023-04-28 01:08:38</t>
  </si>
  <si>
    <t>https://www.youtube.com/watch?v=QakKTYkGBC4</t>
  </si>
  <si>
    <t>【Minecraft】逃がさないよ♡透明化で囚人をお掃除します！#ホロドロケイ【沙花叉クロヱ/ホロライブ】</t>
  </si>
  <si>
    <t>2023-04-29 22:37:33</t>
  </si>
  <si>
    <t>https://www.youtube.com/watch?v=eS5mwskZL8g</t>
  </si>
  <si>
    <t>【#ホロドロケイ】ドロボウですが無罪です。【ホロライブ / 星街すいせい】</t>
  </si>
  <si>
    <t>2023-04-29 22:17:15</t>
  </si>
  <si>
    <t>https://www.youtube.com/watch?v=sC2Ybfav5lQ</t>
  </si>
  <si>
    <t>【 Valorant 】 スクリムだろうが 【 にじさんじの方々と 】</t>
  </si>
  <si>
    <t>2023-04-30 05:22:50</t>
  </si>
  <si>
    <t>https://www.youtube.com/watch?v=YQ5K_bRQykE</t>
  </si>
  <si>
    <t>【 ポケモンSV 】 拙者が挑戦者 【 #にじさんじポケモンジムバトル 】</t>
  </si>
  <si>
    <t>2023-04-30 18:20:08</t>
  </si>
  <si>
    <t>https://www.youtube.com/watch?v=IPeWsEl4FZI</t>
  </si>
  <si>
    <t>【ポケモンSV】にじさんじポケモンジムバトル【卯月コウ視点】</t>
  </si>
  <si>
    <t>2023-04-30 19:08:18</t>
  </si>
  <si>
    <t>https://www.youtube.com/watch?v=lap9rPeQAHU</t>
  </si>
  <si>
    <t>【お悩み解決】ライブに向けてねぽらぼが悩みを解決するそうです【#ねぽらぼに願いを】</t>
  </si>
  <si>
    <t>2023-04-30 21:15:21</t>
  </si>
  <si>
    <t>https://www.youtube.com/watch?v=ChjB-b_MPcY</t>
  </si>
  <si>
    <t>【 Valorant 】 VS kanato team 【 にじさんじの方々と 】</t>
  </si>
  <si>
    <t>2023-05-01 01:59:58</t>
  </si>
  <si>
    <t>https://www.youtube.com/watch?v=g6-ET3v2pGE</t>
  </si>
  <si>
    <t>すいちゃんとハコ太郎が家にきたよ！【ホロライブ/宝鐘マリン】</t>
  </si>
  <si>
    <t>2023-05-01 23:52:02</t>
  </si>
  <si>
    <t>https://www.youtube.com/watch?v=PHk2F5Xr1-E</t>
  </si>
  <si>
    <t>【VALORANT】にじばろコーチング配信【ローレン・イロアス/にじさんじ】</t>
  </si>
  <si>
    <t>2023-05-02 01:53:45</t>
  </si>
  <si>
    <t>https://www.youtube.com/watch?v=FL_KJZkWoLg</t>
  </si>
  <si>
    <t>【 Valorant 】 VS 混合ティム 【 にじさんじの方々と 】</t>
  </si>
  <si>
    <t>2023-05-02 03:42:37</t>
  </si>
  <si>
    <t>https://www.youtube.com/watch?v=mRoSoV2GNkw</t>
  </si>
  <si>
    <t>【本配信】第２回にじさんじVALORANTカスタム - DAY1【#にじばろカスタム】</t>
  </si>
  <si>
    <t>2023-05-02 19:14:54</t>
  </si>
  <si>
    <t>https://www.youtube.com/watch?v=R28tzfvlYeo</t>
  </si>
  <si>
    <t>【 Valorant 】 VS すべて 【  #にじばろカスタム 本番 】 #本日中までWIN</t>
  </si>
  <si>
    <t>2023-05-02 19:26:25</t>
  </si>
  <si>
    <t>https://www.youtube.com/watch?v=JMQ69Ea59eY</t>
  </si>
  <si>
    <t>【 GWコラボ 】一致するまで終われまテン！！🌸⚓🚑☄ ♌ 👾【ホロライブ/さくらみこ】</t>
  </si>
  <si>
    <t>2023-05-02 23:00:25</t>
  </si>
  <si>
    <t>https://www.youtube.com/watch?v=GQhn3Op9o_w</t>
  </si>
  <si>
    <t>【＃ぺこマリ逆凸耐久】GW特別企画！アポ無し逆凸耐久！！！！！！！！！ぺこ！【ホロライブ/兎田ぺこら】</t>
  </si>
  <si>
    <t>2023-05-03 17:26:59</t>
  </si>
  <si>
    <t>https://www.youtube.com/watch?v=uGxW3HJighI</t>
  </si>
  <si>
    <t>【本配信】第２回にじさんじVALORANTカスタム - DAY2【#にじばろカスタム】</t>
  </si>
  <si>
    <t>2023-05-03 17:44:44</t>
  </si>
  <si>
    <t>https://www.youtube.com/watch?v=rCvyu-eF_LA</t>
  </si>
  <si>
    <t>【 Valorant 】 3位決定戦 【  #にじばろカスタム 前座 】 #本日中までWIN</t>
  </si>
  <si>
    <t>2023-05-03 15:26:11</t>
  </si>
  <si>
    <t>https://www.youtube.com/watch?v=_3MRDZSwwrk</t>
  </si>
  <si>
    <t>【にじばろカスタム】本番 決勝 day2【にじさんじ/イブラヒム】</t>
  </si>
  <si>
    <t>2023-05-03 17:30:14</t>
  </si>
  <si>
    <t>https://www.youtube.com/watch?v=zkUEBFON_xo</t>
  </si>
  <si>
    <t>【雑談】喉破壊記念枠【ローレン・イロアス/にじさんじ】</t>
  </si>
  <si>
    <t>2023-05-03 21:32:25</t>
  </si>
  <si>
    <t>https://www.youtube.com/watch?v=F7NvAMmvTr0</t>
  </si>
  <si>
    <t>なんですか？このゲームは？【Pineapple on pizza】</t>
  </si>
  <si>
    <t>2023-05-05 01:15:42</t>
  </si>
  <si>
    <t>https://www.youtube.com/watch?v=17NfcDZ8TJI</t>
  </si>
  <si>
    <t>【Day1】アンドハニー5周年記念！２夜連続 #にじアンドハニー ライブを開催するぞ！【イブラヒム/にじさんじ】</t>
  </si>
  <si>
    <t>2023-05-05 20:18:13</t>
  </si>
  <si>
    <t>https://www.youtube.com/watch?v=8_uOPEmc6o0</t>
  </si>
  <si>
    <t>【＃01】記念すべき沙花叉ラジオ第一回目！#沙花叉クロヱのばくばくRADIO【沙花叉クロヱ/ホロライブ】</t>
  </si>
  <si>
    <t>2023-05-06 02:44:24</t>
  </si>
  <si>
    <t>https://www.youtube.com/watch?v=t0B0wOcMQoU</t>
  </si>
  <si>
    <t>【Day2】アンドハニー5周年記念！２夜連続 #にじアンドハニー ライブ！【にじさんじ/星川サラ】</t>
  </si>
  <si>
    <t>2023-05-06 21:19:41</t>
  </si>
  <si>
    <t>https://www.youtube.com/watch?v=gDuG5A7MzJk</t>
  </si>
  <si>
    <t>【3D LIVE】#フレンとこ3Dライブ【戌亥とこ/フレン・E・ルスタリオ/にじさんじ】</t>
  </si>
  <si>
    <t>2023-05-06 22:11:21</t>
  </si>
  <si>
    <t>https://www.youtube.com/watch?v=EjWSMaZXjCQ</t>
  </si>
  <si>
    <t>【Minecraft】にじ鯖にやっと帰ってこれた【にじさんじ/イブラヒム】</t>
  </si>
  <si>
    <t>2023-05-07 00:27:16</t>
  </si>
  <si>
    <t>https://www.youtube.com/watch?v=Oe7TPhSo7ic</t>
  </si>
  <si>
    <t>【Minecraft】a【にじさんじ/イブラヒム】</t>
  </si>
  <si>
    <t>2023-05-07 23:48:41</t>
  </si>
  <si>
    <t>https://www.youtube.com/watch?v=aTGbVPkgAck</t>
  </si>
  <si>
    <t>【崩壊：スターレイル】駆け込み乗車はおやめください【#にじレイル】</t>
  </si>
  <si>
    <t>2023-05-09 20:45:54</t>
  </si>
  <si>
    <t>https://www.youtube.com/watch?v=CF3zvPiHj2Q</t>
  </si>
  <si>
    <t>【Pineapple on pizza】初見じゃないけど初見のふりして謎に高評価のゲームをする【レオス・ヴィンセント 】</t>
  </si>
  <si>
    <t>2023-05-10 22:09:37</t>
  </si>
  <si>
    <t>https://www.youtube.com/watch?v=-yTnkf1CG8E</t>
  </si>
  <si>
    <t>【Pineapple on pizza】クソ流行ってる謎のゲーム【ローレン・イロアス/にじさんじ】</t>
  </si>
  <si>
    <t>2023-05-11 22:48:21</t>
  </si>
  <si>
    <t>https://www.youtube.com/watch?v=pyJNdoEyhZ4</t>
  </si>
  <si>
    <t>#胡桃のあ3D✨あざとい女は3Dになってもあざといのか❓</t>
  </si>
  <si>
    <t>2023-05-12 20:32:49</t>
  </si>
  <si>
    <t>https://www.youtube.com/watch?v=ZpAJBxTsuTE</t>
  </si>
  <si>
    <t>【#英リサ3Dお披露目】3次元、お邪魔します【ぶいすぽっ！/英リサ】</t>
  </si>
  <si>
    <t>2023-05-12 21:04:11</t>
  </si>
  <si>
    <t>https://www.youtube.com/watch?v=ey9KCNzSALQ</t>
  </si>
  <si>
    <t>#花芽すみれ3D うおおおおお！！【 ぶいすぽ  / 花芽すみれ 】</t>
  </si>
  <si>
    <t>2023-05-12 21:42:03</t>
  </si>
  <si>
    <t>https://www.youtube.com/watch?v=g-bN6gisi3g</t>
  </si>
  <si>
    <t>【#渡会雲雀3D】改めまして！カフェ店員です！【にじさんじ/VOLTACTION】</t>
  </si>
  <si>
    <t>2023-05-12 22:11:06</t>
  </si>
  <si>
    <t>https://www.youtube.com/watch?v=IKufdyNH3RE</t>
  </si>
  <si>
    <t>【 LoL 】 俺が最強のMIDレーナーだ 【 LoL The k4sen x DreamHack Japan 葛葉視点 】</t>
  </si>
  <si>
    <t>2023-05-13 17:44:00</t>
  </si>
  <si>
    <t>https://www.youtube.com/watch?v=i9eePPPsGnI</t>
  </si>
  <si>
    <t>【 Valorant 】 弾あたるわけねえだろ 【 にじさんじの方々と 】</t>
  </si>
  <si>
    <t>2023-05-14 01:43:35</t>
  </si>
  <si>
    <t>https://www.youtube.com/watch?v=_a5WPiP7S-g</t>
  </si>
  <si>
    <t>【Q Remastered】物理演算って知ってるか？【ローレン・イロアス/にじさんじ】</t>
  </si>
  <si>
    <t>2023-05-14 01:17:32</t>
  </si>
  <si>
    <t>https://www.youtube.com/watch?v=siN-01fP3oI</t>
  </si>
  <si>
    <t>昼の突発じゃかじゃかじゃ～ん【不破湊/にじさんじ】</t>
  </si>
  <si>
    <t>2023-05-14 14:12:13</t>
  </si>
  <si>
    <t>https://www.youtube.com/watch?v=-fKjAHa7cOQ</t>
  </si>
  <si>
    <t>【ロックマンエグゼ5】ガチ初心者岩男の成り上がり 4人同時並走 【#せめよんエグゼ】</t>
  </si>
  <si>
    <t>2023-05-16 03:26:37</t>
  </si>
  <si>
    <t>https://www.youtube.com/watch?v=dYYytmCVPPQ</t>
  </si>
  <si>
    <t>【マリカ8DX】映画出させていただきます【シェリン/にじさんじ】</t>
  </si>
  <si>
    <t>2023-05-16 19:31:43</t>
  </si>
  <si>
    <t>https://www.youtube.com/watch?v=4tgWduV6o3w</t>
  </si>
  <si>
    <t>【APEX】異色コラボ感謝します。【ホロライブ/夏色まつり】</t>
  </si>
  <si>
    <t>2023-05-17 01:35:50</t>
  </si>
  <si>
    <t>https://www.youtube.com/watch?v=NCiTCXQ9_O0</t>
  </si>
  <si>
    <t>吾輩、何してたと思う？久しぶりってやつだな【ラプラス・ダークネス/ホロライブ】</t>
  </si>
  <si>
    <t>2023-05-17 20:42:01</t>
  </si>
  <si>
    <t>https://www.youtube.com/watch?v=xVeTm0LPPS0</t>
  </si>
  <si>
    <t>花鳥牛月 × ピンクブレイン で 遊ぶぞ！！〖Goose Goose Duck〗</t>
  </si>
  <si>
    <t>2023-05-18 02:23:16</t>
  </si>
  <si>
    <t>https://www.youtube.com/watch?v=14zWTPFcb5Y</t>
  </si>
  <si>
    <t>【#にじさんじ放課後ゲーム部】ロックマンエグゼ3オフ対戦会【長尾景/にじさんじ】</t>
  </si>
  <si>
    <t>2023-05-18 21:29:45</t>
  </si>
  <si>
    <t>https://www.youtube.com/watch?v=pmTiAfSC_5Y</t>
  </si>
  <si>
    <t>【ロックマンエグゼ5】ロール最高の瞬間2023【#せめよんエグゼ】</t>
  </si>
  <si>
    <t>2023-05-19 04:21:44</t>
  </si>
  <si>
    <t>https://www.youtube.com/watch?v=mzkVmnMlb6E</t>
  </si>
  <si>
    <t>【#沙花叉クロヱ生誕LIVE】シャチ爆誕！初ゲストあり！【沙花叉クロヱ/ホロライブ】</t>
  </si>
  <si>
    <t>2023-05-18 22:14:20</t>
  </si>
  <si>
    <t>https://www.youtube.com/watch?v=_rgeHcQu0Tc</t>
  </si>
  <si>
    <t>【APEX】お久３ｋｓで新シーズンじゃない？【ローレン・イロアス/にじさんじ】</t>
  </si>
  <si>
    <t>2023-05-20 04:13:18</t>
  </si>
  <si>
    <t>https://www.youtube.com/watch?v=yx3ZXg-bonA</t>
  </si>
  <si>
    <t>【timaturi】SF6やってみた open beta【初見ゲーム部】</t>
  </si>
  <si>
    <t>2023-05-21 02:36:17</t>
  </si>
  <si>
    <t>https://www.youtube.com/watch?v=efnHBbUQBNM</t>
  </si>
  <si>
    <t>【ロックマンエグゼ5】昨日までのオレはもういない【#せめよんエグゼ】</t>
  </si>
  <si>
    <t>2023-05-21 18:37:36</t>
  </si>
  <si>
    <t>https://www.youtube.com/watch?v=oh-2Ay6u6Vw</t>
  </si>
  <si>
    <t>第一回 もちもち会議 【剣持刀也/椎名唯華】</t>
  </si>
  <si>
    <t>2023-05-22 00:11:02</t>
  </si>
  <si>
    <t>https://www.youtube.com/watch?v=sAwMOdPbFVg</t>
  </si>
  <si>
    <t>【 #デュエプレ 】メンテの日までにホロライブさんコラボなどを遊んでみる回【にじさんじ/加賀美ハヤト】</t>
  </si>
  <si>
    <t>2023-05-22 02:32:29</t>
  </si>
  <si>
    <t>https://www.youtube.com/watch?v=noSaFQGGPSI</t>
  </si>
  <si>
    <t>【#紫宮るな3D】紫宮は存在します！【ぶいすぽっ！/紫宮るな】</t>
  </si>
  <si>
    <t>2023-05-22 20:29:32</t>
  </si>
  <si>
    <t>https://www.youtube.com/watch?v=B3WOJ7A6Gfk</t>
  </si>
  <si>
    <t>【#藍沢エマ3D】ついに3Dお披露目だ〜〜〜！！【ぶいすぽっ！ 藍沢エマ】</t>
  </si>
  <si>
    <t>2023-05-22 21:03:54</t>
  </si>
  <si>
    <t>https://www.youtube.com/watch?v=Cb7MUQdIgx0</t>
  </si>
  <si>
    <t>【#一ノ瀬うるは3D】一ノ瀬、動きません。【ぶいすぽ / 一ノ瀬うるは】</t>
  </si>
  <si>
    <t>2023-05-22 21:34:01</t>
  </si>
  <si>
    <t>https://www.youtube.com/watch?v=vluF8oofChg</t>
  </si>
  <si>
    <t>【 Valorant 】 弾あたるわけねえだろカスタム 【 にじさんじの方々と 】</t>
  </si>
  <si>
    <t>2023-05-23 01:57:42</t>
  </si>
  <si>
    <t>https://www.youtube.com/watch?v=JmOGWt-XjzI</t>
  </si>
  <si>
    <t>【Deppart Prototype】怖すぎると話題のホラゲのデモ版やってみる【ローレン・イロアス/にじさんじ】</t>
  </si>
  <si>
    <t>2023-05-23 22:22:34</t>
  </si>
  <si>
    <t>https://www.youtube.com/watch?v=tk-3813sGgg</t>
  </si>
  <si>
    <t>【スプラトゥーン3】弾当たるわけねぇだろプラベ【不破湊/にじさんじ】</t>
  </si>
  <si>
    <t>2023-05-23 23:38:09</t>
  </si>
  <si>
    <t>https://www.youtube.com/watch?v=sguoJ3c2scA</t>
  </si>
  <si>
    <t>本を出します</t>
  </si>
  <si>
    <t>2023-05-24 00:21:17</t>
  </si>
  <si>
    <t>https://www.youtube.com/watch?v=DUSvPq5IdWg</t>
  </si>
  <si>
    <t>【Minecraft】ガチで今月中に終わらせるッス②【にじさんじ/イブラヒム】</t>
  </si>
  <si>
    <t>2023-05-25 01:20:23</t>
  </si>
  <si>
    <t>https://www.youtube.com/watch?v=mAc5LCx2C0I</t>
  </si>
  <si>
    <t>【#ラプラス生誕祭2023】特別番組：らぷらすといっしょ！みんなかつもくせよ！【ラプラス・ダークネス/ホロライブ】</t>
  </si>
  <si>
    <t>2023-05-25 21:05:11</t>
  </si>
  <si>
    <t>https://www.youtube.com/watch?v=MSIxNFblrCY</t>
  </si>
  <si>
    <t>【誕生日記念】25人に逆凸するまで終わらない配信【にじさんじ/リゼ・ヘルエスタ】</t>
  </si>
  <si>
    <t>2023-05-26 02:14:25</t>
  </si>
  <si>
    <t>https://www.youtube.com/watch?v=VjX9nkW1uPM</t>
  </si>
  <si>
    <t>【ロックマンエグゼ5】ロックマンを抱きしめたい気分【#せめよんエグゼ】</t>
  </si>
  <si>
    <t>2023-05-26 05:21:50</t>
  </si>
  <si>
    <t>https://www.youtube.com/watch?v=X1FieOK148Q</t>
  </si>
  <si>
    <t>【協力脱出】ぶいすぽデスゲーム【#ぶいすぽ３D】</t>
  </si>
  <si>
    <t>2023-05-26 21:31:53</t>
  </si>
  <si>
    <t>https://www.youtube.com/watch?v=nMTQyZ70TCQ</t>
  </si>
  <si>
    <t>【ロックマンエグゼ5】闇堕ちTV【#せめよんエグゼ】</t>
  </si>
  <si>
    <t>2023-05-27 07:34:04</t>
  </si>
  <si>
    <t>https://www.youtube.com/watch?v=s9RdklEFK-c</t>
  </si>
  <si>
    <t>【Minecraft】ガチで今月中に終わらせるッス③【にじさんじ/イブラヒム】</t>
  </si>
  <si>
    <t>2023-05-28 01:33:19</t>
  </si>
  <si>
    <t>https://www.youtube.com/watch?v=ygMu6TMxTA0</t>
  </si>
  <si>
    <t>【 Valorant 】 ワロラント 【 ランク 】</t>
  </si>
  <si>
    <t>2023-05-28 01:32:50</t>
  </si>
  <si>
    <t>https://www.youtube.com/watch?v=tWcetRwqchI</t>
  </si>
  <si>
    <t>【マダミス】ネタバレ注意 狂気山脈登ってみた【ローレン・イロアス/にじさんじ】</t>
  </si>
  <si>
    <t>2023-05-29 02:46:10</t>
  </si>
  <si>
    <t>https://www.youtube.com/watch?v=eoGFqWKOSBQ</t>
  </si>
  <si>
    <t>【50万人記念】初のASMR配信してみます！🧊【 ぶいすぽ  / 花芽すみれ 】</t>
  </si>
  <si>
    <t>2023-05-28 22:24:49</t>
  </si>
  <si>
    <t>https://www.youtube.com/watch?v=Bs5tlCPgmR0</t>
  </si>
  <si>
    <t>【ロックマンエグゼ5】The Last Chapter(仮)【#せめよんエグゼ】</t>
  </si>
  <si>
    <t>2023-05-30 07:12:57</t>
  </si>
  <si>
    <t>https://www.youtube.com/watch?v=BK2C3rm-MaQ</t>
  </si>
  <si>
    <t>【APEX】どういうメンツAPEX/w お姫３ カゲツ３【ローレン・イロアス/にじさんじ】</t>
  </si>
  <si>
    <t>2023-05-31 00:43:10</t>
  </si>
  <si>
    <t>https://www.youtube.com/watch?v=8n-yBfTNlNU</t>
  </si>
  <si>
    <t>【Amanda the Adventurer】俺がいるらしいホラゲ【ローレン・イロアス/にじさんじ】</t>
  </si>
  <si>
    <t>2023-05-31 22:43:06</t>
  </si>
  <si>
    <t>https://www.youtube.com/watch?v=p6MhQWwx-tU</t>
  </si>
  <si>
    <t>【Overwatch2】突然のフルパOW　にじさんじの方々【ローレン・イロアス/にじさんじ】</t>
  </si>
  <si>
    <t>2023-06-01 01:16:26</t>
  </si>
  <si>
    <t>https://www.youtube.com/watch?v=4aXbW4tSb2I</t>
  </si>
  <si>
    <t>【Goose Goose Duck】GGDきたああああああああああ【ローレン・イロアス/にじさんじ】</t>
  </si>
  <si>
    <t>2023-06-02 00:56:55</t>
  </si>
  <si>
    <t>https://www.youtube.com/watch?v=L5AyBDAKIY4</t>
  </si>
  <si>
    <t>#TSNahamo | いまキテる3人でahamoを全力紹介するよ【にじさんじ / 叶 / 夕陽リリ / ローレン・イロアス】</t>
  </si>
  <si>
    <t>2023-06-02 20:06:00</t>
  </si>
  <si>
    <t>https://www.youtube.com/watch?v=FAhh--q-bds</t>
  </si>
  <si>
    <t>【#八雲べに3D】ついにキタ！耐えろYouTube！【ぶいすぽ/八雲べに】</t>
  </si>
  <si>
    <t>2023-06-02 20:29:39</t>
  </si>
  <si>
    <t>https://www.youtube.com/watch?v=WZ2zvy_gxtM</t>
  </si>
  <si>
    <t>【#如月れん3D】3Dお披露目です、どうぞよろしく【ぶいすぽ/如月れん】</t>
  </si>
  <si>
    <t>2023-06-02 21:03:02</t>
  </si>
  <si>
    <t>https://www.youtube.com/watch?v=WYcrqEKvZdQ</t>
  </si>
  <si>
    <t>【#兎咲ミミ3D】あたしうごくよっ！【ぶいすぽ/兎咲ミミ】</t>
  </si>
  <si>
    <t>2023-06-02 21:28:16</t>
  </si>
  <si>
    <t>https://www.youtube.com/watch?v=oIRfSF-AbA0</t>
  </si>
  <si>
    <t>【#英リサ爆誕祭】今日英リサの誕生日らしいぞ！【ぶいすぽっ！/英リサ】</t>
  </si>
  <si>
    <t>2023-06-03 20:25:07</t>
  </si>
  <si>
    <t>https://www.youtube.com/watch?v=0GGij_aFKIY</t>
  </si>
  <si>
    <t>【スプラトゥーン3】にじさんじのライバー様とイベントマッチ【不破湊/にじさんじ】</t>
  </si>
  <si>
    <t>2023-06-03 23:20:03</t>
  </si>
  <si>
    <t>https://www.youtube.com/watch?v=JkGahDJZFgg</t>
  </si>
  <si>
    <t>【マダミス】せめよんマダミス GM k4sen【亡霊島殺人事件/J・モリアーティの暗躍 #せめ４島 #モリア手達の夜 ネタバレ注意】</t>
  </si>
  <si>
    <t>2023-06-05 02:49:18</t>
  </si>
  <si>
    <t>https://www.youtube.com/watch?v=8KyW2PSPVjY</t>
  </si>
  <si>
    <t>【ロックマンエグゼ5】ファイナルガチラストオブラスト【#せめよんエグゼ】</t>
  </si>
  <si>
    <t>2023-06-06 04:53:42</t>
  </si>
  <si>
    <t>https://www.youtube.com/watch?v=uEabMpJwZF8</t>
  </si>
  <si>
    <t>【アステル・レダ】特級呪物襲来!?イケボ＆FPS最強…呪物系アイドル？#アスたま 対談バトル!!【犬山たまき】</t>
  </si>
  <si>
    <t>2023-06-06 00:20:19</t>
  </si>
  <si>
    <t>https://www.youtube.com/watch?v=CEQtxTUKeQU</t>
  </si>
  <si>
    <t>【VALORANT】1兆年ぶりのバロラント【ローレン・イロアス/にじさんじ】</t>
  </si>
  <si>
    <t>2023-06-08 00:35:15</t>
  </si>
  <si>
    <t>https://www.youtube.com/watch?v=p8jQWouQvz0</t>
  </si>
  <si>
    <t>【 スト6 】 討伐クエスト 【 釈迦チャアーチャー3 】</t>
  </si>
  <si>
    <t>2023-06-08 05:52:50</t>
  </si>
  <si>
    <t>https://www.youtube.com/watch?v=n8Da43qRjoI</t>
  </si>
  <si>
    <t>【Fallguys】俺がキャリー枠ガイズ /w みなT かげつくん【ローレン・イロアス/にじさんじ】</t>
  </si>
  <si>
    <t>2023-06-09 01:14:55</t>
  </si>
  <si>
    <t>https://www.youtube.com/watch?v=93IHtmtpYlM</t>
  </si>
  <si>
    <t>【#花芽なずな3D】なずぴ、動いちゃうの…？【ぶいすぽ/花芽なずな】</t>
  </si>
  <si>
    <t>2023-06-09 20:31:33</t>
  </si>
  <si>
    <t>https://www.youtube.com/watch?v=aY61VTVuI84</t>
  </si>
  <si>
    <t>【 #小雀とと3D】ついにあのこがらさんが3Dに！？【 ぶいすぽ / 小雀とと 】</t>
  </si>
  <si>
    <t>2023-06-09 20:59:10</t>
  </si>
  <si>
    <t>https://www.youtube.com/watch?v=rNjXIw3-rBs</t>
  </si>
  <si>
    <t>【 #橘ひなの3D 】おまたせ、みんな待った？【 ぶいすぽっ！/橘ひなの 】</t>
  </si>
  <si>
    <t>2023-06-09 21:30:59</t>
  </si>
  <si>
    <t>https://www.youtube.com/watch?v=Mxa7MhlTJXc</t>
  </si>
  <si>
    <t>【 Valorant 】 複数人ヴァロラント 【 にじさんじの方々と 】</t>
  </si>
  <si>
    <t>2023-06-10 01:03:05</t>
  </si>
  <si>
    <t>https://www.youtube.com/watch?v=_akBYnGTkW4</t>
  </si>
  <si>
    <t>最古のマシュマロ見に行こうぜ【雑談】</t>
  </si>
  <si>
    <t>2023-06-10 01:01:48</t>
  </si>
  <si>
    <t>https://www.youtube.com/watch?v=I2uzFZen_3k</t>
  </si>
  <si>
    <t>【APEX】全レジェンドチャンピオン取るまで終われないStartend！【湊あくあ/星街すいせい/常闇トワ】</t>
  </si>
  <si>
    <t>2023-06-10 18:35:54</t>
  </si>
  <si>
    <t>https://www.youtube.com/watch?v=upWym-nEjiA</t>
  </si>
  <si>
    <t>【 Valorant 】 VCCやってみた 【 加藤純一 3 関 3 じゃすぱー ぼどか コーチ：Meiy 3】</t>
  </si>
  <si>
    <t>2023-06-11 03:26:41</t>
  </si>
  <si>
    <t>https://www.youtube.com/watch?v=lYJE1CBf_2o</t>
  </si>
  <si>
    <t>【3D企画】ぶいすぽ公式音楽番組「ぶいすPOP！」【#ぶいすぽ３D】</t>
  </si>
  <si>
    <t>2023-06-11 20:57:21</t>
  </si>
  <si>
    <t>https://www.youtube.com/watch?v=9GaGcoDiULw</t>
  </si>
  <si>
    <t>【3DLIVE】重大告知あり‼ゲスト多数の音楽番組『MUSIC GARDEN』🎤略してMガデ！【#鷹嶺ルイ生誕祭2023】</t>
  </si>
  <si>
    <t>2023-06-11 22:01:56</t>
  </si>
  <si>
    <t>https://www.youtube.com/watch?v=nlfGHej2OyA</t>
  </si>
  <si>
    <t>【Overwatch2】必殺マジOW２【ローレン・イロアス/にじさんじ】</t>
  </si>
  <si>
    <t>2023-06-13 02:12:20</t>
  </si>
  <si>
    <t>https://www.youtube.com/watch?v=hG9n1VuzUTs</t>
  </si>
  <si>
    <t>【 スト6 】 ニュー挑戦者 【 叶と 】</t>
  </si>
  <si>
    <t>2023-06-14 00:18:24</t>
  </si>
  <si>
    <t>https://www.youtube.com/watch?v=2GhWc3_OZiw</t>
  </si>
  <si>
    <t>ギルザレンⅢ世生誕記念背信</t>
  </si>
  <si>
    <t>2023-06-13 00:49:58</t>
  </si>
  <si>
    <t>https://www.youtube.com/watch?v=r0xZowlc8G4</t>
  </si>
  <si>
    <t>シン・ギルザレン初配信.exe</t>
  </si>
  <si>
    <t>2023-06-13 02:01:05</t>
  </si>
  <si>
    <t>https://www.youtube.com/watch?v=wg8WZuO3cKs</t>
  </si>
  <si>
    <t>伝説のイベント【虚空大戦】を語ろうぜ</t>
  </si>
  <si>
    <t>2023-06-14 01:17:05</t>
  </si>
  <si>
    <t>https://www.youtube.com/watch?v=PxRmIZvykbw</t>
  </si>
  <si>
    <t>【Overwatch2】CR OW TEAM A エースになる。【ローレン・イロアス/にじさんじ】</t>
  </si>
  <si>
    <t>2023-06-15 02:46:12</t>
  </si>
  <si>
    <t>https://www.youtube.com/watch?v=zOnGilQjRDo</t>
  </si>
  <si>
    <t>マリオパーティがしたい男たち、どうしてもUnrailed!がやりたい女</t>
  </si>
  <si>
    <t>2023-06-15 01:14:39</t>
  </si>
  <si>
    <t>https://www.youtube.com/watch?v=byv12w-q1E0</t>
  </si>
  <si>
    <t>【Overwatch2】CROWScrim二日目　今日は登らん。【ローレン・イロアス/にじさんじ】</t>
  </si>
  <si>
    <t>2023-06-16 01:28:03</t>
  </si>
  <si>
    <t>https://www.youtube.com/watch?v=vXoJ4PPYT4k</t>
  </si>
  <si>
    <t>ついに3Ⅾが見れるんだから！次回、【#春崎エアル３D】お披露目スタンバイ！【春崎エアル/にじさんじ】</t>
  </si>
  <si>
    <t>2023-06-16 22:03:51</t>
  </si>
  <si>
    <t>https://www.youtube.com/watch?v=ZOJE2Qx1eK8</t>
  </si>
  <si>
    <t>【雑談】おはよ～～最近のこと【ぶいすぽ/八雲べに】</t>
  </si>
  <si>
    <t>2023-06-17 12:21:19</t>
  </si>
  <si>
    <t>https://www.youtube.com/watch?v=defr0tenlFw</t>
  </si>
  <si>
    <t>【Overwatch2】CRCUP本番day1 頂上へ上る #2HXP6WIN 3分遅延【ローレン・イロアス/にじさんじ】</t>
  </si>
  <si>
    <t>2023-06-18 00:46:46</t>
  </si>
  <si>
    <t>https://www.youtube.com/watch?v=kBQsCER-PGA</t>
  </si>
  <si>
    <t>【#空澄セナ3D】時はキタッ！ねぇ、いっぱい見て。【空澄セナ/ぶいすぽっ！】</t>
  </si>
  <si>
    <t>2023-06-17 20:33:11</t>
  </si>
  <si>
    <t>https://www.youtube.com/watch?v=oFLKsJL5N74</t>
  </si>
  <si>
    <t>【#猫汰つな3D】更に可愛くなったちゅなを見ろ！【ぶいすぽ / 猫汰つな】</t>
  </si>
  <si>
    <t>2023-06-17 21:04:53</t>
  </si>
  <si>
    <t>https://www.youtube.com/watch?v=CSCwoNQHCRc</t>
  </si>
  <si>
    <t>【 ⁠#神成きゅぴ3D 】天才ぎゃるついに3Dきちゃ〜〜〜✌🏼【ぶいすぽ/神成きゅぴ】</t>
  </si>
  <si>
    <t>2023-06-17 21:33:47</t>
  </si>
  <si>
    <t>https://www.youtube.com/watch?v=tDzNdC0QLow</t>
  </si>
  <si>
    <t>【ストリートファイター６】初めてのランクマ-ジュリ編-【にじさんじ/イブラヒム】</t>
  </si>
  <si>
    <t>2023-06-18 02:10:49</t>
  </si>
  <si>
    <t>https://www.youtube.com/watch?v=zxAZDYza22c</t>
  </si>
  <si>
    <t>魔界ノりりむと通話中</t>
  </si>
  <si>
    <t>2023-06-17 00:43:06</t>
  </si>
  <si>
    <t>https://www.youtube.com/watch?v=JAzIwaljAMw</t>
  </si>
  <si>
    <t>VALORANT Masters Tokyo 2023 - Day7　ぶいすぽグループウォッチパーティ【ぶいすぽっ！/橘ひなの】</t>
  </si>
  <si>
    <t>2023-06-18 17:15:00</t>
  </si>
  <si>
    <t>https://www.youtube.com/watch?v=Ts6EvEHtTdc</t>
  </si>
  <si>
    <t>【Overwatch2】CRCUP本番day2 優勝するぞ！！！！ #2HXP6WIN 3分遅延【ローレン・イロアス/にじさんじ】</t>
  </si>
  <si>
    <t>2023-06-19 00:12:43</t>
  </si>
  <si>
    <t>https://www.youtube.com/watch?v=U-dUxzW0z10</t>
  </si>
  <si>
    <t>【3DLIVE】⁠#風真いろは生誕ライブ2023 歌って踊って楽しむでござる🍃ゲストあり＆重大告知あり💡【風真いろは/ホロライブ】</t>
  </si>
  <si>
    <t>2023-06-18 21:08:40</t>
  </si>
  <si>
    <t>https://www.youtube.com/watch?v=U6JzdFFuvgQ</t>
  </si>
  <si>
    <t>【#リゼアンラジオ】ラジオタイトルは（仮）です #4【にじさんじ/リゼ・ヘルエスタ/アンジュ・カトリーナ】</t>
  </si>
  <si>
    <t>2023-06-19 00:29:54</t>
  </si>
  <si>
    <t>https://www.youtube.com/watch?v=hMWAcu8kY0M</t>
  </si>
  <si>
    <t>【夜間警備】帰っていいですか？【剣持刀也】</t>
  </si>
  <si>
    <t>2023-06-19 02:20:34</t>
  </si>
  <si>
    <t>https://www.youtube.com/watch?v=8j7blpYTly8</t>
  </si>
  <si>
    <t>【 スト6 】 ルークの使い方募 【 松多利 】</t>
  </si>
  <si>
    <t>2023-06-20 04:45:11</t>
  </si>
  <si>
    <t>https://www.youtube.com/watch?v=kkH7EAQ_87k</t>
  </si>
  <si>
    <t>【少しだけ雑談枠】CRカップでるにあたって今後のスケジュールとか！【獅白ぼたん/ホロライブ】</t>
  </si>
  <si>
    <t>2023-06-19 22:41:47</t>
  </si>
  <si>
    <t>https://www.youtube.com/watch?v=9Mf-BrcZq5E</t>
  </si>
  <si>
    <t>【スト６】大会に向けて練習だ！！！【戌神ころね/ホロライブ】</t>
  </si>
  <si>
    <t>2023-06-20 23:22:46</t>
  </si>
  <si>
    <t>https://www.youtube.com/watch?v=NeADsLrWRtc</t>
  </si>
  <si>
    <t>【夜間警備】俺にピッタリのゲームじゃんかよ【ローレン・イロアス/にじさんじ】</t>
  </si>
  <si>
    <t>2023-06-21 00:18:35</t>
  </si>
  <si>
    <t>https://www.youtube.com/watch?v=DSt5IjSi_5w</t>
  </si>
  <si>
    <t>【OHAPOL雑談歌枠/KARAOKE】しゃべったり歌ったりしたいや～つ【尾丸ポルカ/ホロライブ】</t>
  </si>
  <si>
    <t>2023-06-21 12:11:27</t>
  </si>
  <si>
    <t>https://www.youtube.com/watch?v=0I-MTODu3uQ</t>
  </si>
  <si>
    <t>【⁠夢野あかり初配信】　待ってくれてた？　【#ぶいすぽ新メンバー】</t>
  </si>
  <si>
    <t>2023-06-21 21:10:36</t>
  </si>
  <si>
    <t>https://www.youtube.com/watch?v=_EbraZGqqWc</t>
  </si>
  <si>
    <t>【スト６】CRカップに向けてのチーム練習！！！【戌神ころね/ホロライブ】</t>
  </si>
  <si>
    <t>2023-06-22 02:24:05</t>
  </si>
  <si>
    <t>https://www.youtube.com/watch?v=IHU5TlRDwuk</t>
  </si>
  <si>
    <t>【ストリートファイター６】CRCUP　顔合わせ【にじさんじ/イブラヒム】</t>
  </si>
  <si>
    <t>2023-06-22 00:49:55</t>
  </si>
  <si>
    <t>https://www.youtube.com/watch?v=oGpN90qdVn4</t>
  </si>
  <si>
    <t>【おバカ人狼/Feign】一人だけIQ5000ですW #わちゃっとおバカ人狼 【ラプラス・ダークネス/ホロライブ】</t>
  </si>
  <si>
    <t>2023-06-22 21:59:47</t>
  </si>
  <si>
    <t>https://www.youtube.com/watch?v=vWUS9IOWb84</t>
  </si>
  <si>
    <t>【スト６】我ら #かZooの子 ！！今日もチーム練習したりするよ～～【戌神ころね/ホロライブ】</t>
  </si>
  <si>
    <t>2023-06-23 02:24:11</t>
  </si>
  <si>
    <t>https://www.youtube.com/watch?v=6__1K4Gk5NY</t>
  </si>
  <si>
    <t>【ストリートファイター６】CRCUP　顔合わせ 二日目【にじさんじ/イブラヒム】</t>
  </si>
  <si>
    <t>2023-06-23 03:21:24</t>
  </si>
  <si>
    <t>https://www.youtube.com/watch?v=CeQ-yJY3ftI</t>
  </si>
  <si>
    <t>【 Minecraft 】💔 #にじすぽハードコア いくぞおおおおおおおお【ぶいすぽっ！/橘ひなの】</t>
  </si>
  <si>
    <t>2023-06-24 00:19:00</t>
  </si>
  <si>
    <t>https://www.youtube.com/watch?v=F-bD1kTXkTQ</t>
  </si>
  <si>
    <t>【#にじすぽハードコア】生きる！！！！！！！！【椎名唯華/にじさんじ】</t>
  </si>
  <si>
    <t>2023-06-23 23:24:13</t>
  </si>
  <si>
    <t>https://www.youtube.com/watch?v=uKcDqgpykU0</t>
  </si>
  <si>
    <t>【ストリートファイター６】CRCUP　顔合わせ 三日目【にじさんじ/イブラヒム】</t>
  </si>
  <si>
    <t>2023-06-24 00:31:56</t>
  </si>
  <si>
    <t>https://www.youtube.com/watch?v=qc42WWpSkwg</t>
  </si>
  <si>
    <t>【#かZooの子】交流戦だよ！！全員集合～！！！！【戌神ころね/ホロライブ】</t>
  </si>
  <si>
    <t>2023-06-24 01:26:11</t>
  </si>
  <si>
    <t>https://www.youtube.com/watch?v=J5ppBT4zEHQ</t>
  </si>
  <si>
    <t>【#にじさんじ花鳥風月戦】不破湊さんそれロンです【不破湊/にじさんじ】</t>
  </si>
  <si>
    <t>2023-06-24 17:11:10</t>
  </si>
  <si>
    <t>https://www.youtube.com/watch?v=46DgIRY6O1c</t>
  </si>
  <si>
    <t>【第3回 花鳥風月戦】イブラヒムさんそれロンです　※5分遅延【#にじさんじ花鳥風月戦】</t>
  </si>
  <si>
    <t>2023-06-24 19:05:39</t>
  </si>
  <si>
    <t>https://www.youtube.com/watch?v=gTKiCJoCMf0</t>
  </si>
  <si>
    <t>【#かZooの子】2回目の交流戦！！コンボ練習！！やるぞおおおおおおお【戌神ころね/ホロライブ】</t>
  </si>
  <si>
    <t>2023-06-25 01:42:55</t>
  </si>
  <si>
    <t>https://www.youtube.com/watch?v=004DFB9hmFE</t>
  </si>
  <si>
    <t>【スト6】Cチーム #ぎゃんぐたうん地方勢 スクリムどきどき！！！【獅白ぼたん/ホロライブ】</t>
  </si>
  <si>
    <t>2023-06-25 01:26:59</t>
  </si>
  <si>
    <t>https://www.youtube.com/watch?v=dIjkOgY6ZHI</t>
  </si>
  <si>
    <t>【#かZooの子】大会本番！！全力で出し切る！！！！！！【戌神ころね/ホロライブ】</t>
  </si>
  <si>
    <t>2023-06-26 05:33:46</t>
  </si>
  <si>
    <t>https://www.youtube.com/watch?v=mpX1QWpYU0M</t>
  </si>
  <si>
    <t>【ストリートファイター６】CRCUP　顔合わせ 最終回本番【にじさんじ/イブラヒム】</t>
  </si>
  <si>
    <t>2023-06-26 01:51:26</t>
  </si>
  <si>
    <t>https://www.youtube.com/watch?v=zOSAKffPzzc</t>
  </si>
  <si>
    <t>【#SMRCUSTOM 】チーム発表とルール説明するよ！！【 ぶいすぽ  / 花芽すみれ 】</t>
  </si>
  <si>
    <t>2023-06-25 20:56:48</t>
  </si>
  <si>
    <t>https://www.youtube.com/watch?v=6dl7dZ12MtQ</t>
  </si>
  <si>
    <t>【PUBG】えびお３アルス３りりむ３とワイワイ→チム顔合わせ【ローレン・イロアス/にじさんじ】</t>
  </si>
  <si>
    <t>2023-06-27 03:02:11</t>
  </si>
  <si>
    <t>https://www.youtube.com/watch?v=C9PrG3SZX00</t>
  </si>
  <si>
    <t>【#SMRCUSTOM 】Berylか、それ以外か  /wぶっ３めっ３りおん様【ローレン・イロアス/にじさんじ】</t>
  </si>
  <si>
    <t>2023-06-28 06:11:48</t>
  </si>
  <si>
    <t>https://www.youtube.com/watch?v=bWFDshmAdNQ</t>
  </si>
  <si>
    <t>【告知あり！】ライブ本番直前！ねぽらぼオフコラボ！【#ねぽらぼ】</t>
  </si>
  <si>
    <t>2023-06-28 21:05:40</t>
  </si>
  <si>
    <t>https://www.youtube.com/watch?v=PPGTCagY1pU</t>
  </si>
  <si>
    <t>【スロットカス】2時間差枚勝負【にじさんじ/イブラヒム】</t>
  </si>
  <si>
    <t>2023-06-29 23:22:12</t>
  </si>
  <si>
    <t>https://www.youtube.com/watch?v=XpSejiMUgno</t>
  </si>
  <si>
    <t>【🔴雑談】ｳｵｰｰﾝただいま！！！！！！！！！！【にじさんじ/アンジュ・カトリーナ】</t>
  </si>
  <si>
    <t>2023-06-30 00:41:35</t>
  </si>
  <si>
    <t>https://www.youtube.com/watch?v=Gx_qEEXYxBk</t>
  </si>
  <si>
    <t>【雑談の仕方】忘れた【ローレン・イロアス/にじさんじ】</t>
  </si>
  <si>
    <t>2023-06-30 22:48:08</t>
  </si>
  <si>
    <t>https://www.youtube.com/watch?v=AleNtD1qf8I</t>
  </si>
  <si>
    <t>聖戦　関3</t>
  </si>
  <si>
    <t>2023-07-01 03:15:13</t>
  </si>
  <si>
    <t>https://www.youtube.com/watch?v=dW1NjzaISRA</t>
  </si>
  <si>
    <t>【3D企画】ぶいすぽ公式音楽番組「ぶいすPOP！」第２弾【#ぶいすぽ３D】</t>
  </si>
  <si>
    <t>2023-06-30 20:54:47</t>
  </si>
  <si>
    <t>https://www.youtube.com/watch?v=97_o-WI4ihc</t>
  </si>
  <si>
    <t>にじさんじ甲子園2023 ドラフト会議【 #にじ甲2023 】</t>
  </si>
  <si>
    <t>2023-07-01 20:12:05</t>
  </si>
  <si>
    <t>https://www.youtube.com/watch?v=h3AK1922tI8</t>
  </si>
  <si>
    <t>【APEX】オーナー二人と TIE Ru 捕獲大作戦【ローレン・イロアス/にじさんじ】</t>
  </si>
  <si>
    <t>2023-07-01 23:09:50</t>
  </si>
  <si>
    <t>https://www.youtube.com/watch?v=xcuI_-SZejM</t>
  </si>
  <si>
    <t>【ニチアサ】ファイト！！！！！！！！！！！一発！！！！！！！！！！！【 ぶいすぽっ！ / 小森めと 】</t>
  </si>
  <si>
    <t>2023-07-02 10:15:34</t>
  </si>
  <si>
    <t>https://www.youtube.com/watch?v=qFCKF3f5xc4</t>
  </si>
  <si>
    <t>ツイッター、終わっちゃうのかな・・・</t>
  </si>
  <si>
    <t>2023-07-02 18:28:48</t>
  </si>
  <si>
    <t>https://www.youtube.com/watch?v=2U1HW4StEc0</t>
  </si>
  <si>
    <t>【The Outlast Trial】しす のせ３ ひなの３で義務ビビリ【ローレン・イロアス/にじさんじ】</t>
  </si>
  <si>
    <t>2023-07-03 01:08:09</t>
  </si>
  <si>
    <t>https://www.youtube.com/watch?v=md42cRURMQI</t>
  </si>
  <si>
    <t>【 Goose Goose Duck 】ぶいすぽあひる【ぶいすぽっ！/橘ひなの】</t>
  </si>
  <si>
    <t>2023-07-03 23:07:56</t>
  </si>
  <si>
    <t>https://www.youtube.com/watch?v=VPv9L4STEFo</t>
  </si>
  <si>
    <t>【VALORANT】がてぃバロ 笑いなんかいらん。【ローレン・イロアス/にじさんじ】</t>
  </si>
  <si>
    <t>2023-07-04 09:10:52</t>
  </si>
  <si>
    <t>https://www.youtube.com/watch?v=qCH0OeXAVeI</t>
  </si>
  <si>
    <t>帝国立コーヴァス高校の設定を雑に考える枠</t>
  </si>
  <si>
    <t>2023-07-03 23:46:31</t>
  </si>
  <si>
    <t>https://www.youtube.com/watch?v=p2jErxOt8qw</t>
  </si>
  <si>
    <t>【スプラトゥーン3】弾の撃ち方忘れたプラベ【不破湊/にじさんじ】</t>
  </si>
  <si>
    <t>2023-07-04 22:12:56</t>
  </si>
  <si>
    <t>https://www.youtube.com/watch?v=Xlxi7_sCVbw</t>
  </si>
  <si>
    <t>【マダミス】狂気山脈 星降る天辺 #くーちゃん爆睡登山隊 ネタバレ注意【ローレン・イロアス/にじさんじ】</t>
  </si>
  <si>
    <t>2023-07-05 01:42:47</t>
  </si>
  <si>
    <t>https://www.youtube.com/watch?v=9AK3eGC0n6U</t>
  </si>
  <si>
    <t>【祝♡40万人】スナックべに２年ぶりに開店🥂【ぶいすぽ/八雲べに】</t>
  </si>
  <si>
    <t>2023-07-05 22:50:40</t>
  </si>
  <si>
    <t>https://www.youtube.com/watch?v=eSDmDtvDu54</t>
  </si>
  <si>
    <t>【 Valorant 】 gatide hisabisa 【 にじさんじの方々と 】</t>
  </si>
  <si>
    <t>2023-07-06 02:14:19</t>
  </si>
  <si>
    <t>https://www.youtube.com/watch?v=S2ZW3mLn4fU</t>
  </si>
  <si>
    <t>【マダミス】狂気山脈 薄明三角点 #くーちゃん爆睡登山隊  ネタバレ注意【ローレン・イロアス/にじさんじ】</t>
  </si>
  <si>
    <t>2023-07-07 03:07:27</t>
  </si>
  <si>
    <t>https://www.youtube.com/watch?v=PPKYpTbC5js</t>
  </si>
  <si>
    <t>【#にじ甲2023】帝国立コーヴァス高校2023、始動【にじさんじ/イブラヒム】</t>
  </si>
  <si>
    <t>2023-07-07 23:41:38</t>
  </si>
  <si>
    <t>https://www.youtube.com/watch?v=5MSNs4Bllm4</t>
  </si>
  <si>
    <t>【PUBG→APEX】PUBGAPEXPUBGAPEXPUBGAPEX /w 3ks【ローレン・イロアス/にじさんじ】</t>
  </si>
  <si>
    <t>2023-07-09 03:12:13</t>
  </si>
  <si>
    <t>https://www.youtube.com/watch?v=FGeJFvjkrTM</t>
  </si>
  <si>
    <t>【APEX】▼ なかよく あそぼう【ホロライブ / 星街すいせい】</t>
  </si>
  <si>
    <t>2023-07-09 00:08:01</t>
  </si>
  <si>
    <t>https://www.youtube.com/watch?v=E03LhDuqzJM</t>
  </si>
  <si>
    <t>うおおおおおおおおおおおおおおおおおおおおおおお！！！！！！！！！！！！</t>
  </si>
  <si>
    <t>2023-07-09 01:07:36</t>
  </si>
  <si>
    <t>https://www.youtube.com/watch?v=deypQye71h4</t>
  </si>
  <si>
    <t>【#にじペアバレー 】第1回にじさんじバレーボール最高ペア選手権大会【にじさんじ】</t>
  </si>
  <si>
    <t>2023-07-09 20:40:24</t>
  </si>
  <si>
    <t>https://www.youtube.com/watch?v=uBkMh133xf8</t>
  </si>
  <si>
    <t>【VALORANT】CRCUP出まつ チェンバー本人DUO /w Kamito【ローレン・イロアス/にじさんじ】</t>
  </si>
  <si>
    <t>2023-07-11 04:04:20</t>
  </si>
  <si>
    <t>https://www.youtube.com/watch?v=yTa9vreqlkA</t>
  </si>
  <si>
    <t>【VALORANT】CRCUP SCRIM1日目 JOYかDUEか。【ローレン・イロアス/にじさんじ】</t>
  </si>
  <si>
    <t>2023-07-12 08:45:51</t>
  </si>
  <si>
    <t>https://www.youtube.com/watch?v=bAhhEG23a5s</t>
  </si>
  <si>
    <t>【VALORANT】CRSCRIM2日目 努力は裏切らない【ローレン・イロアス/にじさんじ】</t>
  </si>
  <si>
    <t>2023-07-13 09:03:38</t>
  </si>
  <si>
    <t>https://www.youtube.com/watch?v=sl5na_OuSBQ</t>
  </si>
  <si>
    <t>【#にじチルアウト】究極のドリンク募【叶と】</t>
  </si>
  <si>
    <t>2023-07-12 22:12:29</t>
  </si>
  <si>
    <t>https://www.youtube.com/watch?v=CHgw2oJiiw4</t>
  </si>
  <si>
    <t>【VALORANT】CRSCRIM3日目 今日はわらなし #10パリWIN【ローレン・イロアス/にじさんじ】</t>
  </si>
  <si>
    <t>2023-07-14 04:21:15</t>
  </si>
  <si>
    <t>https://www.youtube.com/watch?v=6o1dFtgxXJo</t>
  </si>
  <si>
    <t>【VALORANT】CRSCRIM4日目 ～SCRIM最終日！勝利が好きです #テンパリWIN【ローレン・イロアス/にじさんじ】</t>
  </si>
  <si>
    <t>2023-07-15 04:09:08</t>
  </si>
  <si>
    <t>https://www.youtube.com/watch?v=nrg2Va7lHBw</t>
  </si>
  <si>
    <t>【VALORANT】CRCUP本番！！頂を目指して #テンパリWIN 3分遅延【ローレン・イロアス/にじさんじ】</t>
  </si>
  <si>
    <t>2023-07-15 22:42:49</t>
  </si>
  <si>
    <t>https://www.youtube.com/watch?v=bZn71HVEijc</t>
  </si>
  <si>
    <t>【#にじ甲2023】＃ 1 虚空学院、始動【剣持刀也 】</t>
  </si>
  <si>
    <t>2023-07-15 23:40:00</t>
  </si>
  <si>
    <t>https://www.youtube.com/watch?v=DTPxrtvz7Yg</t>
  </si>
  <si>
    <t>【ニチアサ】ニチのアサよ【 ぶいすぽっ！ / 小森めと 】</t>
  </si>
  <si>
    <t>2023-07-16 10:18:52</t>
  </si>
  <si>
    <t>https://www.youtube.com/watch?v=lJJev_uKK5U</t>
  </si>
  <si>
    <t>（久しぶりすぎてちょっと気まずい・・・お題募集しといてよかったあ・・・）</t>
  </si>
  <si>
    <t>2023-07-14 00:06:12</t>
  </si>
  <si>
    <t>https://www.youtube.com/watch?v=AHvVniBpAt8</t>
  </si>
  <si>
    <t>VOLTACTION 1st Anniversary Live『RAISE the VOLTAGE』 #ヴォルタ1周年3Dライブ</t>
  </si>
  <si>
    <t>2023-07-15 22:24:07</t>
  </si>
  <si>
    <t>https://www.youtube.com/watch?v=_LQYOxSXL_k</t>
  </si>
  <si>
    <t>【VALORANT】CRCUP本番DAY2 涎だｒｒｒっらだら#テンパリWIN 3分遅延【ローレン・イロアス/にじさんじ】</t>
  </si>
  <si>
    <t>2023-07-17 00:25:14</t>
  </si>
  <si>
    <t>https://www.youtube.com/watch?v=BPILUcSTdWE</t>
  </si>
  <si>
    <t>【 スト6 】 マスターになるしかねえ 【 ランク 】</t>
  </si>
  <si>
    <t>2023-07-18 01:32:26</t>
  </si>
  <si>
    <t>https://www.youtube.com/watch?v=Q1gfGYWCH3Q</t>
  </si>
  <si>
    <t>【 GTA 】 社会を学ぶ 【 ストリーマーグラセフ 】</t>
  </si>
  <si>
    <t>2023-07-19 05:33:45</t>
  </si>
  <si>
    <t>https://www.youtube.com/watch?v=SE45jJF00D4</t>
  </si>
  <si>
    <t>【スト鯖GTA】ただのパン屋な訳がねえだろうがよ【ローレン・イロアス/にじさんじ】</t>
  </si>
  <si>
    <t>2023-07-19 05:27:40</t>
  </si>
  <si>
    <t>https://www.youtube.com/watch?v=dNmEQAVTm8o</t>
  </si>
  <si>
    <t>【スト鯖 GTA】警察ですがやらかしたらクビらしい初GTA赤見かるびといきますＷ #VCRGTA【ラプラス・ダークネス/ホロライブ】</t>
  </si>
  <si>
    <t>2023-07-19 03:09:24</t>
  </si>
  <si>
    <t>https://www.youtube.com/watch?v=nxj2PuuoAIM</t>
  </si>
  <si>
    <t>【スト鯖GTA】GODFAMILYに幸あれ【ローレン・イロアス/にじさんじ】</t>
  </si>
  <si>
    <t>2023-07-20 10:18:12</t>
  </si>
  <si>
    <t>https://www.youtube.com/watch?v=OXmW6jn_nkc</t>
  </si>
  <si>
    <t>【 GTA 】 伝説の木こり 【 ストリーマーグラセフ 】</t>
  </si>
  <si>
    <t>2023-07-20 10:19:05</t>
  </si>
  <si>
    <t>https://www.youtube.com/watch?v=5JI8NrqgGas</t>
  </si>
  <si>
    <t>【 GTA 】 木こりの錬金術師 【 ストリーマーグラセフ 】</t>
  </si>
  <si>
    <t>2023-07-21 06:14:09</t>
  </si>
  <si>
    <t>https://www.youtube.com/watch?v=C__Jj8G75LQ</t>
  </si>
  <si>
    <t>【スト鯖GTA】裏社会の頂を目指して【ローレン・イロアス/にじさんじ】</t>
  </si>
  <si>
    <t>2023-07-21 08:25:58</t>
  </si>
  <si>
    <t>https://www.youtube.com/watch?v=3C4gZN3OWgI</t>
  </si>
  <si>
    <t>【スト鯖 GTA】警察です、仕事ができるようになりたいです #VCRGTA【ラプラス・ダークネス/ホロライブ】</t>
  </si>
  <si>
    <t>2023-07-21 02:36:09</t>
  </si>
  <si>
    <t>https://www.youtube.com/watch?v=6k-Qt8g6KBI</t>
  </si>
  <si>
    <t>【スト鯖GTA】完全にキレちまったよ【ローレン・イロアス/にじさんじ】</t>
  </si>
  <si>
    <t>2023-07-22 08:48:26</t>
  </si>
  <si>
    <t>https://www.youtube.com/watch?v=vzU5M4POz7c</t>
  </si>
  <si>
    <t>【 GTA 】 樵【 ストリーマーグラセフ 】</t>
  </si>
  <si>
    <t>2023-07-22 08:49:23</t>
  </si>
  <si>
    <t>https://www.youtube.com/watch?v=jHF9qQ_EcBM</t>
  </si>
  <si>
    <t>【 GTA 】 みかじめ【 ストリーマーグラセフ 】</t>
  </si>
  <si>
    <t>2023-07-22 09:48:43</t>
  </si>
  <si>
    <t>https://www.youtube.com/watch?v=fb3GRAcftGA</t>
  </si>
  <si>
    <t>【雑談】2周年記念配信 100の質問を返してゆく【ローレン・イロアス/にじさんじ】</t>
  </si>
  <si>
    <t>2023-07-22 21:53:38</t>
  </si>
  <si>
    <t>https://www.youtube.com/watch?v=ZVcBkB1hTTg</t>
  </si>
  <si>
    <t>【 GTA 】 喉大破【 ストリーマーグラセフ 】</t>
  </si>
  <si>
    <t>2023-07-23 10:21:18</t>
  </si>
  <si>
    <t>https://www.youtube.com/watch?v=OqT2CGVXItM</t>
  </si>
  <si>
    <t>【スト鯖GTA】俺の相棒 いちごミルクちゃん【ローレン・イロアス/にじさんじ】</t>
  </si>
  <si>
    <t>2023-07-23 10:13:27</t>
  </si>
  <si>
    <t>https://www.youtube.com/watch?v=tH4yTQE5faE</t>
  </si>
  <si>
    <t>【はじめまして】うるはとあんじゅ【一ノ瀬うるは／アンジュ・カトリーナ／にじさんじ】</t>
  </si>
  <si>
    <t>2023-07-22 23:35:59</t>
  </si>
  <si>
    <t>https://www.youtube.com/watch?v=ulKz8446cvs</t>
  </si>
  <si>
    <t>【スト鯖GTA】おもろいことしよやしよや【ローレン・イロアス/にじさんじ】</t>
  </si>
  <si>
    <t>2023-07-24 09:12:32</t>
  </si>
  <si>
    <t>https://www.youtube.com/watch?v=woxMwVW_hNA</t>
  </si>
  <si>
    <t>【スト鯖 GTA】警察です。信じてください。 #VCRGTA【ラプラス・ダークネス/ホロライブ】</t>
  </si>
  <si>
    <t>2023-07-24 01:40:05</t>
  </si>
  <si>
    <t>https://www.youtube.com/watch?v=5-iO69LJL30</t>
  </si>
  <si>
    <t>【 GTA 】 闇の木こり【 ストリーマーグラセフ 】</t>
  </si>
  <si>
    <t>2023-07-24 13:38:11</t>
  </si>
  <si>
    <t>https://www.youtube.com/watch?v=7j8nKctHEUo</t>
  </si>
  <si>
    <t>【スト鯖GTA】もう昨日までの俺じゃねェ【ローレン・イロアス/にじさんじ】</t>
  </si>
  <si>
    <t>2023-07-25 09:21:51</t>
  </si>
  <si>
    <t>https://www.youtube.com/watch?v=uSZ_wgUOS38</t>
  </si>
  <si>
    <t>【rion】たてのひろと襲来!?約9年間プロゲーマー!?最強ストリーマー！#リオたま 対談バトル!!【犬山たまき】</t>
  </si>
  <si>
    <t>2023-07-25 00:12:13</t>
  </si>
  <si>
    <t>https://www.youtube.com/watch?v=ZxI_78m-Z_k</t>
  </si>
  <si>
    <t>【スト鯖 GTA】今日は大人に、なります。だれにも吾輩たちは止められない＿＿＿ #VCRGTA【ラプラス・ダークネス/ホロライブ】</t>
  </si>
  <si>
    <t>2023-07-25 23:17:10</t>
  </si>
  <si>
    <t>https://www.youtube.com/watch?v=cq01iDmX4eE</t>
  </si>
  <si>
    <t>【 GTA 】 お前が木か【 ストリーマーグラセフ 】</t>
  </si>
  <si>
    <t>2023-07-26 08:32:09</t>
  </si>
  <si>
    <t>https://www.youtube.com/watch?v=J1ghRtdoGhg</t>
  </si>
  <si>
    <t>【スト鯖GTA】ロスサントスで有名になりたきゃ抗争するか強盗するか【ローレン・イロアス/にじさんじ】</t>
  </si>
  <si>
    <t>2023-07-26 08:43:15</t>
  </si>
  <si>
    <t>https://www.youtube.com/watch?v=KKttAAB7Qf0</t>
  </si>
  <si>
    <t>避難枠 VCRGTA</t>
  </si>
  <si>
    <t>2023-07-26 02:05:38</t>
  </si>
  <si>
    <t>https://www.youtube.com/watch?v=HAiNhBOs3aY</t>
  </si>
  <si>
    <t>【スト鯖GTA】ただやるだけ、ただやるだけ、ただやるだけ。【ローレン・イロアス/にじさんじ】</t>
  </si>
  <si>
    <t>2023-07-27 08:04:11</t>
  </si>
  <si>
    <t>https://www.youtube.com/watch?v=y9OcQ8XN9DA</t>
  </si>
  <si>
    <t>【#ずしりahamo】いいお知らせです【葛葉/椎名唯華/魔界ノりりむ】</t>
  </si>
  <si>
    <t>2023-07-27 20:41:06</t>
  </si>
  <si>
    <t>https://www.youtube.com/watch?v=KFfzpoRtk2c</t>
  </si>
  <si>
    <t>【APEX】久しぶりAPEX！世界一のお姫様は吾輩だ！♡ dttoちゃんと猫汰つなちゃんにキャリーしてもらお♡♡ #渋ハルカスタム 【ラプラスダークネス/ホロライブ】</t>
  </si>
  <si>
    <t>2023-07-28 00:33:00</t>
  </si>
  <si>
    <t>https://www.youtube.com/watch?v=JFyxRD469yI</t>
  </si>
  <si>
    <t>【スト鯖GTA】別に暴れてしまっても構わんのだろう【ローレン・イロアス/にじさんじ】</t>
  </si>
  <si>
    <t>2023-07-28 10:08:51</t>
  </si>
  <si>
    <t>https://www.youtube.com/watch?v=CYofnSFYm-I</t>
  </si>
  <si>
    <t>【赤見かるび】かるび姫襲来!?「うるさいなぁ～」「おちんついて」とは？#たまかるび 対談バトル!!【犬山たまき】</t>
  </si>
  <si>
    <t>2023-07-28 00:15:44</t>
  </si>
  <si>
    <t>https://www.youtube.com/watch?v=LgrOuXsW5VI</t>
  </si>
  <si>
    <t>【スト鯖GTA】アルバイト君とお花つみます。【ローレン・イロアス/にじさんじ】</t>
  </si>
  <si>
    <t>2023-07-28 11:32:42</t>
  </si>
  <si>
    <t>https://www.youtube.com/watch?v=EU_qtnTmJGs</t>
  </si>
  <si>
    <t>【スト鯖GTA】最終話  ファミリーに乾杯【ローレン・イロアス/にじさんじ】</t>
  </si>
  <si>
    <t>2023-07-30 01:01:22</t>
  </si>
  <si>
    <t>https://www.youtube.com/watch?v=jvQ9wFMiVq0</t>
  </si>
  <si>
    <t>【 GTA 】1時間ぐらいやって消えてまた戻る【 ストリーマーグラセフ 】</t>
  </si>
  <si>
    <t>2023-07-29 20:48:09</t>
  </si>
  <si>
    <t>https://www.youtube.com/watch?v=brWn62Yrd8E</t>
  </si>
  <si>
    <t>【 GTA 】ゴッファミ ラストダイブといこうか【 ストリーマーグラセフ 】</t>
  </si>
  <si>
    <t>2023-07-30 00:42:04</t>
  </si>
  <si>
    <t>https://www.youtube.com/watch?v=Ug0RGKfRxpU</t>
  </si>
  <si>
    <t>【 VALORANT 】突発フルパランク！w/アルファさん、スパイギアさん、花芽なずなさん、zerostさん【にじさんじ/獅子堂あかり】</t>
  </si>
  <si>
    <t>2023-07-30 23:14:15</t>
  </si>
  <si>
    <t>https://www.youtube.com/watch?v=lwgwfFEyGis</t>
  </si>
  <si>
    <t>【#宝鐘マリン生誕LIVE2023】3rd Generation Girls Band !!!!【ホロライブ/宝鐘マリン】</t>
  </si>
  <si>
    <t>2023-07-30 22:03:20</t>
  </si>
  <si>
    <t>https://www.youtube.com/watch?v=AqEqeiqskEI</t>
  </si>
  <si>
    <t>〖㊗〗１日遅れの #ずしり5周年  〖にじさんじ￤魔界ノりりむ〗</t>
  </si>
  <si>
    <t>2023-08-01 00:52:43</t>
  </si>
  <si>
    <t>https://www.youtube.com/watch?v=IoipvMpdCu4</t>
  </si>
  <si>
    <t>【 VALORANT 】突発フルパランク！w/スパイギアさん、胡桃のあさん、ふらんしすこさん、すももさん、ありさかさん【にじさんじ/獅子堂あかり】</t>
  </si>
  <si>
    <t>2023-08-02 01:13:38</t>
  </si>
  <si>
    <t>https://www.youtube.com/watch?v=uV250TmOaic</t>
  </si>
  <si>
    <t>【重大発表アリ】FuwaHiba Session LIVE【不破湊/渡会雲雀/にじさんじ】</t>
  </si>
  <si>
    <t>2023-08-01 22:02:36</t>
  </si>
  <si>
    <t>https://www.youtube.com/watch?v=Zi1EP0Hh2Es</t>
  </si>
  <si>
    <t>【NieR:Automata】#03 救われたい私が。※ネタバレあり【ぶいすぽっ！/ 藍沢エマ】</t>
  </si>
  <si>
    <t>2023-08-02 05:19:08</t>
  </si>
  <si>
    <t>https://www.youtube.com/watch?v=UDD7ysu89c8</t>
  </si>
  <si>
    <t>【VALORANT】まじでダイヤ行きたいVALO　ソ、ロ【ぶいすぽっ！/英リサ】</t>
  </si>
  <si>
    <t>2023-08-02 23:57:42</t>
  </si>
  <si>
    <t>https://www.youtube.com/watch?v=gucj1qkPKf4</t>
  </si>
  <si>
    <t>【#最強エンタメ配信者決定戦】事前受験配信</t>
  </si>
  <si>
    <t>2023-08-02 22:56:18</t>
  </si>
  <si>
    <t>https://www.youtube.com/watch?v=D52qvBO_3po</t>
  </si>
  <si>
    <t>【 Project F 】新作ゲームやるぞおおおお！！！【ぶいすぽっ！/橘ひなの】</t>
  </si>
  <si>
    <t>2023-08-04 03:58:41</t>
  </si>
  <si>
    <t>https://www.youtube.com/watch?v=DcRof0bQ08A</t>
  </si>
  <si>
    <t>【VALORANT 】ふるぱこんぺ【ぶいすぽ/兎咲ミミ】</t>
  </si>
  <si>
    <t>2023-08-04 03:04:38</t>
  </si>
  <si>
    <t>https://www.youtube.com/watch?v=3ksVZaoStdA</t>
  </si>
  <si>
    <t>kon^^v</t>
  </si>
  <si>
    <t>2023-08-04 21:50:04</t>
  </si>
  <si>
    <t>https://www.youtube.com/watch?v=OPEXJwdqDpM</t>
  </si>
  <si>
    <t>【NieR:Automata】#04 これは呪いか。それとも罰か。※ネタバレあり【ぶいすぽっ！/ 藍沢エマ】</t>
  </si>
  <si>
    <t>2023-08-05 03:12:14</t>
  </si>
  <si>
    <t>https://www.youtube.com/watch?v=m4kH_TmjDf0</t>
  </si>
  <si>
    <t>㋇やないか</t>
  </si>
  <si>
    <t>2023-08-05 18:54:04</t>
  </si>
  <si>
    <t>https://www.youtube.com/watch?v=5DOY4Ww6gUc</t>
  </si>
  <si>
    <t>夏☀太陽に感謝☝</t>
  </si>
  <si>
    <t>2023-08-05 20:13:57</t>
  </si>
  <si>
    <t>https://www.youtube.com/watch?v=s8cbBJIPjHc</t>
  </si>
  <si>
    <t>#にじフェス2023 実行委員会だより</t>
  </si>
  <si>
    <t>2023-08-05 21:06:04</t>
  </si>
  <si>
    <t>https://www.youtube.com/watch?v=6y8cxc_AxVo</t>
  </si>
  <si>
    <t>【Project F】やります【ぶいすぽ/兎咲ミミ】</t>
  </si>
  <si>
    <t>2023-08-06 05:21:01</t>
  </si>
  <si>
    <t>https://www.youtube.com/watch?v=8Z2XPWMbNcM</t>
  </si>
  <si>
    <t>【 雑 】ケンタツキ【 Zatsu 】</t>
  </si>
  <si>
    <t>2023-08-05 23:49:28</t>
  </si>
  <si>
    <t>https://www.youtube.com/watch?v=P3a9aA-KGAI</t>
  </si>
  <si>
    <t>【VALORANT】たそぺんでお【ぶいすぽっ！/ 藍沢エマ】</t>
  </si>
  <si>
    <t>2023-08-07 03:30:50</t>
  </si>
  <si>
    <t>https://www.youtube.com/watch?v=5yygzRtA_UQ</t>
  </si>
  <si>
    <t>【雑談】50万人感謝話すことありすぎんだろの会【ローレン・イロアス/にじさんじ】</t>
  </si>
  <si>
    <t>2023-08-07 22:36:13</t>
  </si>
  <si>
    <t>https://www.youtube.com/watch?v=DY7uFay4LYU</t>
  </si>
  <si>
    <t>【原神】#番外-14 寝ても寝てもねむい生活【ぶいすぽっ！/ 藍沢エマ】</t>
  </si>
  <si>
    <t>2023-08-08 03:00:04</t>
  </si>
  <si>
    <t>https://www.youtube.com/watch?v=gIVxagi-lHI</t>
  </si>
  <si>
    <t>【Project F】このゲームまじでたのしいぞ【ぶいすぽ/兎咲ミミ】</t>
  </si>
  <si>
    <t>2023-08-08 01:09:12</t>
  </si>
  <si>
    <t>https://www.youtube.com/watch?v=zNTGDd9xKI0</t>
  </si>
  <si>
    <t>【 PUBG 】UNCUPさんの大会に出させて頂く【 PUBG配信者No1決定戦 】</t>
  </si>
  <si>
    <t>2023-08-08 23:30:26</t>
  </si>
  <si>
    <t>https://www.youtube.com/watch?v=dQDaFgBW6bc</t>
  </si>
  <si>
    <t>剣持刀也の復活</t>
  </si>
  <si>
    <t>2023-08-09 01:38:43</t>
  </si>
  <si>
    <t>https://www.youtube.com/watch?v=SS8MYrYYG0E</t>
  </si>
  <si>
    <t>【 DAD 】やって大丈夫かこのゲーム【 ABO りりむ 】</t>
  </si>
  <si>
    <t>2023-08-10 00:54:29</t>
  </si>
  <si>
    <t>https://www.youtube.com/watch?v=8jBzjzlBW4M</t>
  </si>
  <si>
    <t>【VALORANT】おはよう夜【ぶいすぽっ！/ 藍沢エマ】</t>
  </si>
  <si>
    <t>2023-08-10 02:51:23</t>
  </si>
  <si>
    <t>https://www.youtube.com/watch?v=iK7LFr4PlK8</t>
  </si>
  <si>
    <t>【 APEX 】渋ハルカスタムに参戦！！え？いつぶり？w/渋ハル&amp;大和周平【常闇トワ/ホロライブ】</t>
  </si>
  <si>
    <t>2023-08-10 22:56:26</t>
  </si>
  <si>
    <t>https://www.youtube.com/watch?v=o0BmLD6Eyhw</t>
  </si>
  <si>
    <t>【Project F】ふるぱぁ【ぶいすぽ/兎咲ミミ】</t>
  </si>
  <si>
    <t>2023-08-11 05:52:52</t>
  </si>
  <si>
    <t>https://www.youtube.com/watch?v=Jd0kh_wTouU</t>
  </si>
  <si>
    <t>【 タルコフ 】 クイックルワイパー 【 EFT 】</t>
  </si>
  <si>
    <t>2023-08-11 06:00:17</t>
  </si>
  <si>
    <t>https://www.youtube.com/watch?v=3nwusDO_DKE</t>
  </si>
  <si>
    <t>にじさんじ甲子園2023 本戦 Aリーグ【 #にじ甲2023 】</t>
  </si>
  <si>
    <t>2023-08-11 20:29:30</t>
  </si>
  <si>
    <t>https://www.youtube.com/watch?v=71qpxUspJv4</t>
  </si>
  <si>
    <t>【 タルコフ 】 スロースターター 【 EFT 】</t>
  </si>
  <si>
    <t>2023-08-11 20:34:51</t>
  </si>
  <si>
    <t>https://www.youtube.com/watch?v=vHBGG452VLI</t>
  </si>
  <si>
    <t>【 ヴァンサバ 】 はじめての吸血鬼生存 【 Vampire Survivors 】</t>
  </si>
  <si>
    <t>2023-08-12 00:24:25</t>
  </si>
  <si>
    <t>https://www.youtube.com/watch?v=AyvsXtyGTsE</t>
  </si>
  <si>
    <t>にじさんじ甲子園2023 本戦 Bリーグ【 #にじ甲2023 】</t>
  </si>
  <si>
    <t>2023-08-12 20:18:47</t>
  </si>
  <si>
    <t>https://www.youtube.com/watch?v=YGOceBQPZi0</t>
  </si>
  <si>
    <t>【NieR:Automata】#05 君視点に救いはありますか ※ネタバレあり【ぶいすぽっ！/ 藍沢エマ】</t>
  </si>
  <si>
    <t>2023-08-13 02:09:16</t>
  </si>
  <si>
    <t>https://www.youtube.com/watch?v=Ojs6x26tjwY</t>
  </si>
  <si>
    <t>にじさんじ甲子園2023 決勝【 #にじ甲2023 】</t>
  </si>
  <si>
    <t>2023-08-13 22:43:03</t>
  </si>
  <si>
    <t>https://www.youtube.com/watch?v=rsgHidOpoHw</t>
  </si>
  <si>
    <t>【 Project F 】PFCRかぷがんばるぞい❕【ぶいすぽっ！/橘ひなの】</t>
  </si>
  <si>
    <t>2023-08-14 02:07:12</t>
  </si>
  <si>
    <t>https://www.youtube.com/watch?v=P7dEAP4w1gQ</t>
  </si>
  <si>
    <t>【VALORANT】目が覚めないＴＴ【ぶいすぽっ！/ 藍沢エマ】</t>
  </si>
  <si>
    <t>2023-08-14 02:37:21</t>
  </si>
  <si>
    <t>https://www.youtube.com/watch?v=HdeusS6yYos</t>
  </si>
  <si>
    <t>【 マイクラ 】 ４んだら終わり 【 にじさんじハードコア 】</t>
  </si>
  <si>
    <t>2023-08-15 02:31:05</t>
  </si>
  <si>
    <t>https://www.youtube.com/watch?v=BeuJEPjf6Kk</t>
  </si>
  <si>
    <t>【 3D LIVE 】#橘ひなの3周年記念ライブ ~ｵﾊﾝﾖするやつに悪いやつはいない~【 ぶいすぽっ！/橘ひなの 】</t>
  </si>
  <si>
    <t>2023-08-14 21:15:23</t>
  </si>
  <si>
    <t>https://www.youtube.com/watch?v=IrTbRhd5MAE</t>
  </si>
  <si>
    <t>【にじ3D】ポストが下手すぎる男の雑談【卯月コウ/にじさんじ】</t>
  </si>
  <si>
    <t>2023-08-14 22:42:25</t>
  </si>
  <si>
    <t>https://www.youtube.com/watch?v=q_hc6x6y8kY</t>
  </si>
  <si>
    <t>【#にじさんじラジオ体操部】にじライバー健康計画１５日目 / 2023年【不破湊/にじさんじ】</t>
  </si>
  <si>
    <t>2023-08-15 06:56:15</t>
  </si>
  <si>
    <t>https://www.youtube.com/watch?v=Ol4j_UDY9Ac</t>
  </si>
  <si>
    <t>【8/15(火)号】夏休み特別企画『にじヌ→ン』2023【 #にじヌーン 】</t>
  </si>
  <si>
    <t>2023-08-15 13:12:00</t>
  </si>
  <si>
    <t>https://www.youtube.com/watch?v=F029OVP_wxg</t>
  </si>
  <si>
    <t>【#NELLマットレス】案件配信なのに本番中に寝ていいらしい【にじさんじ/社築/椎名唯華】</t>
  </si>
  <si>
    <t>2023-08-16 19:06:15</t>
  </si>
  <si>
    <t>https://www.youtube.com/watch?v=aeLDBjjo4AY</t>
  </si>
  <si>
    <t>【#最強エンタメ配信者決定戦】同時視聴配信</t>
  </si>
  <si>
    <t>2023-08-17 00:06:05</t>
  </si>
  <si>
    <t>https://www.youtube.com/watch?v=kBRqOFVd2Nc</t>
  </si>
  <si>
    <t>【NieR:Automata】#06 つよく生きる ※ネタバレあり【ぶいすぽっ！/ 藍沢エマ】</t>
  </si>
  <si>
    <t>2023-08-17 02:42:56</t>
  </si>
  <si>
    <t>https://www.youtube.com/watch?v=2bWWm9ftylY</t>
  </si>
  <si>
    <t>【8/17(木)号】夏休み特別企画『にじヌ→ン』2023【 #にじヌーン 】</t>
  </si>
  <si>
    <t>2023-08-17 13:07:46</t>
  </si>
  <si>
    <t>https://www.youtube.com/watch?v=BY9_W-0SxRo</t>
  </si>
  <si>
    <t>今後の活動に関する大切なお知らせ【にじさんじ/舞元啓介】</t>
  </si>
  <si>
    <t>2023-08-18 00:32:45</t>
  </si>
  <si>
    <t>https://www.youtube.com/watch?v=pUdElrpDs_Q</t>
  </si>
  <si>
    <t>オリジナルゲーム『剣持Surviver』をやる</t>
  </si>
  <si>
    <t>2023-08-17 01:13:05</t>
  </si>
  <si>
    <t>https://www.youtube.com/watch?v=bfBIwMtF8sE</t>
  </si>
  <si>
    <t>【エバーカラー】ディベート勝負します。【ローレン・イロアス/にじさんじ】</t>
  </si>
  <si>
    <t>2023-08-18 21:02:33</t>
  </si>
  <si>
    <t>https://www.youtube.com/watch?v=B2IEhtA4rj0</t>
  </si>
  <si>
    <t>【3D】壱百満天のお3D【ですわ～】 #壱百満天原サロメのお3D</t>
  </si>
  <si>
    <t>2023-08-18 22:09:39</t>
  </si>
  <si>
    <t>https://www.youtube.com/watch?v=zQQsn0-6gNE</t>
  </si>
  <si>
    <t>【 777TOWN.net 】最近運はいいんですけどね、今日の調子はいかがでしょう【 ぶいすぽっ！/橘ひなの 】</t>
  </si>
  <si>
    <t>2023-08-19 19:36:05</t>
  </si>
  <si>
    <t>https://www.youtube.com/watch?v=7-lCqbKkf-4</t>
  </si>
  <si>
    <t>【777TOWN.net】初めてのパチンコ🎰ヱヴァにのるわよ！！【ぶいすぽ/八雲べに】</t>
  </si>
  <si>
    <t>2023-08-19 21:00:39</t>
  </si>
  <si>
    <t>https://www.youtube.com/watch?v=sk8S0gwCzGI</t>
  </si>
  <si>
    <t>【777town.net】ラッキーガール決定戦！逃げちゃだめだ...【ぶいすぽ/兎咲ミミ】</t>
  </si>
  <si>
    <t>2023-08-19 22:36:59</t>
  </si>
  <si>
    <t>https://www.youtube.com/watch?v=N21IBjormtE</t>
  </si>
  <si>
    <t>VALORANT│フルパ🎆すももさん、ぎあさん、しすこさん、ならかちゃん</t>
  </si>
  <si>
    <t>2023-08-20 02:08:40</t>
  </si>
  <si>
    <t>https://www.youtube.com/watch?v=YJpXsIplKs4</t>
  </si>
  <si>
    <t>【原神】#32 ガイアさん待たせてごめんね。【ぶいすぽっ！/ 藍沢エマ】</t>
  </si>
  <si>
    <t>2023-08-20 03:27:59</t>
  </si>
  <si>
    <t>https://www.youtube.com/watch?v=SVewH1HsOWQ</t>
  </si>
  <si>
    <t>【3D SHOWCASE】HOPE IS ON THE MOVE! #3DRyS</t>
  </si>
  <si>
    <t>2023-08-20 13:16:29</t>
  </si>
  <si>
    <t>https://www.youtube.com/watch?v=dR9q_J-8mfM</t>
  </si>
  <si>
    <t>【Minecraft】#にじ鯖夏祭り2023　フレンとこで夏祭り遊びに行く～！【戌亥とこ/にじさんじ】</t>
  </si>
  <si>
    <t>2023-08-20 19:17:56</t>
  </si>
  <si>
    <t>https://www.youtube.com/watch?v=634fOViMZ-c</t>
  </si>
  <si>
    <t>【 APEX 】おかころに誘われて戦場へ！？ 楽しくやるぞい🎆　#おかころとは【常闇トワ/ホロライブ】</t>
  </si>
  <si>
    <t>2023-08-21 21:23:22</t>
  </si>
  <si>
    <t>https://www.youtube.com/watch?v=19g99weyFRw</t>
  </si>
  <si>
    <t>【Minecraft】ぶいすぽ夏祭り🎆【ぶいすぽ/一ノ瀬うるは】</t>
  </si>
  <si>
    <t>2023-08-22 02:07:21</t>
  </si>
  <si>
    <t>https://www.youtube.com/watch?v=CLUO2tbA86Q</t>
  </si>
  <si>
    <t>【Minecraft】🍉ぶいすぽマイクラ夏祭り🎇【ぶいすぽ/八雲べに】</t>
  </si>
  <si>
    <t>2023-08-22 01:54:11</t>
  </si>
  <si>
    <t>https://www.youtube.com/watch?v=WFp9NWKFznc</t>
  </si>
  <si>
    <t>【Minecraft】ぶいすぽ夏祭り！🎆【ぶいすぽっ！/ 藍沢エマ】</t>
  </si>
  <si>
    <t>2023-08-22 01:07:32</t>
  </si>
  <si>
    <t>https://www.youtube.com/watch?v=qZcwkFcIr1c</t>
  </si>
  <si>
    <t>【APEX】えぺまつり顔合わせ ※音量注意です【ローレン・イロアス/にじさんじ】</t>
  </si>
  <si>
    <t>2023-08-23 00:27:52</t>
  </si>
  <si>
    <t>https://www.youtube.com/watch?v=vSMd6HTnEiY</t>
  </si>
  <si>
    <t>【告知アリ】誕生日を迎えた男、剣持刀也</t>
  </si>
  <si>
    <t>2023-08-23 02:44:41</t>
  </si>
  <si>
    <t>https://www.youtube.com/watch?v=gdaWfApTT1U</t>
  </si>
  <si>
    <t>【APEX】えぺまつりSCRIM1日目 初陣じゃ #デス耳WIN【ローレン・イロアス/にじさんじ】</t>
  </si>
  <si>
    <t>2023-08-23 23:56:22</t>
  </si>
  <si>
    <t>https://www.youtube.com/watch?v=OBC7klQ_3pY</t>
  </si>
  <si>
    <t>【8/24(木)号】夏休み特別企画『にじヌ→ン』2023【 #にじヌーン 】</t>
  </si>
  <si>
    <t>2023-08-24 13:05:43</t>
  </si>
  <si>
    <t>https://www.youtube.com/watch?v=84UpuhwCt7M</t>
  </si>
  <si>
    <t>【APEX】えぺまつりSCRIM２日目 チャーライで絡みつく #デス耳WIN【ローレン・イロアス/にじさんじ】</t>
  </si>
  <si>
    <t>2023-08-25 00:01:18</t>
  </si>
  <si>
    <t>https://www.youtube.com/watch?v=eoGWfwhn60g</t>
  </si>
  <si>
    <t>【APEX】えぺまつりSCRIM３日目 最後のピースハマった ﾋﾟ...ﾋﾟｰｽv..#デス耳WIN【ローレン・イロアス/にじさんじ】</t>
  </si>
  <si>
    <t>2023-08-26 01:28:50</t>
  </si>
  <si>
    <t>https://www.youtube.com/watch?v=bo0UEc82F4g</t>
  </si>
  <si>
    <t>【 Valorant 】 私たちは 【 にじさんじの方々と 】</t>
  </si>
  <si>
    <t>2023-08-24 23:29:14</t>
  </si>
  <si>
    <t>https://www.youtube.com/watch?v=4PqeimKGMeA</t>
  </si>
  <si>
    <t>【ニチアサ】グアッ！！！！！！！！！！【 ぶいすぽっ！ / 小森めと 】</t>
  </si>
  <si>
    <t>2023-08-27 10:11:01</t>
  </si>
  <si>
    <t>https://www.youtube.com/watch?v=LZJ8JpyYJLA</t>
  </si>
  <si>
    <t>【APEX】えぺまつり本番  参る、耳の準備は大丈夫か。#デス耳WIN【ローレン・イロアス/にじさんじ】</t>
  </si>
  <si>
    <t>2023-08-26 23:10:43</t>
  </si>
  <si>
    <t>https://www.youtube.com/watch?v=XZOgkCzzB_E</t>
  </si>
  <si>
    <t>【 #さくゆい王 】さくゆいの事を一番知ってるユニットはどこだ！？【にじさんじ】</t>
  </si>
  <si>
    <t>2023-08-27 21:15:31</t>
  </si>
  <si>
    <t>https://www.youtube.com/watch?v=gIx-5bKL1bs</t>
  </si>
  <si>
    <t>例の件について【不破湊/にじさんじ 】</t>
  </si>
  <si>
    <t>2023-08-27 23:17:06</t>
  </si>
  <si>
    <t>https://www.youtube.com/watch?v=VV7Zvuj6mYA</t>
  </si>
  <si>
    <t>【 Valorant 】 ソレはオロだ 【 ランク 】</t>
  </si>
  <si>
    <t>2023-08-28 03:30:47</t>
  </si>
  <si>
    <t>https://www.youtube.com/watch?v=WK5KhdlzKow</t>
  </si>
  <si>
    <t>【PUBG】メンバーとぱぶじやる！【ぶいすぽっ！/英リサ】</t>
  </si>
  <si>
    <t>2023-08-28 23:25:43</t>
  </si>
  <si>
    <t>https://www.youtube.com/watch?v=ShjpKaP42zw</t>
  </si>
  <si>
    <t>【 マイクラ 】 ４んだら終わり 【 にじさんじハードコアシーズン２ 】</t>
  </si>
  <si>
    <t>2023-08-30 01:44:28</t>
  </si>
  <si>
    <t>https://www.youtube.com/watch?v=gu0u_PF51SA</t>
  </si>
  <si>
    <t>【漢字でGO!】当て字でGO！！！！！！！！！【ローレン・イロアス/にじさんじ】</t>
  </si>
  <si>
    <t>2023-08-30 00:05:42</t>
  </si>
  <si>
    <t>https://www.youtube.com/watch?v=9ofrbQFmgYo</t>
  </si>
  <si>
    <t>【漢字でGO】これで漢字勉強します。【ホロライブ / 星街すいせい】</t>
  </si>
  <si>
    <t>2023-08-30 20:23:44</t>
  </si>
  <si>
    <t>https://www.youtube.com/watch?v=NblcBkNqlPk</t>
  </si>
  <si>
    <t>【実写企画】女子の審査編！No1オシャレ男子は誰だ？！#男子VTuberファッションチェック【或世イヌ/Neo-Porte】</t>
  </si>
  <si>
    <t>2023-08-30 22:04:06</t>
  </si>
  <si>
    <t>https://www.youtube.com/watch?v=SZaCS_Ci2Zk</t>
  </si>
  <si>
    <t>【にじさんじ】最強のイヤホンでボイス聞くのマジか。【ローレン・イロアス/渡会雲雀】</t>
  </si>
  <si>
    <t>2023-08-30 22:09:09</t>
  </si>
  <si>
    <t>https://www.youtube.com/watch?v=ol-Bzgjl7oM</t>
  </si>
  <si>
    <t>【GTAO】GTA生活1日目  新たなるストーリーへGO #GTAOストショー【ローレン・イロアス/にじさんじ】</t>
  </si>
  <si>
    <t>2023-08-31 23:44:08</t>
  </si>
  <si>
    <t>https://www.youtube.com/watch?v=hwUyM32-fGw</t>
  </si>
  <si>
    <t>【GTAO】GTA生活2日目  極  秘  空  輸 #GTAOストショー【ローレン・イロアス/にじさんじ】</t>
  </si>
  <si>
    <t>2023-09-02 01:00:39</t>
  </si>
  <si>
    <t>https://www.youtube.com/watch?v=KWWDSRkKXbg</t>
  </si>
  <si>
    <t>【VALORANT】いろいろ慣れるぞ～💫【ぶいすぽっ！/ 藍沢エマ】</t>
  </si>
  <si>
    <t>2023-09-02 02:08:08</t>
  </si>
  <si>
    <t>https://www.youtube.com/watch?v=8jrPoIv8_SY</t>
  </si>
  <si>
    <t>【 VALORANT 】ひさしぶりすぎるふるぱ【 ぶいすぽっ！ / 小森めと 】</t>
  </si>
  <si>
    <t>2023-09-02 21:38:34</t>
  </si>
  <si>
    <t>https://www.youtube.com/watch?v=_Y1ASeRm_3I</t>
  </si>
  <si>
    <t>【パラソーシャル】配信者のナイトルーティン【ローレン・イロアス/にじさんじ】</t>
  </si>
  <si>
    <t>2023-09-02 22:28:38</t>
  </si>
  <si>
    <t>https://www.youtube.com/watch?v=9L8-Y8OnUvA</t>
  </si>
  <si>
    <t>【ニチアサ】もひもひ【 ぶいすぽっ！ / 小森めと 】</t>
  </si>
  <si>
    <t>2023-09-03 10:15:55</t>
  </si>
  <si>
    <t>https://www.youtube.com/watch?v=Sb7QsjaTwGk</t>
  </si>
  <si>
    <t>【GTAO】最終日 ラストえっさほいさ #GTAOストショー【ローレン・イロアス/にじさんじ】</t>
  </si>
  <si>
    <t>2023-09-03 21:08:01</t>
  </si>
  <si>
    <t>https://www.youtube.com/watch?v=1xCvhazM1-s</t>
  </si>
  <si>
    <t>【 Apex Legends 】キンキャヌ w/ 一ノ瀬うるは、常闇トワ【ぶいすぽっ！/橘ひなの】</t>
  </si>
  <si>
    <t>2023-09-04 03:10:24</t>
  </si>
  <si>
    <t>https://www.youtube.com/watch?v=mR9xAwXQ7SY</t>
  </si>
  <si>
    <t>【 謝罪配信】 わいの機材だめだった…(；ﾟДﾟ)【椎名唯華/にじさんじ】</t>
  </si>
  <si>
    <t>2023-09-04 20:21:29</t>
  </si>
  <si>
    <t>https://www.youtube.com/watch?v=e6oTLJkciUA</t>
  </si>
  <si>
    <t>【 Apex Legends 】おりんぽつが一番 w/ VDK,URC【ぶいすぽっ！/橘ひなの】</t>
  </si>
  <si>
    <t>2023-09-05 00:14:41</t>
  </si>
  <si>
    <t>https://www.youtube.com/watch?v=vWt6Q4rIVpw</t>
  </si>
  <si>
    <t>【 漢字でGO 】 感じてこう 【 漢検７８級 】</t>
  </si>
  <si>
    <t>2023-09-04 23:48:10</t>
  </si>
  <si>
    <t>https://www.youtube.com/watch?v=UegLgNSyxBE</t>
  </si>
  <si>
    <t>【#もちもちコラボ】にじさんじ七不思議【椎名唯華/にじさんじ】</t>
  </si>
  <si>
    <t>2023-08-24 20:59:43</t>
  </si>
  <si>
    <t>https://www.youtube.com/watch?v=DeHH_uJQQE0</t>
  </si>
  <si>
    <t>【 Apex Legends 】ハイドしないランク w/ 白雪レイド、ゆ、ふな【ぶいすぽっ！/橘ひなの】</t>
  </si>
  <si>
    <t>2023-09-06 00:24:14</t>
  </si>
  <si>
    <t>https://www.youtube.com/watch?v=pdznWrthy7U</t>
  </si>
  <si>
    <t>【重大発表】制限時間内にGOD引いて発表します！！！！！【#ローレン生誕祭2023】</t>
  </si>
  <si>
    <t>2023-09-06 21:13:43</t>
  </si>
  <si>
    <t>https://www.youtube.com/watch?v=ifK4k7B_54Q</t>
  </si>
  <si>
    <t>【初狩りやめろ】ギターの音作りを教えてくださいガチで【イブラヒム/にじさんじ】</t>
  </si>
  <si>
    <t>2023-09-08 01:22:44</t>
  </si>
  <si>
    <t>https://www.youtube.com/watch?v=VdNDCGCpmCQ</t>
  </si>
  <si>
    <t>【 Apex Legends 】 遅くしないランク　w/ ゆ、ふな、うるか【ぶいすぽっ！/橘ひなの】</t>
  </si>
  <si>
    <t>2023-09-08 03:16:04</t>
  </si>
  <si>
    <t>https://www.youtube.com/watch?v=QQmvF995MwU</t>
  </si>
  <si>
    <t>【 Valorant 】 ヴァロランターたけし 【 ランク 】</t>
  </si>
  <si>
    <t>2023-09-08 03:37:43</t>
  </si>
  <si>
    <t>https://www.youtube.com/watch?v=I5Zo9UfrfH0</t>
  </si>
  <si>
    <t>【ストグラ】えーーっと初めまして恵木 ロレンです【ローレン・イロアス/にじさんじ】</t>
  </si>
  <si>
    <t>2023-09-09 03:25:33</t>
  </si>
  <si>
    <t>https://www.youtube.com/watch?v=htTGWUQaikA</t>
  </si>
  <si>
    <t>【 FIFA23 】 キックルール で【 にじさんじの方々と 】</t>
  </si>
  <si>
    <t>2023-09-09 01:58:28</t>
  </si>
  <si>
    <t>https://www.youtube.com/watch?v=vtangS1bcZo</t>
  </si>
  <si>
    <t>【 Valorant 】 ワロタンゴ 【 コンペ 】</t>
  </si>
  <si>
    <t>2023-09-10 03:12:18</t>
  </si>
  <si>
    <t>https://www.youtube.com/watch?v=uDqJW_tyrFI</t>
  </si>
  <si>
    <t>【ニチアサ】ッハ！！！！！！！！！【 ぶいすぽっ！ / 小森めと 】</t>
  </si>
  <si>
    <t>2023-09-10 10:16:06</t>
  </si>
  <si>
    <t>https://www.youtube.com/watch?v=llluHws16Ig</t>
  </si>
  <si>
    <t>【第2回】ぶいすぽっ！抜き打ちテスト〜バレるな学力アイアン帯〜【#ぶいすぽ学力テスト】</t>
  </si>
  <si>
    <t>2023-09-10 21:23:36</t>
  </si>
  <si>
    <t>https://www.youtube.com/watch?v=pkHIfO2NVic</t>
  </si>
  <si>
    <t>【 APEX 】なんやおもろいらしいやん w/ ありさん しすさん【 ぶいすぽっ！ / 小森めと 】</t>
  </si>
  <si>
    <t>2023-09-11 22:44:55</t>
  </si>
  <si>
    <t>https://www.youtube.com/watch?v=i5c4l8zkvJM</t>
  </si>
  <si>
    <t>【VALORANT 】女子ふるぱこんぺ w/獅子堂あかり、絲依とい、天宮こころ、花芽すみれ【ぶいすぽ/兎咲ミミ】</t>
  </si>
  <si>
    <t>2023-09-11 23:33:49</t>
  </si>
  <si>
    <t>https://www.youtube.com/watch?v=uC0yLrdLcwA</t>
  </si>
  <si>
    <t>【#悪魔の代弁者達】全員ENTPなら気が合いすぎてすぐに一致する説【一致するまで終われまテン】</t>
  </si>
  <si>
    <t>2023-09-12 00:01:14</t>
  </si>
  <si>
    <t>https://www.youtube.com/watch?v=8lIxD_lzF9s</t>
  </si>
  <si>
    <t>【雑談】タイトルを考えながら音楽を聴いています。これをタイトルにしてもよろしいでしょうか？【ぶいすぽっ！/ 藍沢エマ】</t>
  </si>
  <si>
    <t>2023-09-12 01:17:55</t>
  </si>
  <si>
    <t>https://www.youtube.com/watch?v=JogHWjKcpTs</t>
  </si>
  <si>
    <t>重大発表の季節だ～！ #V最協A1</t>
  </si>
  <si>
    <t>2023-09-12 20:04:04</t>
  </si>
  <si>
    <t>https://www.youtube.com/watch?v=SIgs-KA1tVE</t>
  </si>
  <si>
    <t>【 Apex Legends 】 リピーターと仲良くしたいなぁ　w/猫汰つな、渋谷ハル【ぶいすぽっ！/橘ひなの】</t>
  </si>
  <si>
    <t>2023-09-12 22:54:50</t>
  </si>
  <si>
    <t>https://www.youtube.com/watch?v=5pSEcI0TQwo</t>
  </si>
  <si>
    <t>【TCGパック開封】全員ミリしらでパック開封しているのを大人の皆さんに見られる配信【#いでぃおす 視点】</t>
  </si>
  <si>
    <t>2023-09-12 22:28:57</t>
  </si>
  <si>
    <t>https://www.youtube.com/watch?v=FrNj9_SBf-A</t>
  </si>
  <si>
    <t>【パック開封委託配信】「idios(イディオス)」の皆さんがパック開封しているのを同時視聴する我々【雑キープ視点/加賀美ハヤト/花畑チャイカ/社築】</t>
  </si>
  <si>
    <t>2023-09-12 22:27:57</t>
  </si>
  <si>
    <t>https://www.youtube.com/watch?v=1cYwNutNfV0</t>
  </si>
  <si>
    <t>【Valorant】女子会ｗ/あかりちゃん、リサちゃん 、ミミちゃん、ゆげちゃん→途中からおじ会。トナカイト、ボドカIN【Kamito】</t>
  </si>
  <si>
    <t>2023-09-14 07:33:23</t>
  </si>
  <si>
    <t>https://www.youtube.com/watch?v=tmLpYV3I7Xg</t>
  </si>
  <si>
    <t>【APEX】渋ハルカスタム なんかティム強そう はる３ つな３【ローレン・イロアス/にじさんじ】</t>
  </si>
  <si>
    <t>2023-09-14 23:29:56</t>
  </si>
  <si>
    <t>https://www.youtube.com/watch?v=UWlaQnDPZJE</t>
  </si>
  <si>
    <t>【 VALORANT 】 帰りたい 【 ランク 】</t>
  </si>
  <si>
    <t>2023-09-17 02:43:43</t>
  </si>
  <si>
    <t>https://www.youtube.com/watch?v=0VgJeUlD-nA</t>
  </si>
  <si>
    <t>【ニチアサ】おはおはの実の能力者たちよ【 ぶいすぽっ！ / 小森めと 】</t>
  </si>
  <si>
    <t>2023-09-17 10:38:06</t>
  </si>
  <si>
    <t>https://www.youtube.com/watch?v=opIZwW7rANQ</t>
  </si>
  <si>
    <t>【3D】miniLIVE - As the crow flies -【にじさんじ/山神カルタ】</t>
  </si>
  <si>
    <t>2023-09-11 20:44:14</t>
  </si>
  <si>
    <t>https://www.youtube.com/watch?v=ImLyP16G1mA</t>
  </si>
  <si>
    <t>【 VALORANT 】ふるぱばぁろ！【 ぶいすぽっ！ / 小森めと 】</t>
  </si>
  <si>
    <t>2023-09-18 20:31:04</t>
  </si>
  <si>
    <t>https://www.youtube.com/watch?v=Se0LMMI-STU</t>
  </si>
  <si>
    <t>【#藍沢エマ2周年】2周年だって！はやいね～～～！【ぶいすぽっ！/ 藍沢エマ】</t>
  </si>
  <si>
    <t>2023-09-18 21:35:49</t>
  </si>
  <si>
    <t>https://www.youtube.com/watch?v=DYbeMatVGzI</t>
  </si>
  <si>
    <t>【 Apex Legends 】 ひさびさらんく～　w/えいむくん、ゴリちゃん【ぶいすぽっ！/橘ひなの】</t>
  </si>
  <si>
    <t>2023-09-19 00:46:51</t>
  </si>
  <si>
    <t>https://www.youtube.com/watch?v=VE6bQlP0Jkg</t>
  </si>
  <si>
    <t>【最終的に】究極の配信【漢字でGO！】</t>
  </si>
  <si>
    <t>2023-09-19 02:04:05</t>
  </si>
  <si>
    <t>https://www.youtube.com/watch?v=KncU1Mwc6c0</t>
  </si>
  <si>
    <t>【 スト６ 】 CRカップ出場者を狩る死神 【 どんぴしゃ３ 】</t>
  </si>
  <si>
    <t>2023-09-21 03:37:58</t>
  </si>
  <si>
    <t>https://www.youtube.com/watch?v=7p6GNZXPOtE</t>
  </si>
  <si>
    <t>【VALORANT 】女子ふるぱ w/本間ひまわり、天宮こころ、橘ひなの、英リサ【ぶいすぽ/兎咲ミミ】</t>
  </si>
  <si>
    <t>2023-09-22 20:45:37</t>
  </si>
  <si>
    <t>https://www.youtube.com/watch?v=lCmr-7VbDl0</t>
  </si>
  <si>
    <t>【#ローレン3D】俺、3Dマジか。【ローレン・イロアス/にじさんじ】</t>
  </si>
  <si>
    <t>2023-09-22 22:07:23</t>
  </si>
  <si>
    <t>https://www.youtube.com/watch?v=AWKjnQmK_R8</t>
  </si>
  <si>
    <t>【VALORANT】うんちブリブリ最強ふるぱ【ぶいすぽっ！/英リサ】</t>
  </si>
  <si>
    <t>2023-09-23 14:55:38</t>
  </si>
  <si>
    <t>https://www.youtube.com/watch?v=-On6vcCii_o</t>
  </si>
  <si>
    <t>【 Apex Legends 】今日マップドコ❓　w / まさのりちゃねる、ゆ、ふ、な【ぶいすぽっ！/橘ひなの】</t>
  </si>
  <si>
    <t>2023-09-23 02:42:29</t>
  </si>
  <si>
    <t>https://www.youtube.com/watch?v=BfvX6GubAqY</t>
  </si>
  <si>
    <t>【ニチアサ】ニチのアサ【 ぶいすぽっ！ / 小森めと 】</t>
  </si>
  <si>
    <t>2023-09-24 10:20:20</t>
  </si>
  <si>
    <t>https://www.youtube.com/watch?v=o-geDFLt5cQ</t>
  </si>
  <si>
    <t>【3D SHOWCASE】oh hi !!! #MOOMin3D</t>
  </si>
  <si>
    <t>2023-09-24 13:07:04</t>
  </si>
  <si>
    <t>https://www.youtube.com/watch?v=HTgzc9_uAaY</t>
  </si>
  <si>
    <t>【#親衛隊WIN】ぶいすぽっ！カスタム @TGS2023 Presented by GALLERIA 橘ひなの視点</t>
  </si>
  <si>
    <t>2023-09-24 15:32:26</t>
  </si>
  <si>
    <t>https://www.youtube.com/watch?v=UItVNklpf9k</t>
  </si>
  <si>
    <t>【 スト６ 】 お灸を吸わせる 【 ならか３ 】</t>
  </si>
  <si>
    <t>2023-09-25 02:55:04</t>
  </si>
  <si>
    <t>https://www.youtube.com/watch?v=vUtKEX8aqZQ</t>
  </si>
  <si>
    <t>【 Apex Legends 】おしゃべりマシーン二枚詰み w / ハセシン、渋ハル【ぶいすぽっ！/橘ひなの】</t>
  </si>
  <si>
    <t>2023-09-25 23:24:38</t>
  </si>
  <si>
    <t>https://www.youtube.com/watch?v=NWivy7yEDVY</t>
  </si>
  <si>
    <t>【#ローレン3D】振り返ってみた【ローレン・イロアス/にじさんじ】</t>
  </si>
  <si>
    <t>2023-09-25 22:43:34</t>
  </si>
  <si>
    <t>https://www.youtube.com/watch?v=YwyElh5WDx8</t>
  </si>
  <si>
    <t>【 雑 】 照準を定める 【  】</t>
  </si>
  <si>
    <t>2023-09-26 01:23:54</t>
  </si>
  <si>
    <t>https://www.youtube.com/watch?v=OMkOkOb19yA</t>
  </si>
  <si>
    <t>【 Apex Legends 】💎の世界を見に行く w / Ras,BobSappAim【ぶいすぽっ！/橘ひなの】</t>
  </si>
  <si>
    <t>2023-09-26 20:37:48</t>
  </si>
  <si>
    <t>https://www.youtube.com/watch?v=n2UP-xwgVLo</t>
  </si>
  <si>
    <t>【 マイクラ 】 ４んだら終わり 【 にじさんじハードコアシーズン3 】</t>
  </si>
  <si>
    <t>2023-09-27 04:00:09</t>
  </si>
  <si>
    <t>https://www.youtube.com/watch?v=-w_wHBUVOe4</t>
  </si>
  <si>
    <t>遂に２００万人目前‼ちょっぴり歌ったりしてみんなで迎えたい‼🎵【ホロライブ / 星街すいせい 】</t>
  </si>
  <si>
    <t>2023-09-27 21:17:23</t>
  </si>
  <si>
    <t>https://www.youtube.com/watch?v=SovL_ZOpM_0</t>
  </si>
  <si>
    <t>【ストグラ】10日目  私　が　来　た【ローレン・イロアス/にじさんじ】</t>
  </si>
  <si>
    <t>2023-09-28 03:33:49</t>
  </si>
  <si>
    <t>https://www.youtube.com/watch?v=lmnSdhy7IO0</t>
  </si>
  <si>
    <t>【VALORANT】ふるぱになりました w/ ゆいぴ,といとい,うつろん,うぉうwow【ぶいすぽっ！/ 藍沢エマ】</t>
  </si>
  <si>
    <t>2023-09-28 02:23:20</t>
  </si>
  <si>
    <t>https://www.youtube.com/watch?v=kmGHcjmLNqE</t>
  </si>
  <si>
    <t>【#マイクラ肝試し2023】初めての参加！！！街観光いくぞおおお！！【ぶいすぽっ！/橘ひなの】</t>
  </si>
  <si>
    <t>2023-09-28 20:30:59</t>
  </si>
  <si>
    <t>https://www.youtube.com/watch?v=bjtsf_tngIM</t>
  </si>
  <si>
    <t>【APEX】おおおおおおおおおおっほバイお 渋谷ハルカスタム【ローレン・イロアス/にじさんじ】</t>
  </si>
  <si>
    <t>2023-09-28 23:12:52</t>
  </si>
  <si>
    <t>https://www.youtube.com/watch?v=ebMERqlp1Hg</t>
  </si>
  <si>
    <t>【 雑 】  新布そして部屋へ 【 #葛葉の日 】</t>
  </si>
  <si>
    <t>2023-09-28 22:29:13</t>
  </si>
  <si>
    <t>https://www.youtube.com/watch?v=EmI4RuJcWg4</t>
  </si>
  <si>
    <t>【 フレッシュ雑 】  新布そして部屋へ 【 #葛葉の日 】</t>
  </si>
  <si>
    <t>2023-09-29 01:20:26</t>
  </si>
  <si>
    <t>https://www.youtube.com/watch?v=UqJ_dYG9X0k</t>
  </si>
  <si>
    <t>【告知アリ】アポ無し逆凸！26人耐久⚡頼む、みんな出てくれ…！！【にじさんじ/アンジュ・カトリーナ】</t>
  </si>
  <si>
    <t>2023-09-30 02:47:47</t>
  </si>
  <si>
    <t>https://www.youtube.com/watch?v=-YE_XmkuCfw</t>
  </si>
  <si>
    <t>地獄のスイカゲーム【剣持刀也】</t>
  </si>
  <si>
    <t>2023-09-30 02:36:41</t>
  </si>
  <si>
    <t>https://www.youtube.com/watch?v=THPaACRZOk0</t>
  </si>
  <si>
    <t>【 僕のヒーローアカデミア ULTRA RUMBLE 】  爆轟OTP 【 釈迦3 ササ３ 】</t>
  </si>
  <si>
    <t>2023-10-01 02:02:17</t>
  </si>
  <si>
    <t>https://www.youtube.com/watch?v=XsP4KbTKAts</t>
  </si>
  <si>
    <t>【ミリしらヴァロラント】実況解説神視点 ローレン カゲツ３【ローレン・イロアス/にじさんじ】</t>
  </si>
  <si>
    <t>2023-09-30 21:37:20</t>
  </si>
  <si>
    <t>https://www.youtube.com/watch?v=HI_g1X6yCIs</t>
  </si>
  <si>
    <t>【#マイクラ肝試し2023】がんばるぞ～！【ぶいすぽっ！/橘ひなの】</t>
  </si>
  <si>
    <t>2023-10-01 23:52:54</t>
  </si>
  <si>
    <t>https://www.youtube.com/watch?v=j5kKd7AfLGs</t>
  </si>
  <si>
    <t>【スト鯖ARK】またこの時がやってキタ【ローレン・イロアス/にじさんじ】</t>
  </si>
  <si>
    <t>2023-10-03 08:00:48</t>
  </si>
  <si>
    <t>https://www.youtube.com/watch?v=J5TdcDp7C8U</t>
  </si>
  <si>
    <t>【 VCR ARK 】タイトルは特にないです。③【小清水 透 / にじさんじ】</t>
  </si>
  <si>
    <t>2023-10-04 02:54:20</t>
  </si>
  <si>
    <t>https://www.youtube.com/watch?v=WeZBltb_Hg8</t>
  </si>
  <si>
    <t>【スト鯖ARK】相棒も信用も失った男【ローレン・イロアス/にじさんじ】</t>
  </si>
  <si>
    <t>2023-10-05 08:42:35</t>
  </si>
  <si>
    <t>https://www.youtube.com/watch?v=rtDVmFoSpTY</t>
  </si>
  <si>
    <t>【スト鯖ARK】住人達は不安よな、ローレン光ります。【ローレン・イロアス/にじさんじ】</t>
  </si>
  <si>
    <t>2023-10-07 15:46:09</t>
  </si>
  <si>
    <t>https://www.youtube.com/watch?v=5lRb4QhIlSc</t>
  </si>
  <si>
    <t>【スト鯖ARK】ダンジョン＋子育て編【ローレン・イロアス/にじさんじ】</t>
  </si>
  <si>
    <t>2023-10-07 19:53:07</t>
  </si>
  <si>
    <t>https://www.youtube.com/watch?v=VNoNJVRnRY4</t>
  </si>
  <si>
    <t>【ニチアサ】生活リズムが..！？【 ぶいすぽっ！ / 小森めと 】</t>
  </si>
  <si>
    <t>2023-10-08 10:12:28</t>
  </si>
  <si>
    <t>https://www.youtube.com/watch?v=rmlhxUokIeo</t>
  </si>
  <si>
    <t>【スト鯖ARK】光は広義には電磁波を意味し, 狭義には電磁波のうち可視光【ローレン・イロアス/にじさんじ】</t>
  </si>
  <si>
    <t>2023-10-10 08:30:21</t>
  </si>
  <si>
    <t>https://www.youtube.com/watch?v=p6_vfnX50W8</t>
  </si>
  <si>
    <t>【 VCR ARK 】おっハーーーーーーーーー【 ぶいすぽっ！ / 小森めと 】</t>
  </si>
  <si>
    <t>2023-10-10 02:48:52</t>
  </si>
  <si>
    <t>https://www.youtube.com/watch?v=yFYG0C2Wjlg</t>
  </si>
  <si>
    <t>#胡桃のあ3Dライブ│~星降る夜に願いを込めて~ 🌠</t>
  </si>
  <si>
    <t>2023-10-07 21:14:09</t>
  </si>
  <si>
    <t>https://www.youtube.com/watch?v=otBLdDjhmp4</t>
  </si>
  <si>
    <t>【スト鯖ARK】スト鯖ARK最終日 来いよ、タイタン。【ローレン・イロアス/にじさんじ】</t>
  </si>
  <si>
    <t>2023-10-12 01:38:10</t>
  </si>
  <si>
    <t>https://www.youtube.com/watch?v=S1y8Pq0hOeM</t>
  </si>
  <si>
    <t>【Valorant】１億と２千年ぶりのフルパヴァロ/あみゃみゃ、はなぶさ、なずぴ、ありけん【Kamito】</t>
  </si>
  <si>
    <t>2023-10-13 00:14:27</t>
  </si>
  <si>
    <t>https://www.youtube.com/watch?v=ZI5kmIHQnrQ</t>
  </si>
  <si>
    <t>【 人生ゲーム for Nintendo Switch 】 俺が億万長者【葛葉/叶/笹木/椎名】</t>
  </si>
  <si>
    <t>2023-10-14 00:32:25</t>
  </si>
  <si>
    <t>https://www.youtube.com/watch?v=SoRrIvUoSxA</t>
  </si>
  <si>
    <t>【一致するまで終われまテン!!】僕らはいつも以心伝心！？エデン組で一致するまで終われまテン！！【オリバー・エバンス/レイン・パターソン/ローレン・イロアス/レオス・ヴィンセント/にじさんじ】</t>
  </si>
  <si>
    <t>2023-10-13 22:44:01</t>
  </si>
  <si>
    <t>https://www.youtube.com/watch?v=8htbhaD1UMs</t>
  </si>
  <si>
    <t>【スプラトゥーン3】告　知　配　信【不破湊/にじさんじ】</t>
  </si>
  <si>
    <t>2023-10-14 21:26:02</t>
  </si>
  <si>
    <t>https://www.youtube.com/watch?v=IzZ6aIOxVCI</t>
  </si>
  <si>
    <t>【＃白波らむね3D】3Dキターー！！いっぱい騒いじゃおっと😎【ぶいすぽ/白波らむね】</t>
  </si>
  <si>
    <t>2023-10-14 20:32:56</t>
  </si>
  <si>
    <t>https://www.youtube.com/watch?v=Kscas2952Ls</t>
  </si>
  <si>
    <t>【#小森めと3D】ニート3D爆誕リバイバル【 ぶいすぽっ！ / 小森めと 】</t>
  </si>
  <si>
    <t>2023-10-14 21:08:25</t>
  </si>
  <si>
    <t>https://www.youtube.com/watch?v=98vpCPsJT4U</t>
  </si>
  <si>
    <t>【雑談】お話しする～？【ぶいすぽっ！/ 藍沢エマ】</t>
  </si>
  <si>
    <t>2023-10-15 03:40:02</t>
  </si>
  <si>
    <t>https://www.youtube.com/watch?v=DWKa6YssAOs</t>
  </si>
  <si>
    <t>【ニチアサ】俺は！！！ニチアサをする！！！！！！！！【 ぶいすぽっ！ / 小森めと 】</t>
  </si>
  <si>
    <t>2023-10-15 10:13:54</t>
  </si>
  <si>
    <t>https://www.youtube.com/watch?v=Nm6pVEGeDE0</t>
  </si>
  <si>
    <t>【#小森めと3D 振り返り】みかえしてみよ~【 ぶいすぽっ！ / 小森めと 】</t>
  </si>
  <si>
    <t>2023-10-15 19:52:25</t>
  </si>
  <si>
    <t>https://www.youtube.com/watch?v=gl-lJn3g_xU</t>
  </si>
  <si>
    <t>【ポケモン不思議のダンジョン　青の救助隊】#1 起きたらポケモンになっちゃった男の物語【イブラヒム/にじさんじ】</t>
  </si>
  <si>
    <t>2023-10-16 00:06:15</t>
  </si>
  <si>
    <t>https://www.youtube.com/watch?v=R7R8TInT8vs</t>
  </si>
  <si>
    <t>【VALORANT】りはびりですまっち～；【ぶいすぽっ！/ 藍沢エマ】</t>
  </si>
  <si>
    <t>2023-10-16 02:31:20</t>
  </si>
  <si>
    <t>https://www.youtube.com/watch?v=YPB0Ny-M3ZQ</t>
  </si>
  <si>
    <t>【ポケモン不思議のダンジョン　青の救助隊】#2 ""ともだち""だ【イブラヒム/にじさんじ】</t>
  </si>
  <si>
    <t>2023-10-16 23:40:48</t>
  </si>
  <si>
    <t>https://www.youtube.com/watch?v=rUqQMr7HSEY</t>
  </si>
  <si>
    <t>【Minecraft】ねむ～～～～zzz【ぶいすぽっ！/ 藍沢エマ】</t>
  </si>
  <si>
    <t>2023-10-17 03:24:04</t>
  </si>
  <si>
    <t>https://www.youtube.com/watch?v=ad7h7KK3dlc</t>
  </si>
  <si>
    <t>【雑談】今緊急で雑談枠とったんですが【ローレン・イロアス/にじさんじ】</t>
  </si>
  <si>
    <t>2023-10-16 22:51:26</t>
  </si>
  <si>
    <t>https://www.youtube.com/watch?v=SmTzmS05RMo</t>
  </si>
  <si>
    <t>幽霊と楽しい同居生活【Seven Nights Ghost】</t>
  </si>
  <si>
    <t>2023-10-18 03:20:12</t>
  </si>
  <si>
    <t>https://www.youtube.com/watch?v=2bVBXXDQaE0</t>
  </si>
  <si>
    <t>【#にじスプラDREAMMATCH】にじスプラDREAM MATCH！！ルール・チーム発表</t>
  </si>
  <si>
    <t>2023-10-18 19:38:28</t>
  </si>
  <si>
    <t>https://www.youtube.com/watch?v=N9Y-0ebienw</t>
  </si>
  <si>
    <t>【ポケモン不思議のダンジョン　青の救助隊】#3 主人公に課された""やくめ""って【イブラヒム/にじさんじ】</t>
  </si>
  <si>
    <t>2023-10-18 22:30:59</t>
  </si>
  <si>
    <t>https://www.youtube.com/watch?v=HOslX1-Jpl4</t>
  </si>
  <si>
    <t>【スプラトゥーン3】顔　合　わ　せ　＆　対　抗　戦【不破湊/にじさんじ/#にじスプラDREAMMATCH】</t>
  </si>
  <si>
    <t>2023-10-19 01:32:49</t>
  </si>
  <si>
    <t>https://www.youtube.com/watch?v=GzsPIEJVF1c</t>
  </si>
  <si>
    <t>【 VALORANT 】ふるぱあああああ【ぶいすぽっ！/橘ひなの】</t>
  </si>
  <si>
    <t>2023-10-19 23:13:26</t>
  </si>
  <si>
    <t>https://www.youtube.com/watch?v=v8713aC6Sx4</t>
  </si>
  <si>
    <t>【スプラトゥーン3】対抗戦day2【不破湊/にじさんじ/#にじスプラDREAMMATCH】</t>
  </si>
  <si>
    <t>2023-10-20 02:18:47</t>
  </si>
  <si>
    <t>https://www.youtube.com/watch?v=KeEN5Ncq_P4</t>
  </si>
  <si>
    <t>スープから本気でラーメンを作る2周年記念3D生放送！！【 #ろふまおラーメン 】</t>
  </si>
  <si>
    <t>2023-10-20 21:43:26</t>
  </si>
  <si>
    <t>https://www.youtube.com/watch?v=j6-BGNmkOwc</t>
  </si>
  <si>
    <t>【スプラトゥーン3】ガチで欲を出さん96今日はマジでチームプレイ顔面②【にじさんじ/イブラヒム】</t>
  </si>
  <si>
    <t>2023-10-21 00:58:44</t>
  </si>
  <si>
    <t>https://www.youtube.com/watch?v=HpyniuKwPBU</t>
  </si>
  <si>
    <t>【最終回】ソロマスター行くまで終われないAPEX！！！！！！ジ・エンド【湊あくあ/ホロライブ】</t>
  </si>
  <si>
    <t>2023-10-21 06:43:53</t>
  </si>
  <si>
    <t>https://www.youtube.com/watch?v=isoHzeKjeCY</t>
  </si>
  <si>
    <t>【 VALORANT 】ヴぁヴぁヴぁヴぁ！？【 ぶいすぽっ！ / 小森めと 】</t>
  </si>
  <si>
    <t>2023-10-22 01:15:27</t>
  </si>
  <si>
    <t>https://www.youtube.com/watch?v=cOkfx3J9ZzI</t>
  </si>
  <si>
    <t>【スプラトゥーン3】対抗戦day3【不破湊/にじさんじ/#にじスプラDREAMMATCH】</t>
  </si>
  <si>
    <t>2023-10-22 01:09:26</t>
  </si>
  <si>
    <t>https://www.youtube.com/watch?v=HrxC2-9CZ8k</t>
  </si>
  <si>
    <t>【スプラトゥーン3】ていねいな顔面③【にじさんじ/イブラヒム】</t>
  </si>
  <si>
    <t>2023-10-22 02:03:27</t>
  </si>
  <si>
    <t>https://www.youtube.com/watch?v=7p-u4mCkE5Y</t>
  </si>
  <si>
    <t>【ニチアサ】もうこんな季節なんですね【 ぶいすぽっ！ / 小森めと 】</t>
  </si>
  <si>
    <t>2023-10-22 10:19:39</t>
  </si>
  <si>
    <t>https://www.youtube.com/watch?v=lpebBMr_uz4</t>
  </si>
  <si>
    <t>【スプラトゥーン3】にじスプラDREAMMATCH＜本配信＞【#にじスプラDREAMMATCH】</t>
  </si>
  <si>
    <t>2023-10-22 21:35:25</t>
  </si>
  <si>
    <t>https://www.youtube.com/watch?v=cv2tvoIcyTg</t>
  </si>
  <si>
    <t>【スプラトゥーン3】本番【不破湊/にじさんじ/#にじスプラDREAMMATCH】</t>
  </si>
  <si>
    <t>2023-10-22 21:40:45</t>
  </si>
  <si>
    <t>https://www.youtube.com/watch?v=XPfeukvjSio</t>
  </si>
  <si>
    <t>【スプラトゥーン3】まんまるねこたま【にじさんじ/イブラヒム】</t>
  </si>
  <si>
    <t>2023-10-22 21:25:21</t>
  </si>
  <si>
    <t>https://www.youtube.com/watch?v=TL1YQ5gK5V0</t>
  </si>
  <si>
    <t>【 VALORANT 】ぶいすぽふるぱッッ【ぶいすぽっ！/橘ひなの】</t>
  </si>
  <si>
    <t>2023-10-23 03:16:34</t>
  </si>
  <si>
    <t>https://www.youtube.com/watch?v=4Fm_B5GyuME</t>
  </si>
  <si>
    <t>【30万人記念 | 歌枠】30万人ありがとう✨30曲歌い切るまで！【緋月ゆい/ネオポルテ】</t>
  </si>
  <si>
    <t>2023-10-23 01:52:15</t>
  </si>
  <si>
    <t>https://www.youtube.com/watch?v=BuK-riZ3EZE</t>
  </si>
  <si>
    <t>【Valorant】フルパw/Ras バニラ ありさか 英【Kamito】</t>
  </si>
  <si>
    <t>2023-10-24 04:23:39</t>
  </si>
  <si>
    <t>https://www.youtube.com/watch?v=-8brX3qBVkk</t>
  </si>
  <si>
    <t>【CRvalorant】リハビリ1日目【イブラヒム,戸崎mimi,花房リサ,フワミネイト,猫麦,マザー】</t>
  </si>
  <si>
    <t>2023-10-25 00:30:56</t>
  </si>
  <si>
    <t>https://www.youtube.com/watch?v=SDhLrT6BiYg</t>
  </si>
  <si>
    <t>【#ブルーロックPWC】今日、最強のエゴイストになります。【ローレン・イロアス/にじさんじ】</t>
  </si>
  <si>
    <t>2023-10-25 23:27:10</t>
  </si>
  <si>
    <t>https://www.youtube.com/watch?v=5LFKy56IMPM</t>
  </si>
  <si>
    <t>【CRvalorant】リハビリ2日目【イブラヒム,戸崎mimi,花房リサ,フワミネイト,猫麦,rion】</t>
  </si>
  <si>
    <t>2023-10-26 02:36:48</t>
  </si>
  <si>
    <t>https://www.youtube.com/watch?v=lov02G2mrls</t>
  </si>
  <si>
    <t>にじさんじ HOT LIMIT 選手権【レオス・ヴィンセント】#HOTLIMIT選手権</t>
  </si>
  <si>
    <t>2023-10-26 19:57:01</t>
  </si>
  <si>
    <t>https://www.youtube.com/watch?v=1nxaXceNkCc</t>
  </si>
  <si>
    <t>【CRvalorant】リハビリ3日目【イブラヒム,戸崎mimi,花房リサ,フワミネイト,猫麦,rion】</t>
  </si>
  <si>
    <t>2023-10-27 02:34:15</t>
  </si>
  <si>
    <t>https://www.youtube.com/watch?v=gFs4wSsFgDI</t>
  </si>
  <si>
    <t>【CRvalorant】リハビリ4日目【イブラヒム,戸崎mimi,花房リサ,フワミネイト,猫麦,rion】</t>
  </si>
  <si>
    <t>2023-10-28 01:49:56</t>
  </si>
  <si>
    <t>https://www.youtube.com/watch?v=Hrro8CryxP8</t>
  </si>
  <si>
    <t>【CRvalorant】本番1日目※3分遅延【イブラヒム,戸崎mimi,花房リサ,フワミネイト,猫麦,rion】</t>
  </si>
  <si>
    <t>2023-10-28 20:48:00</t>
  </si>
  <si>
    <t>https://www.youtube.com/watch?v=29UcN1pzrfo</t>
  </si>
  <si>
    <t>【CRCUP VALORANT#6】ウォツチパーツィー応援会【ローレン・イロアス/にじさんじ】</t>
  </si>
  <si>
    <t>2023-10-28 20:39:29</t>
  </si>
  <si>
    <t>https://www.youtube.com/watch?v=Hb3635rn87w</t>
  </si>
  <si>
    <t>【VALORANT】💙ばろ女子会カスタム💜 #にじほろすぽ 【ぶいすぽ/八雲べに】</t>
  </si>
  <si>
    <t>2023-10-29 01:41:23</t>
  </si>
  <si>
    <t>https://www.youtube.com/watch?v=ARAfvZjhnFw</t>
  </si>
  <si>
    <t>【CRvalorant】本番2日目※3分遅延【イブラヒム,戸崎mimi,花房リサ,フワミネイト,猫麦,rion】</t>
  </si>
  <si>
    <t>2023-10-29 21:53:49</t>
  </si>
  <si>
    <t>https://www.youtube.com/watch?v=bas2PGyNcj0</t>
  </si>
  <si>
    <t>【CRCUP VALORANT#6】ウオツチパーツイDAY２【ローレン・イロアス/にじさんじ】</t>
  </si>
  <si>
    <t>2023-10-29 21:58:01</t>
  </si>
  <si>
    <t>https://www.youtube.com/watch?v=HMt5X3LSk24</t>
  </si>
  <si>
    <t>V最VALOメンバー発表！ #V最協A1</t>
  </si>
  <si>
    <t>2023-10-30 19:31:18</t>
  </si>
  <si>
    <t>https://www.youtube.com/watch?v=FtA-LxXpcKc</t>
  </si>
  <si>
    <t>にじさんじ遊戯王マスターデュエル祭2023 開催発表会【にじさんじ/加賀美ハヤト、春崎エアル、山神カルタ】</t>
  </si>
  <si>
    <t>2023-10-30 21:02:18</t>
  </si>
  <si>
    <t>https://www.youtube.com/watch?v=c61yn3cdftU</t>
  </si>
  <si>
    <t>【VALORANT】今日は文化体育祭🎵A1~【ぶいすぽ/八雲べに】</t>
  </si>
  <si>
    <t>2023-10-31 02:01:02</t>
  </si>
  <si>
    <t>https://www.youtube.com/watch?v=Zb3NNnKdjEw</t>
  </si>
  <si>
    <t>【APEX】アルファカップ！清楚ギャルメイドWIN！※遅延あり【ぶいすぽっ！/ 藍沢エマ】</t>
  </si>
  <si>
    <t>2023-10-31 23:21:23</t>
  </si>
  <si>
    <t>https://www.youtube.com/watch?v=t9TALiPET6g</t>
  </si>
  <si>
    <t>【 Valorant 】 何を 【 ランク 】</t>
  </si>
  <si>
    <t>2023-10-31 23:56:39</t>
  </si>
  <si>
    <t>https://www.youtube.com/watch?v=SFmH8FmYKlU</t>
  </si>
  <si>
    <t>【 Valorant 】フルパああああ！！w/といとい・きゅぴちゃん・水無瀬さん・アステルさん【にじさんじ/獅子堂あかり】</t>
  </si>
  <si>
    <t>2023-11-02 00:10:43</t>
  </si>
  <si>
    <t>https://www.youtube.com/watch?v=t8anEt8DF9s</t>
  </si>
  <si>
    <t>【VALORANT】ちょびっとソロ修行👏A1~【ぶいすぽ/八雲べに】</t>
  </si>
  <si>
    <t>2023-11-02 02:06:40</t>
  </si>
  <si>
    <t>https://www.youtube.com/watch?v=dfCwsyfy53g</t>
  </si>
  <si>
    <t>【VALORANT】新ＡＣＴれつご～！【ぶいすぽ/白波らむね】</t>
  </si>
  <si>
    <t>2023-11-02 05:40:05</t>
  </si>
  <si>
    <t>https://www.youtube.com/watch?v=A901kivUVtw</t>
  </si>
  <si>
    <t>【 Valorant 】 昼マデ 【 ランク 】</t>
  </si>
  <si>
    <t>2023-11-02 12:06:12</t>
  </si>
  <si>
    <t>https://www.youtube.com/watch?v=MKEV5O5yC90</t>
  </si>
  <si>
    <t>【VALORANT】とりおやでな【ぶいすぽっ！/英リサ】</t>
  </si>
  <si>
    <t>2023-11-02 20:30:13</t>
  </si>
  <si>
    <t>https://www.youtube.com/watch?v=OLz_v6Nglbo</t>
  </si>
  <si>
    <t>【VALORANT】ぶいすぽ（？）フルパ🍭【ぶいすぽ/八雲べに】</t>
  </si>
  <si>
    <t>2023-11-03 02:36:41</t>
  </si>
  <si>
    <t>https://www.youtube.com/watch?v=QhOox3aqfVM</t>
  </si>
  <si>
    <t>【 Apex Legends 】ポキ農同窓会【ぶいすぽっ！/橘ひなの】</t>
  </si>
  <si>
    <t>2023-11-02 23:40:17</t>
  </si>
  <si>
    <t>https://www.youtube.com/watch?v=mUyGcq59iOM</t>
  </si>
  <si>
    <t>【#にじ遊戯王祭2023】決闘者の祭典、開始! 今年もお邪魔します!!【にじさんじ/加賀美ハヤト】</t>
  </si>
  <si>
    <t>2023-11-03 02:07:20</t>
  </si>
  <si>
    <t>https://www.youtube.com/watch?v=B3sid-DyFpg</t>
  </si>
  <si>
    <t>【#にじ遊戯王祭2023】第1話 経験者決闘者！魂のパック開封！【にじさんじ/山神カルタ】</t>
  </si>
  <si>
    <t>2023-11-03 21:35:08</t>
  </si>
  <si>
    <t>https://www.youtube.com/watch?v=3TVLiaIb100</t>
  </si>
  <si>
    <t>【 VALORANT 】ぶいすぽカスタムうおおおおお【ぶいすぽっ！/橘ひなの】</t>
  </si>
  <si>
    <t>2023-11-03 23:13:57</t>
  </si>
  <si>
    <t>https://www.youtube.com/watch?v=KA71LjB61TI</t>
  </si>
  <si>
    <t>【 遊戯王 】 ゆうじおうますたーぢゅえる 【 イブラヒムと 】</t>
  </si>
  <si>
    <t>2023-11-04 09:49:26</t>
  </si>
  <si>
    <t>https://www.youtube.com/watch?v=CpCtEE0EGPA</t>
  </si>
  <si>
    <t>Party Animals | ゲマズコラボ～！！！【にじさんじ/叶】</t>
  </si>
  <si>
    <t>2023-11-04 21:16:12</t>
  </si>
  <si>
    <t>https://www.youtube.com/watch?v=xIAqxJRXrF8</t>
  </si>
  <si>
    <t>【APEX】新キャラ「コンジット」触りにきた/w 夢野あかり　赤身かるび【ぶいすぽっ！/英リサ】</t>
  </si>
  <si>
    <t>2023-11-04 23:24:57</t>
  </si>
  <si>
    <t>https://www.youtube.com/watch?v=xrO925qLtxw</t>
  </si>
  <si>
    <t>【#にじ遊戯王祭2023】前回優勝者（笑）緊急脱出！俺のデッキはこいつだ！！【にじさんじ/社築】</t>
  </si>
  <si>
    <t>2023-11-05 03:30:13</t>
  </si>
  <si>
    <t>https://www.youtube.com/watch?v=S9pT6CFqPVY</t>
  </si>
  <si>
    <t>【#にじ遊戯王祭2023 】とりあえず色々やってみようの会【にじさんじ/山神カルタ】</t>
  </si>
  <si>
    <t>2023-11-05 19:41:52</t>
  </si>
  <si>
    <t>https://www.youtube.com/watch?v=nOfnFB0dCKQ</t>
  </si>
  <si>
    <t>V最VALOドラフトチーム発表配信！ #V最協A1</t>
  </si>
  <si>
    <t>2023-11-05 21:11:38</t>
  </si>
  <si>
    <t>https://www.youtube.com/watch?v=NdYlxkiH4MU</t>
  </si>
  <si>
    <t>【 Valorant 】 さあゆこう 【 エクス 不破 りりむ sisido3と 】</t>
  </si>
  <si>
    <t>2023-11-06 02:50:48</t>
  </si>
  <si>
    <t>https://www.youtube.com/watch?v=1i-ZxpLH2nU</t>
  </si>
  <si>
    <t>【VALORANT】#V最協A1　チーム3💙顔合わせ【ぶいすぽ/白波らむね】</t>
  </si>
  <si>
    <t>2023-11-06 23:23:04</t>
  </si>
  <si>
    <t>https://www.youtube.com/watch?v=d-C6NbxndgM</t>
  </si>
  <si>
    <t>【VALORANT】V最がんばるでい！！22時から顔合わす【ローレン・イロアス/にじさんじ】</t>
  </si>
  <si>
    <t>2023-11-07 05:59:59</t>
  </si>
  <si>
    <t>https://www.youtube.com/watch?v=CexzdYNo9WQ</t>
  </si>
  <si>
    <t>【 VALORANT 】V最協顔合わせ！！初めまして～～～～～～！！ドキドキ</t>
  </si>
  <si>
    <t>2023-11-07 05:51:02</t>
  </si>
  <si>
    <t>https://www.youtube.com/watch?v=VQxOXJ3HTRU</t>
  </si>
  <si>
    <t>【 Valorant 】CRCUP顔合わせ！＆ スクリム1日目【にじさんじ/獅子堂あかり】</t>
  </si>
  <si>
    <t>2023-11-08 02:21:33</t>
  </si>
  <si>
    <t>https://www.youtube.com/watch?v=Ceo7-s76qG0</t>
  </si>
  <si>
    <t>【VALORANT】CRCUP チーム倉内FI 顔合わせ初すくリム【ローレン・イロアス/にじさんじ】</t>
  </si>
  <si>
    <t>2023-11-08 05:16:45</t>
  </si>
  <si>
    <t>https://www.youtube.com/watch?v=x7Jg02PWvEE</t>
  </si>
  <si>
    <t>【 Valorant 】 V最協のチームメンバーと顔合わせを執り行います 【 ラプラス3 かるび3 神成きゅぴ3 水無瀬3  】</t>
  </si>
  <si>
    <t>2023-11-08 06:54:54</t>
  </si>
  <si>
    <t>https://www.youtube.com/watch?v=mC9In7OC110</t>
  </si>
  <si>
    <t>【 Valorant 】CRCUP スクリム2日目 🦒きりんぐみ🦒【にじさんじ/獅子堂あかり】</t>
  </si>
  <si>
    <t>2023-11-09 02:52:23</t>
  </si>
  <si>
    <t>https://www.youtube.com/watch?v=vcYH4oW51TY</t>
  </si>
  <si>
    <t>【VALORANT】CRSCRIM2日目 昨日より今日今日より明日【ローレン・イロアス/にじさんじ】</t>
  </si>
  <si>
    <t>2023-11-09 06:21:57</t>
  </si>
  <si>
    <t>https://www.youtube.com/watch?v=8x35l8z3Iz4</t>
  </si>
  <si>
    <t>【 遊戯王 】 デッキ決めきるぞ 【 マスターデュエル  】</t>
  </si>
  <si>
    <t>2023-11-09 08:51:59</t>
  </si>
  <si>
    <t>https://www.youtube.com/watch?v=AamGUCzNEOg</t>
  </si>
  <si>
    <t>【 遊戯王 】 一時帰宅シャトリラ 【 マスターデュエル  】</t>
  </si>
  <si>
    <t>2023-11-09 13:03:02</t>
  </si>
  <si>
    <t>https://www.youtube.com/watch?v=AaVKRm598x8</t>
  </si>
  <si>
    <t>【 Valorant 】CRCUP スクリム３日目 🦒きりんぐみ🦒【にじさんじ/獅子堂あかり】</t>
  </si>
  <si>
    <t>2023-11-10 03:18:55</t>
  </si>
  <si>
    <t>https://www.youtube.com/watch?v=KVi5HgCoCpw</t>
  </si>
  <si>
    <t>【VALORANT】CRSCRIM3日目 かつぞおおおおおおおお #Mapbackgaming【ローレン・イロアス/にじさんじ】</t>
  </si>
  <si>
    <t>2023-11-10 05:37:36</t>
  </si>
  <si>
    <t>https://www.youtube.com/watch?v=ZdUH6wLR2kQ</t>
  </si>
  <si>
    <t>【VALORANT】ソロ練、いきます→ふるぱ参戦→フィジカル練習</t>
  </si>
  <si>
    <t>2023-11-10 05:10:04</t>
  </si>
  <si>
    <t>https://www.youtube.com/watch?v=DWRAvM786MU</t>
  </si>
  <si>
    <t>【 Valorant 】CRCUP スクリム4日目 🦒きりんぐみ🦒【にじさんじ/獅子堂あかり】</t>
  </si>
  <si>
    <t>2023-11-11 02:57:22</t>
  </si>
  <si>
    <t>https://www.youtube.com/watch?v=dWDd3ntiAwo</t>
  </si>
  <si>
    <t>【VALORANT】CRSCRIM4日目 vs FENNEL GC #Mapbackgaming【ローレン・イロアス/にじさんじ】</t>
  </si>
  <si>
    <t>2023-11-11 04:04:48</t>
  </si>
  <si>
    <t>https://www.youtube.com/watch?v=srEguU7PfiM</t>
  </si>
  <si>
    <t>【 Valorant 】 では練習しましょう 【 ラプラス3 かるび3 神成きゅぴ3 水無瀬3 】</t>
  </si>
  <si>
    <t>2023-11-11 05:29:39</t>
  </si>
  <si>
    <t>https://www.youtube.com/watch?v=SSfbXgGBfIw</t>
  </si>
  <si>
    <t>【#にじ遊戯王祭2023】にじさんじ遊戯王マスターデュエル祭 2023 Day1：グループリーグ</t>
  </si>
  <si>
    <t>2023-11-11 22:58:41</t>
  </si>
  <si>
    <t>https://www.youtube.com/watch?v=J4E6vPL5YA8</t>
  </si>
  <si>
    <t>【VALORANT】CRCUPDAY1 本番 あとはカマすだけ #MBGWIN ３分遅延【ローレン・イロアス/にじさんじ】</t>
  </si>
  <si>
    <t>2023-11-12 00:32:51</t>
  </si>
  <si>
    <t>https://www.youtube.com/watch?v=2y0iMPAlmuE</t>
  </si>
  <si>
    <t>【#にじ遊戯王祭2023】にじさんじ遊戯王マスターデュエル祭 2023 Day1【 葛葉視点 】</t>
  </si>
  <si>
    <t>2023-11-11 20:52:14</t>
  </si>
  <si>
    <t>https://www.youtube.com/watch?v=iSjf6OLc4os</t>
  </si>
  <si>
    <t>【#にじ遊戯王祭2023】にじさんじ遊戯王マスターデュエル祭 2023 Day2：敗者復活トーナメント＆決勝トーナメント</t>
  </si>
  <si>
    <t>2023-11-12 22:08:44</t>
  </si>
  <si>
    <t>https://www.youtube.com/watch?v=ct4gEBWPZTw</t>
  </si>
  <si>
    <t>【#にじ遊戯王祭2023】いくぞ敗者復活戦！！！！【にじさんじ/山神カルタ】</t>
  </si>
  <si>
    <t>2023-11-12 13:48:50</t>
  </si>
  <si>
    <t>https://www.youtube.com/watch?v=vbztX3fl-3I</t>
  </si>
  <si>
    <t>【#にじ遊戯王祭2023】本戦DAY2！ 復活の狼煙…...！！【にじさんじ/加賀美ハヤト】</t>
  </si>
  <si>
    <t>2023-11-12 16:18:42</t>
  </si>
  <si>
    <t>https://www.youtube.com/watch?v=TtKpIZ1Xpq8</t>
  </si>
  <si>
    <t>【VALORANT】CRCUPDAY2 よいさんのイラストをかけた激熱の戦い #MBGWIN ３分遅延【ローレン・イロアス/にじさんじ】</t>
  </si>
  <si>
    <t>2023-11-12 23:20:36</t>
  </si>
  <si>
    <t>https://www.youtube.com/watch?v=D3OXbjZLZw0</t>
  </si>
  <si>
    <t>【 Valorant 】CRCUP本戦 🦒 #きりんぐみWIN 🦒 このチームで勝ちたいよ…‼ 【にじさんじ/獅子堂あかり】</t>
  </si>
  <si>
    <t>2023-11-12 22:18:28</t>
  </si>
  <si>
    <t>https://www.youtube.com/watch?v=as-AcpeJjdw</t>
  </si>
  <si>
    <t>【VALORANT】V最練習いくで 代理コーチtakejプロ【ローレン・イロアス/にじさんじ】</t>
  </si>
  <si>
    <t>2023-11-14 02:16:50</t>
  </si>
  <si>
    <t>https://www.youtube.com/watch?v=wTGWeQRg6EM</t>
  </si>
  <si>
    <t>【VALORANT】V最練習いきます！！！！！！！！！！！！！！</t>
  </si>
  <si>
    <t>2023-11-14 04:49:08</t>
  </si>
  <si>
    <t>https://www.youtube.com/watch?v=nQfY6hyyUT8</t>
  </si>
  <si>
    <t>【VALORANT】V最練習 IGLの脳トレします【ローレン・イロアス/にじさんじ】</t>
  </si>
  <si>
    <t>2023-11-15 03:27:06</t>
  </si>
  <si>
    <t>https://www.youtube.com/watch?v=nZ1o5dV5tBg</t>
  </si>
  <si>
    <t>【 Valorant 】スクリム前夜【 ラプラス3 かるび3 神成きゅぴ3 水無瀬3 Tonbo3 】</t>
  </si>
  <si>
    <t>2023-11-15 06:13:08</t>
  </si>
  <si>
    <t>https://www.youtube.com/watch?v=oGzuGocijBQ</t>
  </si>
  <si>
    <t>【昭和歌謡祭】宝鐘マリン4周年記念LIVE【ホロライブ/宝鐘マリン】</t>
  </si>
  <si>
    <t>2023-11-12 22:04:48</t>
  </si>
  <si>
    <t>https://www.youtube.com/watch?v=Nuy3XE8vjgc</t>
  </si>
  <si>
    <t>【VALORANT】V最SCRIM１日目！！ｖｓなずなさんチーム【ローレン・イロアス/にじさんじ】</t>
  </si>
  <si>
    <t>2023-11-16 02:12:18</t>
  </si>
  <si>
    <t>https://www.youtube.com/watch?v=NdKE1tVLLPE</t>
  </si>
  <si>
    <t>【 Valorant 】スクリム1日目【 ラプラス3 かるび3 神成きゅぴ3 水無瀬3 Tonbo3 】</t>
  </si>
  <si>
    <t>2023-11-16 01:15:37</t>
  </si>
  <si>
    <t>https://www.youtube.com/watch?v=Wg9U83L-GLE</t>
  </si>
  <si>
    <t>【VALORANT】V最スクリム一日目【ぶいすぽ/八雲べに】</t>
  </si>
  <si>
    <t>2023-11-16 03:13:51</t>
  </si>
  <si>
    <t>https://www.youtube.com/watch?v=V6GC6fnJ49g</t>
  </si>
  <si>
    <t>【おーがないざー】開かせていただかさせていただきます【雑】</t>
  </si>
  <si>
    <t>2023-11-16 20:48:02</t>
  </si>
  <si>
    <t>https://www.youtube.com/watch?v=WUcKshg3tTc</t>
  </si>
  <si>
    <t>【料理配信】俺らに料理ができるとでも？【ローレン・イロアス／にじさんじ】</t>
  </si>
  <si>
    <t>2023-11-16 21:12:00</t>
  </si>
  <si>
    <t>https://www.youtube.com/watch?v=LqnhOg-ZGN0</t>
  </si>
  <si>
    <t>【VALORANT】V最SCRIM２日目！！ｖｓくがさんチーム #TTSWIN【ローレン・イロアス/にじさんじ】</t>
  </si>
  <si>
    <t>2023-11-17 04:21:38</t>
  </si>
  <si>
    <t>https://www.youtube.com/watch?v=T1OZkcPiE4o</t>
  </si>
  <si>
    <t>【 Valorant 】蜻蛉軍団 スクリム2日目【 ラプラス3 かるび3 神成きゅぴ3 水無瀬3 Tonbo3 】</t>
  </si>
  <si>
    <t>2023-11-17 06:01:30</t>
  </si>
  <si>
    <t>https://www.youtube.com/watch?v=kSe5oFWtTLM</t>
  </si>
  <si>
    <t>【VALORANT】V最SCRIM3日目！！vs べに３チーム #TTSWIN【ローレン・イロアス/にじさんじ】</t>
  </si>
  <si>
    <t>2023-11-18 02:09:12</t>
  </si>
  <si>
    <t>https://www.youtube.com/watch?v=DrQGx0-_v3w</t>
  </si>
  <si>
    <t>【 Valorant 】蜻蛉軍団 BIGBRAIN スクリム3日目【 ラプラス3 かるび3 神成きゅぴ3 水無瀬3 Tonbo3 】</t>
  </si>
  <si>
    <t>2023-11-18 05:10:10</t>
  </si>
  <si>
    <t>https://www.youtube.com/watch?v=X3rLMevrNv0</t>
  </si>
  <si>
    <t>【VALORANT】V最スクリム３日目  #V最協A1 #ちねるWIN</t>
  </si>
  <si>
    <t>2023-11-18 02:52:35</t>
  </si>
  <si>
    <t>https://www.youtube.com/watch?v=0jX5Fphlmbw</t>
  </si>
  <si>
    <t>【 人生ゲーム 】㊗５周年～～～ってほぼ人生じゃんね？【#どくずほんしゃ】</t>
  </si>
  <si>
    <t>2023-11-18 21:54:07</t>
  </si>
  <si>
    <t>https://www.youtube.com/watch?v=2VlLBqRCvDk</t>
  </si>
  <si>
    <t>【VALORANT】V最スクリム最終日！！VSべにさんチーム  #V最協A1 #ちねるWIN 【 百鬼あやめ /ホロライブ 】</t>
  </si>
  <si>
    <t>2023-11-19 00:45:21</t>
  </si>
  <si>
    <t>https://www.youtube.com/watch?v=7opZBjYVkcs</t>
  </si>
  <si>
    <t>【VALORANT】V最本番前日SCRIM！！vs みなせ３チーム #TTSWIN【ローレン・イロアス/にじさんじ】</t>
  </si>
  <si>
    <t>2023-11-19 02:27:15</t>
  </si>
  <si>
    <t>https://www.youtube.com/watch?v=ZqgABGC5Hgs</t>
  </si>
  <si>
    <t>【 Valorant 】蜻蛉軍団 スクリム最終日【 ラプラス3 かるび3 神成きゅぴ3 水無瀬3 Tonbo3 】</t>
  </si>
  <si>
    <t>2023-11-19 03:30:22</t>
  </si>
  <si>
    <t>https://www.youtube.com/watch?v=Pnjo9clVT7U</t>
  </si>
  <si>
    <t>【VALORANT】VTuber最協決定戦 優勝するぞ #TTSWIN【ローレン・イロアス/にじさんじ】</t>
  </si>
  <si>
    <t>2023-11-20 01:35:04</t>
  </si>
  <si>
    <t>https://www.youtube.com/watch?v=UuXsYq6cKY4</t>
  </si>
  <si>
    <t>【 Valorant V最本番 】 伸るか反るか 【 ラプラス3 かるび3 神成きゅぴ3 水無瀬3 Tonbo3 】#蜻蛉軍団WIN #TBGWIN</t>
  </si>
  <si>
    <t>2023-11-19 23:39:21</t>
  </si>
  <si>
    <t>https://www.youtube.com/watch?v=bNgMaMT5a-Y</t>
  </si>
  <si>
    <t>【 ストリートファイター6 】だるまさんと殴り合いする</t>
  </si>
  <si>
    <t>2023-11-20 22:25:54</t>
  </si>
  <si>
    <t>https://www.youtube.com/watch?v=46tJ3b-t9Zw</t>
  </si>
  <si>
    <t>お疲れ様でした～！帰宅しまス</t>
  </si>
  <si>
    <t>2023-11-21 01:11:23</t>
  </si>
  <si>
    <t>https://www.youtube.com/watch?v=DT8RzIhrr9E</t>
  </si>
  <si>
    <t>【雑談】V最お疲れさまでした！【ぶいすぽっ！/ 藍沢エマ】</t>
  </si>
  <si>
    <t>2023-11-21 00:41:19</t>
  </si>
  <si>
    <t>https://www.youtube.com/watch?v=bi7J8f6C2iY</t>
  </si>
  <si>
    <t>【雑談】V最おつ 40時間寝た結果寝違えた男【ローレン・イロアス/にじさんじ】</t>
  </si>
  <si>
    <t>2023-11-21 23:40:59</t>
  </si>
  <si>
    <t>https://www.youtube.com/watch?v=KECrY9-E35A</t>
  </si>
  <si>
    <t>【 Lethal Company 】 なんだこのげいむ 【 SASATIKK本部 しゃかCH マザー3 】</t>
  </si>
  <si>
    <t>2023-11-22 23:33:10</t>
  </si>
  <si>
    <t>https://www.youtube.com/watch?v=bCnkoNuoQrE</t>
  </si>
  <si>
    <t>【 スト6 】 久々に老師に教えて頂く 【 オーガナイザー 】</t>
  </si>
  <si>
    <t>2023-11-23 03:38:52</t>
  </si>
  <si>
    <t>https://www.youtube.com/watch?v=UivmMaYXZEU</t>
  </si>
  <si>
    <t>【#ゲマズライブ2023】EX Gamers 5th Anniversary Live "ENCOUNT"【叶、赤羽葉子、笹木咲、本間ひまわり、魔界ノりりむ、葛葉、椎名唯華】</t>
  </si>
  <si>
    <t>2023-11-23 22:13:53</t>
  </si>
  <si>
    <t>https://www.youtube.com/watch?v=yaYGprJ9DwI</t>
  </si>
  <si>
    <t>【 スト6 】 葛葉カップスクリムのぞき見おじさん 【 オーガナイザー 】</t>
  </si>
  <si>
    <t>2023-11-24 01:50:06</t>
  </si>
  <si>
    <t>https://www.youtube.com/watch?v=J9LHXIuNms4</t>
  </si>
  <si>
    <t>〖 初配信 〗はじめまして、夜乃くろむです。の巻〖 #ぶいすぽ新メンバー / 夜乃くろむ 〗</t>
  </si>
  <si>
    <t>2023-11-24 22:06:48</t>
  </si>
  <si>
    <t>https://www.youtube.com/watch?v=JBd8tXyz4zg</t>
  </si>
  <si>
    <t>【 スト6 】 葛葉カップスクリムのぞき見おじさん　改 【 オーガナイザー 】</t>
  </si>
  <si>
    <t>2023-11-25 01:59:13</t>
  </si>
  <si>
    <t>https://www.youtube.com/watch?v=IUGM9-lL570</t>
  </si>
  <si>
    <t>【VALORANT】フルパ集まりたい　＠２　ﾄﾘｵ【ぶいすぽっ！/英リサ】</t>
  </si>
  <si>
    <t>2023-11-25 16:44:19</t>
  </si>
  <si>
    <t>https://www.youtube.com/watch?v=-9U4dYrjxKg</t>
  </si>
  <si>
    <t>【APEX】行くぞ～！！！！✨ソロ→ボドしゃん＆釈迦さん【 ぶいすぽ  / 花芽すみれ 】</t>
  </si>
  <si>
    <t>2023-11-25 20:20:39</t>
  </si>
  <si>
    <t>https://www.youtube.com/watch?v=HnHzl--kq5Y</t>
  </si>
  <si>
    <t>【 スト6 】 葛葉カップ最後のスクリムのぞき見おじさん　 【 オーガナイザー 】</t>
  </si>
  <si>
    <t>2023-11-25 21:43:16</t>
  </si>
  <si>
    <t>https://www.youtube.com/watch?v=xVPXzp99a-k</t>
  </si>
  <si>
    <t>【ニチアサ】ひさしぶりいいいいいいいいいいいいいいいいいいいいいいいいいいいいいいい【 ぶいすぽっ！ / 小森めと 】</t>
  </si>
  <si>
    <t>2023-11-26 10:12:42</t>
  </si>
  <si>
    <t>https://www.youtube.com/watch?v=rmwUvhKruII</t>
  </si>
  <si>
    <t>【公式】KZHCUP in STREET FIGHTER 6 本配信【#KZHCUPinSF6】</t>
  </si>
  <si>
    <t>2023-11-26 21:19:34</t>
  </si>
  <si>
    <t>https://www.youtube.com/watch?v=83CbLxuFIKM</t>
  </si>
  <si>
    <t>【 #ラプラス2周年LIVE 】アイドルLIVE！？やります！🔥 [ 超最強ゲスト多数参戦！]【3D LIVE】</t>
  </si>
  <si>
    <t>2023-11-26 21:04:48</t>
  </si>
  <si>
    <t>https://www.youtube.com/watch?v=abXN62S7pyU</t>
  </si>
  <si>
    <t>【VALORANT】ねれないので　SOLO A1~【ぶいすぽ/八雲べに】</t>
  </si>
  <si>
    <t>2023-11-27 03:34:55</t>
  </si>
  <si>
    <t>https://www.youtube.com/watch?v=u2A1phIe4dU</t>
  </si>
  <si>
    <t>【雑談】ねれないね～【ぶいすぽっ！/ 藍沢エマ】</t>
  </si>
  <si>
    <t>2023-11-27 05:22:23</t>
  </si>
  <si>
    <t>https://www.youtube.com/watch?v=co3u0yU6-sU</t>
  </si>
  <si>
    <t>【 ASMR┊3Dio 】20万人記念ASMR✧囁きとかスライムとか【小清水 透 / にじさんじ】</t>
  </si>
  <si>
    <t>2023-11-28 01:08:45</t>
  </si>
  <si>
    <t>https://www.youtube.com/watch?v=ojY_ZV-U_VY</t>
  </si>
  <si>
    <t>【VALORANT】フルパだッ‼【ぶいすぽっ！/英リサ】</t>
  </si>
  <si>
    <t>2023-11-28 04:33:53</t>
  </si>
  <si>
    <t>https://www.youtube.com/watch?v=pzwJnE7TGME</t>
  </si>
  <si>
    <t>【ストグラ】13日目  久しぶりにロスサントス守っか。【ローレン・イロアス/にじさんじ】</t>
  </si>
  <si>
    <t>2023-11-29 02:12:07</t>
  </si>
  <si>
    <t>https://www.youtube.com/watch?v=m7wWk0HRi20</t>
  </si>
  <si>
    <t>【VALORANT】すごいフルパだ・・・【ぶいすぽ/八雲べに】</t>
  </si>
  <si>
    <t>2023-11-29 04:54:44</t>
  </si>
  <si>
    <t>https://www.youtube.com/watch?v=PWwQgUnquYY</t>
  </si>
  <si>
    <t>【ストグラ】14日目  2か月ぶりに起きたらすべて忘れてた男【ローレン・イロアス/にじさんじ】</t>
  </si>
  <si>
    <t>2023-11-30 05:23:36</t>
  </si>
  <si>
    <t>https://www.youtube.com/watch?v=2ciAkThRIro</t>
  </si>
  <si>
    <t>【ストグラ】15日目  来いよ、パシフィック。【ローレン・イロアス/にじさんじ】</t>
  </si>
  <si>
    <t>2023-12-01 03:33:41</t>
  </si>
  <si>
    <t>https://www.youtube.com/watch?v=9VFijPkCcbo</t>
  </si>
  <si>
    <t>【ポケモン不思議のダンジョン　青の救助隊】#4 ストーリークリア後【イブラヒム/にじさんじ】</t>
  </si>
  <si>
    <t>2023-12-02 00:17:26</t>
  </si>
  <si>
    <t>https://www.youtube.com/watch?v=H9ggwcU8z1o</t>
  </si>
  <si>
    <t>【 LOL 】 the k4sen 本番  サシでやろう 【 #TeamTheSHAKAWIN 】 #RiotGamesONE</t>
  </si>
  <si>
    <t>2023-12-02 14:13:53</t>
  </si>
  <si>
    <t>https://www.youtube.com/watch?v=F5LNOMLCJCQ</t>
  </si>
  <si>
    <t>【悲報】地下通路から出られません【８番出口】</t>
  </si>
  <si>
    <t>2023-12-03 02:11:32</t>
  </si>
  <si>
    <t>https://www.youtube.com/watch?v=KCuzuQCEtsU</t>
  </si>
  <si>
    <t>【ニチアサ】師走！？？！？！？！？！？！【 ぶいすぽっ！ / 小森めと 】</t>
  </si>
  <si>
    <t>2023-12-03 10:13:41</t>
  </si>
  <si>
    <t>https://www.youtube.com/watch?v=I_mhA-i_TDg</t>
  </si>
  <si>
    <t>【 LOL 】 the k4sen 本番  カンペキに勝つ、だろ？ライ 【 #TeamTheSHAKAWIN 】 #RiotGamesONE</t>
  </si>
  <si>
    <t>2023-12-03 14:32:42</t>
  </si>
  <si>
    <t>https://www.youtube.com/watch?v=v85ZPzd59GI</t>
  </si>
  <si>
    <t>【 ２位会 】 ２次会 【 蜻蛉軍団 】</t>
  </si>
  <si>
    <t>2023-12-05 23:42:31</t>
  </si>
  <si>
    <t>https://www.youtube.com/watch?v=_ACVLqkaXI4</t>
  </si>
  <si>
    <t>【8番出口】別に最悪出れなくたっていい【ローレン・イロアス/にじさんじ】</t>
  </si>
  <si>
    <t>2023-12-06 00:00:07</t>
  </si>
  <si>
    <t>https://www.youtube.com/watch?v=oZO41thY64o</t>
  </si>
  <si>
    <t>【恋バナ】初コラボ！ぶいすぽのあざとい担当と恋愛相談読んでみる～！♡【にじさんじ/星川サラ/胡桃のあ/ぶいすぽ】#星川恋愛研究所</t>
  </si>
  <si>
    <t>2023-12-06 21:39:37</t>
  </si>
  <si>
    <t>https://www.youtube.com/watch?v=Kq3DcpDsb6Y</t>
  </si>
  <si>
    <t>【雑談】ホラゲなにする？【ぶいすぽっ！/ 藍沢エマ】</t>
  </si>
  <si>
    <t>2023-12-08 03:50:20</t>
  </si>
  <si>
    <t>https://www.youtube.com/watch?v=LpC35sfOAUg</t>
  </si>
  <si>
    <t>【 Hand Simulator 】みんなで手をつないでゴールを目指そう！ 【 ぶいすぽっ！ / 小森めと 】</t>
  </si>
  <si>
    <t>2023-12-08 01:18:59</t>
  </si>
  <si>
    <t>https://www.youtube.com/watch?v=OCHb1LAqIj0</t>
  </si>
  <si>
    <t>【Lethal Company】話題のめちゃおもろいらしいやつ /w なるせしすあり【ローレン・イロアス/にじさんじ】</t>
  </si>
  <si>
    <t>2023-12-09 02:06:28</t>
  </si>
  <si>
    <t>https://www.youtube.com/watch?v=BfCZ38-xrrw</t>
  </si>
  <si>
    <t>【スマブラ】葛葉イブラ【卯月コウ/にじさんじ】</t>
  </si>
  <si>
    <t>2023-12-09 01:15:16</t>
  </si>
  <si>
    <t>https://www.youtube.com/watch?v=k1LItKmAtDg</t>
  </si>
  <si>
    <t>【 #小森めと爆誕2023 】小森めと爆誕3Dライブ！~食え！寝ろ！遊べ！~ 【 ぶいすぽっ！ / 小森めと 】</t>
  </si>
  <si>
    <t>2023-12-10 20:21:19</t>
  </si>
  <si>
    <t>https://www.youtube.com/watch?v=buF_TtzS9SA</t>
  </si>
  <si>
    <t>【スト鯖GTA】またこの街に戻ってきたんだろうがよ【ローレン・イロアス/にじさんじ】</t>
  </si>
  <si>
    <t>2023-12-11 06:30:41</t>
  </si>
  <si>
    <t>https://www.youtube.com/watch?v=bvWbCLCNRcI</t>
  </si>
  <si>
    <t>【スト鯖GTA】ギャング結成GanGL 大型行くかもしれない【ローレン・イロアス/にじさんじ】</t>
  </si>
  <si>
    <t>2023-12-12 06:27:03</t>
  </si>
  <si>
    <t>https://www.youtube.com/watch?v=by_lVDKoaJg</t>
  </si>
  <si>
    <t>【スト鯖GTA】なんかちょっといろいろあったっぽいか 鳩禁止【ローレン・イロアス/にじさんじ】</t>
  </si>
  <si>
    <t>2023-12-13 06:41:29</t>
  </si>
  <si>
    <t>https://www.youtube.com/watch?v=wtg9yxM9v1k</t>
  </si>
  <si>
    <t>【スト鯖GTA】１から、いいえ０から＠イグナスほしい君  鳩禁止【ローレン・イロアス/にじさんじ】</t>
  </si>
  <si>
    <t>2023-12-14 06:31:40</t>
  </si>
  <si>
    <t>https://www.youtube.com/watch?v=3Y-JVg7rmFs</t>
  </si>
  <si>
    <t>【スト鯖GTA】無職の傭兵  鳩禁止【ローレン・イロアス/にじさんじ】</t>
  </si>
  <si>
    <t>2023-12-15 06:27:05</t>
  </si>
  <si>
    <t>https://www.youtube.com/watch?v=rMK5wXiyMx4</t>
  </si>
  <si>
    <t>【スト鯖GTA】ターニングポインツ  鳩禁止【ローレン・イロアス/にじさんじ】</t>
  </si>
  <si>
    <t>2023-12-16 06:29:39</t>
  </si>
  <si>
    <t>https://www.youtube.com/watch?v=trK9GWrbiMM</t>
  </si>
  <si>
    <t>【スト鯖GTA】決断の時  鳩禁止【ローレン・イロアス/にじさんじ】</t>
  </si>
  <si>
    <t>2023-12-17 06:37:37</t>
  </si>
  <si>
    <t>https://www.youtube.com/watch?v=FgsADgOH-vc</t>
  </si>
  <si>
    <t>【スト鯖GTA】波乱万丈  鳩禁止【ローレン・イロアス/にじさんじ】</t>
  </si>
  <si>
    <t>2023-12-18 06:32:48</t>
  </si>
  <si>
    <t>https://www.youtube.com/watch?v=VihWEXvcRow</t>
  </si>
  <si>
    <t>【スト鯖GTA】ゆぐどらしるジョイン  鳩禁止【ローレン・イロアス/にじさんじ】</t>
  </si>
  <si>
    <t>2023-12-19 05:56:54</t>
  </si>
  <si>
    <t>https://www.youtube.com/watch?v=EwcLqWwzrog</t>
  </si>
  <si>
    <t>【スト鯖GTA】ゆる☆ぎゃん  鳩禁止【ローレン・イロアス/にじさんじ】</t>
  </si>
  <si>
    <t>2023-12-20 06:18:27</t>
  </si>
  <si>
    <t>https://www.youtube.com/watch?v=f4wqN6fc55U</t>
  </si>
  <si>
    <t>【スト鯖GTA】パシフィックリベンジ with NEOPOLICE  鳩禁止【ローレン・イロアス/にじさんじ】</t>
  </si>
  <si>
    <t>2023-12-21 05:55:04</t>
  </si>
  <si>
    <t>https://www.youtube.com/watch?v=p56Pqmrefp8</t>
  </si>
  <si>
    <t>【スト鯖GTA】最終日 ありがとうゆぐどらしる  鳩禁止【ローレン・イロアス/にじさんじ】</t>
  </si>
  <si>
    <t>2023-12-22 06:39:40</t>
  </si>
  <si>
    <t>https://www.youtube.com/watch?v=aN0Tfnt53t8</t>
  </si>
  <si>
    <t>【雑談】おつかれさまでした～！【ぶいすぽっ！/ 藍沢エマ】</t>
  </si>
  <si>
    <t>2023-12-24 01:07:59</t>
  </si>
  <si>
    <t>https://www.youtube.com/watch?v=ygEFlrW0qyM</t>
  </si>
  <si>
    <t>【ニチアサ】年に1度君たちのもとにこもサンタがやってきた【 ぶいすぽっ！ / 小森めと 】</t>
  </si>
  <si>
    <t>2023-12-24 10:11:53</t>
  </si>
  <si>
    <t>https://www.youtube.com/watch?v=QeurSybPsXg</t>
  </si>
  <si>
    <t>【雑談】Merry Christmas🎄🎅ケーキ食べるよ～！【ぶいすぽっ！/ 藍沢エマ】</t>
  </si>
  <si>
    <t>2023-12-25 22:14:47</t>
  </si>
  <si>
    <t>https://www.youtube.com/watch?v=Ahu_fNkWA60</t>
  </si>
  <si>
    <t>【歌枠】メリークリスマス🎄いっぱい歌うか！【緋月ゆい/ネオポルテ】</t>
  </si>
  <si>
    <t>2023-12-25 01:09:48</t>
  </si>
  <si>
    <t>https://www.youtube.com/watch?v=LogxsIoUe_w</t>
  </si>
  <si>
    <t>刀ピークリスマス2023</t>
  </si>
  <si>
    <t>2023-12-26 00:08:49</t>
  </si>
  <si>
    <t>https://www.youtube.com/watch?v=SBEJ-mR1FrA</t>
  </si>
  <si>
    <t>【雑談】にじフェスを振り返ったっていい【ローレン・イロアス/にじさんじ】</t>
  </si>
  <si>
    <t>2023-12-26 23:10:34</t>
  </si>
  <si>
    <t>https://www.youtube.com/watch?v=pGZckkXdgVs</t>
  </si>
  <si>
    <t>【ぶいすぽ3D】ぶいすぽっ！カラオケ忘年会🎤 #ぶいすぽ3Dカラオケ【ぶいすぽっ！/橘ひなの】</t>
  </si>
  <si>
    <t>2023-12-27 21:16:45</t>
  </si>
  <si>
    <t>https://www.youtube.com/watch?v=tO9VRy8gj8o</t>
  </si>
  <si>
    <t>【#にじベースブレッド】クーポン獲得をかけてApex Legendsチャレンジ！！【ローレン・イロアス/にじさんじ】</t>
  </si>
  <si>
    <t>2023-12-27 22:31:23</t>
  </si>
  <si>
    <t>https://www.youtube.com/watch?v=sydDx1VMbsE</t>
  </si>
  <si>
    <t>【 雑 】 かれすこふりかえり 【 Zatsu 】</t>
  </si>
  <si>
    <t>2023-12-27 23:28:21</t>
  </si>
  <si>
    <t>https://www.youtube.com/watch?v=qAHcYVfmj2g</t>
  </si>
  <si>
    <t>にじフェス2023での出来事【雑談】</t>
  </si>
  <si>
    <t>2023-12-28 01:44:21</t>
  </si>
  <si>
    <t>https://www.youtube.com/watch?v=uq1q91-sR2A</t>
  </si>
  <si>
    <t>2023年を締めくくる【雑談】</t>
  </si>
  <si>
    <t>2023-12-30 01:40:23</t>
  </si>
  <si>
    <t>https://www.youtube.com/watch?v=d1nN2MYwLic</t>
  </si>
  <si>
    <t>【ニチアサ】1年もつかれい❕❕❕❕【 ぶいすぽっ！ / 小森めと 】</t>
  </si>
  <si>
    <t>2023-12-31 10:23:24</t>
  </si>
  <si>
    <t>https://www.youtube.com/watch?v=gmJT76oAgAk</t>
  </si>
  <si>
    <t>【雑談】今年もみんなありがとう ～今日は飲みます振り返り～【ローレン・イロアス/にじさんじ】</t>
  </si>
  <si>
    <t>2023-12-31 21:40:19</t>
  </si>
  <si>
    <t>https://www.youtube.com/watch?v=HfeGG9khVrY</t>
  </si>
  <si>
    <t>【 雀魂 】 BIGMISOKA  【 麻雀 】</t>
  </si>
  <si>
    <t>2024-01-01 01:20:17</t>
  </si>
  <si>
    <t>https://www.youtube.com/watch?v=swLUg24_xe0</t>
  </si>
  <si>
    <t>あけましておめでとうございます！2024年もよろしう ^^) _旦~~</t>
  </si>
  <si>
    <t>2024-01-01 16:19:58</t>
  </si>
  <si>
    <t>https://www.youtube.com/watch?v=UAD0FlOXJGY</t>
  </si>
  <si>
    <t>【#常闇トワ4周年記念LIVE】Special Thank U!! J Medley 【3DLIVE】</t>
  </si>
  <si>
    <t>2024-01-03 21:00:27</t>
  </si>
  <si>
    <t>https://www.youtube.com/watch?v=APbMhuPbwkE</t>
  </si>
  <si>
    <t>【 APEX 】  トロールアイス渋谷店臨時復活 【 有史以来のAPEX 】渋谷ハル、白雪レイド</t>
  </si>
  <si>
    <t>2024-01-04 23:09:38</t>
  </si>
  <si>
    <t>https://www.youtube.com/watch?v=jDBxYvglXdc</t>
  </si>
  <si>
    <t>【Jisatsu | 自撮】新年一発目ホラゲー会場【ローレン・イロアス/にじさんじ】</t>
  </si>
  <si>
    <t>2024-01-04 23:20:43</t>
  </si>
  <si>
    <t>https://www.youtube.com/watch?v=vJsS-y8DNn4</t>
  </si>
  <si>
    <t>【Lethal Company】心　　　　の　　　　友 /w 叶３ 星川３ 樋口３【ローレン・イロアス/にじさんじ】</t>
  </si>
  <si>
    <t>2024-01-06 01:34:15</t>
  </si>
  <si>
    <t>https://www.youtube.com/watch?v=fOrqFwUgFlU</t>
  </si>
  <si>
    <t>【#にじさんじ麻雀杯2024】H卓│喰いタン喰いタンタンタンタン【ローレン・イロアス/にじさんじ】</t>
  </si>
  <si>
    <t>2024-01-06 15:36:46</t>
  </si>
  <si>
    <t>https://www.youtube.com/watch?v=vG0asdSf9lw</t>
  </si>
  <si>
    <t>【 協賛：雀魂 】  雀賛：協魂 【 魂賛：協雀 】</t>
  </si>
  <si>
    <t>2024-01-06 21:14:29</t>
  </si>
  <si>
    <t>https://www.youtube.com/watch?v=xaCRmwPK2AY</t>
  </si>
  <si>
    <t>【📢第二回 #ぶいすぽ風紀チェック 】さてどうなることやら【 ぶいすぽっ！  / 花芽すみれ 】</t>
  </si>
  <si>
    <t>2024-01-06 23:39:40</t>
  </si>
  <si>
    <t>https://www.youtube.com/watch?v=zR2ydDTECV4</t>
  </si>
  <si>
    <t>【#にじさんじ麻雀杯2024】色々あったけど同時視聴する【白雪レイド】</t>
  </si>
  <si>
    <t>2024-01-07 22:43:00</t>
  </si>
  <si>
    <t>https://www.youtube.com/watch?v=ZDNOdTdBdzg</t>
  </si>
  <si>
    <t>【くろなん生配信】新成人のお悩みに乗りながらパズルで重大告知！#くろなん</t>
  </si>
  <si>
    <t>2024-01-08 20:09:06</t>
  </si>
  <si>
    <t>https://www.youtube.com/watch?v=2SzauK68oqQ</t>
  </si>
  <si>
    <t>#ホロお正月CUP2024 つよ杯‼優勝を掴みとれ‼【ホロライブ / 星街すいせい 】</t>
  </si>
  <si>
    <t>2024-01-08 22:33:12</t>
  </si>
  <si>
    <t>https://www.youtube.com/watch?v=0Mik3fZor58</t>
  </si>
  <si>
    <t>お久【 ぶいすぽっ！ / 小森めと 】</t>
  </si>
  <si>
    <t>2024-01-09 20:47:01</t>
  </si>
  <si>
    <t>https://www.youtube.com/watch?v=-f59xYkbhDU</t>
  </si>
  <si>
    <t>【＃にじエペさい2024】『FF7リバースコラボ記念 にじエペ祭2024』やるぞ！【渡会雲雀/にじさんじ】</t>
  </si>
  <si>
    <t>2024-01-09 21:43:16</t>
  </si>
  <si>
    <t>https://www.youtube.com/watch?v=HwH3YZzvpwM</t>
  </si>
  <si>
    <t>【APEX】おいおいおいおいAPEXおいおいおいおい【ローレン・イロアス/にじさんじ】</t>
  </si>
  <si>
    <t>2024-01-10 02:19:32</t>
  </si>
  <si>
    <t>https://www.youtube.com/watch?v=Ts9ex0JrAzQ</t>
  </si>
  <si>
    <t>【APEX】にじエペさい２０２４ フェイスチェック　/w レイン３ 石神３【ローレン・イロアス/にじさんじ】</t>
  </si>
  <si>
    <t>2024-01-10 23:33:47</t>
  </si>
  <si>
    <t>https://www.youtube.com/watch?v=hsB2EQlwXB8</t>
  </si>
  <si>
    <t>【APEX】渋谷ハルでぇぇぇぇぇいすカスタム /w 渋ハル NIRU３【ローレン・イロアス/にじさんじ】</t>
  </si>
  <si>
    <t>2024-01-11 23:05:45</t>
  </si>
  <si>
    <t>https://www.youtube.com/watch?v=rJc1-zYvsk4</t>
  </si>
  <si>
    <t>【APEX】わちゃわちゃしながらカスタムに参加してみる #ネシジャンWIN　/w レイン３ 石神３【ローレン・イロアス/にじさんじ】</t>
  </si>
  <si>
    <t>2024-01-12 01:48:25</t>
  </si>
  <si>
    <t>https://www.youtube.com/watch?v=7NjchfyEqAk</t>
  </si>
  <si>
    <t>【APEX】エペさい本番いくじょ #ネシジャンWIN　/w レイン３ 石神３【ローレン・イロアス/にじさんじ】</t>
  </si>
  <si>
    <t>2024-01-12 23:07:03</t>
  </si>
  <si>
    <t>https://www.youtube.com/watch?v=DaI7GULtGZg</t>
  </si>
  <si>
    <t>【新春コラボ】第二回🎍一致するまで終われまテン！【#ぶいすぽ終われまテン】</t>
  </si>
  <si>
    <t>2024-01-13 00:11:15</t>
  </si>
  <si>
    <t>https://www.youtube.com/watch?v=bY4vfdhAY0o</t>
  </si>
  <si>
    <t>【 DQM3 】 QED平素よりお世話になっております。企画 【 #QEDDQM 】#ネタバレ注意</t>
  </si>
  <si>
    <t>2024-01-14 04:06:01</t>
  </si>
  <si>
    <t>https://www.youtube.com/watch?v=j_WQo2NqlTg</t>
  </si>
  <si>
    <t>【雑談】大会おつ６０万人ありがとう！！！！！【ローレン・イロアス/にじさんじ】</t>
  </si>
  <si>
    <t>2024-01-13 23:28:51</t>
  </si>
  <si>
    <t>https://www.youtube.com/watch?v=XPCXIAuUkCk</t>
  </si>
  <si>
    <t>【ニチアサ】年明けててワロタ【 ぶいすぽっ！ / 小森めと 】</t>
  </si>
  <si>
    <t>2024-01-14 10:12:33</t>
  </si>
  <si>
    <t>https://www.youtube.com/watch?v=vDCh2JqOOrI</t>
  </si>
  <si>
    <t>【 LOL 】 初心者にLOLを教えたふりをします 【 にじさんじ初心者カスタム 】</t>
  </si>
  <si>
    <t>2024-01-19 23:28:27</t>
  </si>
  <si>
    <t>https://www.youtube.com/watch?v=Fqe9FUHYLhA</t>
  </si>
  <si>
    <t>【ストグラ】1日目  隣町から全力で逃げてきました。 牢王 蓮【ローレン・イロアス/にじさんじ】</t>
  </si>
  <si>
    <t>2024-01-20 03:25:00</t>
  </si>
  <si>
    <t>https://www.youtube.com/watch?v=QIw2lQHJPqw</t>
  </si>
  <si>
    <t>【誕生日 | 歌枠】プチ企画あり。生まれたので歌います🎂#緋月ゆい生誕祭2024【緋月ゆい/ネオポルテ】</t>
  </si>
  <si>
    <t>2024-01-25 21:41:14</t>
  </si>
  <si>
    <t>https://www.youtube.com/watch?v=i49WHE3Lkc0</t>
  </si>
  <si>
    <t>ザカセンLOLコーチングごっこ</t>
  </si>
  <si>
    <t>2024-01-26 06:45:03</t>
  </si>
  <si>
    <t>https://www.youtube.com/watch?v=tNexMlB3PYw</t>
  </si>
  <si>
    <t>ザカセンほんばん観戦</t>
  </si>
  <si>
    <t>2024-01-27 02:32:47</t>
  </si>
  <si>
    <t>https://www.youtube.com/watch?v=iCmOoLv5cAI</t>
  </si>
  <si>
    <t>【ニチアサ】うおおおきたあああああ【 ぶいすぽっ！ / 小森めと 】</t>
  </si>
  <si>
    <t>2024-01-28 09:09:49</t>
  </si>
  <si>
    <t>https://www.youtube.com/watch?v=eb-fciVf1uM</t>
  </si>
  <si>
    <t>【TRPG】カタシロPL：ローレン　SKP健屋花那　KP或世イヌ【或世イヌ/Neo-Porte】</t>
  </si>
  <si>
    <t>2024-01-28 22:44:05</t>
  </si>
  <si>
    <t>https://www.youtube.com/watch?v=1jtUr6-AeIo</t>
  </si>
  <si>
    <t>【#メイフ王】フレンとイブラヒムを理解してるのは誰だ！？メイフ王決定戦！【にじさんじ】</t>
  </si>
  <si>
    <t>2024-01-30 23:24:19</t>
  </si>
  <si>
    <t>https://www.youtube.com/watch?v=I9FBnLtYluk</t>
  </si>
  <si>
    <t>【ゆぐどら二次会】アモングアスの近く声聞こえるあのやつ【にじさんじ/ローレン・イロアス】</t>
  </si>
  <si>
    <t>2024-02-01 00:10:43</t>
  </si>
  <si>
    <t>https://www.youtube.com/watch?v=8CZzQYGgoPQ</t>
  </si>
  <si>
    <t>【#藍沢エマ生誕祭2024】誕生日だ～！！おめでとう言って～！💝※グッズ告知あり！【ぶいすぽっ！/ 藍沢エマ】</t>
  </si>
  <si>
    <t>2024-01-31 22:49:27</t>
  </si>
  <si>
    <t>https://www.youtube.com/watch?v=VWJEAjClXGM</t>
  </si>
  <si>
    <t>くるま７</t>
  </si>
  <si>
    <t>2024-02-01 23:21:51</t>
  </si>
  <si>
    <t>https://www.youtube.com/watch?v=YG-VmJpNQIU</t>
  </si>
  <si>
    <t>【第三回 #あいかが】 藍のこもったラジオは、い花芽ですか❓ 【 ぶいすぽ / 藍沢エマ・花芽すみれ】</t>
  </si>
  <si>
    <t>2024-02-02 00:46:35</t>
  </si>
  <si>
    <t>https://www.youtube.com/watch?v=0SDINwm9Hi4</t>
  </si>
  <si>
    <t>【ニチアサ】はいおはよう！はいおはよう！【 ぶいすぽっ！ / 小森めと 】</t>
  </si>
  <si>
    <t>2024-02-04 10:17:02</t>
  </si>
  <si>
    <t>https://www.youtube.com/watch?v=PRsyVPuzya0</t>
  </si>
  <si>
    <t>【Thek4sen】Team The k4sen 1日目いくぞ【イブラヒム/にじさんじ】</t>
  </si>
  <si>
    <t>2024-02-06 06:27:13</t>
  </si>
  <si>
    <t>https://www.youtube.com/watch?v=-HWoAv09y4o</t>
  </si>
  <si>
    <t>【Thek4sen】Team The k4sen まだ諦めたくない。2日目【イブラヒム/にじさんじ】</t>
  </si>
  <si>
    <t>2024-02-07 05:04:50</t>
  </si>
  <si>
    <t>https://www.youtube.com/watch?v=RIf1SDedbuM</t>
  </si>
  <si>
    <t>【Thek4sen】Team The k4sen 本番【イブラヒム/にじさんじ】</t>
  </si>
  <si>
    <t>2024-02-08 02:34:38</t>
  </si>
  <si>
    <t>https://www.youtube.com/watch?v=t-t5ZAv1CZo</t>
  </si>
  <si>
    <t>第１回 ラプラスマリカ雑魚杯－本配信 【#ラプラスマリカ雑魚杯】</t>
  </si>
  <si>
    <t>2024-02-09 23:46:06</t>
  </si>
  <si>
    <t>https://www.youtube.com/watch?v=L8FCtlP-UHI</t>
  </si>
  <si>
    <t>【#ラプラスマリカ雑魚杯】目指せ予選敗退！！！！！！！【ぶいすぽっ！/ 藍沢エマ】</t>
  </si>
  <si>
    <t>2024-02-09 23:42:59</t>
  </si>
  <si>
    <t>https://www.youtube.com/watch?v=q7FXWDu_tJY</t>
  </si>
  <si>
    <t>【ニチアサ】あばら無事だった女の朝【 ぶいすぽっ！ / 小森めと 】</t>
  </si>
  <si>
    <t>2024-02-11 10:29:18</t>
  </si>
  <si>
    <t>https://www.youtube.com/watch?v=38_0EQYf74U</t>
  </si>
  <si>
    <t>【 スト6 】 教えてもらった全てをぶつける 【 CRカップ本番 】#SUSWIN</t>
  </si>
  <si>
    <t>2024-02-12 02:34:04</t>
  </si>
  <si>
    <t>https://www.youtube.com/watch?v=UE2BfEm4pko</t>
  </si>
  <si>
    <t>世界のアソビ大全51｜咲ちゃんの後輩潰したい全  vsローレン・イロアス【笹木咲/にじさんじ】</t>
  </si>
  <si>
    <t>2024-02-12 22:20:11</t>
  </si>
  <si>
    <t>https://www.youtube.com/watch?v=v9VJjA6RefQ</t>
  </si>
  <si>
    <t>【APEX】かえでとバレンタインデート、俺が守るよ。【にじさんじ/ローレン・イロアス】</t>
  </si>
  <si>
    <t>2024-02-14 18:51:11</t>
  </si>
  <si>
    <t>https://www.youtube.com/watch?v=kFH3W5rvD9I</t>
  </si>
  <si>
    <t>VCT Pacific - Kickoff - Groups - Day 1 うぉちぱ👀✨ #VCTPACIFICWATCH【 ぶいすぽっ！ / 小森めと 】</t>
  </si>
  <si>
    <t>2024-02-17 19:50:02</t>
  </si>
  <si>
    <t>https://www.youtube.com/watch?v=vnWJWdL-EMI</t>
  </si>
  <si>
    <t>【ニチアサ】早起きは9文くらい徳【 ぶいすぽっ！ / 小森めと 】</t>
  </si>
  <si>
    <t>2024-02-18 10:08:47</t>
  </si>
  <si>
    <t>https://www.youtube.com/watch?v=jerHAvP_6VQ</t>
  </si>
  <si>
    <t>VCT Pacific - Kickoff - Groups - Day 2 うぉちぱ👀✨ #VCTPACIFICWATCH【 ぶいすぽっ！ / 小森めと 】</t>
  </si>
  <si>
    <t>2024-02-18 22:46:02</t>
  </si>
  <si>
    <t>https://www.youtube.com/watch?v=nEnPpEmSstk</t>
  </si>
  <si>
    <t>VCT Pacific - Kickoff - Groups - Day 3 うぉちぱ👀✨ #VCTPACIFICWATCH【 ぶいすぽっ！ / 小森めと 】</t>
  </si>
  <si>
    <t>2024-02-20 02:02:57</t>
  </si>
  <si>
    <t>https://www.youtube.com/watch?v=8E1FAEZXm8g</t>
  </si>
  <si>
    <t>AQF APEX調査隊 （エビオ フワオ）</t>
  </si>
  <si>
    <t>2024-02-20 03:09:50</t>
  </si>
  <si>
    <t>https://www.youtube.com/watch?v=9Bn2-8YNp4k</t>
  </si>
  <si>
    <t>VCT Pacific - Kickoff - Groups - Day 4 うぉちぱ👀✨ #VCTPACIFICWATCH【 ぶいすぽっ！ / 小森めと 】</t>
  </si>
  <si>
    <t>2024-02-20 22:12:52</t>
  </si>
  <si>
    <t>https://www.youtube.com/watch?v=s9A-OTonf3s</t>
  </si>
  <si>
    <t>VCT Pacific - Kickoff - Play-Ins - Day 6 うぉちぱ👀✨ #VCTPACIFICWATCH【 ぶいすぽっ！ / 小森めと 】</t>
  </si>
  <si>
    <t>2024-02-23 00:40:07</t>
  </si>
  <si>
    <t>https://www.youtube.com/watch?v=0lBmGArI6cs</t>
  </si>
  <si>
    <t>【企画】１番のカスは誰だ？！３ks格付けチェック！【或世イヌ/Neo-Porte】</t>
  </si>
  <si>
    <t>2024-02-23 22:32:37</t>
  </si>
  <si>
    <t>https://www.youtube.com/watch?v=PFZels8gs_c</t>
  </si>
  <si>
    <t>VCT Pacific - Kickoff - Playoffs - Day 7 うぉちぱ👀✨ #VCTPACIFICWATCH【 ぶいすぽっ！ / 小森めと 】</t>
  </si>
  <si>
    <t>2024-02-24 22:30:58</t>
  </si>
  <si>
    <t>https://www.youtube.com/watch?v=oikc9oycZk4</t>
  </si>
  <si>
    <t>【LOL】GanGLの方々とLOLフルパっす  /w 渋ハル３ミドリ３UG３小柳３</t>
  </si>
  <si>
    <t>2024-02-25 02:26:56</t>
  </si>
  <si>
    <t>https://www.youtube.com/watch?v=EMBY46pK5h4</t>
  </si>
  <si>
    <t>【ニチアサ】目指せ、健康的生活！【 ぶいすぽっ！ / 小森めと 】</t>
  </si>
  <si>
    <t>2024-02-25 10:14:06</t>
  </si>
  <si>
    <t>https://www.youtube.com/watch?v=nlfefCGCp2M</t>
  </si>
  <si>
    <t>PRX vs. GEN ㅡ VCT Pacific ㅡ Kickoff ㅡ Finals うぉちぱ👀✨ #VCTPACIFICWATCH【 ぶいすぽっ！ / 小森めと 】</t>
  </si>
  <si>
    <t>2024-02-25 20:56:46</t>
  </si>
  <si>
    <t>https://www.youtube.com/watch?v=ZuG1ZrpyKig</t>
  </si>
  <si>
    <t>【 APEX 】新シーズンだってぇ⁉💥 w/ 一ノ瀬うるは 八雲べに【 ぶいすぽっ！ / 小森めと 】</t>
  </si>
  <si>
    <t>2024-02-27 22:03:35</t>
  </si>
  <si>
    <t>https://www.youtube.com/watch?v=zJZGr4KT4iE</t>
  </si>
  <si>
    <t>【マイクラサバゲー】ゆぐどらしる vs ネオポリス サバ捨て場の決戦【にじさんじ/ローレン・イロアス】</t>
  </si>
  <si>
    <t>2024-03-01 00:08:26</t>
  </si>
  <si>
    <t>https://www.youtube.com/watch?v=OwEM5tEgS0g</t>
  </si>
  <si>
    <t>【VALORANT】なんやこれ　お邪魔します　フルパ【ぶいすぽっ！/英リサ】</t>
  </si>
  <si>
    <t>2024-03-01 02:47:05</t>
  </si>
  <si>
    <t>https://www.youtube.com/watch?v=XFyCOF06T98</t>
  </si>
  <si>
    <t>VALORANT│遅延あり！ #ぶいすぽ芋チャレ ラストスパート❓</t>
  </si>
  <si>
    <t>2024-03-02 21:13:41</t>
  </si>
  <si>
    <t>https://www.youtube.com/watch?v=Si4RX-iJuek</t>
  </si>
  <si>
    <t>【VALORANT】たのしいたのしいばろふるぱ【ぶいすぽっ！/英リサ】</t>
  </si>
  <si>
    <t>2024-03-03 03:24:42</t>
  </si>
  <si>
    <t>https://www.youtube.com/watch?v=wu-BIe7xAWk</t>
  </si>
  <si>
    <t>【ニチアサ】目覚めろ人間【 ぶいすぽっ！ / 小森めと 】</t>
  </si>
  <si>
    <t>2024-03-03 10:21:09</t>
  </si>
  <si>
    <t>https://www.youtube.com/watch?v=_jyrClo3C9w</t>
  </si>
  <si>
    <t>【APEX】新シーズンフルパランクド /w こもめと　えびお【ローレン・イロアス/にじさんじ】</t>
  </si>
  <si>
    <t>2024-03-03 21:57:44</t>
  </si>
  <si>
    <t>https://www.youtube.com/watch?v=7Ti53-uP4LU</t>
  </si>
  <si>
    <t>【APEX】平日の夕下がりふるぱ【ぶいすぽ/一ノ瀬うるは】</t>
  </si>
  <si>
    <t>2024-03-04 19:58:20</t>
  </si>
  <si>
    <t>https://www.youtube.com/watch?v=6S9gbohgkD4</t>
  </si>
  <si>
    <t>【 Valorant 】ふるぱああああ！！！w/らっだぁさん、ぺいんとさん、ぐちつぼさん、不破先輩、といとい【にじさんじ/獅子堂あかり】</t>
  </si>
  <si>
    <t>2024-03-05 01:25:45</t>
  </si>
  <si>
    <t>https://www.youtube.com/watch?v=ofNX1mehEyA</t>
  </si>
  <si>
    <t>【APEX】フルパガチランクまじか /w ハセの神 しぶはる【ローレン・イロアス/にじさんじ】</t>
  </si>
  <si>
    <t>2024-03-05 02:03:50</t>
  </si>
  <si>
    <t>https://www.youtube.com/watch?v=ycfgstRGqfw</t>
  </si>
  <si>
    <t>VALORANT│遅延あり！ #ぶいすぽ芋チャレ あと２日</t>
  </si>
  <si>
    <t>2024-03-05 11:09:47</t>
  </si>
  <si>
    <t>https://www.youtube.com/watch?v=BbhJ3kX9iSQ</t>
  </si>
  <si>
    <t>VALORANT│２枠目👼遅延あり！ #ぶいすぽ芋チャレ</t>
  </si>
  <si>
    <t>2024-03-05 22:39:47</t>
  </si>
  <si>
    <t>https://www.youtube.com/watch?v=-n4_MLm4fMs</t>
  </si>
  <si>
    <t>【#GALSだとか】—人狼は俺です— SPY RUMBLE 【ローレン・イロアス/にじさんじ】</t>
  </si>
  <si>
    <t>2024-03-05 23:10:55</t>
  </si>
  <si>
    <t>https://www.youtube.com/watch?v=BmIXlseODHI</t>
  </si>
  <si>
    <t>【VALORANT 】ふるぱ【ぶいすぽ/兎咲ミミ】</t>
  </si>
  <si>
    <t>2024-03-07 03:28:22</t>
  </si>
  <si>
    <t>https://www.youtube.com/watch?v=IPABSwBcj_o</t>
  </si>
  <si>
    <t>VALORANT│ぶいすぽフルパやるぞーーー！！🍙</t>
  </si>
  <si>
    <t>2024-03-08 01:20:38</t>
  </si>
  <si>
    <t>https://www.youtube.com/watch?v=Zarz8tH6SPw</t>
  </si>
  <si>
    <t>６周年なので逆凸を極める【剣持刀也6周年】</t>
  </si>
  <si>
    <t>2024-03-09 05:29:12</t>
  </si>
  <si>
    <t>https://www.youtube.com/watch?v=8SQItQGvU8k</t>
  </si>
  <si>
    <t>【 LOL 】 CRカップLOL最強の生贄 【 マクロシェイキー 】</t>
  </si>
  <si>
    <t>2024-03-09 18:21:31</t>
  </si>
  <si>
    <t>https://www.youtube.com/watch?v=VVqc_DD1fLM</t>
  </si>
  <si>
    <t>2024-03-10 06:09:23</t>
  </si>
  <si>
    <t>https://www.youtube.com/watch?v=Cbl3utjn2dM</t>
  </si>
  <si>
    <t>【ニチアサ】明けない夜はない【 ぶいすぽっ！ / 小森めと 】</t>
  </si>
  <si>
    <t>2024-03-10 10:14:19</t>
  </si>
  <si>
    <t>https://www.youtube.com/watch?v=lq2xmvTlK-I</t>
  </si>
  <si>
    <t>fuuumm...</t>
  </si>
  <si>
    <t>2024-03-10 23:42:08</t>
  </si>
  <si>
    <t>https://www.youtube.com/watch?v=qnMrLgWxR3E</t>
  </si>
  <si>
    <t>【VALORANT】ヴぁろらんくやってみた【ローレン・イロアス/にじさんじ】</t>
  </si>
  <si>
    <t>2024-03-12 00:36:04</t>
  </si>
  <si>
    <t>https://www.youtube.com/watch?v=DIBUo6_vY1M</t>
  </si>
  <si>
    <t>【 Project Winter 】もう春なんですけど【ぶいすぽっ！/橘ひなの】</t>
  </si>
  <si>
    <t>2024-03-12 23:45:14</t>
  </si>
  <si>
    <t>https://www.youtube.com/watch?v=TnLRrdEnhxk</t>
  </si>
  <si>
    <t>【Deadly Broadcast】みんなで廃墟にイコウ！【ぶいすぽ/一ノ瀬うるは】</t>
  </si>
  <si>
    <t>2024-03-14 00:04:09</t>
  </si>
  <si>
    <t>https://www.youtube.com/watch?v=FAQU3lUa-KU</t>
  </si>
  <si>
    <t>久しぶりのYouTube！いろいろお知らせあるよ！</t>
  </si>
  <si>
    <t>2024-03-15 20:50:42</t>
  </si>
  <si>
    <t>https://www.youtube.com/watch?v=MkttsnsEALg</t>
  </si>
  <si>
    <t>【APEX】フルパエペのお時間だ /w 財前３ 宮田３ 【ローレン・イロアス/にじさんじ】</t>
  </si>
  <si>
    <t>2024-03-17 01:48:54</t>
  </si>
  <si>
    <t>https://www.youtube.com/watch?v=jBIdFcpWTxc</t>
  </si>
  <si>
    <t>満身創痍のおんな</t>
  </si>
  <si>
    <t>2024-03-16 23:49:02</t>
  </si>
  <si>
    <t>https://www.youtube.com/watch?v=7iXrmp3vZBs</t>
  </si>
  <si>
    <t>【ニチアサ】起きろおおおおおおおおおおおお【 ぶいすぽっ！ / 小森めと 】</t>
  </si>
  <si>
    <t>2024-03-17 10:13:59</t>
  </si>
  <si>
    <t>https://www.youtube.com/watch?v=OauJ9SXdZnw</t>
  </si>
  <si>
    <t>【配信者ハイパーゲーム大会】 顔合わせ＆ホソバソ /w kamito 小森めと【ローレン・イロアス/にじさんじ】</t>
  </si>
  <si>
    <t>2024-03-17 18:30:43</t>
  </si>
  <si>
    <t>https://www.youtube.com/watch?v=ukdDSoppBRU</t>
  </si>
  <si>
    <t>【 #夢野あかり3D 】お待たせ！あかりん星からやってきたぞ！【 ぶいすぽっ！/夢野あかり 】</t>
  </si>
  <si>
    <t>2024-03-18 20:38:57</t>
  </si>
  <si>
    <t>https://www.youtube.com/watch?v=tu-34pcxhk4</t>
  </si>
  <si>
    <t>ひさしぶり❕雑❕</t>
  </si>
  <si>
    <t>2024-03-19 11:56:17</t>
  </si>
  <si>
    <t>https://www.youtube.com/watch?v=7BUomfn96Yw</t>
  </si>
  <si>
    <t>【初配信】はじめまして･･･！紡木こかげです📘💧【 #ぶいすぽ新メンバー #紡木こかげ 】</t>
  </si>
  <si>
    <t>2024-03-19 20:05:00</t>
  </si>
  <si>
    <t>https://www.youtube.com/watch?v=TUCivc_agyc</t>
  </si>
  <si>
    <t>【雑談】初配信ありがとうございました！(・・)/~~~【ぶいすぽっ！ / 紡木こかげ】</t>
  </si>
  <si>
    <t>2024-03-20 22:35:15</t>
  </si>
  <si>
    <t>https://www.youtube.com/watch?v=lckJVjfy9kM</t>
  </si>
  <si>
    <t>【 肩の力 】 くずはかっぷ告知配信 【 抜けよ 】</t>
  </si>
  <si>
    <t>2024-03-20 22:59:44</t>
  </si>
  <si>
    <t>https://www.youtube.com/watch?v=brHLQYKD5hM</t>
  </si>
  <si>
    <t>【VALORANT】ドキドキ認定戦【ぶいすぽっ！ / 紡木こかげ】</t>
  </si>
  <si>
    <t>2024-03-21 18:26:54</t>
  </si>
  <si>
    <t>https://www.youtube.com/watch?v=YStlXqyJVYQ</t>
  </si>
  <si>
    <t>daaaaaaaaaaaaaaaaaaaaaaaaaaaaaa</t>
  </si>
  <si>
    <t>2024-03-22 00:35:06</t>
  </si>
  <si>
    <t>https://www.youtube.com/watch?v=THMqvKwNpr4</t>
  </si>
  <si>
    <t>【VALORANT】ダイヤ１～ソロコンペいきます【ぶいすぽっ！ / 紡木こかげ】</t>
  </si>
  <si>
    <t>2024-03-22 18:45:35</t>
  </si>
  <si>
    <t>https://www.youtube.com/watch?v=SGbRrf4wLto</t>
  </si>
  <si>
    <t>【公式】くずはかっぷ in TABS【#くずはかっぷinTABS】</t>
  </si>
  <si>
    <t>2024-03-22 21:30:52</t>
  </si>
  <si>
    <t>https://www.youtube.com/watch?v=umFkiAOANwU</t>
  </si>
  <si>
    <t>【3D LIVE】SheenderellaDay / ラストに告知アリ！【#⁠星街すいせい6周年記念LIVE】</t>
  </si>
  <si>
    <t>2024-03-22 21:01:50</t>
  </si>
  <si>
    <t>https://www.youtube.com/watch?v=i0vqoGF6xFo</t>
  </si>
  <si>
    <t>【Overwatch2】💧50勝しないとランクいけないらしい💧【ぶいすぽっ！ / 紡木こかげ】</t>
  </si>
  <si>
    <t>2024-03-23 16:12:16</t>
  </si>
  <si>
    <t>https://www.youtube.com/watch?v=MeI30zfTbjA</t>
  </si>
  <si>
    <t>【VALORANT】お昼の健康ふるぱ【ぶいすぽっ！/英リサ】</t>
  </si>
  <si>
    <t>2024-03-23 20:36:25</t>
  </si>
  <si>
    <t>https://www.youtube.com/watch?v=pVYBrprXQ7M</t>
  </si>
  <si>
    <t>【初コラボ】Terraria / w あかり先輩、うるは先輩【ぶいすぽっ！ / 紡木こかげ】</t>
  </si>
  <si>
    <t>2024-03-24 00:11:16</t>
  </si>
  <si>
    <t>https://www.youtube.com/watch?v=ZpwVxkZG2iQ</t>
  </si>
  <si>
    <t>【VALORANT】D2～コンペにゆきます【ぶいすぽっ！ / 紡木こかげ】</t>
  </si>
  <si>
    <t>2024-03-24 17:57:09</t>
  </si>
  <si>
    <t>https://www.youtube.com/watch?v=W-VZqrNPFMc</t>
  </si>
  <si>
    <t>【Supermarket Simulator】新人アルバイト始めます！💧！【 ぶいすぽっ！ / 紡木こかげ 】</t>
  </si>
  <si>
    <t>2024-03-25 01:59:57</t>
  </si>
  <si>
    <t>https://www.youtube.com/watch?v=LPUh6--SOFo</t>
  </si>
  <si>
    <t>「RAGE VALORANT 2024 feat.VSPO! 」開催記念生放送</t>
  </si>
  <si>
    <t>2024-03-25 20:55:25</t>
  </si>
  <si>
    <t>https://www.youtube.com/watch?v=Dsf0EitfCrg</t>
  </si>
  <si>
    <t>【VALORANT】アセンダントの森【ぶいすぽっ！ / 紡木こかげ】</t>
  </si>
  <si>
    <t>2024-03-26 17:25:32</t>
  </si>
  <si>
    <t>https://www.youtube.com/watch?v=uozCy4qC1s4</t>
  </si>
  <si>
    <t>【VALORANT】新モクキャラ先行体験！！！カスタム！！！うれしい！！！【ぶいすぽっ！/英リサ】</t>
  </si>
  <si>
    <t>2024-03-26 21:34:09</t>
  </si>
  <si>
    <t>https://www.youtube.com/watch?v=B72OutnWrLU</t>
  </si>
  <si>
    <t>【VALORANT】アセンダントの街【ぶいすぽっ！ / 紡木こかげ】</t>
  </si>
  <si>
    <t>2024-03-27 16:12:32</t>
  </si>
  <si>
    <t>https://www.youtube.com/watch?v=qncGBLgH7PA</t>
  </si>
  <si>
    <t>【RAGE VALORANT 2024feat.VSPO!】公開練習1日目【ぶいすぽっ！ / 紡木こかげ】</t>
  </si>
  <si>
    <t>2024-03-27 20:07:03</t>
  </si>
  <si>
    <t>https://www.youtube.com/watch?v=YgLtfXigoSg</t>
  </si>
  <si>
    <t>【VALORANT】アセンダントの村【ぶいすぽっ！ / 紡木こかげ】</t>
  </si>
  <si>
    <t>2024-03-28 20:06:06</t>
  </si>
  <si>
    <t>https://www.youtube.com/watch?v=cYbWTSRENvw</t>
  </si>
  <si>
    <t>【Supermarket Simulator】アルバイト出勤2日目【 ぶいすぽっ！ / 紡木こかげ 】</t>
  </si>
  <si>
    <t>2024-03-29 01:12:38</t>
  </si>
  <si>
    <t>https://www.youtube.com/watch?v=lWF5zwxrT40</t>
  </si>
  <si>
    <t>【雑談】15万人ありがとう！📘💧【ぶいすぽっ！ / 紡木こかげ】</t>
  </si>
  <si>
    <t>2024-03-30 00:55:28</t>
  </si>
  <si>
    <t>https://www.youtube.com/watch?v=Md8YMzRtPOE</t>
  </si>
  <si>
    <t>VALORANT Challengers Japan 2024 Split 1 - Playoff Finals Day 1 公認ウォッチパーティー</t>
  </si>
  <si>
    <t>2024-03-30 21:47:36</t>
  </si>
  <si>
    <t>https://www.youtube.com/watch?v=-DakOxK4_tM</t>
  </si>
  <si>
    <t>【Supermarket Simulator】少しずつ広くなってきたマイスーパー【 ぶいすぽっ！ / 紡木こかげ 】</t>
  </si>
  <si>
    <t>2024-03-31 03:56:13</t>
  </si>
  <si>
    <t>https://www.youtube.com/watch?v=NGAKnVEAaRo</t>
  </si>
  <si>
    <t>VALORANT Challengers Japan 2024 Split 1 - Playoff Finals Day 2 公認ウォッチパーティー</t>
  </si>
  <si>
    <t>2024-03-31 22:21:00</t>
  </si>
  <si>
    <t>https://www.youtube.com/watch?v=zNjwYMM21KU</t>
  </si>
  <si>
    <t>【Supermarket Simulator】スーパーバイトがやめられない #４【 ぶいすぽっ！ / 紡木こかげ 】</t>
  </si>
  <si>
    <t>2024-04-01 03:31:50</t>
  </si>
  <si>
    <t>https://www.youtube.com/watch?v=s01ZYGXLqno</t>
  </si>
  <si>
    <t>【VALORANT】アセンダントおじさん【ぶいすぽっ！ / 紡木こかげ】</t>
  </si>
  <si>
    <t>2024-04-02 01:25:29</t>
  </si>
  <si>
    <t>https://www.youtube.com/watch?v=p1K05ocHjes</t>
  </si>
  <si>
    <t>【 雑 】 布着てるよ 【 エイプリ 】</t>
  </si>
  <si>
    <t>2024-04-01 20:00:28</t>
  </si>
  <si>
    <t>https://www.youtube.com/watch?v=STWaWhgNkgc</t>
  </si>
  <si>
    <t>〖にじさんじ編〗💕恋バナ女子会2024💕〖にじさんじ￤魔界ノりりむ〗</t>
  </si>
  <si>
    <t>2024-04-01 21:35:09</t>
  </si>
  <si>
    <t>https://www.youtube.com/watch?v=U-7wuV0JhIw</t>
  </si>
  <si>
    <t>【ざくしい３周年】Bacteria～俺ら最強2人組のライブ～【笹木漸九/椎名獅亥/にじさんじ】</t>
  </si>
  <si>
    <t>2024-04-01 20:48:07</t>
  </si>
  <si>
    <t>https://www.youtube.com/watch?v=yART_G1zKW4</t>
  </si>
  <si>
    <t>【VALORANT】ニコニコハッピーソロコンペ【ぶいすぽっ！ / 紡木こかげ】</t>
  </si>
  <si>
    <t>2024-04-02 18:55:19</t>
  </si>
  <si>
    <t>https://www.youtube.com/watch?v=nC3FxnxaFe4</t>
  </si>
  <si>
    <t>【RAGE VALORANT 2024feat.VSPO!】公開チーム練習2日目【ぶいすぽっ！ / 紡木こかげ】</t>
  </si>
  <si>
    <t>2024-04-04 00:37:26</t>
  </si>
  <si>
    <t>https://www.youtube.com/watch?v=2XRb5BAq9sQ</t>
  </si>
  <si>
    <t>【RAGE VALORANT 2024feat.VSPO!】公開チーム練習３日目【ぶいすぽっ！ / 紡木こかげ】</t>
  </si>
  <si>
    <t>2024-04-05 01:04:30</t>
  </si>
  <si>
    <t>https://www.youtube.com/watch?v=HacacfZLg7U</t>
  </si>
  <si>
    <t>【VALORANT】２日やらないだけで久しぶりに感じるソロコンペ【ぶいすぽっ！ / 紡木こかげ】</t>
  </si>
  <si>
    <t>2024-04-05 18:26:35</t>
  </si>
  <si>
    <t>https://www.youtube.com/watch?v=jB4XWbYWZZo</t>
  </si>
  <si>
    <t>【🌃夜ふかし雑談】#1 あったかい飲み物でも飲みながら【ぶいすぽっ！胡桃のあ】</t>
  </si>
  <si>
    <t>2024-04-06 02:31:37</t>
  </si>
  <si>
    <t>https://www.youtube.com/watch?v=6Yx01009JmY</t>
  </si>
  <si>
    <t>【VALORANT】今日でイモータルいけるんけ【ぶいすぽっ！ / 紡木こかげ】</t>
  </si>
  <si>
    <t>2024-04-06 17:12:30</t>
  </si>
  <si>
    <t>https://www.youtube.com/watch?v=2CcuitQOpeU</t>
  </si>
  <si>
    <t>【VALORANT】今日でイモータルいけるんけ２【ぶいすぽっ！ / 紡木こかげ】</t>
  </si>
  <si>
    <t>2024-04-07 20:33:46</t>
  </si>
  <si>
    <t>https://www.youtube.com/watch?v=nheS9N86WkU</t>
  </si>
  <si>
    <t>【VALORANT】タイトルがどうしても決まらなかった【ぶいすぽっ！ / 紡木こかげ】</t>
  </si>
  <si>
    <t>2024-04-09 09:21:44</t>
  </si>
  <si>
    <t>https://www.youtube.com/watch?v=F0OoK1hYeGM</t>
  </si>
  <si>
    <t>【RAGE VALORANT 2024feat.VSPO!】公開チーム練習4日目【ぶいすぽっ！ / 紡木こかげ】</t>
  </si>
  <si>
    <t>2024-04-11 01:54:03</t>
  </si>
  <si>
    <t>https://www.youtube.com/watch?v=2BGVtaRUxvA</t>
  </si>
  <si>
    <t>【VALORANT】今日でイモータルいけるんけ３【ぶいすぽっ！ / 紡木こかげ】</t>
  </si>
  <si>
    <t>2024-04-12 04:58:12</t>
  </si>
  <si>
    <t>https://www.youtube.com/watch?v=zhFaSD32n2Y</t>
  </si>
  <si>
    <t>【 A Dance of Fire And Ice 】 アイスダンスファイアーボールホールディングス 【 音ゲー 】</t>
  </si>
  <si>
    <t>2024-04-13 06:00:43</t>
  </si>
  <si>
    <t>https://www.youtube.com/watch?v=se0s_s3etXc</t>
  </si>
  <si>
    <t>【実食】銀だこの九条ねぎマヨとチーズ明太子を食べてみる【ぶいすぽっ！ / 紡木こかげ】</t>
  </si>
  <si>
    <t>2024-04-13 16:27:19</t>
  </si>
  <si>
    <t>https://www.youtube.com/watch?v=HIqh-eEkjxc</t>
  </si>
  <si>
    <t>【VCR RUST】上　陸　し　て　み　た【ローレン・イロアス/にじさんじ】</t>
  </si>
  <si>
    <t>2024-04-14 08:54:22</t>
  </si>
  <si>
    <t>https://www.youtube.com/watch?v=VP2bcvDRIYs</t>
  </si>
  <si>
    <t>【VCR RUST】完全復活の男【ローレン・イロアス/にじさんじ】</t>
  </si>
  <si>
    <t>2024-04-15 06:40:46</t>
  </si>
  <si>
    <t>https://www.youtube.com/watch?v=MGqn6pNbxoQ</t>
  </si>
  <si>
    <t>【VCR RUST】最前線飛ばせ僕たちは（攻略組）【ローレン・イロアス/にじさんじ】</t>
  </si>
  <si>
    <t>2024-04-16 05:53:21</t>
  </si>
  <si>
    <t>https://www.youtube.com/watch?v=gRSC7Zf0RmE</t>
  </si>
  <si>
    <t>【VCR RUST】#4 空を飛ぶ【ローレン・イロアス/にじさんじ】</t>
  </si>
  <si>
    <t>2024-04-17 03:58:38</t>
  </si>
  <si>
    <t>https://www.youtube.com/watch?v=eMYS0wqutwU</t>
  </si>
  <si>
    <t>【VCR RUST】#5 今日も今日とてをもろいやん【ローレン・イロアス/にじさんじ】</t>
  </si>
  <si>
    <t>2024-04-18 04:17:05</t>
  </si>
  <si>
    <t>https://www.youtube.com/watch?v=GkywxZsXXSQ</t>
  </si>
  <si>
    <t>【VCR RUST】#6 ヘリタクシー＆ボス攻略【ローレン・イロアス/にじさんじ】</t>
  </si>
  <si>
    <t>2024-04-19 06:30:43</t>
  </si>
  <si>
    <t>https://www.youtube.com/watch?v=pKbgqhbTfyM</t>
  </si>
  <si>
    <t>【VCR RUST】#7 やるでええええええええええい【ローレン・イロアス/にじさんじ】</t>
  </si>
  <si>
    <t>2024-04-20 06:33:25</t>
  </si>
  <si>
    <t>https://www.youtube.com/watch?v=6r_9wu9Ju14</t>
  </si>
  <si>
    <t>【飲酒雑談】デビュー1ヵ月記念!!一緒に乾杯しよう📘💧【ぶいすぽっ！ / 紡木こかげ】</t>
  </si>
  <si>
    <t>2024-04-20 00:27:50</t>
  </si>
  <si>
    <t>https://www.youtube.com/watch?v=ZKoh4SoMORU</t>
  </si>
  <si>
    <t>【#緋月ゆい3D】遂に"3D"になる…!?✨️【緋月ゆい/ネオポルテ】</t>
  </si>
  <si>
    <t>2024-04-20 21:49:06</t>
  </si>
  <si>
    <t>https://www.youtube.com/watch?v=jLvXmNRJFbI</t>
  </si>
  <si>
    <t>【VCR RUST】#8 カボチャとトラバサミと愉快な仲間たち【ローレン・イロアス/にじさんじ】</t>
  </si>
  <si>
    <t>2024-04-21 06:27:37</t>
  </si>
  <si>
    <t>https://www.youtube.com/watch?v=FIta64rm66E</t>
  </si>
  <si>
    <t>【#或世イヌ3D】３Ｄだ！！ライブにゲストトークに楽しんでくれぇい！！！【或世イヌ/Neo-Porte】</t>
  </si>
  <si>
    <t>2024-04-21 22:14:52</t>
  </si>
  <si>
    <t>https://www.youtube.com/watch?v=GKykDd0GMN8</t>
  </si>
  <si>
    <t>【VCR RUST】最終日【ローレン・イロアス/にじさんじ】</t>
  </si>
  <si>
    <t>2024-04-22 04:00:04</t>
  </si>
  <si>
    <t>https://www.youtube.com/watch?v=q6LvtBVWc_c</t>
  </si>
  <si>
    <t>【50万人記念】初めてのASMR🎧【KU100/ぶいすぽ/八雲べに】</t>
  </si>
  <si>
    <t>2024-04-23 21:05:08</t>
  </si>
  <si>
    <t>https://www.youtube.com/watch?v=GUrgBnL0DeQ</t>
  </si>
  <si>
    <t>【マリカ8DX】ラウンジ【シェリン/にじさんじ】</t>
  </si>
  <si>
    <t>2024-04-24 21:46:41</t>
  </si>
  <si>
    <t>https://www.youtube.com/watch?v=MryCaCo8ikk</t>
  </si>
  <si>
    <t>力を取り戻す（新）</t>
  </si>
  <si>
    <t>2024-04-26 01:01:27</t>
  </si>
  <si>
    <t>https://www.youtube.com/watch?v=wQYKHrWr1b4</t>
  </si>
  <si>
    <t>流石に力を取り戻す</t>
  </si>
  <si>
    <t>2024-04-29 00:44:36</t>
  </si>
  <si>
    <t>https://www.youtube.com/watch?v=u9iqey-RWAE</t>
  </si>
  <si>
    <t>RAGE VALORANT 2024 feat.VSPO!</t>
  </si>
  <si>
    <t>2024-04-29 17:52:51</t>
  </si>
  <si>
    <t>https://www.youtube.com/watch?v=aRbMHthNeyw</t>
  </si>
  <si>
    <t>【マリオカート8DX】とうとう来たなこの時が【ローレン・イロアス/にじさんじ】</t>
  </si>
  <si>
    <t>2024-04-30 03:59:33</t>
  </si>
  <si>
    <t>https://www.youtube.com/watch?v=Lf6w4Z5RpjU</t>
  </si>
  <si>
    <t>【 マリカ8 】 メイリオフォント8 【 雑魚 】</t>
  </si>
  <si>
    <t>2024-04-30 02:08:10</t>
  </si>
  <si>
    <t>https://www.youtube.com/watch?v=tHXaGBQD0RU</t>
  </si>
  <si>
    <t>【マリカ8DX】96コース耐久 with にじさんじのみなさん #マリカにじさんじ杯【シェリン/にじさんじ】</t>
  </si>
  <si>
    <t>2024-05-01 01:14:04</t>
  </si>
  <si>
    <t>https://www.youtube.com/watch?v=a_Ogg_jLtas</t>
  </si>
  <si>
    <t>【#マリカにじさんじ杯】我らにじさんじ12人フルパ練習会【不破湊/にじさんじ】</t>
  </si>
  <si>
    <t>2024-05-01 22:33:24</t>
  </si>
  <si>
    <t>https://www.youtube.com/watch?v=M76MTjAgFI4</t>
  </si>
  <si>
    <t>【マリオカート8DX】レート１００００耐久配信【ローレン・イロアス/にじさんじ】</t>
  </si>
  <si>
    <t>2024-05-02 02:29:00</t>
  </si>
  <si>
    <t>https://www.youtube.com/watch?v=BMyBzIPN3bI</t>
  </si>
  <si>
    <t>【初配信】はじめまして！！千燈ゆうひです！！【 #ぶいすぽ新メンバー ⁠#千燈ゆうひ 】</t>
  </si>
  <si>
    <t>2024-05-02 19:05:14</t>
  </si>
  <si>
    <t>https://www.youtube.com/watch?v=rTehLr_kmq8</t>
  </si>
  <si>
    <t>【#マリカにじさんじ杯】予選突破プログラムインストール【ローレン・イロアス/にじさんじ】</t>
  </si>
  <si>
    <t>2024-05-03 02:39:34</t>
  </si>
  <si>
    <t>https://www.youtube.com/watch?v=J_87B8gv1CQ</t>
  </si>
  <si>
    <t>【雑談】だらだら雑談しよ！【 ぶいすぽっ！ / 千燈ゆうひ 】</t>
  </si>
  <si>
    <t>2024-05-03 13:14:19</t>
  </si>
  <si>
    <t>https://www.youtube.com/watch?v=vrKkzcEauAA</t>
  </si>
  <si>
    <t>【マリカ8DX】大会練習 #マリカにじさんじ杯【シェリン/にじさんじ】</t>
  </si>
  <si>
    <t>2024-05-03 18:05:15</t>
  </si>
  <si>
    <t>https://www.youtube.com/watch?v=WKwklq8ENg0</t>
  </si>
  <si>
    <t>【#マリカにじさんじ杯】せめよん合宿【ローレン・イロアス/にじさんじ】</t>
  </si>
  <si>
    <t>2024-05-04 04:51:16</t>
  </si>
  <si>
    <t>https://www.youtube.com/watch?v=jjIvn6f5H_c</t>
  </si>
  <si>
    <t>【 #マリカにじさんじ杯】 せめてあと5コース 【  練習 】</t>
  </si>
  <si>
    <t>2024-05-05 03:36:39</t>
  </si>
  <si>
    <t>https://www.youtube.com/watch?v=xwV2_JumS8U</t>
  </si>
  <si>
    <t>【#マリカにじさんじ杯】―前日特訓―もってくれ俺の指【ローレン・イロアス/にじさんじ】</t>
  </si>
  <si>
    <t>2024-05-05 01:49:27</t>
  </si>
  <si>
    <t>https://www.youtube.com/watch?v=ya8oR7YLt7g</t>
  </si>
  <si>
    <t>2024-05-05 00:38:13</t>
  </si>
  <si>
    <t>https://www.youtube.com/watch?v=P64A1piDv6k</t>
  </si>
  <si>
    <t>【マリオカート8DX】第6回マリオカートにじさんじ杯 予選【#マリカにじさんじ杯】</t>
  </si>
  <si>
    <t>2024-05-05 22:10:33</t>
  </si>
  <si>
    <t>https://www.youtube.com/watch?v=FUo-YzsjdBM</t>
  </si>
  <si>
    <t>【 #マリカにじさんじ杯】 祓う取り込む 【 本番 】</t>
  </si>
  <si>
    <t>2024-05-05 16:47:35</t>
  </si>
  <si>
    <t>https://www.youtube.com/watch?v=sMNbzX9VcqM</t>
  </si>
  <si>
    <t>【#マリカにじさんじ杯】本番 打開打開打開打開打開【ローレン・イロアス/にじさんじ】</t>
  </si>
  <si>
    <t>2024-05-05 17:40:17</t>
  </si>
  <si>
    <t>https://www.youtube.com/watch?v=d6etqoIh__Y</t>
  </si>
  <si>
    <t>予選で力を取り戻す #マリカにじさんじ杯</t>
  </si>
  <si>
    <t>2024-05-05 19:16:04</t>
  </si>
  <si>
    <t>https://www.youtube.com/watch?v=pofJ3IdEWDk</t>
  </si>
  <si>
    <t>【マリカ8DX】予選 #マリカにじさんじ杯【シェリン/にじさんじ】</t>
  </si>
  <si>
    <t>2024-05-05 19:14:32</t>
  </si>
  <si>
    <t>https://www.youtube.com/watch?v=jzzoAwn4Yi0</t>
  </si>
  <si>
    <t>【マリオカート8DX】第6回マリオカートにじさんじ杯 本戦【#マリカにじさんじ杯】</t>
  </si>
  <si>
    <t>2024-05-06 21:08:17</t>
  </si>
  <si>
    <t>https://www.youtube.com/watch?v=UJ_0ht9VsLM</t>
  </si>
  <si>
    <t>【 #マリカにじさんじ杯】 マリカ全盛令和の世 【 マリカ杯本番 】</t>
  </si>
  <si>
    <t>2024-05-06 17:18:15</t>
  </si>
  <si>
    <t>https://www.youtube.com/watch?v=6_kmbRjndO4</t>
  </si>
  <si>
    <t>本戦で力を取り戻す #マリカにじさんじ杯</t>
  </si>
  <si>
    <t>2024-05-06 18:01:47</t>
  </si>
  <si>
    <t>https://www.youtube.com/watch?v=iPUxLYyOjBg</t>
  </si>
  <si>
    <t>【#マリカにじさんじ杯】勝つぞおおおおおおおおおおおおおおおおおおお【ローレン・イロアス/にじさんじ】</t>
  </si>
  <si>
    <t>2024-05-06 18:33:03</t>
  </si>
  <si>
    <t>https://www.youtube.com/watch?v=PNmfJSrbOq8</t>
  </si>
  <si>
    <t>本戦で力を取り戻す２ #マリカにじさんじ杯</t>
  </si>
  <si>
    <t>2024-05-06 20:54:26</t>
  </si>
  <si>
    <t>https://www.youtube.com/watch?v=bdyxkfOQ8tw</t>
  </si>
  <si>
    <t>【#マリカにじさんじ杯】準決勝、渋谷に向けて。【ローレン・イロアス/にじさんじ】</t>
  </si>
  <si>
    <t>2024-05-06 19:52:37</t>
  </si>
  <si>
    <t>https://www.youtube.com/watch?v=PmifvSvXHMs</t>
  </si>
  <si>
    <t>【 #マリカにじさんじ杯】 今際の際だぜ 【 マリカ杯本番 】</t>
  </si>
  <si>
    <t>2024-05-06 20:45:05</t>
  </si>
  <si>
    <t>https://www.youtube.com/watch?v=oDXS1SzYfkU</t>
  </si>
  <si>
    <t>【#マリカにじさんじ杯】決勝、祓うぞ。【ローレン・イロアス/にじさんじ】</t>
  </si>
  <si>
    <t>2024-05-06 20:44:51</t>
  </si>
  <si>
    <t>https://www.youtube.com/watch?v=GPyTUNiH5Gw</t>
  </si>
  <si>
    <t>【マリカ8DX】決勝 #マリカにじさんじ杯【シェリン/にじさんじ】</t>
  </si>
  <si>
    <t>2024-05-06 21:10:57</t>
  </si>
  <si>
    <t>https://www.youtube.com/watch?v=JJIz0Y7uqzI</t>
  </si>
  <si>
    <t>【VALORANT】イモ３の分厚い壁（　＾ω＾）・・・【ぶいすぽっ！ / 紡木こかげ】</t>
  </si>
  <si>
    <t>2024-05-07 18:29:52</t>
  </si>
  <si>
    <t>https://www.youtube.com/watch?v=a99nDFxQ7sQ</t>
  </si>
  <si>
    <t>【VALORANT】5等分します　フルパを【ぶいすぽっ！/英リサ】</t>
  </si>
  <si>
    <t>2024-05-08 03:01:59</t>
  </si>
  <si>
    <t>https://www.youtube.com/watch?v=kK-nLYd-CAk</t>
  </si>
  <si>
    <t>【VALORANT】本日はフルパを予定しております【ぶいすぽっ！/英リサ】</t>
  </si>
  <si>
    <t>2024-05-09 21:52:09</t>
  </si>
  <si>
    <t>https://www.youtube.com/watch?v=-AqDTw3TFZg</t>
  </si>
  <si>
    <t>【VALORANT】そーヴぁくんといっしょ【ぶいすぽっ！ / 紡木こかげ】</t>
  </si>
  <si>
    <t>2024-05-10 18:33:48</t>
  </si>
  <si>
    <t>https://www.youtube.com/watch?v=DU23281OCsY</t>
  </si>
  <si>
    <t>【VALORANT】ふみんあさかつ【ぶいすぽ/一ノ瀬うるは】</t>
  </si>
  <si>
    <t>2024-05-11 15:39:53</t>
  </si>
  <si>
    <t>https://www.youtube.com/watch?v=lnsGNow5LgM</t>
  </si>
  <si>
    <t>【#不破湊3Dライブ】Shall We Dance ? ※重大発表アリ【にじさんじ】</t>
  </si>
  <si>
    <t>2024-05-11 22:27:15</t>
  </si>
  <si>
    <t>https://www.youtube.com/watch?v=ukdxGDE7Jyo</t>
  </si>
  <si>
    <t>悲しみの雑談【ぶいすぽっ！ / 紡木こかげ】</t>
  </si>
  <si>
    <t>2024-05-11 23:20:38</t>
  </si>
  <si>
    <t>https://www.youtube.com/watch?v=V__U2YEsgQI</t>
  </si>
  <si>
    <t>【Overwatch2】認定プラ３スタートだったよ３【ぶいすぽっ！ / 紡木こかげ】</t>
  </si>
  <si>
    <t>2024-05-15 02:13:10</t>
  </si>
  <si>
    <t>https://www.youtube.com/watch?v=pOL5WuJpKhY</t>
  </si>
  <si>
    <t>【VALORANT】敵に照準を合わせてクリック。【ぶいすぽ/一ノ瀬うるは】</t>
  </si>
  <si>
    <t>2024-05-15 03:37:24</t>
  </si>
  <si>
    <t>https://www.youtube.com/watch?v=vfhrTTRMhss</t>
  </si>
  <si>
    <t>【実食】お昼ご飯はケンタッキー（チーズチキンフィレバーガー、ポテトL、チョコパイ）【ぶいすぽっ！ / 紡木こかげ】</t>
  </si>
  <si>
    <t>2024-05-15 13:43:04</t>
  </si>
  <si>
    <t>https://www.youtube.com/watch?v=tuofW5-qf60</t>
  </si>
  <si>
    <t>#どくずほんしゃ　３Ｄ身体測定2024！！　にじさんじ/ドーラ/葛葉/本間ひまわり/社築</t>
  </si>
  <si>
    <t>2024-05-15 21:33:47</t>
  </si>
  <si>
    <t>https://www.youtube.com/watch?v=DjkUu4syS60</t>
  </si>
  <si>
    <t>【雑談】ウルトラレアなおしゃべり【ぶいすぽ/兎咲ミミ】</t>
  </si>
  <si>
    <t>2024-05-16 22:28:58</t>
  </si>
  <si>
    <t>https://www.youtube.com/watch?v=sQVvoZ2tJtc</t>
  </si>
  <si>
    <t>【VALORANT】ふるぱにおじゃまします【ぶいすぽ/一ノ瀬うるは】</t>
  </si>
  <si>
    <t>2024-05-17 02:11:53</t>
  </si>
  <si>
    <t>https://www.youtube.com/watch?v=81nyNJ_bjMY</t>
  </si>
  <si>
    <t>【 #小清水透3D 】なんと3Dになりました。お披露目🎤✨【小清水 透 / にじさんじ】</t>
  </si>
  <si>
    <t>2024-05-17 22:07:11</t>
  </si>
  <si>
    <t>https://www.youtube.com/watch?v=Dopc4AVV6TA</t>
  </si>
  <si>
    <t>【VALORANT】AIMさん頑張ってください【ぶいすぽ/一ノ瀬うるは】</t>
  </si>
  <si>
    <t>2024-05-18 01:37:59</t>
  </si>
  <si>
    <t>https://www.youtube.com/watch?v=CVAjwX7mGqE</t>
  </si>
  <si>
    <t>【#雀魂】 あと１ラスで降段。十対局勝負。～１４００局ぶりの雀聖☆２へ～【白雪レイド / 遅延あり】</t>
  </si>
  <si>
    <t>2024-05-18 19:34:44</t>
  </si>
  <si>
    <t>https://www.youtube.com/watch?v=oXrC1lvc0eA</t>
  </si>
  <si>
    <t>【Minecraft】人生初のぶいすぽハードコアとハードコア【ぶいすぽっ！ / 紡木こかげ】</t>
  </si>
  <si>
    <t>2024-05-19 03:42:25</t>
  </si>
  <si>
    <t>https://www.youtube.com/watch?v=81T38sY-TyY</t>
  </si>
  <si>
    <t>【ニチアサ】にちゃあさ【 ぶいすぽっ！ / 小森めと 】</t>
  </si>
  <si>
    <t>2024-05-19 10:14:13</t>
  </si>
  <si>
    <t>https://www.youtube.com/watch?v=0phXal7azOg</t>
  </si>
  <si>
    <t>【#ぶいすぽカンタン酢】のあつなべにのカンタン！クッキング対決【ぶいすぽ/八雲べに】</t>
  </si>
  <si>
    <t>2024-05-19 20:35:50</t>
  </si>
  <si>
    <t>https://www.youtube.com/watch?v=4-RqtYBJUdA</t>
  </si>
  <si>
    <t>【Content Warning】ホラー映像系YOUTUBERはじめました /w ぶっ３ ぼど あかりん３【ローレン・イロアス/にじさんじ】</t>
  </si>
  <si>
    <t>2024-05-20 02:19:54</t>
  </si>
  <si>
    <t>https://www.youtube.com/watch?v=bEgSDptdrmo</t>
  </si>
  <si>
    <t>【Lethal Company】同期と先輩と初見リーサルカンパニー【ぶいすぽっ！ / 紡木こかげ】</t>
  </si>
  <si>
    <t>2024-05-21 01:00:21</t>
  </si>
  <si>
    <t>https://www.youtube.com/watch?v=Gn3lJTuJkz4</t>
  </si>
  <si>
    <t>【VALORANT】イモ1ソロコンペ（　＾ω＾）・・・【ぶいすぽっ！ / 紡木こかげ】</t>
  </si>
  <si>
    <t>2024-05-21 22:18:51</t>
  </si>
  <si>
    <t>https://www.youtube.com/watch?v=bfbhn0DTEvE</t>
  </si>
  <si>
    <t>重大発表の時期ですね</t>
  </si>
  <si>
    <t>2024-05-21 22:52:52</t>
  </si>
  <si>
    <t>https://www.youtube.com/watch?v=UqSXOSyX5sM</t>
  </si>
  <si>
    <t>出張から帰ってきたから土産話でも</t>
  </si>
  <si>
    <t>2024-05-22 02:08:59</t>
  </si>
  <si>
    <t>https://www.youtube.com/watch?v=-H0RgDXFgGU</t>
  </si>
  <si>
    <t>【VALORANT】ぶいすぽふるぱﾅｳ【ぶいすぽ/一ノ瀬うるは】</t>
  </si>
  <si>
    <t>2024-05-22 23:15:42</t>
  </si>
  <si>
    <t>https://www.youtube.com/watch?v=xR7RS54n6Pk</t>
  </si>
  <si>
    <t>【APEX】ここでFPSを一つまみ　W/うるか３、レイド３【ぶいすぽ / 猫汰つな】</t>
  </si>
  <si>
    <t>2024-05-23 01:30:19</t>
  </si>
  <si>
    <t>https://www.youtube.com/watch?v=gqywYEvKr9U</t>
  </si>
  <si>
    <t>【実食】朝ご飯の銀だこ食べる。( ぜったいうまい‼ たこ焼＆てりたま )【ぶいすぽっ！ / 紡木こかげ】</t>
  </si>
  <si>
    <t>2024-05-23 16:31:46</t>
  </si>
  <si>
    <t>https://www.youtube.com/watch?v=rJ_ZJnENkvs</t>
  </si>
  <si>
    <t>【APEX】女子パえぺ　W/ゆいちゃん、といとい【ぶいすぽ / 猫汰つな】</t>
  </si>
  <si>
    <t>2024-05-23 21:42:15</t>
  </si>
  <si>
    <t>https://www.youtube.com/watch?v=kLEm5okgp74</t>
  </si>
  <si>
    <t>華木</t>
  </si>
  <si>
    <t>2024-05-24 02:19:40</t>
  </si>
  <si>
    <t>https://www.youtube.com/watch?v=gh2PctRfvrY</t>
  </si>
  <si>
    <t>【APEX】ランクマッチ解放したいでゴワス【ぶいすぽっ！ / 紡木こかげ】</t>
  </si>
  <si>
    <t>2024-05-24 11:51:35</t>
  </si>
  <si>
    <t>https://www.youtube.com/watch?v=SGOthmOQiks</t>
  </si>
  <si>
    <t>【VALORANT】汗ちゃれんじ1日目【百鬼あやめ/ホロライブ】</t>
  </si>
  <si>
    <t>2024-05-25 02:39:02</t>
  </si>
  <si>
    <t>https://www.youtube.com/watch?v=z5GZpyJ6VOQ</t>
  </si>
  <si>
    <t>【VALORANT】イモ２おじさん【ぶいすぽっ！ / 紡木こかげ】</t>
  </si>
  <si>
    <t>2024-05-25 08:07:50</t>
  </si>
  <si>
    <t>https://www.youtube.com/watch?v=P2wk5sNf-JI</t>
  </si>
  <si>
    <t>【Overwatch2】フルパOW部お邪魔します・・・！【ぶいすぽっ！ / 紡木こかげ】</t>
  </si>
  <si>
    <t>2024-05-26 02:18:13</t>
  </si>
  <si>
    <t>https://www.youtube.com/watch?v=RkbFZvpQ7Vs</t>
  </si>
  <si>
    <t>🛸【ラプ様生誕祭2024】う、うまれる！#ラプ様と愉快な仲間たち【3D LIVE】💜</t>
  </si>
  <si>
    <t>2024-05-25 21:09:04</t>
  </si>
  <si>
    <t>https://www.youtube.com/watch?v=q4XGBW-UGg0</t>
  </si>
  <si>
    <t>【🌃夜ふかし雑談】#5 わーん！ひさしぶりすぎる(；；)！【ぶいすぽっ！胡桃のあ】</t>
  </si>
  <si>
    <t>2024-05-26 03:59:30</t>
  </si>
  <si>
    <t>https://www.youtube.com/watch?v=NoqedIkAU1A</t>
  </si>
  <si>
    <t>【APEX】やったあ！今日はフルパエペだ！/ すみれ先輩、セナ先輩🤍【ぶいすぽっ！ / 紡木こかげ】</t>
  </si>
  <si>
    <t>2024-05-26 22:53:17</t>
  </si>
  <si>
    <t>https://www.youtube.com/watch?v=Z2BO5QVRspw</t>
  </si>
  <si>
    <t>【雑談】お菓子とドーナツ食べながら少しだけお話しようぞ【ぶいすぽっ！ / 紡木こかげ】</t>
  </si>
  <si>
    <t>2024-05-27 02:33:15</t>
  </si>
  <si>
    <t>https://www.youtube.com/watch?v=RHt_JMBmEKQ</t>
  </si>
  <si>
    <t>【VALORANT】イモ２ヌマオ【ぶいすぽっ！ / 紡木こかげ】</t>
  </si>
  <si>
    <t>2024-05-27 21:58:09</t>
  </si>
  <si>
    <t>https://www.youtube.com/watch?v=gmJZCCmlFTI</t>
  </si>
  <si>
    <t>【League of Legends】LEAGUE OF LEON初参加！がんばるぞい！【 ぶいすぽっ！ / 千燈ゆうひ 】</t>
  </si>
  <si>
    <t>2024-05-28 03:23:29</t>
  </si>
  <si>
    <t>https://www.youtube.com/watch?v=gXxca8Dz76s</t>
  </si>
  <si>
    <t>【VALORANT】イモ２マヌオ【ぶいすぽっ！ / 紡木こかげ】</t>
  </si>
  <si>
    <t>2024-05-29 02:50:18</t>
  </si>
  <si>
    <t>https://www.youtube.com/watch?v=J6BxuxsXtKA</t>
  </si>
  <si>
    <t>【VALORANT】イモ２マヌオ２【ぶいすぽっ！ / 紡木こかげ】</t>
  </si>
  <si>
    <t>2024-05-29 10:30:58</t>
  </si>
  <si>
    <t>https://www.youtube.com/watch?v=N5DRWt79mtw</t>
  </si>
  <si>
    <t>【 VALORANT 】ふるぱてだあああ【 ぶいすぽっ！ / 小森めと 】</t>
  </si>
  <si>
    <t>2024-05-30 02:00:42</t>
  </si>
  <si>
    <t>https://www.youtube.com/watch?v=HbXwTRdLafY</t>
  </si>
  <si>
    <t>【 Valo 】 弾あたらなくて草カスタム 【 にじさんじの方々と 】</t>
  </si>
  <si>
    <t>2024-05-31 00:51:43</t>
  </si>
  <si>
    <t>https://www.youtube.com/watch?v=KWboTbsx_oY</t>
  </si>
  <si>
    <t>【実食】金のマルゲリータを初めて食べる【ぶいすぽっ！ / 紡木こかげ】</t>
  </si>
  <si>
    <t>2024-05-31 19:23:27</t>
  </si>
  <si>
    <t>https://www.youtube.com/watch?v=xfqDFbrtSlI</t>
  </si>
  <si>
    <t>【 Minecraft 】ぶいすぽハードコアでつ✨【 ぶいすぽっ！ / 小森めと 】</t>
  </si>
  <si>
    <t>2024-06-01 03:26:21</t>
  </si>
  <si>
    <t>https://www.youtube.com/watch?v=VqM85dn1dSc</t>
  </si>
  <si>
    <t>スマブラ杯前日ウキウキ対戦会＠イブラヒム、ひば、葛葉</t>
  </si>
  <si>
    <t>2024-06-02 01:57:46</t>
  </si>
  <si>
    <t>https://www.youtube.com/watch?v=ZcaBhowYJuM</t>
  </si>
  <si>
    <t>【 スマブラ 】 ラブレス第一章 【 #にじさんじスマブラ杯 】</t>
  </si>
  <si>
    <t>2024-06-02 18:18:16</t>
  </si>
  <si>
    <t>https://www.youtube.com/watch?v=DLCa0RiFHyI</t>
  </si>
  <si>
    <t>【 誕生日カウントダウン 】飲酒！お酒飲みながら迎える誕生日2024🍰🎉【小清水 透 / にじさんじ】</t>
  </si>
  <si>
    <t>2024-06-03 02:17:54</t>
  </si>
  <si>
    <t>https://www.youtube.com/watch?v=gYKNBDAQjPw</t>
  </si>
  <si>
    <t>【 ASMR┊3Dio 】誕生日なのでよしよしされたいし、よしよしする？【小清水 透 / にじさんじ】</t>
  </si>
  <si>
    <t>2024-06-04 01:13:47</t>
  </si>
  <si>
    <t>https://www.youtube.com/watch?v=7iysN5oqbrs</t>
  </si>
  <si>
    <t>【Minecraft】やったー！初めてのぶいすぽ鯖だ！ / リサ先輩💚💐【ぶいすぽっ！ / 紡木こかげ】</t>
  </si>
  <si>
    <t>2024-06-05 03:55:36</t>
  </si>
  <si>
    <t>https://www.youtube.com/watch?v=mFyIWR9DX1M</t>
  </si>
  <si>
    <t>お久しぶりです、生きてます。</t>
  </si>
  <si>
    <t>2024-06-06 23:16:44</t>
  </si>
  <si>
    <t>https://www.youtube.com/watch?v=9u8jJ8rfcIk</t>
  </si>
  <si>
    <t>【 Valorant 】最近仲良くなったお友達とデュオに行きますっ‼w/しろなしずく【にじさんじ/獅子堂あかり】</t>
  </si>
  <si>
    <t>2024-06-08 01:51:02</t>
  </si>
  <si>
    <t>https://www.youtube.com/watch?v=_iGJ2F054tY</t>
  </si>
  <si>
    <t>【 雑談 】深夜のまったり雑談！マイク変わりました【小清水 透 / にじさんじ】</t>
  </si>
  <si>
    <t>2024-06-08 02:32:40</t>
  </si>
  <si>
    <t>https://www.youtube.com/watch?v=RqfXNtanLJQ</t>
  </si>
  <si>
    <t>【VALORANT】ガチでやろうや ｒａｎｋｅｄ【ローレン・イロアス/にじさんじ】</t>
  </si>
  <si>
    <t>2024-06-10 23:25:25</t>
  </si>
  <si>
    <t>https://www.youtube.com/watch?v=rGK5yHUcOus</t>
  </si>
  <si>
    <t>【Overcooked! 2】＠２い、た【八雲べに/夢野あかり/一ノ瀬うるは/橘ひなの/】</t>
  </si>
  <si>
    <t>2024-06-13 02:07:38</t>
  </si>
  <si>
    <t>https://www.youtube.com/watch?v=EZ6FfpdxAhY</t>
  </si>
  <si>
    <t>【 スライムランチャー 】完全初見！深夜のまったりスライム牧場…？【小清水 透 / にじさんじ】</t>
  </si>
  <si>
    <t>2024-06-13 11:57:28</t>
  </si>
  <si>
    <t>https://www.youtube.com/watch?v=r2ojGnNedWQ</t>
  </si>
  <si>
    <t>ツイッターいいね円卓会議</t>
  </si>
  <si>
    <t>2024-06-13 19:45:45</t>
  </si>
  <si>
    <t>https://www.youtube.com/watch?v=MMhpBVizYiw</t>
  </si>
  <si>
    <t>〖 雑談 〗ぶいすぽ新人！同期３人でお話たいむ。の巻〖 ぶいすぽっ！ / 夜乃くろむ 〗</t>
  </si>
  <si>
    <t>2024-06-13 23:07:48</t>
  </si>
  <si>
    <t>https://www.youtube.com/watch?v=ZOlaBgRIt5k</t>
  </si>
  <si>
    <t>俺にも『マリオワールド』くらいやらせてくれよ</t>
  </si>
  <si>
    <t>2024-06-14 23:35:42</t>
  </si>
  <si>
    <t>https://www.youtube.com/watch?v=iTE0aTknUCY</t>
  </si>
  <si>
    <t>【#にじGTA】にじサントス上陸 警察署しょ、ちょう 【ローレン・イロアス/にじさんじ】</t>
  </si>
  <si>
    <t>2024-06-16 03:34:40</t>
  </si>
  <si>
    <t>https://www.youtube.com/watch?v=J9QPQkab28M</t>
  </si>
  <si>
    <t>【#にじGTA】にじサントス署長2日目 我々はにじサントスの未来 【ローレン・イロアス/にじさんじ】</t>
  </si>
  <si>
    <t>2024-06-17 03:55:06</t>
  </si>
  <si>
    <t>https://www.youtube.com/watch?v=JX-gVm8FTa4</t>
  </si>
  <si>
    <t>【#にじGTA】にじサントス署長3日目 全ギャングに告ぐ 【ローレン・イロアス/にじさんじ】</t>
  </si>
  <si>
    <t>2024-06-18 03:34:02</t>
  </si>
  <si>
    <t>https://www.youtube.com/watch?v=RAVTcuikpCs</t>
  </si>
  <si>
    <t>【#にじGTA】にじサントス署長4日目 この街の未来の光達の一日 【ローレン・イロアス/にじさんじ】</t>
  </si>
  <si>
    <t>2024-06-19 03:29:07</t>
  </si>
  <si>
    <t>https://www.youtube.com/watch?v=mJnSW44whsU</t>
  </si>
  <si>
    <t>【#にじGTA】にじサントス署長5日目 にじサントス市警だ！！！！！ 【ローレン・イロアス/にじさんじ】</t>
  </si>
  <si>
    <t>2024-06-20 03:32:56</t>
  </si>
  <si>
    <t>https://www.youtube.com/watch?v=oMYk1QgXCMo</t>
  </si>
  <si>
    <t>【#にじGTA】にじサントス署長6日目 ギャング、危機感持ったほうがいい 【ローレン・イロアス/にじさんじ】</t>
  </si>
  <si>
    <t>2024-06-21 02:29:03</t>
  </si>
  <si>
    <t>https://www.youtube.com/watch?v=TVhUWShyJOo</t>
  </si>
  <si>
    <t>【#石神のぞみ3D お披露目】Welcome to Underground！～これがスーパーカリスマインフルエンサーのすがた～【石神のぞみ／にじさんじ所属】</t>
  </si>
  <si>
    <t>2024-06-21 22:25:59</t>
  </si>
  <si>
    <t>https://www.youtube.com/watch?v=6gKIA3_ihCY</t>
  </si>
  <si>
    <t>【#にじGTA】にじサントス署長7日目 眩しいって 【ローレン・イロアス/にじさんじ】</t>
  </si>
  <si>
    <t>2024-06-22 05:34:43</t>
  </si>
  <si>
    <t>https://www.youtube.com/watch?v=pwIfGEBowzQ</t>
  </si>
  <si>
    <t>【#にじGTA】にじサントス8日目 DROPS 【ローレン・イロアス/にじさんじ】</t>
  </si>
  <si>
    <t>2024-06-23 05:34:59</t>
  </si>
  <si>
    <t>https://www.youtube.com/watch?v=iVt4rXo34vQ</t>
  </si>
  <si>
    <t>【#にじGTA】にじサントス9日目署長  感謝の出勤 【ローレン・イロアス/にじさんじ】</t>
  </si>
  <si>
    <t>2024-06-24 05:34:19</t>
  </si>
  <si>
    <t>https://www.youtube.com/watch?v=ukcdeP1HF8s</t>
  </si>
  <si>
    <t>【#にじGTA】にじサントス最終日署長 光たちに幸あれ 【ローレン・イロアス/にじさんじ】</t>
  </si>
  <si>
    <t>2024-06-25 04:32:35</t>
  </si>
  <si>
    <t>https://www.youtube.com/watch?v=RK1JR8_gMQQ</t>
  </si>
  <si>
    <t>【VALORANT】CRCUPてぃむしーぴーてぃー顔合わせSCRIM【ローレン・イロアス/にじさんじ】</t>
  </si>
  <si>
    <t>2024-07-02 06:55:38</t>
  </si>
  <si>
    <t>https://www.youtube.com/watch?v=Oh604HB9g-s</t>
  </si>
  <si>
    <t>【VALORANT】CRSCRIM2日目！！ 臨時コーチＸＱＱ３【ローレン・イロアス/にじさんじ】</t>
  </si>
  <si>
    <t>2024-07-03 05:02:29</t>
  </si>
  <si>
    <t>https://www.youtube.com/watch?v=1P9leCAd0Gk</t>
  </si>
  <si>
    <t>【VALORANT】CRSCRIM3日目！！ えーすくりーむWIN #ACMWIN【ローレン・イロアス/にじさんじ】</t>
  </si>
  <si>
    <t>2024-07-04 04:21:50</t>
  </si>
  <si>
    <t>https://www.youtube.com/watch?v=5e3RXQsScuI</t>
  </si>
  <si>
    <t>【VALORANT】CRSCRIM本番！！ 勝つぞ！！！！！！ #ACMWIN【ローレン・イロアス/にじさんじ】</t>
  </si>
  <si>
    <t>2024-07-05 03:27:21</t>
  </si>
  <si>
    <t>https://www.youtube.com/watch?v=2Cr679ER8UQ</t>
  </si>
  <si>
    <t>【雑談】CRカップお疲れ様会。～ステーキ丼を添えて～【ぶいすぽっ！ / 紡木こかげ】</t>
  </si>
  <si>
    <t>2024-07-06 00:25:37</t>
  </si>
  <si>
    <t>https://www.youtube.com/watch?v=njG5RIZWJjM</t>
  </si>
  <si>
    <t>【 7DaysToDie 】 珍しいメンバーすぎるだろうが大豆  【 7D 】釈迦3しんじ3レイン3叶sasa3</t>
  </si>
  <si>
    <t>2024-07-09 04:41:09</t>
  </si>
  <si>
    <t>https://www.youtube.com/watch?v=kr3l48OAZIY</t>
  </si>
  <si>
    <t>【実食】ふわふわオムライス食べる～～（トマトチーズ）【ぶいすぽっ！ / 紡木こかげ】</t>
  </si>
  <si>
    <t>2024-07-10 15:06:20</t>
  </si>
  <si>
    <t>https://www.youtube.com/watch?v=85AaQ7ImJbU</t>
  </si>
  <si>
    <t>【重大発表】SHIBUYA HAL × VALORANT</t>
  </si>
  <si>
    <t>2024-07-11 02:19:21</t>
  </si>
  <si>
    <t>https://www.youtube.com/watch?v=E9qX8b4tBJw</t>
  </si>
  <si>
    <t>【 Valo 】 なんですかこのメンツは 【 イベント記念古パ 】</t>
  </si>
  <si>
    <t>2024-07-11 02:11:39</t>
  </si>
  <si>
    <t>https://www.youtube.com/watch?v=uQSFe7dBYOw</t>
  </si>
  <si>
    <t>【Chained Together】やばいマジでおわった。 /wエビオ３りりむ３卯月３【ローレン・イロアス/にじさんじ】</t>
  </si>
  <si>
    <t>2024-07-14 02:44:59</t>
  </si>
  <si>
    <t>https://www.youtube.com/watch?v=i8LFfY_79gU</t>
  </si>
  <si>
    <t>【 APEX 】 俺だけがアプデされていない街 【 RANK 】ふわっち</t>
  </si>
  <si>
    <t>2024-07-15 01:06:44</t>
  </si>
  <si>
    <t>https://www.youtube.com/watch?v=_MdJJX3jZ7Y</t>
  </si>
  <si>
    <t>【Overwatch2】CRCUPおじじーず　ヤルゾ【ローレン・イロアス/にじさんじ】</t>
  </si>
  <si>
    <t>2024-07-19 03:43:26</t>
  </si>
  <si>
    <t>https://www.youtube.com/watch?v=uhQ5sqCQ9B4</t>
  </si>
  <si>
    <t>【#空澄セナ4周年記念LIVE】～私がここにいる理由～ 【空澄セナ/ぶいすぽっ！】</t>
  </si>
  <si>
    <t>2024-07-19 21:02:11</t>
  </si>
  <si>
    <t>https://www.youtube.com/watch?v=rFmmP-8AfHs</t>
  </si>
  <si>
    <t>ハルヴァロ チーム発表配信</t>
  </si>
  <si>
    <t>2024-07-21 15:45:20</t>
  </si>
  <si>
    <t>https://www.youtube.com/watch?v=rQasNqM6SHU</t>
  </si>
  <si>
    <t>【 Valo 】 #ハルヴァロ すくリム一日目 【 にじさんじの方々とあでさん 】</t>
  </si>
  <si>
    <t>2024-07-23 04:35:14</t>
  </si>
  <si>
    <t>https://www.youtube.com/watch?v=tUbFroy3ops</t>
  </si>
  <si>
    <t>【 Valo 】#ハルヴァロ スクリム2日目リハビリ 【 にじさんじの方々とあでさん 】</t>
  </si>
  <si>
    <t>2024-07-24 02:32:02</t>
  </si>
  <si>
    <t>https://www.youtube.com/watch?v=NZAKyO6XIHA</t>
  </si>
  <si>
    <t>【 Valo 】#ハルヴァロ スクリム３日目 トスを呼んでくれACE 【 にじさんじの方々とあでさん 】</t>
  </si>
  <si>
    <t>2024-07-25 02:02:19</t>
  </si>
  <si>
    <t>https://www.youtube.com/watch?v=nsIpDFlIKpw</t>
  </si>
  <si>
    <t>【 Valo 】#ハルヴァロ スクリム最終日 小巨 【 にじさんじの方々とあでさん 】</t>
  </si>
  <si>
    <t>2024-07-26 02:47:52</t>
  </si>
  <si>
    <t>https://www.youtube.com/watch?v=meiFY9Qgshs</t>
  </si>
  <si>
    <t>【 VALORANT 】#ハルヴァロ 本番 飛べ 【 にじさんじの方々とあでさん 】#AD34WIN</t>
  </si>
  <si>
    <t>2024-07-26 22:58:58</t>
  </si>
  <si>
    <t>https://www.youtube.com/watch?v=92ees58JFnA</t>
  </si>
  <si>
    <t>【ニチアサ】激動【 ぶいすぽっ！ / 小森めと 】</t>
  </si>
  <si>
    <t>2024-07-28 12:55:57</t>
  </si>
  <si>
    <t>https://www.youtube.com/watch?v=YOUggQRt4DA</t>
  </si>
  <si>
    <t>よきにちようび</t>
  </si>
  <si>
    <t>2024-07-29 02:40:25</t>
  </si>
  <si>
    <t>https://www.youtube.com/watch?v=MROeCiZtCag</t>
  </si>
  <si>
    <t>【 APEX 】 V祭顔合わせ 【 渡会3イブラヒム 】</t>
  </si>
  <si>
    <t>2024-07-30 02:35:00</t>
  </si>
  <si>
    <t>https://www.youtube.com/watch?v=_aw0ILC1tkw</t>
  </si>
  <si>
    <t>【雑談】７０万人大感謝 振り返ろうの会TV【ローレン・イロアス/にじさんじ】</t>
  </si>
  <si>
    <t>2024-07-30 22:19:06</t>
  </si>
  <si>
    <t>https://www.youtube.com/watch?v=ArK63dZsAqM</t>
  </si>
  <si>
    <t>〖#ずしり6周年〗NGなし質問コーナー！！〖にじさんじ￤魔界ノりりむ〗</t>
  </si>
  <si>
    <t>2024-07-31 00:11:01</t>
  </si>
  <si>
    <t>https://www.youtube.com/watch?v=A_N6baMp_yc</t>
  </si>
  <si>
    <t>#V最協S6 チーム発表</t>
  </si>
  <si>
    <t>2024-07-31 21:53:22</t>
  </si>
  <si>
    <t>https://www.youtube.com/watch?v=iAdIKZphRSU</t>
  </si>
  <si>
    <t>【APEX】あの不破湊３とあのイブラヒム３とあの顔合わせ【ローレン・イロアス/にじさんじ】</t>
  </si>
  <si>
    <t>2024-08-01 03:39:23</t>
  </si>
  <si>
    <t>https://www.youtube.com/watch?v=YK7CF3MazH0</t>
  </si>
  <si>
    <t>【 APEX 】 V最顔合わせ 【 叶、柊ツルギ 】</t>
  </si>
  <si>
    <t>2024-08-03 05:21:53</t>
  </si>
  <si>
    <t>https://www.youtube.com/watch?v=ryCCPFOB_Vc</t>
  </si>
  <si>
    <t>【#藍沢エマ新衣装】見てくれたらうれしいな....！🎀【ぶいすぽっ！/ 藍沢エマ】</t>
  </si>
  <si>
    <t>2024-08-04 22:38:23</t>
  </si>
  <si>
    <t>https://www.youtube.com/watch?v=Yiy77GiWuqI</t>
  </si>
  <si>
    <t>【Chained Together】試される絆-KIZUNA-【ぶいすぽ/一ノ瀬うるは】</t>
  </si>
  <si>
    <t>2024-08-05 23:19:54</t>
  </si>
  <si>
    <t>https://www.youtube.com/watch?v=I4-MzGqbSvI</t>
  </si>
  <si>
    <t>【ニチアサ】なめるんじゃあないよ、あたしゃ起きるよ。【 ぶいすぽっ！ / 小森めと 】</t>
  </si>
  <si>
    <t>2024-08-11 10:14:51</t>
  </si>
  <si>
    <t>https://www.youtube.com/watch?v=DaLTb1F3bD8</t>
  </si>
  <si>
    <t>【実食】モスチキンの辛いヤーツ【ぶいすぽっ！ / 紡木こかげ】</t>
  </si>
  <si>
    <t>2024-08-11 16:27:18</t>
  </si>
  <si>
    <t>https://www.youtube.com/watch?v=oHmhDnA9C7w</t>
  </si>
  <si>
    <t>【雑談】おはなししよ～！☕【ぶいすぽっ！/ 藍沢エマ】</t>
  </si>
  <si>
    <t>2024-08-13 20:40:52</t>
  </si>
  <si>
    <t>https://www.youtube.com/watch?v=N5Ya_05fenk</t>
  </si>
  <si>
    <t>【APEX】Ｖ最練習カスタムをする男たち  /w 不破湊３イブラヒム３コーチ家長３【ローレン・イロアス/にじさんじ】</t>
  </si>
  <si>
    <t>2024-08-14 02:41:25</t>
  </si>
  <si>
    <t>https://www.youtube.com/watch?v=mDRX0xcgK6Y</t>
  </si>
  <si>
    <t>【 ＃橘ひなの4周年記念ライブ 】夏だ！周年だ！平成だ！ドキッ！～終わらない？平成３６年！？～【 ぶいすぽっ！/橘ひなの 】</t>
  </si>
  <si>
    <t>2024-08-14 21:40:22</t>
  </si>
  <si>
    <t>https://www.youtube.com/watch?v=wjpTk80F8dw</t>
  </si>
  <si>
    <t>#V最協S6 ランドマークくじ引き</t>
  </si>
  <si>
    <t>2024-08-15 01:42:37</t>
  </si>
  <si>
    <t>https://www.youtube.com/watch?v=CMtsdcoHcwI</t>
  </si>
  <si>
    <t>【 APEX 】 始まったか 【 カスタム 】</t>
  </si>
  <si>
    <t>2024-08-16 05:47:46</t>
  </si>
  <si>
    <t>https://www.youtube.com/watch?v=RRz78Y_OEFI</t>
  </si>
  <si>
    <t>【APEX】合同カスタムに参戦する男たち  /w 不破湊３イブラヒム３コーチ家長３【ローレン・イロアス/にじさんじ】</t>
  </si>
  <si>
    <t>2024-08-17 06:10:10</t>
  </si>
  <si>
    <t>https://www.youtube.com/watch?v=Rj9GOYdrQ-Q</t>
  </si>
  <si>
    <t>【 APEX 】１日目開始【 V最スクリム 】</t>
  </si>
  <si>
    <t>2024-08-19 01:56:51</t>
  </si>
  <si>
    <t>https://www.youtube.com/watch?v=Npcj_AbKINo</t>
  </si>
  <si>
    <t>【APEX】V最スクリム初日 勝つぞ勝つぞ 勝つぞ 勝つぞ 勝つぞ  /w 不破湊３イブラヒム３コーチL1ng３【ローレン・イロアス/にじさんじ】</t>
  </si>
  <si>
    <t>2024-08-18 23:56:14</t>
  </si>
  <si>
    <t>https://www.youtube.com/watch?v=Ww70apVNuZ8</t>
  </si>
  <si>
    <t>【 APEX 】2日目開始 完成度揚げ【 V最スクリム 】</t>
  </si>
  <si>
    <t>2024-08-20 03:20:32</t>
  </si>
  <si>
    <t>https://www.youtube.com/watch?v=lkfS9lHSdAA</t>
  </si>
  <si>
    <t>【APEX】V最スクリム2日目 イブがくるまでWコーチ /w 不破湊３イブラヒム３コーチ 家永３L1ng３【ローレン・イロアス/にじさんじ】</t>
  </si>
  <si>
    <t>2024-08-20 03:13:01</t>
  </si>
  <si>
    <t>https://www.youtube.com/watch?v=mHX87ylym9w</t>
  </si>
  <si>
    <t>【APEX】カスタム３日目！！スモーク意識して！チャンピオン取りたい！#CR寿司WIN【ぶいすぽ / 猫汰つな】</t>
  </si>
  <si>
    <t>2024-08-21 03:29:28</t>
  </si>
  <si>
    <t>https://www.youtube.com/watch?v=zJZyoZMpSP8</t>
  </si>
  <si>
    <t>【APEX】V最スクリム3日目 バチ肉グルメ調査隊まじか #BNGWIN /w 不破湊３イブラヒム３コーチ 家長３【ローレン・イロアス/にじさんじ】</t>
  </si>
  <si>
    <t>2024-08-21 02:20:49</t>
  </si>
  <si>
    <t>https://www.youtube.com/watch?v=9-No80_g1i0</t>
  </si>
  <si>
    <t>【APEX】カスタム４日目！！今日もチャンピオン取りたい！#CR寿司WIN【ぶいすぽ / 猫汰つな】</t>
  </si>
  <si>
    <t>2024-08-22 01:32:07</t>
  </si>
  <si>
    <t>https://www.youtube.com/watch?v=I-62AlicbJg</t>
  </si>
  <si>
    <t>【APEX】V最スクリム４日目 プチ復活の男  /w 不破湊３イブラヒム３コーチ 家長３L1ng３【ローレン・イロアス/にじさんじ】</t>
  </si>
  <si>
    <t>2024-08-22 03:13:44</t>
  </si>
  <si>
    <t>https://www.youtube.com/watch?v=rL3JhaDlMxE</t>
  </si>
  <si>
    <t>【APEX LEGENDS】 マップ配信してるAlphaAzurと今回の注目チームについて語る</t>
  </si>
  <si>
    <t>2024-08-22 20:14:12</t>
  </si>
  <si>
    <t>https://www.youtube.com/watch?v=fJuXt6AW9Uo</t>
  </si>
  <si>
    <t>【 APEX 】5日目 今日こそ1位【 V最スクリム 】</t>
  </si>
  <si>
    <t>2024-08-23 02:16:50</t>
  </si>
  <si>
    <t>https://www.youtube.com/watch?v=RD8oB3bcVBY</t>
  </si>
  <si>
    <t>【APEX】V最スクリム５日目 生まれ変わった男たち #BNGWIN /w 不破湊３イブラヒム３コーチ 家長３L1ng３【ローレン・イロアス/にじさんじ】</t>
  </si>
  <si>
    <t>2024-08-23 01:59:45</t>
  </si>
  <si>
    <t>https://www.youtube.com/watch?v=BtuOsM_LTW8</t>
  </si>
  <si>
    <t>【 APEX 】最終日 完成目前【 V最スクリム 】</t>
  </si>
  <si>
    <t>2024-08-24 02:22:54</t>
  </si>
  <si>
    <t>https://www.youtube.com/watch?v=FsiYfuU1PZY</t>
  </si>
  <si>
    <t>【APEX】V最前夜祭 23話 #BNGWIN /w 不破湊３イブラヒム３コーチ 家長３L1ng３【ローレン・イロアス/にじさんじ】</t>
  </si>
  <si>
    <t>2024-08-24 01:16:23</t>
  </si>
  <si>
    <t>https://www.youtube.com/watch?v=CsA0vtb6hRU</t>
  </si>
  <si>
    <t>【 APEX 】NAH, I'D WIN.【 V最本番 】#FNTHWIN</t>
  </si>
  <si>
    <t>2024-08-24 23:44:15</t>
  </si>
  <si>
    <t>https://www.youtube.com/watch?v=wHTP2CQWpLQ</t>
  </si>
  <si>
    <t>【#BNGWIN】V最協S6本番 ―グルメ調査開始― /w 不破湊３イブラヒム３コーチ 家長３L1ng３【ローレン・イロアス/にじさんじ】</t>
  </si>
  <si>
    <t>2024-08-24 22:43:29</t>
  </si>
  <si>
    <t>https://www.youtube.com/watch?v=ee7msXnSAEw</t>
  </si>
  <si>
    <t>【APEX】VTuber最協決定戦 ver.APEX LEGENDS Season6　#CR寿司WIN　【ぶいすぽ / 猫汰つな】</t>
  </si>
  <si>
    <t>2024-08-25 00:23:41</t>
  </si>
  <si>
    <t>https://www.youtube.com/watch?v=9zzvp-La9xE</t>
  </si>
  <si>
    <t>【紡木こかげ】もぐもぐ担当襲来!? FPS歴約12年！お風呂は5日に1回…？#たまこかげ 対談バトル!!【犬山たまき】</t>
  </si>
  <si>
    <t>2024-08-07 00:19:26</t>
  </si>
  <si>
    <t>https://www.youtube.com/watch?v=MhktwU7_2Fc</t>
  </si>
  <si>
    <t>【夢野あかり】あかりん襲来!? あかりん星のトップでVALORANTの実力者！#たまあかり 対談バトル!!【犬山たまき】</t>
  </si>
  <si>
    <t>2024-08-11 00:12:41</t>
  </si>
  <si>
    <t>https://www.youtube.com/watch?v=Nz82efLz3sc</t>
  </si>
  <si>
    <t>【千燈ゆうひ】JK担当襲来!? 古のインターネットに詳しい女子高生？#うひたま 対談バトル!!【犬山たまき】</t>
  </si>
  <si>
    <t>2024-08-17 00:17:18</t>
  </si>
  <si>
    <t>https://www.youtube.com/watch?v=u1QUXiOOrc4</t>
  </si>
  <si>
    <t>【#女子VALOカスタム】みんなでVALORANTやるぞおおおお！！！！【湊あくあ/ホロライブ】</t>
  </si>
  <si>
    <t>2024-08-26 23:35:18</t>
  </si>
  <si>
    <t>https://www.youtube.com/watch?v=PIoVY8xcGyY</t>
  </si>
  <si>
    <t>【#湊あくあ卒業ライブ】あくあ色に染まれ！／MinatoAqua Graduation LIVE</t>
  </si>
  <si>
    <t>2024-08-28 21:56:09</t>
  </si>
  <si>
    <t>https://www.youtube.com/watch?v=fDtUy1PTor0</t>
  </si>
  <si>
    <t>【 The k4sen FF14 】 ガチ初見竜騎士見習い【 大縄跳び 】</t>
  </si>
  <si>
    <t>2024-09-03 07:07:50</t>
  </si>
  <si>
    <t>https://www.youtube.com/watch?v=hj-2jVHpXSg</t>
  </si>
  <si>
    <t>【 The k4sen FF14 】 ガチ初見竜騎士見習い2【 大縄跳び 】</t>
  </si>
  <si>
    <t>2024-09-04 06:50:26</t>
  </si>
  <si>
    <t>https://www.youtube.com/watch?v=XTkxh5bXICc</t>
  </si>
  <si>
    <t>【 The k4sen FF14 】 ガチ初見竜騎士見習い3【 大縄跳び最終日 】</t>
  </si>
  <si>
    <t>2024-09-06 06:24:02</t>
  </si>
  <si>
    <t>https://www.youtube.com/watch?v=brkzbUfHtnQ</t>
  </si>
  <si>
    <t>【 LOL 】 え？村が【 にじさんじの方々と 】</t>
  </si>
  <si>
    <t>2024-09-09 02:43:45</t>
  </si>
  <si>
    <t>https://www.youtube.com/watch?v=LFyjRh-zk5g</t>
  </si>
  <si>
    <t>【けんき】けんき襲来!? 詐欺師の適正がある(?)元プロゲーマー! #けんたま 対談バトル!!【犬山たまき】</t>
  </si>
  <si>
    <t>2024-09-05 00:24:08</t>
  </si>
  <si>
    <t>https://www.youtube.com/watch?v=k8u5fFV4FXQ</t>
  </si>
  <si>
    <t>【白波らむね】おひさま担当襲来!? ぶいすぽっ!が大好きな陽キャゲーマー! #らむたま 対談バトル!!【犬山たまき】</t>
  </si>
  <si>
    <t>2024-09-04 00:18:43</t>
  </si>
  <si>
    <t>https://www.youtube.com/watch?v=cqn10-4NRAk</t>
  </si>
  <si>
    <t>【小清水透】スーパーニートゲーマー襲来!? 昼夜逆転な引きこもり配信モンスター！#しーたま 対談バトル!!【犬山たまき】</t>
  </si>
  <si>
    <t>2024-09-01 00:14:58</t>
  </si>
  <si>
    <t>https://www.youtube.com/watch?v=XbjBW1dOPwA</t>
  </si>
  <si>
    <t>【実食】ハンバーグ！ビビンバ！タンドリーチキン！雑穀米！ブロッコリー！【ぶいすぽっ！ / 紡木こかげ】</t>
  </si>
  <si>
    <t>2024-09-09 21:20:46</t>
  </si>
  <si>
    <t>https://www.youtube.com/watch?v=Ww3oGBghhQM</t>
  </si>
  <si>
    <t>【VALORANT】もちもちコーチング 脱くそじわばろらんと【ローレン・イロアス/にじさんじ】</t>
  </si>
  <si>
    <t>2024-09-09 23:41:45</t>
  </si>
  <si>
    <t>https://www.youtube.com/watch?v=IYNE4-FbqNQ</t>
  </si>
  <si>
    <t>エビ食え</t>
  </si>
  <si>
    <t>2024-09-11 00:40:07</t>
  </si>
  <si>
    <t>https://www.youtube.com/watch?v=4hlKZIz3MoI</t>
  </si>
  <si>
    <t>【 ポケモンクリスタル 】うおおおお！！初見プレイじゃ～！！＃１【小清水 透 / にじさんじ】</t>
  </si>
  <si>
    <t>2023-01-28 05:46:16</t>
  </si>
  <si>
    <t>https://www.youtube.com/watch?v=mYK8mXKq0oo</t>
  </si>
  <si>
    <t>【 ポケモンクリスタル 】ジムバッチ４つ目に挑戦…！！＃２【小清水 透 / にじさんじ】</t>
  </si>
  <si>
    <t>2023-02-01 11:26:16</t>
  </si>
  <si>
    <t>https://www.youtube.com/watch?v=84kEXB7jtyw</t>
  </si>
  <si>
    <t>令和6年9月14日、ついに雑談を執り行う。</t>
  </si>
  <si>
    <t>2024-09-14 23:21:00</t>
  </si>
  <si>
    <t>https://www.youtube.com/watch?v=ZNWMC_H0XD4</t>
  </si>
  <si>
    <t>【VCR│Minecraft】ストリーマーサーバー様子見①【にじさんじ/イブラヒム】</t>
  </si>
  <si>
    <t>2024-09-16 07:08:31</t>
  </si>
  <si>
    <t>https://www.youtube.com/watch?v=QLhHbfa2yh0</t>
  </si>
  <si>
    <t>【VCR│Minecraft】ストリーマーサーバー様子見②【にじさんじ/イブラヒム】</t>
  </si>
  <si>
    <t>2024-09-17 06:47:15</t>
  </si>
  <si>
    <t>https://www.youtube.com/watch?v=YDWBzJVBTT4</t>
  </si>
  <si>
    <t>【VCR│Minecraft】ストリーマーサーバー様子見③【にじさんじ/イブラヒム】</t>
  </si>
  <si>
    <t>2024-09-18 06:55:06</t>
  </si>
  <si>
    <t>https://www.youtube.com/watch?v=qBwF9Ha7Z_Y</t>
  </si>
  <si>
    <t>【VCR│Minecraft】ストリーマーサーバー様子見④【にじさんじ/イブラヒム】</t>
  </si>
  <si>
    <t>2024-09-19 06:40:50</t>
  </si>
  <si>
    <t>https://www.youtube.com/watch?v=o5srAVK46ww</t>
  </si>
  <si>
    <t>【VCR│Minecraft】ストリーマーサーバー様子見⑤【にじさんじ/イブラヒム】</t>
  </si>
  <si>
    <t>2024-09-20 06:36:25</t>
  </si>
  <si>
    <t>https://www.youtube.com/watch?v=lZDU_sjPBLA</t>
  </si>
  <si>
    <t>【 #獅子堂あかり3D お披露目 】がおー！みんなしゅ～ご～～！なんと、動くらしい…⁉【にじさんじ/獅子堂あかり】</t>
  </si>
  <si>
    <t>2024-09-20 22:11:41</t>
  </si>
  <si>
    <t>https://www.youtube.com/watch?v=AmT3RFgwGr0</t>
  </si>
  <si>
    <t>【#k4senアルスよいち座談会】サバイバルゲームで仲良し3人組✨【犬山たまき/k4sen/アルス･アルマル/夜よいち】</t>
  </si>
  <si>
    <t>2024-09-17 00:23:33</t>
  </si>
  <si>
    <t>https://www.youtube.com/watch?v=xY08Qi2dRGo</t>
  </si>
  <si>
    <t>【小森めと】引きこもりニート担当候補襲来!? ぶいすぽっ! に移籍した地球外生命体🪐#めとたま 対談バトル!!【犬山たまき】</t>
  </si>
  <si>
    <t>2024-09-17 20:36:38</t>
  </si>
  <si>
    <t>https://www.youtube.com/watch?v=4P8-lffECKs</t>
  </si>
  <si>
    <t>〖 重大発表 〗ひねもすからお伝えすることがあります。の巻〖 ぶいすぽっ！ / 夜乃くろむ 〗</t>
  </si>
  <si>
    <t>2024-09-25 19:40:21</t>
  </si>
  <si>
    <t>https://www.youtube.com/watch?v=1_9ZFRovRdk</t>
  </si>
  <si>
    <t>【VALORANT】VCR極上メンバーとフルパ【ぶいすぽっ！ / 紡木こかげ】</t>
  </si>
  <si>
    <t>2024-09-27 05:00:04</t>
  </si>
  <si>
    <t>https://www.youtube.com/watch?v=3VL58XRSn_4</t>
  </si>
  <si>
    <t>【🍺晩酌】宝鐘と酒を呑む夜 #赤髪JK美少女アンマリ【宝鐘マリン/アンジュ・カトリーナ/にじさんじ】</t>
  </si>
  <si>
    <t>2024-09-28 23:50:37</t>
  </si>
  <si>
    <t>https://www.youtube.com/watch?v=OIRdFleSkuc</t>
  </si>
  <si>
    <t>【#ぶいすぽカスタム2024】ミミさんあかさんと頑張るぞう🐘 紡木こかげ視点【#ガレリアベースTGS2024】</t>
  </si>
  <si>
    <t>2024-09-29 16:09:29</t>
  </si>
  <si>
    <t>https://www.youtube.com/watch?v=f4RKrWQDfk4</t>
  </si>
  <si>
    <t>【APEX】誘われてｳｷｳｷして来たら見飽きたｶｵ【ぶいすぽ/一ノ瀬うるは】</t>
  </si>
  <si>
    <t>2024-10-01 00:20:14</t>
  </si>
  <si>
    <t>https://www.youtube.com/watch?v=sCjHFre0_Rc</t>
  </si>
  <si>
    <t>【 Valorant 】ぶいすぽふるぱばろ【 ぶいすぽっ！ / 小森めと 】</t>
  </si>
  <si>
    <t>2024-10-01 02:07:32</t>
  </si>
  <si>
    <t>https://www.youtube.com/watch?v=JgF0ub1j-i4</t>
  </si>
  <si>
    <t>〖＃夜乃くろむ3D 〗これがOTONAの魅力ってやつだよ。の巻〖 ぶいすぽっ！ / 夜乃くろむ 〗</t>
  </si>
  <si>
    <t>2024-10-01 19:30:48</t>
  </si>
  <si>
    <t>https://www.youtube.com/watch?v=QtZQ3qHd5qQ</t>
  </si>
  <si>
    <t>〖#紡木こかげ3D〗こかげんぬ、ちゃんと動けるのか？〖 ぶいすぽっ！ / 紡木こかげ 〗</t>
  </si>
  <si>
    <t>2024-10-01 20:05:42</t>
  </si>
  <si>
    <t>https://www.youtube.com/watch?v=wjtA6SFw02k</t>
  </si>
  <si>
    <t>【#千燈ゆうひ3D】女子高生は実在する！いくぜ3D！【 ぶいすぽっ！ / 千燈ゆうひ 】</t>
  </si>
  <si>
    <t>2024-10-01 20:35:38</t>
  </si>
  <si>
    <t>https://www.youtube.com/watch?v=qJBAkgLQmvg</t>
  </si>
  <si>
    <t>【雑談】うおおおおおおおおおおおおおおおお【ローレン・イロアス/にじさんじ】</t>
  </si>
  <si>
    <t>2024-10-01 22:45:55</t>
  </si>
  <si>
    <t>https://www.youtube.com/watch?v=ERNlspxojHI</t>
  </si>
  <si>
    <t>《 NIJISANJI Extreme Match / VALORANT 》 告知＆説明配信</t>
  </si>
  <si>
    <t>2024-10-02 21:06:51</t>
  </si>
  <si>
    <t>https://www.youtube.com/watch?v=4snx97PsnU4</t>
  </si>
  <si>
    <t>【VALORANT】ガティヴァロランク 笑いなし【ローレン・イロアス/にじさんじ】</t>
  </si>
  <si>
    <t>2024-10-03 07:35:27</t>
  </si>
  <si>
    <t>https://www.youtube.com/watch?v=rz9YFOpJxLs</t>
  </si>
  <si>
    <t>【VALORANT】わらなしばろらんと PrimmieBack編【ローレン・イロアス/にじさんじ】</t>
  </si>
  <si>
    <t>2024-10-04 08:05:12</t>
  </si>
  <si>
    <t>https://www.youtube.com/watch?v=02rJNUqPxRQ</t>
  </si>
  <si>
    <t>【実食】吉野家に美味しそうなハヤシライスが出てたよ【ぶいすぽっ！ / 紡木こかげ】</t>
  </si>
  <si>
    <t>2024-10-04 16:15:28</t>
  </si>
  <si>
    <t>https://www.youtube.com/watch?v=29fRZZPTOzg</t>
  </si>
  <si>
    <t>【実写】もう僕耐えられないよ…ジュルリ</t>
  </si>
  <si>
    <t>2024-10-03 21:23:30</t>
  </si>
  <si>
    <t>https://www.youtube.com/watch?v=naVx42CbNTk</t>
  </si>
  <si>
    <t>ついに出せたのおおおお！！【雑談】</t>
  </si>
  <si>
    <t>2024-09-28 22:13:35</t>
  </si>
  <si>
    <t>https://www.youtube.com/watch?v=VcEG4onaYlE</t>
  </si>
  <si>
    <t>【雑談】雑談前にお酒たしなんだら酔った女の配信</t>
  </si>
  <si>
    <t>2024-09-23 00:08:08</t>
  </si>
  <si>
    <t>https://www.youtube.com/watch?v=ZWup53FB_DQ</t>
  </si>
  <si>
    <t>【 Valorant 】hurrrrrrrrrrrrrrrrrrrrrrppaaaaaa【 ぶいすぽっ！ / 小森めと 】</t>
  </si>
  <si>
    <t>2024-10-06 00:55:33</t>
  </si>
  <si>
    <t>https://www.youtube.com/watch?v=UWkiZkCvbIY</t>
  </si>
  <si>
    <t>【TCG Card Shop Simulator】カードショップ屋さん開きました【ぶいすぽっ！ / 紡木こかげ】</t>
  </si>
  <si>
    <t>2024-10-06 18:49:36</t>
  </si>
  <si>
    <t>https://www.youtube.com/watch?v=lyVW6-1GMV4</t>
  </si>
  <si>
    <t>【雑談】10月だよ！秋ですね！【緋月ゆい/ネオポルテ】</t>
  </si>
  <si>
    <t>2024-10-07 09:12:00</t>
  </si>
  <si>
    <t>https://www.youtube.com/watch?v=mCh2QKLiJzg</t>
  </si>
  <si>
    <t>【VALORANT】にじバロチームＢ顔合わせ コーチ ―IAM XQQ―【ローレン・イロアス/にじさんじ】</t>
  </si>
  <si>
    <t>2024-10-08 04:36:26</t>
  </si>
  <si>
    <t>https://www.youtube.com/watch?v=YRFW3CdEmPA</t>
  </si>
  <si>
    <t>【VALORANT】もちろんaimは冷えてる【ぶいすぽ/一ノ瀬うるは】</t>
  </si>
  <si>
    <t>2024-10-08 23:57:03</t>
  </si>
  <si>
    <t>https://www.youtube.com/watch?v=sq8Jx8Tikyg</t>
  </si>
  <si>
    <t>【VALORANT】imo2 151RR~ 頼む、弾当たってくれ【ぶいすぽっ！ / 紡木こかげ】</t>
  </si>
  <si>
    <t>2024-10-10 00:42:18</t>
  </si>
  <si>
    <t>https://www.youtube.com/watch?v=QgYvRul33O0</t>
  </si>
  <si>
    <t>【VALORANT】imo2 181RR~ 手がベタベタする【ぶいすぽっ！ / 紡木こかげ】</t>
  </si>
  <si>
    <t>2024-10-10 19:37:48</t>
  </si>
  <si>
    <t>https://www.youtube.com/watch?v=xzGcauf27tA</t>
  </si>
  <si>
    <t>【VALORANT】にじバロSCRIM VSチームAの方々【ローレン・イロアス/にじさんじ】</t>
  </si>
  <si>
    <t>2024-10-10 02:45:16</t>
  </si>
  <si>
    <t>https://www.youtube.com/watch?v=dceC-Ie1X28</t>
  </si>
  <si>
    <t>【VALORANT】にじバロSCRIM VSチームCの方々 #QルトガWIN【ローレン・イロアス/にじさんじ】</t>
  </si>
  <si>
    <t>2024-10-11 04:09:02</t>
  </si>
  <si>
    <t>https://www.youtube.com/watch?v=GEPd13Nsf5Q</t>
  </si>
  <si>
    <t>【VALORANT】にじバロSCRIM VSチームDの方々 #QルトガWIN【ローレン・イロアス/にじさんじ】</t>
  </si>
  <si>
    <t>2024-10-12 05:18:11</t>
  </si>
  <si>
    <t>https://www.youtube.com/watch?v=RcxiRNVfJSY</t>
  </si>
  <si>
    <t>【 #葛葉新3DPO 】 カレスコ衣装で遊ぶ 【 葛葉】</t>
  </si>
  <si>
    <t>2024-10-12 21:05:55</t>
  </si>
  <si>
    <t>https://www.youtube.com/watch?v=Kp2l1nqkJDw</t>
  </si>
  <si>
    <t>【VALORANT】にじバロSCRIM最終日！！！！ #QルトガWIN【ローレン・イロアス/にじさんじ】</t>
  </si>
  <si>
    <t>2024-10-13 04:11:09</t>
  </si>
  <si>
    <t>https://www.youtube.com/watch?v=NuFafQsiLjs</t>
  </si>
  <si>
    <t>【ニチアサ】もにゃもにゃお~~~【 ぶいすぽっ！ / 小森めと 】</t>
  </si>
  <si>
    <t>2024-10-13 10:02:32</t>
  </si>
  <si>
    <t>https://www.youtube.com/watch?v=l6QzH-5CU2I</t>
  </si>
  <si>
    <t>【 #にじEXヴァロ 】本番！楽しんで勝って露店の味 #QルトガWIN【ローレン・イロアス/にじさんじ】</t>
  </si>
  <si>
    <t>2024-10-14 00:31:53</t>
  </si>
  <si>
    <t>https://www.youtube.com/watch?v=TfVebH9Z0sI</t>
  </si>
  <si>
    <t>【 #にじEXヴァロ 】本番二日目 頂点を目指すど #QルトガWIN【ローレン・イロアス/にじさんじ】</t>
  </si>
  <si>
    <t>2024-10-14 23:55:58</t>
  </si>
  <si>
    <t>https://www.youtube.com/watch?v=N_jeX5jatjI</t>
  </si>
  <si>
    <t>【雑談】大会お疲れ様でしたというやつ【ローレン・イロアス/にじさんじ】</t>
  </si>
  <si>
    <t>2024-10-16 00:31:04</t>
  </si>
  <si>
    <t>https://www.youtube.com/watch?v=BDUgpoay3Gg</t>
  </si>
  <si>
    <t>にじさんじ遊戯王マスターデュエル祭2024 開催発表会【にじさんじ/加賀美ハヤト、花畑チャイカ、社築】</t>
  </si>
  <si>
    <t>2024-10-16 20:57:50</t>
  </si>
  <si>
    <t>https://www.youtube.com/watch?v=iyMfRs39_9A</t>
  </si>
  <si>
    <t>【雑談】おきて！おはよう~！【緋月ゆい/ネオポルテ】</t>
  </si>
  <si>
    <t>2024-10-21 10:02:21</t>
  </si>
  <si>
    <t>https://www.youtube.com/watch?v=JhB2lWZJdGg</t>
  </si>
  <si>
    <t>【 遊戯王マスターデュエル 】チャイカ先生に教わる遊戯王！デッキ作り！#にじ遊戯王祭2024【にじさんじ/獅子堂あかり】</t>
  </si>
  <si>
    <t>2024-10-22 00:40:07</t>
  </si>
  <si>
    <t>https://www.youtube.com/watch?v=q67XZPmtEyU</t>
  </si>
  <si>
    <t>#1【 遊戯王マスターデュエル 】🔰デッキのお勉強会とパック開封する！！【小清水 透 / にじさんじ】#にじ遊戯王祭2024</t>
  </si>
  <si>
    <t>2024-10-22 11:26:01</t>
  </si>
  <si>
    <t>https://www.youtube.com/watch?v=grgtmBQ728c</t>
  </si>
  <si>
    <t>【#にじ遊戯王祭2024】今年もこの季節がやってきた with加賀美先生【星川サラ/にじさんじ】</t>
  </si>
  <si>
    <t>2024-10-23 22:40:55</t>
  </si>
  <si>
    <t>https://www.youtube.com/watch?v=HeeGo9Ia6-U</t>
  </si>
  <si>
    <t>【 遊戯王 】暗黒界の扉が開かれた【 #にじ遊戯王祭2024 】</t>
  </si>
  <si>
    <t>2024-10-24 05:43:50</t>
  </si>
  <si>
    <t>https://www.youtube.com/watch?v=pZASMZ2V5YU</t>
  </si>
  <si>
    <t>【 遊戯王 】暗黒界の扉が閉じられた【 #にじ遊戯王祭2024 】</t>
  </si>
  <si>
    <t>2024-10-26 03:13:01</t>
  </si>
  <si>
    <t>https://www.youtube.com/watch?v=2oobh1zq46o</t>
  </si>
  <si>
    <t>【#紡木こかげお誕生日会2024】ハッピーバースデー🎵ご飯を食べよう ※告知もあるよ【ぶいすぽっ！ / 紡木こかげ】</t>
  </si>
  <si>
    <t>2024-10-26 22:07:38</t>
  </si>
  <si>
    <t>https://www.youtube.com/watch?v=hnWEFTS3iuQ</t>
  </si>
  <si>
    <t>【#にじ遊戯王祭2024】こんにちは前回覇者のデッキ構築相談所ですか？①【にじさんじ/イブラヒム】</t>
  </si>
  <si>
    <t>2024-10-27 04:28:59</t>
  </si>
  <si>
    <t>https://www.youtube.com/watch?v=lTLe5RJGVsY</t>
  </si>
  <si>
    <t>【LOL】伝説の男と伝説のLOL第一話 「暴れろ」【ローレン・イロアス/にじさんじ】</t>
  </si>
  <si>
    <t>2024-10-28 06:19:28</t>
  </si>
  <si>
    <t>https://www.youtube.com/watch?v=br9VCxeuWOg</t>
  </si>
  <si>
    <t>【#にじ遊戯王祭2024】今年もやってまいりました！！！【にじさんじ/加賀美ハヤト】</t>
  </si>
  <si>
    <t>2024-10-28 03:37:53</t>
  </si>
  <si>
    <t>https://www.youtube.com/watch?v=NIuAP32AkVI</t>
  </si>
  <si>
    <t>【 遊戯王 】暗黒界の扉完成させて【 #にじ遊戯王祭2024 】</t>
  </si>
  <si>
    <t>2024-10-31 01:59:35</t>
  </si>
  <si>
    <t>https://www.youtube.com/watch?v=_CL-k8dClD4</t>
  </si>
  <si>
    <t>【#にじ遊戯王祭2024】こんにちは前回覇者のデッキ構築相談所ですか？②【にじさんじ/イブラヒム】</t>
  </si>
  <si>
    <t>2024-10-31 02:04:25</t>
  </si>
  <si>
    <t>https://www.youtube.com/watch?v=X72hJuEnZFE</t>
  </si>
  <si>
    <t>【ぶいすぽっ！コラボ】生配信で動物大乱闘！Party Animalsでバトル #ロクフリにじさんじ</t>
  </si>
  <si>
    <t>2024-10-31 20:18:08</t>
  </si>
  <si>
    <t>https://www.youtube.com/watch?v=RNQs6Abec3I</t>
  </si>
  <si>
    <t>【#にじ遊戯王祭2024】勉強をしよう【にじさんじ/イブラヒム】</t>
  </si>
  <si>
    <t>2024-11-01 00:28:53</t>
  </si>
  <si>
    <t>https://www.youtube.com/watch?v=G1ymHf32Wf4</t>
  </si>
  <si>
    <t>#シェリン特番 (3Dお披露目)</t>
  </si>
  <si>
    <t>2024-11-01 22:27:39</t>
  </si>
  <si>
    <t>https://www.youtube.com/watch?v=3WcjjIbUj2M</t>
  </si>
  <si>
    <t>【#にじ遊戯王祭2024】とりあえずやろう【にじさんじ/イブラヒム】</t>
  </si>
  <si>
    <t>2024-11-02 01:55:02</t>
  </si>
  <si>
    <t>https://www.youtube.com/watch?v=2wP44xWtFsE</t>
  </si>
  <si>
    <t>【#にじ遊戯王祭2024】本番DAY1【にじさんじ/イブラヒム】</t>
  </si>
  <si>
    <t>2024-11-02 14:54:05</t>
  </si>
  <si>
    <t>https://www.youtube.com/watch?v=2qM4fJbSWDA</t>
  </si>
  <si>
    <t>【 遊戯王 】暗黒界の扉が再び開かれた【 #にじ遊戯王祭2024 】Day1本番</t>
  </si>
  <si>
    <t>2024-11-02 19:35:39</t>
  </si>
  <si>
    <t>https://www.youtube.com/watch?v=_M_Xw6-huAc</t>
  </si>
  <si>
    <t>【初配信】はじめまして☆蝶屋はなびデス！！！！！【 #ぶいすぽ新メンバー ⁠#蝶屋はなび 】</t>
  </si>
  <si>
    <t>2024-11-02 21:20:38</t>
  </si>
  <si>
    <t>https://www.youtube.com/watch?v=PBusqknKaAQ</t>
  </si>
  <si>
    <t>【初配信】はじめまして！！甘結もかです【 #ぶいすぽ新メンバー ⁠#甘結もか 】</t>
  </si>
  <si>
    <t>2024-11-02 22:01:30</t>
  </si>
  <si>
    <t>https://www.youtube.com/watch?v=Wf3ilwKPLHM</t>
  </si>
  <si>
    <t>【 サタない 】おやすみの時間ですよ～～～～～【空澄セナ/ぶいすぽっ！】</t>
  </si>
  <si>
    <t>2024-11-03 03:44:02</t>
  </si>
  <si>
    <t>https://www.youtube.com/watch?v=xE_UO6duC7o</t>
  </si>
  <si>
    <t>【 深夜雑談 】しゃべりたい気分【空澄セナ/ぶいすぽっ！】</t>
  </si>
  <si>
    <t>2024-10-30 02:43:34</t>
  </si>
  <si>
    <t>https://www.youtube.com/watch?v=Q8Y7u0mjA3c</t>
  </si>
  <si>
    <t>【#にじ遊戯王祭2024】にじさんじ遊戯王マスターデュエル祭 2024 Day2：Idios東西戦</t>
  </si>
  <si>
    <t>2024-11-03 18:27:16</t>
  </si>
  <si>
    <t>https://www.youtube.com/watch?v=3w6uJrGrEPs</t>
  </si>
  <si>
    <t>ポケポケ┊︎いっぱいパック剥いてデッキつくるやよっ！</t>
  </si>
  <si>
    <t>2024-11-03 21:00:16</t>
  </si>
  <si>
    <t>https://www.youtube.com/watch?v=9JG4-eCxurU</t>
  </si>
  <si>
    <t>【 遊戯王 】暗黒界隈【 #にじ遊戯王祭2024 】最終日 本番</t>
  </si>
  <si>
    <t>2024-11-04 20:59:32</t>
  </si>
  <si>
    <t>https://www.youtube.com/watch?v=B_sy5zZC3i8</t>
  </si>
  <si>
    <t>【#にじ遊戯王祭2024】決勝トーナメント【にじさんじ/イブラヒム】</t>
  </si>
  <si>
    <t>2024-11-04 22:33:12</t>
  </si>
  <si>
    <t>https://www.youtube.com/watch?v=m5fUIZbFUCc</t>
  </si>
  <si>
    <t>【雑談】おはよう～！冷える朝だ～！【緋月ゆい/ネオポルテ】</t>
  </si>
  <si>
    <t>2024-11-05 09:22:34</t>
  </si>
  <si>
    <t>https://www.youtube.com/watch?v=seye8tnGvzE</t>
  </si>
  <si>
    <t>【LOL】レオン代表カスタムきたあああああああああ【ローレン・イロアス/にじさんじ】</t>
  </si>
  <si>
    <t>2024-11-06 04:07:52</t>
  </si>
  <si>
    <t>https://www.youtube.com/watch?v=LetyKNNb_tA</t>
  </si>
  <si>
    <t>【 遊戯王マスターデュエル 】🔰大会お疲れ様でした‼１から始める遊戯王👶【小清水 透 / にじさんじ】</t>
  </si>
  <si>
    <t>2024-11-06 11:22:12</t>
  </si>
  <si>
    <t>https://www.youtube.com/watch?v=_ErxVdzAEEk</t>
  </si>
  <si>
    <t>【獅子堂あかり】あかぴゃ襲来!? 生粋のゲーマーで成人済みの赤ちゃん？#たまあか 対談バトル!!【犬山たまき】</t>
  </si>
  <si>
    <t>2024-11-09 00:18:00</t>
  </si>
  <si>
    <t>https://www.youtube.com/watch?v=lt_VKW-Sxdw</t>
  </si>
  <si>
    <t>【 雑談 】配信おやすみ前に最後のおしゃべり【空澄セナ/ぶいすぽっ！】</t>
  </si>
  <si>
    <t>2024-11-05 00:21:49</t>
  </si>
  <si>
    <t>https://www.youtube.com/watch?v=lF-_lpEAKxk</t>
  </si>
  <si>
    <t>【 雑談 】今週の駄弁り。再投稿されましたね【空澄セナ/ぶいすぽっ！】</t>
  </si>
  <si>
    <t>2024-10-24 00:41:03</t>
  </si>
  <si>
    <t>https://www.youtube.com/watch?v=-wOYOYjKkNA</t>
  </si>
  <si>
    <t>【サタもに】人生とはなにか【空澄セナ/ぶいすぽっ！】</t>
  </si>
  <si>
    <t>2024-10-12 12:19:16</t>
  </si>
  <si>
    <t>https://www.youtube.com/watch?v=nGD637-2zVQ</t>
  </si>
  <si>
    <t>後輩達と語らってたたまこの休日話</t>
  </si>
  <si>
    <t>2024-11-11 00:09:45</t>
  </si>
  <si>
    <t>https://www.youtube.com/watch?v=OzDr7XlvIr4</t>
  </si>
  <si>
    <t>そんな日があったっていいじゃない</t>
  </si>
  <si>
    <t>2024-11-07 00:27:57</t>
  </si>
  <si>
    <t>https://www.youtube.com/watch?v=n0US97bmONM</t>
  </si>
  <si>
    <t>【たまこ量産】いい推しの日らしいから推せよ💜【雑談】</t>
  </si>
  <si>
    <t>2024-11-04 21:41:17</t>
  </si>
  <si>
    <t>https://www.youtube.com/watch?v=SwyyT4uIKO8</t>
  </si>
  <si>
    <t>【#にじイカ祭り2024】説明＆抽選会【長尾景/笹木咲/にじさんじ】</t>
  </si>
  <si>
    <t>2024-11-17 19:49:41</t>
  </si>
  <si>
    <t>https://www.youtube.com/watch?v=jh64mrlfv4o</t>
  </si>
  <si>
    <t>【雑談】月曜日だね！ぱっ！ぱっ！【緋月ゆい/ネオポルテ】</t>
  </si>
  <si>
    <t>2024-11-18 09:10:19</t>
  </si>
  <si>
    <t>https://www.youtube.com/watch?v=bO7ryiYyIO8</t>
  </si>
  <si>
    <t>【スプラトゥーン3】最強達のプラベに紛れ込んだモブ モブ視点【ローレン・イロアス/にじさんじ】#にじイカ祭り2024</t>
  </si>
  <si>
    <t>2024-11-19 01:49:58</t>
  </si>
  <si>
    <t>https://www.youtube.com/watch?v=dhtcwq7mnG8</t>
  </si>
  <si>
    <t>【VALORANT】CRカップVALO顔合わせ！！#1【ぶいすぽっ！ / 紡木こかげ】</t>
  </si>
  <si>
    <t>2024-11-20 04:30:27</t>
  </si>
  <si>
    <t>https://www.youtube.com/watch?v=slkgtIzZwC4</t>
  </si>
  <si>
    <t>【FFL】これから３時間だけFNATIC所属です【ぶいすぽ / 猫汰つな】</t>
  </si>
  <si>
    <t>2024-11-20 21:14:11</t>
  </si>
  <si>
    <t>https://www.youtube.com/watch?v=ZUHUzpz3O7w</t>
  </si>
  <si>
    <t>#2【VALORANT】CRカップVALOスクリム2日目 / #VoLWIN 【ぶいすぽっ！ / 紡木こかげ】</t>
  </si>
  <si>
    <t>2024-11-21 06:15:40</t>
  </si>
  <si>
    <t>https://www.youtube.com/watch?v=guZfbRxuDTA</t>
  </si>
  <si>
    <t>【 雑談 】ただいまと言わせて！手術休止から2週間【空澄セナ/ぶいすぽっ！】</t>
  </si>
  <si>
    <t>2024-11-21 20:51:50</t>
  </si>
  <si>
    <t>https://www.youtube.com/watch?v=uNzMS1ggfVY</t>
  </si>
  <si>
    <t>#3【VALORANT】CRカップVALOスクリム3日目 / #VoLWIN 【ぶいすぽっ！ / 紡木こかげ】</t>
  </si>
  <si>
    <t>2024-11-22 07:50:06</t>
  </si>
  <si>
    <t>https://www.youtube.com/watch?v=DZ_UdFu8Tbw</t>
  </si>
  <si>
    <t>#4【VALORANT】CRカップVALOスクリム4日目 / #VoLWIN 【ぶいすぽっ！ / 紡木こかげ】</t>
  </si>
  <si>
    <t>2024-11-23 06:07:37</t>
  </si>
  <si>
    <t>https://www.youtube.com/watch?v=KTrW02eOkis</t>
  </si>
  <si>
    <t>#5【VALORANT】CRカップVALOスクリム5日目 / #VoLWIN 【ぶいすぽっ！ / 紡木こかげ】</t>
  </si>
  <si>
    <t>2024-11-24 04:17:50</t>
  </si>
  <si>
    <t>https://www.youtube.com/watch?v=px6zacr2Lsc</t>
  </si>
  <si>
    <t>【 朝雑談 】朝の暇つぶしにどうぞ。活舌よ戻ってこい【空澄セナ/ぶいすぽっ！】</t>
  </si>
  <si>
    <t>2024-11-24 12:13:32</t>
  </si>
  <si>
    <t>https://www.youtube.com/watch?v=NsHFFbwtUN8</t>
  </si>
  <si>
    <t>色んなことあったんで聞いてもらっていいですか？</t>
  </si>
  <si>
    <t>2024-11-24 22:52:59</t>
  </si>
  <si>
    <t>https://www.youtube.com/watch?v=BIZe6oxhSMM</t>
  </si>
  <si>
    <t>#6【VALORANT】CRカップ本番❕頑張る❕ / #VoLWIN 【ぶいすぽっ！ / 紡木こかげ】</t>
  </si>
  <si>
    <t>2024-11-25 23:35:52</t>
  </si>
  <si>
    <t>https://www.youtube.com/watch?v=teWE8do3O3I</t>
  </si>
  <si>
    <t>#6【VALORANT】CRカップ本番Day2❕頑張る❕ / #VoLWIN 【ぶいすぽっ！ / 紡木こかげ】</t>
  </si>
  <si>
    <t>2024-11-26 23:25:43</t>
  </si>
  <si>
    <t>https://www.youtube.com/watch?v=bVnreWxV2t4</t>
  </si>
  <si>
    <t>【雑談】CRカップお疲れさまでした❕【ぶいすぽっ！ / 紡木こかげ】</t>
  </si>
  <si>
    <t>2024-11-28 00:17:35</t>
  </si>
  <si>
    <t>https://www.youtube.com/watch?v=NHhkwbXNqzE</t>
  </si>
  <si>
    <t>【 #Laz塾 】Laz３にイニシエーター教えてもらいますよお【 #riotgamesone #pr 】</t>
  </si>
  <si>
    <t>2024-11-28 20:13:32</t>
  </si>
  <si>
    <t>https://www.youtube.com/watch?v=pV7wMQls2wc</t>
  </si>
  <si>
    <t>【 夕雑談 】ここ最近のアーカイブ全部雑談です【空澄セナ/ぶいすぽっ！】</t>
  </si>
  <si>
    <t>2024-11-28 19:16:10</t>
  </si>
  <si>
    <t>https://www.youtube.com/watch?v=rlML4XVAKfE</t>
  </si>
  <si>
    <t>【サタもに】本日で11月終了じゃあな2024【空澄セナ/ぶいすぽっ！】</t>
  </si>
  <si>
    <t>2024-11-30 13:21:51</t>
  </si>
  <si>
    <t>https://www.youtube.com/watch?v=R7puVU8hDpM</t>
  </si>
  <si>
    <t>【歌枠】呑みながら歌う～！！！！【緋月ゆい/ネオポルテ】</t>
  </si>
  <si>
    <t>2024-12-01 00:58:53</t>
  </si>
  <si>
    <t>https://www.youtube.com/watch?v=yCA5Bj0vNEM</t>
  </si>
  <si>
    <t>【雑談】ぱ！今年も残り1ヶ月!?【緋月ゆい/ネオポルテ】</t>
  </si>
  <si>
    <t>2024-12-02 09:41:59</t>
  </si>
  <si>
    <t>https://www.youtube.com/watch?v=pRPcp1wuocA</t>
  </si>
  <si>
    <t>【 #VCRGTA3 】 ギャング若しくはギャングあるいはギャングスター  【 ストリーマーグラセフ 】</t>
  </si>
  <si>
    <t>2024-12-03 06:49:36</t>
  </si>
  <si>
    <t>https://www.youtube.com/watch?v=6zPTPDWOKfA</t>
  </si>
  <si>
    <t>【 #VCRGTA3 】 からすみの群れ 【 ストリーマーグラセフ 】</t>
  </si>
  <si>
    <t>2024-12-04 06:40:33</t>
  </si>
  <si>
    <t>https://www.youtube.com/watch?v=1-BLMHrMmLA</t>
  </si>
  <si>
    <t>【サタもに】今年もあと1カ月ありません【空澄セナ/ぶいすぽっ！】</t>
  </si>
  <si>
    <t>2024-12-07 12:06:34</t>
  </si>
  <si>
    <t>https://www.youtube.com/watch?v=C6TfkhlcFkE</t>
  </si>
  <si>
    <t>【Valorant】GTAエイムソロコンペ【ぶいすぽ / 猫汰つな】</t>
  </si>
  <si>
    <t>2024-12-13 19:03:55</t>
  </si>
  <si>
    <t>https://www.youtube.com/watch?v=Mbr0wenjS7Q</t>
  </si>
  <si>
    <t>【VALORANT】Day1－Riot Games ONE 2024 Offline Day x Watch Party－【ぶいすぽっ！ / 紡木こかげ】</t>
  </si>
  <si>
    <t>2024-12-14 22:27:45</t>
  </si>
  <si>
    <t>https://www.youtube.com/watch?v=JjuEkMtvy_c</t>
  </si>
  <si>
    <t>【サタナイ】焚火|最近の悩みとか聞かせなさいよ【空澄セナ/ぶいすぽっ！】</t>
  </si>
  <si>
    <t>2024-12-15 00:36:59</t>
  </si>
  <si>
    <t>https://www.youtube.com/watch?v=mC4XOaCPRiM</t>
  </si>
  <si>
    <t>【ニチアサ】朝だよカンカンカン【 ぶいすぽっ！ / 小森めと 】</t>
  </si>
  <si>
    <t>2024-12-15 10:12:50</t>
  </si>
  <si>
    <t>https://www.youtube.com/watch?v=T7jiu15U8U8</t>
  </si>
  <si>
    <t>【VALORANT】Day2－Riot Games ONE 2024 Offline Day x Watch Party－【ぶいすぽっ！ / 紡木こかげ】</t>
  </si>
  <si>
    <t>2024-12-15 22:24:02</t>
  </si>
  <si>
    <t>https://www.youtube.com/watch?v=1rueuqeePvg</t>
  </si>
  <si>
    <t>【VALORANT】めちゃ久しぶりのドキドキフルパ→ソロコンペ【ぶいすぽっ！ / 紡木こかげ】</t>
  </si>
  <si>
    <t>2024-12-17 01:20:53</t>
  </si>
  <si>
    <t>https://www.youtube.com/watch?v=WHSwVVrLwN8</t>
  </si>
  <si>
    <t>【初回放送ラジオ】〇〇としたいあしゅみ  第1回 #あしゅラジ【空澄セナ/ぶいすぽっ！】</t>
  </si>
  <si>
    <t>2024-12-18 00:45:53</t>
  </si>
  <si>
    <t>https://www.youtube.com/watch?v=J1GMDb-DLIo</t>
  </si>
  <si>
    <t>【VALORANT】と、とんでもねえメンバーとカスタムです。。。よ【ぶいすぽっ！ / 紡木こかげ】</t>
  </si>
  <si>
    <t>2024-12-19 02:42:21</t>
  </si>
  <si>
    <t>https://www.youtube.com/watch?v=_ZuTqbjQMGA</t>
  </si>
  <si>
    <t>【Valorant】Devil Clutch杯に向けて強い人と撃ち合いたい　w/Adeさん、くらっちさん、RIONさん、らっしゃーさん【ぶいすぽ / 猫汰つな】</t>
  </si>
  <si>
    <t>2024-12-20 03:33:52</t>
  </si>
  <si>
    <t>https://www.youtube.com/watch?v=q0QjF6q341w</t>
  </si>
  <si>
    <t>【Valorant】超レベル高いカスタムに参加させていただきます！【ぶいすぽ / 猫汰つな】</t>
  </si>
  <si>
    <t>2024-12-21 03:32:33</t>
  </si>
  <si>
    <t>https://www.youtube.com/watch?v=yHixjT3n9po</t>
  </si>
  <si>
    <t>＼ ぶいすぽっ！流行語大賞 2024 ／</t>
  </si>
  <si>
    <t>2024-12-21 20:39:50</t>
  </si>
  <si>
    <t>https://www.youtube.com/watch?v=OSl0SczZB9A</t>
  </si>
  <si>
    <t>【VALORANT】Devil Clutch杯スクリム1日目！頑張るぞ・・・！ #暗黒DRIFTWIN【ぶいすぽっ！ / 紡木こかげ】</t>
  </si>
  <si>
    <t>2024-12-22 02:40:44</t>
  </si>
  <si>
    <t>https://www.youtube.com/watch?v=NE8FEgw3AIo</t>
  </si>
  <si>
    <t>【全編無料】にじさんじ歌謡祭2024 Day3  #にじ歌謡祭2024</t>
  </si>
  <si>
    <t>2024-12-22 17:23:01</t>
  </si>
  <si>
    <t>https://www.youtube.com/watch?v=Cj6qVVDU3as</t>
  </si>
  <si>
    <t>【VALORANT】Devil Clutch杯スクリム2日目！気合 #暗黒DRIFTWIN【ぶいすぽっ！ / 紡木こかげ】</t>
  </si>
  <si>
    <t>2024-12-23 03:04:20</t>
  </si>
  <si>
    <t>https://www.youtube.com/watch?v=CtHYaIKJ9-c</t>
  </si>
  <si>
    <t>【VALORANT】DevilClutch杯本番！Day1 #暗黒DRIFTWIN【ぶいすぽっ！ / 紡木こかげ】</t>
  </si>
  <si>
    <t>2024-12-23 22:00:43</t>
  </si>
  <si>
    <t>https://www.youtube.com/watch?v=rNLqD5jVILg</t>
  </si>
  <si>
    <t>【VALORANT】DevilClutch杯本番！Day2 #暗黒DRIFTWIN【ぶいすぽっ！ / 紡木こかげ】</t>
  </si>
  <si>
    <t>2024-12-24 23:37:12</t>
  </si>
  <si>
    <t>https://www.youtube.com/watch?v=UdH6hscxkfk</t>
  </si>
  <si>
    <t>🎅🎁クリスマスはケーキを食べる日🎄🍰ですよね～</t>
  </si>
  <si>
    <t>2024-12-25 23:26:45</t>
  </si>
  <si>
    <t>https://www.youtube.com/watch?v=ikyEl4HrN3Y</t>
  </si>
  <si>
    <t>【雑談】～メリクリ～🍰🎄シャンメリーラッパ飲み界隈【ぶいすぽっ！ / 紡木こかげ】</t>
  </si>
  <si>
    <t>2024-12-26 00:03:37</t>
  </si>
  <si>
    <t>https://www.youtube.com/watch?v=ToTVeDZ9NHc</t>
  </si>
  <si>
    <t>【VALORANT】ー年末大集合SPー とんでもなく強い方々と戦います・・・！Day1【ぶいすぽっ！ / 紡木こかげ】</t>
  </si>
  <si>
    <t>2024-12-26 17:31:00</t>
  </si>
  <si>
    <t>https://www.youtube.com/watch?v=A-BpnLLpOZM</t>
  </si>
  <si>
    <t>【VALORANT】ー年末大集合SPー とんでもなく強い方々と戦います・・・！Day2【ぶいすぽっ！ / 紡木こかげ】</t>
  </si>
  <si>
    <t>2024-12-27 18:13:53</t>
  </si>
  <si>
    <t>https://www.youtube.com/watch?v=BK7q2rM2Ip8</t>
  </si>
  <si>
    <t>【サタもに】今年最後の朝活です【空澄セナ/ぶいすぽっ！】</t>
  </si>
  <si>
    <t>2024-12-28 12:18:10</t>
  </si>
  <si>
    <t>https://www.youtube.com/watch?v=e4FoPKV8HXc</t>
  </si>
  <si>
    <t>【#EXゲマズ24時間リレー 開会式】にじ鯖でEXゲマズシンボルを作りたい！（願望）【EXゲーマーズ】</t>
  </si>
  <si>
    <t>2024-12-28 21:46:00</t>
  </si>
  <si>
    <t>https://www.youtube.com/watch?v=nN0TNhB2ceQ</t>
  </si>
  <si>
    <t>【#EXゲマズ24時間リレー】Chained Together | 共にデビューして7年目の絆 【にじさんじ/叶】</t>
  </si>
  <si>
    <t>2024-12-28 23:08:46</t>
  </si>
  <si>
    <t>https://www.youtube.com/watch?v=AUY0LvG7LSQ</t>
  </si>
  <si>
    <t>【#EXゲマズ24時間リレー】ござやよ アソビ大全対決開幕。【EXゲーマーズ】</t>
  </si>
  <si>
    <t>2024-12-29 00:10:26</t>
  </si>
  <si>
    <t>https://www.youtube.com/watch?v=dbAZTDLqIjM</t>
  </si>
  <si>
    <t>〖#EXゲマズ24時間リレー〗ずしり で ⋆⸜ Unrailed!2  ⸝⋆〖にじさんじ￤魔界ノりりむ〗</t>
  </si>
  <si>
    <t>2024-12-29 01:30:35</t>
  </si>
  <si>
    <t>https://www.youtube.com/watch?v=oNxYRCDEtNM</t>
  </si>
  <si>
    <t>【 #EXゲマズ24時間リレー 】なにこれ【バネゴと】</t>
  </si>
  <si>
    <t>2024-12-29 17:54:15</t>
  </si>
  <si>
    <t>https://www.youtube.com/watch?v=sN6NUy7wOsw</t>
  </si>
  <si>
    <t>【McDonald's】あのマクドナルドさんとコラボ配信！？シャカポテハッピーターン味が出たそうです【#ぶいすぽハッピーシャカポテ忘年会】</t>
  </si>
  <si>
    <t>2024-12-30 20:15:41</t>
  </si>
  <si>
    <t>https://www.youtube.com/watch?v=RErQ8gLu2-U</t>
  </si>
  <si>
    <t>【雑談】2024年配信納め！最後はぶいすぽメンバーに暇電凸したい 【空澄セナ/ぶいすぽっ！】</t>
  </si>
  <si>
    <t>2024-12-31 02:01:40</t>
  </si>
  <si>
    <t>https://www.youtube.com/watch?v=nfF1l3sjuCo</t>
  </si>
  <si>
    <t>【新居回線ガチャ会場】２０２４ありがとうございました 【ローレン・イロアス/にじさんじ】</t>
  </si>
  <si>
    <t>2024-12-31 22:35:31</t>
  </si>
  <si>
    <t>https://www.youtube.com/watch?v=g3F_ZQbHjgw</t>
  </si>
  <si>
    <t>【ライブ本編】NIJISANJI COUNTDOWN LIVE 2024→2025/ 全編無料 #にじさんじカウントダウンライブ</t>
  </si>
  <si>
    <t>2025-01-01 01:51:31</t>
  </si>
  <si>
    <t>https://www.youtube.com/watch?v=Ip0bQfyoqgs</t>
  </si>
  <si>
    <t>【年越し】みんなでカウントダウンするぞ！【ぶいすぽ/八雲べに】</t>
  </si>
  <si>
    <t>2025-01-01 00:16:41</t>
  </si>
  <si>
    <t>https://www.youtube.com/watch?v=sFIO-EVE4k0</t>
  </si>
  <si>
    <t>202502</t>
    <phoneticPr fontId="1"/>
  </si>
  <si>
    <t>あけましておめでとうございます！2025年もよろしう ^^) _旦~~</t>
  </si>
  <si>
    <t>https://www.youtube.com/watch?v=YqIANxwRf2g</t>
  </si>
  <si>
    <t>【あけおめ】新年なのでご飯食べたりヴァロしたりしながらお話す【ぶいすぽっ！ / 紡木こかげ】</t>
  </si>
  <si>
    <t>https://www.youtube.com/watch?v=Ci5DyPOBr7I</t>
  </si>
  <si>
    <t>【スーパーマリオパーティジャンボリー】2度目の正直きちゃああああああああ【ぶいすぽ/一ノ瀬うるは】</t>
  </si>
  <si>
    <t>https://www.youtube.com/watch?v=JfgCqr8Qqp4</t>
  </si>
  <si>
    <t>【雑談】2025 あけましておめでとうございます。 【空澄セナ/ぶいすぽっ！】</t>
  </si>
  <si>
    <t>https://www.youtube.com/watch?v=VOCF9byd-1M</t>
  </si>
  <si>
    <t>【発表】 グループ名発表！みんなの質問にも答えるよ！【ぶいすぽっ！胡桃のあ】</t>
  </si>
  <si>
    <t>https://www.youtube.com/watch?v=JQfXMiKI4eE</t>
  </si>
  <si>
    <t>【スーパーマリオパーティジャンボリー】アドを活かしてマジのガチで勝つ視点【ぶいすぽ/一ノ瀬うるは】</t>
  </si>
  <si>
    <t>https://www.youtube.com/watch?v=I22Nr55OYiQ</t>
  </si>
  <si>
    <t>【ニチアサ】起床即配信【 ぶいすぽっ！ / 小森めと 】</t>
  </si>
  <si>
    <t>https://www.youtube.com/watch?v=5UjHqh1Anro</t>
  </si>
  <si>
    <t>【 雑談 】ぽはよう～！2025年初の朝活🎍✨【小清水 透 / にじさんじ】</t>
  </si>
  <si>
    <t>https://www.youtube.com/watch?v=YgkMC6ob8k8</t>
  </si>
  <si>
    <t>【桃太郎電鉄】2025最強車掌賞受賞会場🚃【ぶいすぽ/一ノ瀬うるは】</t>
  </si>
  <si>
    <t>https://www.youtube.com/watch?v=leDsj92a3ks</t>
  </si>
  <si>
    <t>【雑談】ぱ！今年も朝活するぞ⛅️【緋月ゆい/ネオポルテ】</t>
  </si>
  <si>
    <t>https://www.youtube.com/watch?v=IdYAZ9n_ScA</t>
  </si>
  <si>
    <t>【 ELDEN RING 】#01 やさしい王様になる【 ぶいすぽっ！ / 小森めと 】</t>
  </si>
  <si>
    <t>https://www.youtube.com/watch?v=E5dEs2wBT0Q</t>
  </si>
  <si>
    <t>ねむけざまし</t>
  </si>
  <si>
    <t>https://www.youtube.com/watch?v=snD7ULvNwBg</t>
  </si>
  <si>
    <t>【深夜雑談】おやすみのお時間ですよ 【空澄セナ/ぶいすぽっ！】</t>
  </si>
  <si>
    <t>https://www.youtube.com/watch?v=AA-anw4o2AI</t>
  </si>
  <si>
    <t>【APEX】懐古のみなさん【ぶいすぽ/一ノ瀬うるは】</t>
  </si>
  <si>
    <t>https://www.youtube.com/watch?v=Yv3ryYqhEPw</t>
  </si>
  <si>
    <t>https://www.youtube.com/watch?v=nee-pml2ODY</t>
  </si>
  <si>
    <t>【ニチアサ】早起きは三文の徳 検証してみた【 ぶいすぽっ！ / 小森めと 】</t>
  </si>
  <si>
    <t>https://www.youtube.com/watch?v=hH61dEhZztk</t>
  </si>
  <si>
    <t>【 遊戯王マスターデュエル 】🔰2025年初 遊戯王MD！お久しぶりです【小清水 透 / にじさんじ】</t>
  </si>
  <si>
    <t>https://www.youtube.com/watch?v=wrT0lbvR5Oc</t>
  </si>
  <si>
    <t>【#にじさんじ麻雀杯2025】決勝トーナメント第五試合 「麻雀って、楽しいッスね」【ローレン・イロアス/にじさんじ】</t>
  </si>
  <si>
    <t>https://www.youtube.com/watch?v=7wlYJUyIa24</t>
  </si>
  <si>
    <t>【#にじさんじ麻雀杯2025】準決勝きたあああああああああああああ【ローレン・イロアス/にじさんじ】</t>
  </si>
  <si>
    <t>https://www.youtube.com/watch?v=g3N-7E0JM68</t>
  </si>
  <si>
    <t>【LOL】麻雀杯行けなかった人のLOLとつきあわされた人達ｗ【にじさんじ/鷹宮リオン.うるか.歌衣メイカ.だるまいずごっど.乾伸一郎】</t>
  </si>
  <si>
    <t>https://www.youtube.com/watch?v=ueat4I4PmhM</t>
  </si>
  <si>
    <t>【スーパーマリオパーティジャンボリー】流石に初狩り優勝視点卍【ぶいすぽ/一ノ瀬うるは】</t>
  </si>
  <si>
    <t>https://www.youtube.com/watch?v=eYDVMtGIYVo</t>
  </si>
  <si>
    <t>【🌃夜ふかし雑談】#28 すごくひさびさに感じるね【ぶいすぽっ！胡桃のあ】</t>
  </si>
  <si>
    <t>https://www.youtube.com/watch?v=KVoCTJ0ZUKk</t>
  </si>
  <si>
    <t>【ニチアサ】二度寝したっていいじゃない【 ぶいすぽっ！ / 小森めと 】</t>
  </si>
  <si>
    <t>https://www.youtube.com/watch?v=adSK5423X6c</t>
  </si>
  <si>
    <t>ﾓｲﾓｲﾓｲﾓｲ</t>
  </si>
  <si>
    <t>https://www.youtube.com/watch?v=cVhecNGe7Yo</t>
  </si>
  <si>
    <t>【デュエマ】ミリしら戌亥に組んでもらったデュエマのデッキで対戦しよう！【にじさんじ/社築/戌亥とこ/加賀美ハヤト/花畑チャイカ/榊ネス】</t>
  </si>
  <si>
    <t>https://www.youtube.com/watch?v=UUJ4QoanBDI</t>
  </si>
  <si>
    <t>【ボドカス #4 - VALORANT 特別編】豪華メンバーとカスタム！【ぶいすぽっ！ / 紡木こかげ】</t>
  </si>
  <si>
    <t>https://www.youtube.com/watch?v=HBBinaMAnLY</t>
  </si>
  <si>
    <t>【新春】第3回🎍一致するまで終われまテン！2025【#ぶいすぽ終われまテン】</t>
  </si>
  <si>
    <t>https://www.youtube.com/watch?v=h_28hTrW5pA</t>
  </si>
  <si>
    <t>【🌃夜ふかし雑談】#29 今日はもうくたくたです【ぶいすぽっ！胡桃のあ】</t>
  </si>
  <si>
    <t>https://www.youtube.com/watch?v=qkehHvRIoBc</t>
  </si>
  <si>
    <t>【歌枠】新衣装でいっぱい歌います🎤#緋月ゆい生誕祭2025【緋月ゆい/ネオポルテ】</t>
  </si>
  <si>
    <t>https://www.youtube.com/watch?v=LyTSFP1OzEo</t>
  </si>
  <si>
    <t>【雑談】おはよ～～～う！！！【緋月ゆい/ネオポルテ】</t>
  </si>
  <si>
    <t>https://www.youtube.com/watch?v=xtSE-KNMzuM</t>
  </si>
  <si>
    <t>【首都高バトル】ぶっ飛ばすぜベイベー！！！【緋月ゆい/ネオポルテ】※ネタバレあり</t>
  </si>
  <si>
    <t>https://www.youtube.com/watch?v=gOVmxI5CEUI</t>
  </si>
  <si>
    <t>【#メイフ5周年3D】せっかくなので二人で何かやろう2025【にじさんじ/イブラヒム,フレン・E・ルスタリオ】</t>
  </si>
  <si>
    <t>https://www.youtube.com/watch?v=z6J3QOE4pJg</t>
  </si>
  <si>
    <t>【🌃夜ふかし雑談】#30 １月最後のよふかし【ぶいすぽっ！胡桃のあ】</t>
  </si>
  <si>
    <t>https://www.youtube.com/watch?v=FUhyklnUEUI</t>
  </si>
  <si>
    <t>【ALGS Year4 Watch Party Day4】ウィナーズウォチパします❕【ぶいすぽ / 猫汰つな】</t>
  </si>
  <si>
    <t>https://www.youtube.com/watch?v=JQLCdZ0nD4s</t>
  </si>
  <si>
    <t>最近のニュース何も知らないからお絵描き伝言ゲームで教えろ【Gartic Phone】</t>
  </si>
  <si>
    <t>https://www.youtube.com/watch?v=QlJuVjBb-sI</t>
  </si>
  <si>
    <t>【ニチアサ】おーーーーーーーはよーーーーー！！【 ぶいすぽっ！ / 小森めと 】</t>
  </si>
  <si>
    <t>https://www.youtube.com/watch?v=r2vbB23L0A0</t>
  </si>
  <si>
    <t>【APEX】ALGS Year 4 Championship Finalウォチパ👀【ぶいすぽ/神成きゅぴ】</t>
  </si>
  <si>
    <t>https://www.youtube.com/watch?v=nJrZrAT0UPA</t>
  </si>
  <si>
    <t>【雑談】ぱ！月曜日がやってきた⛅️【緋月ゆい/ネオポルテ】</t>
  </si>
  <si>
    <t>https://www.youtube.com/watch?v=IPasDPR8oYE</t>
  </si>
  <si>
    <t>【APEX】え！？エペランク！？ / すももさん、かるび選手【ぶいすぽっ！ / 紡木こかげ】</t>
  </si>
  <si>
    <t>https://www.youtube.com/watch?v=sLP7cPzIjig</t>
  </si>
  <si>
    <t>【スト６】はじめてのすとりーとふぁいたーろく【ローレン・イロアス/にじさんじ】</t>
  </si>
  <si>
    <t>https://www.youtube.com/watch?v=d5YArl6XPuY</t>
  </si>
  <si>
    <t>【APEX】マスターまであと１ティアちょい！時間がなーい！😣　w/ボドカさん、アステルさん【ぶいすぽ / 猫汰つな】</t>
  </si>
  <si>
    <t>https://www.youtube.com/watch?v=VPRXmq7wQxE</t>
  </si>
  <si>
    <t>mata~ri</t>
  </si>
  <si>
    <t>https://www.youtube.com/watch?v=TwM_FVGP1EI</t>
  </si>
  <si>
    <t>【APEX】ととぺ【ぶいすぽ/一ノ瀬うるは】</t>
  </si>
  <si>
    <t>https://www.youtube.com/watch?v=ArPfOH8UVU0</t>
  </si>
  <si>
    <t>【ニチアサ】にちようび~【 ぶいすぽっ！ / 小森めと 】</t>
  </si>
  <si>
    <t>https://www.youtube.com/watch?v=kd0PPNUdrss</t>
  </si>
  <si>
    <t>【APEX】なんだかいいにほひがしまつ。【ぶいすぽ/一ノ瀬うるは】</t>
  </si>
  <si>
    <t>https://www.youtube.com/watch?v=czzQtM7tvmI</t>
  </si>
  <si>
    <t>【AmongUs】ゆぐどら新年アモアス会【ローレン・イロアス/にじさんじ】</t>
  </si>
  <si>
    <t>https://www.youtube.com/watch?v=o3-EvBKDAzw</t>
  </si>
  <si>
    <t>【 スト6 】 顔面激突祭【 CRカップスクリム 】</t>
  </si>
  <si>
    <t>https://www.youtube.com/watch?v=GTZCTLdJ1gA</t>
  </si>
  <si>
    <t>【#VSPO_SHOWDOWN】VSPO! SHOWDOWN powered by RAGE 詳細情報配信</t>
  </si>
  <si>
    <t>https://www.youtube.com/watch?v=mHBbukWxuU0</t>
  </si>
  <si>
    <t>【Minecraft】この前の続きちょろりと【ぶいすぽ/一ノ瀬うるは】</t>
  </si>
  <si>
    <t>https://www.youtube.com/watch?v=0vHyLD7G1j4</t>
  </si>
  <si>
    <t>【APEX】陽たちとやるぺ【ぶいすぽ/一ノ瀬うるは】</t>
  </si>
  <si>
    <t>https://www.youtube.com/watch?v=8WAgkFnWncA</t>
  </si>
  <si>
    <t>【Valorant】いいにおいがしそうなふるぱ　w/エマ、うおうお、ゆい、のあ【ぶいすぽ / 猫汰つな】</t>
  </si>
  <si>
    <t>https://www.youtube.com/watch?v=-H0mFJHhSPY</t>
  </si>
  <si>
    <t>【AVA】思い出すところから【ぶいすぽっ！ / 紡木こかげ】</t>
  </si>
  <si>
    <t>https://www.youtube.com/watch?v=2wsJas4tAFA</t>
  </si>
  <si>
    <t>【 スト6 】もか先生といざゆかん【ぶいすぽ/一ノ瀬うるは】</t>
  </si>
  <si>
    <t>https://www.youtube.com/watch?v=jRlFOtzHEhc</t>
  </si>
  <si>
    <t>おはよう</t>
  </si>
  <si>
    <t>https://www.youtube.com/watch?v=3ExZwDBuo5w</t>
  </si>
  <si>
    <t>【APEX】え！？エペランク！？２  / すももさん、かるび選手【ぶいすぽっ！ / 紡木こかげ】</t>
  </si>
  <si>
    <t>https://www.youtube.com/watch?v=pDBV53BrZaA</t>
  </si>
  <si>
    <t>【ニチアサ】ohanyo【 ぶいすぽっ！ / 小森めと 】</t>
  </si>
  <si>
    <t>https://www.youtube.com/watch?v=xW1stfGtaD8</t>
  </si>
  <si>
    <t>【APEX】本日もいいにほひがしまつ？【ぶいすぽ/一ノ瀬うるは】</t>
  </si>
  <si>
    <t>https://www.youtube.com/watch?v=KABv9G_22NE</t>
  </si>
  <si>
    <t>【UNDERWARD】超えろ5階【ぶいすぽ/一ノ瀬うるは】</t>
  </si>
  <si>
    <t>https://www.youtube.com/watch?v=17NmRMMHqYY</t>
  </si>
  <si>
    <t>【３D】ぶいすぽっ！ワクワク！カオスバトル⚔【ぶいすぽ/兎咲ミミ】</t>
  </si>
  <si>
    <t>https://www.youtube.com/watch?v=5E3gXNBhzDk</t>
  </si>
  <si>
    <t>【Lethal Company】探索隊引率（？）キャリーする気で来ました。【ぶいすぽ/一ノ瀬うるは】</t>
  </si>
  <si>
    <t>https://www.youtube.com/watch?v=cH9LL2yvDI4</t>
  </si>
  <si>
    <t>【 モンハンワイルズ 】 ハンター試験会場 【 イブラヒム エビオ 不破湊 】</t>
  </si>
  <si>
    <t>https://www.youtube.com/watch?v=X1kkjAtW7gc</t>
  </si>
  <si>
    <t>【APEX】おれあぽさんと【ぶいすぽ/一ノ瀬うるは】</t>
  </si>
  <si>
    <t>https://www.youtube.com/watch?v=bcNYR6yiRdw</t>
  </si>
  <si>
    <t>【APEX】久しぶりよちよちえぺ【ぶいすぽっ！/花芽すみれ】</t>
  </si>
  <si>
    <t>花芽すみれ / Kaga Sumire</t>
  </si>
  <si>
    <t>https://www.youtube.com/watch?v=OR0upHyys-k</t>
  </si>
  <si>
    <t>【 Unrailed2 】どうしてこのメンツなんですか？汽車ぷっぷー w/リサひばかなと【ぶいすぽっ！/橘ひなの】</t>
  </si>
  <si>
    <t>https://www.youtube.com/watch?v=YJgdmYMOoEs</t>
  </si>
  <si>
    <t>【PUBG MOBILE】俺たちなら新MAP「RONDO」も余裕だろ。【ローレン・イロアス/不破湊/イブラヒム/にじさんじ】</t>
  </si>
  <si>
    <t>https://www.youtube.com/watch?v=Br171GT7y_4</t>
  </si>
  <si>
    <t>【VALORANT】(ಠ_ಠ )【ぶいすぽっ！ / 紡木こかげ】</t>
  </si>
  <si>
    <t>https://www.youtube.com/watch?v=fVVxbt7mKL8</t>
  </si>
  <si>
    <t>【深夜雑談】おやすみ前。本日はLIVEに推し活してきた【空澄セナ/ぶいすぽっ！】</t>
  </si>
  <si>
    <t>https://www.youtube.com/watch?v=qT7cHNdTGRM</t>
  </si>
  <si>
    <t>【ニチアサ】おはニート！（やまびこ）【 ぶいすぽっ！ / 小森めと 】</t>
  </si>
  <si>
    <t>https://www.youtube.com/watch?v=I8sUUTBkspE</t>
  </si>
  <si>
    <t>【#トクニナルドでぶいすぽ3D配信】ゲームマスター紫宮るなからの挑戦</t>
  </si>
  <si>
    <t>https://www.youtube.com/watch?v=itDkUXDEbgQ</t>
  </si>
  <si>
    <t>『2時だとか』から皆様に重大発表があります【渡会雲雀/イブラヒム/ローレン/不破湊/にじさんじ】</t>
  </si>
  <si>
    <t>https://www.youtube.com/watch?v=6zeiiRZ3nZk</t>
  </si>
  <si>
    <t>【VSPOSHOWDOWN】練習配信１日目きたー❕何するんだろ❓【ぶいすぽ / 猫汰つな】</t>
  </si>
  <si>
    <t>https://www.youtube.com/watch?v=Ywl7VrSPzjA</t>
  </si>
  <si>
    <t>【AVA】チーム練習1日目【ぶいすぽっ！ / 紡木こかげ】</t>
  </si>
  <si>
    <t>https://www.youtube.com/watch?v=6hlWGyb3q6w</t>
  </si>
  <si>
    <t>【VSPOSHOWDOWN】練習配信２日目❕今日は何をするだろうか【ぶいすぽ / 猫汰つな】</t>
  </si>
  <si>
    <t>https://www.youtube.com/watch?v=kZV3FCek6Qs</t>
  </si>
  <si>
    <t>【Goose Goose Duck】ドー、ドー【OVERTURE打ち上げ】</t>
  </si>
  <si>
    <t>https://www.youtube.com/watch?v=QSzQHxJuqZ4</t>
  </si>
  <si>
    <t>【VSPOSHOWDOWN】練習配信３日目❕色々頑張りたい【ぶいすぽ / 猫汰つな】</t>
  </si>
  <si>
    <t>https://www.youtube.com/watch?v=nNtcXAbEG3A</t>
  </si>
  <si>
    <t>【A Little to the Left】たまにはチルも大事🌿【ぶいすぽ / 猫汰つな】</t>
  </si>
  <si>
    <t>https://www.youtube.com/watch?v=AF5cXbmeHOU</t>
  </si>
  <si>
    <t>【ニチアサ】解き放て【 ぶいすぽっ！ / 小森めと 】</t>
  </si>
  <si>
    <t>https://www.youtube.com/watch?v=v1SrbEJevCw</t>
  </si>
  <si>
    <t>202503</t>
    <phoneticPr fontId="1"/>
  </si>
  <si>
    <t>ｿﾜｿﾜするので超でっかいDXねるねるする</t>
  </si>
  <si>
    <t>https://www.youtube.com/watch?v=Q-US6jvySE8</t>
  </si>
  <si>
    <t>【VSPO! SHOWDOWN powered by RAGE】WATCH PARTY❕ぶいすぽ全力応援（２０時まで）【ぶいすぽ / 猫汰つな】</t>
  </si>
  <si>
    <t>https://www.youtube.com/watch?v=2-vbMCIe8qk</t>
  </si>
  <si>
    <t>【 #VSPO_SHOWDOWN 】Day2ウォッチパーティーするぞ😎【ぶいすぽ/神成きゅぴ】</t>
  </si>
  <si>
    <t>https://www.youtube.com/watch?v=yZGtumpwBVc</t>
  </si>
  <si>
    <t>VSPO! SHOWDOWN振り返って気持ちよく寝ましょうの会【ぶいすぽ / 猫汰つな】</t>
  </si>
  <si>
    <t>https://www.youtube.com/watch?v=BQaqvPVRViQ</t>
  </si>
  <si>
    <t>VSPO! SHOWDOWNお疲れさま～！【ぶいすぽっ！/花芽すみれ】</t>
  </si>
  <si>
    <t>https://www.youtube.com/watch?v=Atkt1il8BNc</t>
  </si>
  <si>
    <t>VSPO! SHOWDOWNお疲れさまでした ^^) _旦~~</t>
  </si>
  <si>
    <t>https://www.youtube.com/watch?v=dxlUTBbMlCs</t>
  </si>
  <si>
    <t>VTuber最協決定戦 Ver.STREET FIGHTER 6 第一幕  Day1 本配信 【#V最協第一幕】</t>
  </si>
  <si>
    <t>https://www.youtube.com/watch?v=4KzWGSXEZTA</t>
  </si>
  <si>
    <t>VTuber最協決定戦 Ver.STREET FIGHTER 6 第一幕  Day2 本配信 【#V最協第一幕】</t>
  </si>
  <si>
    <t>https://www.youtube.com/watch?v=O2o0bpA8NjM</t>
  </si>
  <si>
    <t>【#サタナイ】お正月が終わりなにが来る＿？【空澄セナ/ぶいすぽっ！】</t>
  </si>
  <si>
    <t>【世界のアソビ大全51】JK担当（？）と５本勝負します❕【ぶいすぽ / 猫汰つな】</t>
  </si>
  <si>
    <t>https://www.youtube.com/watch?v=y7kfY-SNzEo</t>
  </si>
  <si>
    <t>【雑談】V最スト６お疲れ様でした会❕ピザとレモンサワーを添えて【ぶいすぽっ！ / 紡木こかげ】</t>
  </si>
  <si>
    <t>https://www.youtube.com/watch?v=gtxfps3keIU</t>
  </si>
  <si>
    <t>wa</t>
  </si>
  <si>
    <t>https://www.youtube.com/watch?v=p8lmRkTdn0s</t>
  </si>
  <si>
    <t>【APEX】らむちべにちうるち【ぶいすぽ/一ノ瀬うるは】</t>
  </si>
  <si>
    <t>https://www.youtube.com/watch?v=sN1JRaYQzfM</t>
  </si>
  <si>
    <t>【 #絲依とい3Dお披露目 】絲依とい、3Dお披露目です…！【 絲依とい / ネオポルテ 】</t>
  </si>
  <si>
    <t>絲依とい / Itoi Toi</t>
  </si>
  <si>
    <t>https://www.youtube.com/watch?v=LM8SwXiEokA</t>
  </si>
  <si>
    <t>【 A Little to the Left 】ﾁﾙっと【ぶいすぽ/一ノ瀬うるは】</t>
  </si>
  <si>
    <t>https://www.youtube.com/watch?v=n7s6Zs2fLAA</t>
  </si>
  <si>
    <t>【Farming Simulator 25】こんにちはマ農です。【ぶいすぽ/一ノ瀬うるは】</t>
  </si>
  <si>
    <t>https://www.youtube.com/watch?v=YXN-k-aW-mU</t>
  </si>
  <si>
    <t>【世界のアソビ大全51】のあちゃんとアソビ大全51で遊ぶ🎶【ぶいすぽ / 猫汰つな】</t>
  </si>
  <si>
    <t>https://www.youtube.com/watch?v=FCqmCQUUKFM</t>
  </si>
  <si>
    <t>【スト６】ぶいすぽワイワイ対戦会❕【ぶいすぽっ！ / 紡木こかげ】</t>
  </si>
  <si>
    <t>https://www.youtube.com/watch?v=y02bz7_K7S4</t>
  </si>
  <si>
    <t>おはようございやす！</t>
  </si>
  <si>
    <t>https://www.youtube.com/watch?v=RTwrOddTY_g</t>
  </si>
  <si>
    <t>【世界のアソビ大全51】よろしくおねがいします。🍙🐈【ぶいすぽ / 猫汰つな】</t>
  </si>
  <si>
    <t>https://www.youtube.com/watch?v=_W0PIhXqYNk</t>
  </si>
  <si>
    <t>【Marvel Rivals】CRCUPスクリム 僕の秘密を教えようか。【にじさんじ/ローレン・イロアス】</t>
  </si>
  <si>
    <t>https://www.youtube.com/watch?v=qxS8Auh13A4</t>
  </si>
  <si>
    <t>【 A Little to the Left 】整理整頓、頭脳明晰、容姿端麗 その名も 小森めと【 ぶいすぽっ！ / 小森めと 】</t>
  </si>
  <si>
    <t>https://www.youtube.com/watch?v=zr7gxni8j-w</t>
  </si>
  <si>
    <t>【ニチアサ】健康生活【 ぶいすぽっ！ / 小森めと 】</t>
  </si>
  <si>
    <t>https://www.youtube.com/watch?v=krTVU3tEc9s</t>
  </si>
  <si>
    <t>【第７回 #マリカにじさんじ杯】説明＆抽選会</t>
  </si>
  <si>
    <t>https://www.youtube.com/watch?v=_N3ea_LTrVk</t>
  </si>
  <si>
    <t>【 マリカ 】 現時点杯本番【 #マリカにじさんじ杯 に向けて合同練習 】</t>
  </si>
  <si>
    <t>https://www.youtube.com/watch?v=ERyBlODmgaY</t>
  </si>
  <si>
    <t>【 マリカ 】 笹木の部屋を破壊【 #マリカにじさんじ杯 に向けて練習 】</t>
  </si>
  <si>
    <t>https://www.youtube.com/watch?v=TuqWPHM8zkM</t>
  </si>
  <si>
    <t>【Minecraft】ぶいすぽハードコア🔥紅白戦❕❕【ぶいすぽ/一ノ瀬うるは】</t>
  </si>
  <si>
    <t>https://www.youtube.com/watch?v=J3rETr5Jyxs</t>
  </si>
  <si>
    <t>【 マリカ 】 イブラヒムの部屋を改築【 #マリカにじさんじ杯 に向けて練習 】</t>
  </si>
  <si>
    <t>https://www.youtube.com/watch?v=WfVqTuf1Pdw</t>
  </si>
  <si>
    <t>【 マリカ 】 レオスの巣を損壊【 #マリカにじさんじ杯 に向けて96コース耐久練習 】</t>
  </si>
  <si>
    <t>https://www.youtube.com/watch?v=yMHVNaZVerw</t>
  </si>
  <si>
    <t>【 マリカ 】 レオスの巣を損壊～再始動～【 #マリカにじさんじ杯 に向けて96コース耐久練習 】</t>
  </si>
  <si>
    <t>https://www.youtube.com/watch?v=rOXABIXirjI</t>
  </si>
  <si>
    <t>【ニチアサ】 食う寝る食うの無限コンボ【 ぶいすぽっ！ / 小森めと 】</t>
  </si>
  <si>
    <t>https://www.youtube.com/watch?v=7ZXT-mDFc0k</t>
  </si>
  <si>
    <t>【マリオカート8DX】第7回マリオカートにじさんじ杯 予選【#マリカにじさんじ杯】</t>
  </si>
  <si>
    <t>https://www.youtube.com/watch?v=fGm17JeUFCw</t>
  </si>
  <si>
    <t>夜ﾃﾞｽﾅｰ</t>
  </si>
  <si>
    <t>https://www.youtube.com/watch?v=NF7hAKCveV4</t>
  </si>
  <si>
    <t>【マリオカート8DX】俺は全てを【打開】する【にじさんじ/ローレン・イロアス】</t>
  </si>
  <si>
    <t>https://www.youtube.com/watch?v=S58TR95YSpo</t>
  </si>
  <si>
    <t>【火曜の？！】朝かよ【ぶいすぽっ！/花芽すみれ】</t>
  </si>
  <si>
    <t>https://www.youtube.com/watch?v=vZk0zyu4A3I</t>
  </si>
  <si>
    <t>【マリオカート8DX】ところで平凡な俺よ。【にじさんじ/ローレン・イロアス】</t>
  </si>
  <si>
    <t>https://www.youtube.com/watch?v=H6yDSmhy9jY</t>
  </si>
  <si>
    <t>【マリオカート8DX】必要なのはアクセルじゃなくてブレーキなんじゃないか【にじさんじ/ローレン・イロアス】</t>
  </si>
  <si>
    <t>https://www.youtube.com/watch?v=cxJ0xyVnzxI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</si>
</sst>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18"/>
      <color theme="1"/>
      <name val="Meiryo UI"/>
      <family val="3"/>
      <charset val="128"/>
    </font>
    <font>
      <b/>
      <sz val="14"/>
      <color theme="1"/>
      <name val="Meiryo UI"/>
      <family val="3"/>
      <charset val="128"/>
    </font>
    <font>
      <sz val="14"/>
      <color theme="1"/>
      <name val="Meiryo UI"/>
      <family val="3"/>
      <charset val="128"/>
    </font>
    <font>
      <sz val="13"/>
      <color theme="1"/>
      <name val="Meiryo UI"/>
      <family val="3"/>
      <charset val="128"/>
    </font>
    <font>
      <sz val="11"/>
      <name val="Meiryo UI"/>
      <family val="3"/>
      <charset val="128"/>
    </font>
  </fonts>
  <fills count="3">
    <fill>
      <patternFill patternType="none"/>
    </fill>
    <fill>
      <patternFill patternType="gray125"/>
    </fill>
    <fill>
      <patternFill patternType="solid">
        <fgColor auto="1"/>
        <bgColor indexed="64"/>
      </patternFill>
    </fill>
  </fills>
  <borders count="2">
    <border>
      <left/>
      <right/>
      <top/>
      <bottom/>
      <diagonal/>
    </border>
    <border>
      <left/>
      <right/>
      <top/>
      <bottom style="thin">
        <color theme="1"/>
      </bottom>
      <diagonal/>
    </border>
  </borders>
  <cellStyleXfs count="1">
    <xf numFmtId="0" fontId="0" fillId="0" borderId="0"/>
  </cellStyleXfs>
  <cellXfs count="16">
    <xf numFmtId="0" fontId="0" fillId="0" borderId="0" xfId="0"/>
    <xf numFmtId="0" fontId="2" fillId="0" borderId="0" xfId="0" applyFont="1"/>
    <xf numFmtId="0" fontId="3" fillId="0" borderId="1" xfId="0" applyFont="1" applyBorder="1"/>
    <xf numFmtId="0" fontId="4" fillId="0" borderId="0" xfId="0" applyFont="1"/>
    <xf numFmtId="0" fontId="3" fillId="0" borderId="0" xfId="0" applyFont="1"/>
    <xf numFmtId="0" fontId="5" fillId="0" borderId="1" xfId="0" applyFont="1" applyBorder="1"/>
    <xf numFmtId="0" fontId="6" fillId="0" borderId="0" xfId="0" applyFont="1"/>
    <xf numFmtId="0" fontId="5" fillId="2" borderId="1" xfId="0" applyFont="1" applyFill="1" applyBorder="1"/>
    <xf numFmtId="0" fontId="7" fillId="0" borderId="0" xfId="0" applyFont="1"/>
    <xf numFmtId="0" fontId="7" fillId="0" borderId="1" xfId="0" applyFont="1" applyBorder="1"/>
    <xf numFmtId="0" fontId="8" fillId="0" borderId="0" xfId="0" applyFont="1"/>
    <xf numFmtId="0" fontId="0" fillId="0" borderId="0" xfId="0" applyAlignment="1">
      <alignment wrapText="1"/>
    </xf>
    <xf numFmtId="22" fontId="2" fillId="0" borderId="0" xfId="0" applyNumberFormat="1" applyFont="1"/>
    <xf numFmtId="0" fontId="2" fillId="2" borderId="0" xfId="0" applyFont="1" applyFill="1"/>
    <xf numFmtId="0" fontId="2" fillId="0" borderId="0" xfId="0" applyNumberFormat="1" applyFont="1" applyFill="1"/>
    <xf numFmtId="0" fontId="2" fillId="0" borderId="0" xfId="0" applyFont="1" applyFill="1"/>
  </cellXfs>
  <cellStyles count="1">
    <cellStyle name="標準" xfId="0" builtinId="0"/>
  </cellStyles>
  <dxfs count="209">
    <dxf>
      <font>
        <strike val="0"/>
        <condense val="0"/>
        <extend val="0"/>
        <outline val="0"/>
        <shadow val="0"/>
        <vertAlign val="baseline"/>
        <sz val="11"/>
        <color theme="1"/>
        <name val="Meiryo UI"/>
        <family val="3"/>
        <charset val="128"/>
      </font>
      <fill>
        <patternFill patternType="none">
          <fgColor indexed="64"/>
          <bgColor auto="1"/>
        </patternFill>
      </fill>
    </dxf>
    <dxf>
      <font>
        <strike val="0"/>
        <condense val="0"/>
        <extend val="0"/>
        <outline val="0"/>
        <shadow val="0"/>
        <vertAlign val="baseline"/>
        <sz val="11"/>
        <color theme="1"/>
        <name val="Meiryo UI"/>
        <family val="3"/>
        <charset val="128"/>
      </font>
      <numFmt numFmtId="0" formatCode="General"/>
      <fill>
        <patternFill patternType="none">
          <fgColor indexed="64"/>
          <bgColor auto="1"/>
        </patternFill>
      </fill>
    </dxf>
    <dxf>
      <font>
        <strike val="0"/>
        <condense val="0"/>
        <extend val="0"/>
        <outline val="0"/>
        <shadow val="0"/>
        <vertAlign val="baseline"/>
        <sz val="11"/>
        <color theme="1"/>
        <name val="Meiryo UI"/>
        <family val="3"/>
        <charset val="128"/>
      </font>
      <numFmt numFmtId="0" formatCode="General"/>
      <fill>
        <patternFill patternType="none">
          <fgColor indexed="64"/>
          <bgColor auto="1"/>
        </patternFill>
      </fill>
    </dxf>
    <dxf>
      <font>
        <strike val="0"/>
        <condense val="0"/>
        <extend val="0"/>
        <outline val="0"/>
        <shadow val="0"/>
        <vertAlign val="baseline"/>
        <sz val="11"/>
        <color theme="1"/>
        <name val="Meiryo UI"/>
        <family val="3"/>
        <charset val="128"/>
      </font>
      <numFmt numFmtId="0" formatCode="General"/>
      <fill>
        <patternFill patternType="none">
          <fgColor indexed="64"/>
          <bgColor auto="1"/>
        </patternFill>
      </fill>
    </dxf>
    <dxf>
      <font>
        <strike val="0"/>
        <condense val="0"/>
        <extend val="0"/>
        <outline val="0"/>
        <shadow val="0"/>
        <vertAlign val="baseline"/>
        <sz val="11"/>
        <color theme="1"/>
        <name val="Meiryo UI"/>
        <family val="3"/>
        <charset val="128"/>
      </font>
      <numFmt numFmtId="0" formatCode="General"/>
      <fill>
        <patternFill patternType="none">
          <fgColor indexed="64"/>
          <bgColor auto="1"/>
        </patternFill>
      </fill>
    </dxf>
    <dxf>
      <font>
        <strike val="0"/>
        <condense val="0"/>
        <extend val="0"/>
        <outline val="0"/>
        <shadow val="0"/>
        <vertAlign val="baseline"/>
        <sz val="11"/>
        <color theme="1"/>
        <name val="Meiryo UI"/>
        <family val="3"/>
        <charset val="128"/>
        <scheme val="none"/>
      </font>
      <fill>
        <patternFill patternType="none">
          <fgColor indexed="64"/>
          <bgColor auto="1"/>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fill>
        <patternFill>
          <bgColor rgb="FFFFC7CE"/>
        </patternFill>
      </fill>
    </dxf>
    <dxf>
      <fill>
        <patternFill>
          <bgColor rgb="FFFF9999"/>
        </patternFill>
      </fill>
    </dxf>
    <dxf>
      <border outline="0">
        <bottom style="thin">
          <color theme="1"/>
        </bottom>
      </border>
    </dxf>
    <dxf>
      <font>
        <strike val="0"/>
        <condense val="0"/>
        <extend val="0"/>
        <outline val="0"/>
        <shadow val="0"/>
        <vertAlign val="baseline"/>
        <sz val="11"/>
        <color theme="1"/>
        <name val="Meiryo UI"/>
        <family val="3"/>
        <charset val="128"/>
      </font>
      <fill>
        <patternFill>
          <fgColor indexed="64"/>
          <bgColor auto="1"/>
        </patternFill>
      </fill>
    </dxf>
    <dxf>
      <font>
        <strike val="0"/>
        <condense val="0"/>
        <extend val="0"/>
        <outline val="0"/>
        <shadow val="0"/>
        <vertAlign val="baseline"/>
        <sz val="11"/>
        <color theme="1"/>
        <name val="Meiryo UI"/>
        <family val="3"/>
        <charset val="128"/>
        <scheme val="none"/>
      </font>
      <fill>
        <patternFill patternType="none">
          <fgColor indexed="64"/>
          <bgColor auto="1"/>
        </patternFill>
      </fill>
    </dxf>
    <dxf>
      <font>
        <strike val="0"/>
        <condense val="0"/>
        <extend val="0"/>
        <outline val="0"/>
        <shadow val="0"/>
        <vertAlign val="baseline"/>
        <sz val="11"/>
        <color theme="1"/>
        <name val="Meiryo UI"/>
        <family val="3"/>
        <charset val="128"/>
        <scheme val="none"/>
      </font>
      <numFmt numFmtId="27" formatCode="yyyy/m/d\ h:mm"/>
      <fill>
        <patternFill patternType="none">
          <fgColor indexed="64"/>
          <bgColor auto="1"/>
        </patternFill>
      </fill>
    </dxf>
    <dxf>
      <font>
        <strike val="0"/>
        <condense val="0"/>
        <extend val="0"/>
        <outline val="0"/>
        <shadow val="0"/>
        <vertAlign val="baseline"/>
        <sz val="11"/>
        <color theme="1"/>
        <name val="Meiryo UI"/>
        <family val="3"/>
        <charset val="128"/>
        <scheme val="none"/>
      </font>
      <fill>
        <patternFill patternType="none">
          <fgColor indexed="64"/>
          <bgColor auto="1"/>
        </patternFill>
      </fill>
    </dxf>
    <dxf>
      <font>
        <strike val="0"/>
        <condense val="0"/>
        <extend val="0"/>
        <outline val="0"/>
        <shadow val="0"/>
        <vertAlign val="baseline"/>
        <sz val="11"/>
        <color theme="1"/>
        <name val="Meiryo UI"/>
        <family val="3"/>
        <charset val="128"/>
        <scheme val="none"/>
      </font>
      <fill>
        <patternFill patternType="none">
          <fgColor indexed="64"/>
          <bgColor auto="1"/>
        </patternFill>
      </fill>
    </dxf>
    <dxf>
      <border outline="0">
        <top style="thin">
          <color theme="1"/>
        </top>
      </border>
    </dxf>
    <dxf>
      <font>
        <strike val="0"/>
        <condense val="0"/>
        <extend val="0"/>
        <outline val="0"/>
        <shadow val="0"/>
        <vertAlign val="baseline"/>
        <sz val="11"/>
        <color theme="1"/>
        <name val="Meiryo UI"/>
        <family val="3"/>
        <charset val="128"/>
        <scheme val="none"/>
      </font>
      <fill>
        <patternFill patternType="none">
          <fgColor indexed="64"/>
          <bgColor auto="1"/>
        </patternFill>
      </fill>
    </dxf>
    <dxf>
      <border outline="0">
        <bottom style="thin">
          <color theme="1"/>
        </bottom>
      </border>
    </dxf>
    <dxf>
      <font>
        <b/>
        <strike val="0"/>
        <condense val="0"/>
        <extend val="0"/>
        <outline val="0"/>
        <shadow val="0"/>
        <vertAlign val="baseline"/>
        <sz val="11"/>
        <color theme="1"/>
        <name val="Meiryo UI"/>
        <family val="3"/>
        <charset val="128"/>
      </font>
      <fill>
        <patternFill>
          <fgColor indexed="64"/>
          <bgColor auto="1"/>
        </patternFill>
      </fill>
    </dxf>
    <dxf>
      <font>
        <strike val="0"/>
        <condense val="0"/>
        <extend val="0"/>
        <outline val="0"/>
        <shadow val="0"/>
        <vertAlign val="baseline"/>
        <sz val="11"/>
        <color theme="1"/>
        <name val="Meiryo UI"/>
        <family val="3"/>
        <charset val="128"/>
      </font>
      <numFmt numFmtId="0" formatCode="General"/>
      <fill>
        <patternFill>
          <fgColor indexed="64"/>
          <bgColor auto="1"/>
        </patternFill>
      </fill>
    </dxf>
    <dxf>
      <font>
        <strike val="0"/>
        <condense val="0"/>
        <extend val="0"/>
        <outline val="0"/>
        <shadow val="0"/>
        <vertAlign val="baseline"/>
        <sz val="11"/>
        <color theme="1"/>
        <name val="Meiryo UI"/>
        <family val="3"/>
        <charset val="128"/>
      </font>
      <numFmt numFmtId="0" formatCode="General"/>
      <fill>
        <patternFill>
          <fgColor indexed="64"/>
          <bgColor auto="1"/>
        </patternFill>
      </fill>
    </dxf>
    <dxf>
      <font>
        <strike val="0"/>
        <condense val="0"/>
        <extend val="0"/>
        <outline val="0"/>
        <shadow val="0"/>
        <vertAlign val="baseline"/>
        <sz val="11"/>
        <color theme="1"/>
        <name val="Meiryo UI"/>
        <family val="3"/>
        <charset val="128"/>
      </font>
      <numFmt numFmtId="0" formatCode="General"/>
      <fill>
        <patternFill>
          <fgColor indexed="64"/>
          <bgColor auto="1"/>
        </patternFill>
      </fill>
    </dxf>
    <dxf>
      <font>
        <strike val="0"/>
        <condense val="0"/>
        <extend val="0"/>
        <outline val="0"/>
        <shadow val="0"/>
        <vertAlign val="baseline"/>
        <sz val="11"/>
        <color theme="1"/>
        <name val="Meiryo UI"/>
        <family val="3"/>
        <charset val="128"/>
      </font>
      <numFmt numFmtId="0" formatCode="General"/>
      <fill>
        <patternFill>
          <fgColor indexed="64"/>
          <bgColor auto="1"/>
        </patternFill>
      </fill>
    </dxf>
    <dxf>
      <font>
        <strike val="0"/>
        <condense val="0"/>
        <extend val="0"/>
        <outline val="0"/>
        <shadow val="0"/>
        <vertAlign val="baseline"/>
        <sz val="11"/>
        <color theme="1"/>
        <name val="Meiryo UI"/>
        <family val="3"/>
        <charset val="128"/>
      </font>
      <numFmt numFmtId="0" formatCode="General"/>
      <fill>
        <patternFill>
          <fgColor indexed="64"/>
          <bgColor auto="1"/>
        </patternFill>
      </fill>
    </dxf>
    <dxf>
      <font>
        <strike val="0"/>
        <condense val="0"/>
        <extend val="0"/>
        <outline val="0"/>
        <shadow val="0"/>
        <vertAlign val="baseline"/>
        <sz val="11"/>
        <color theme="1"/>
        <name val="Meiryo UI"/>
        <family val="3"/>
        <charset val="128"/>
      </font>
      <numFmt numFmtId="0" formatCode="General"/>
      <fill>
        <patternFill>
          <fgColor indexed="64"/>
          <bgColor auto="1"/>
        </patternFill>
      </fill>
    </dxf>
    <dxf>
      <font>
        <strike val="0"/>
        <condense val="0"/>
        <extend val="0"/>
        <outline val="0"/>
        <shadow val="0"/>
        <vertAlign val="baseline"/>
        <sz val="11"/>
        <color theme="1"/>
        <name val="Meiryo UI"/>
        <family val="3"/>
        <charset val="128"/>
      </font>
      <numFmt numFmtId="0" formatCode="General"/>
      <fill>
        <patternFill>
          <fgColor indexed="64"/>
          <bgColor auto="1"/>
        </patternFill>
      </fill>
    </dxf>
    <dxf>
      <font>
        <strike val="0"/>
        <condense val="0"/>
        <extend val="0"/>
        <outline val="0"/>
        <shadow val="0"/>
        <vertAlign val="baseline"/>
        <sz val="11"/>
        <color theme="1"/>
        <name val="Meiryo UI"/>
        <family val="3"/>
        <charset val="128"/>
      </font>
      <fill>
        <patternFill>
          <fgColor indexed="64"/>
          <bgColor auto="1"/>
        </patternFill>
      </fill>
    </dxf>
    <dxf>
      <border outline="0">
        <bottom style="thin">
          <color theme="1"/>
        </bottom>
      </border>
    </dxf>
    <dxf>
      <font>
        <strike val="0"/>
        <condense val="0"/>
        <extend val="0"/>
        <outline val="0"/>
        <shadow val="0"/>
        <vertAlign val="baseline"/>
        <sz val="11"/>
        <color theme="1"/>
        <name val="Meiryo UI"/>
        <family val="3"/>
        <charset val="128"/>
      </font>
      <fill>
        <patternFill>
          <fgColor indexed="64"/>
          <bgColor auto="1"/>
        </patternFill>
      </fill>
    </dxf>
    <dxf>
      <font>
        <strike val="0"/>
        <condense val="0"/>
        <extend val="0"/>
        <outline val="0"/>
        <shadow val="0"/>
        <vertAlign val="baseline"/>
        <sz val="14"/>
        <color theme="1"/>
        <name val="Meiryo UI"/>
        <family val="3"/>
        <charset val="128"/>
      </font>
      <fill>
        <patternFill>
          <fgColor indexed="64"/>
          <bgColor auto="1"/>
        </patternFill>
      </fill>
    </dxf>
    <dxf>
      <font>
        <strike val="0"/>
        <outline val="0"/>
        <shadow val="0"/>
        <vertAlign val="baseline"/>
        <sz val="11"/>
        <color theme="1"/>
        <name val="Meiryo UI"/>
        <family val="3"/>
        <charset val="128"/>
      </font>
      <fill>
        <patternFill>
          <fgColor indexed="64"/>
          <bgColor auto="1"/>
        </patternFill>
      </fill>
    </dxf>
    <dxf>
      <font>
        <strike val="0"/>
        <outline val="0"/>
        <shadow val="0"/>
        <vertAlign val="baseline"/>
        <sz val="11"/>
        <color theme="1"/>
        <name val="Meiryo UI"/>
        <family val="3"/>
        <charset val="128"/>
      </font>
      <fill>
        <patternFill>
          <fgColor indexed="64"/>
          <bgColor auto="1"/>
        </patternFill>
      </fill>
    </dxf>
    <dxf>
      <font>
        <strike val="0"/>
        <outline val="0"/>
        <shadow val="0"/>
        <vertAlign val="baseline"/>
        <sz val="11"/>
        <color theme="1"/>
        <name val="Meiryo UI"/>
        <family val="3"/>
        <charset val="128"/>
      </font>
      <fill>
        <patternFill>
          <fgColor indexed="64"/>
          <bgColor auto="1"/>
        </patternFill>
      </fill>
    </dxf>
    <dxf>
      <font>
        <strike val="0"/>
        <outline val="0"/>
        <shadow val="0"/>
        <vertAlign val="baseline"/>
        <sz val="11"/>
        <color theme="1"/>
        <name val="Meiryo UI"/>
        <family val="3"/>
        <charset val="128"/>
      </font>
      <fill>
        <patternFill>
          <fgColor indexed="64"/>
          <bgColor auto="1"/>
        </patternFill>
      </fill>
    </dxf>
    <dxf>
      <font>
        <strike val="0"/>
        <outline val="0"/>
        <shadow val="0"/>
        <vertAlign val="baseline"/>
        <sz val="11"/>
        <color theme="1"/>
        <name val="Meiryo UI"/>
        <family val="3"/>
        <charset val="128"/>
      </font>
      <fill>
        <patternFill>
          <fgColor indexed="64"/>
          <bgColor auto="1"/>
        </patternFill>
      </fill>
    </dxf>
    <dxf>
      <font>
        <strike val="0"/>
        <condense val="0"/>
        <extend val="0"/>
        <outline val="0"/>
        <shadow val="0"/>
        <vertAlign val="baseline"/>
        <sz val="11"/>
        <color theme="1"/>
        <name val="Meiryo UI"/>
        <family val="3"/>
        <charset val="128"/>
      </font>
      <fill>
        <patternFill>
          <fgColor indexed="64"/>
          <bgColor auto="1"/>
        </patternFill>
      </fill>
    </dxf>
    <dxf>
      <font>
        <strike val="0"/>
        <condense val="0"/>
        <extend val="0"/>
        <outline val="0"/>
        <shadow val="0"/>
        <vertAlign val="baseline"/>
        <sz val="11"/>
        <color theme="1"/>
        <name val="Meiryo UI"/>
        <family val="3"/>
        <charset val="128"/>
      </font>
      <numFmt numFmtId="0" formatCode="General"/>
      <fill>
        <patternFill>
          <fgColor theme="0" tint="-0.14999847407452621"/>
          <bgColor auto="1"/>
        </patternFill>
      </fill>
    </dxf>
    <dxf>
      <font>
        <strike val="0"/>
        <condense val="0"/>
        <extend val="0"/>
        <outline val="0"/>
        <shadow val="0"/>
        <vertAlign val="baseline"/>
        <sz val="11"/>
        <color theme="1"/>
        <name val="Meiryo UI"/>
        <family val="3"/>
        <charset val="128"/>
      </font>
      <numFmt numFmtId="0" formatCode="General"/>
      <fill>
        <patternFill>
          <fgColor theme="0" tint="-0.14999847407452621"/>
          <bgColor auto="1"/>
        </patternFill>
      </fill>
    </dxf>
    <dxf>
      <font>
        <strike val="0"/>
        <condense val="0"/>
        <extend val="0"/>
        <outline val="0"/>
        <shadow val="0"/>
        <vertAlign val="baseline"/>
        <sz val="11"/>
        <color theme="1"/>
        <name val="Meiryo UI"/>
        <family val="3"/>
        <charset val="128"/>
      </font>
      <numFmt numFmtId="0" formatCode="General"/>
      <fill>
        <patternFill>
          <fgColor theme="0" tint="-0.14999847407452621"/>
          <bgColor auto="1"/>
        </patternFill>
      </fill>
    </dxf>
    <dxf>
      <font>
        <strike val="0"/>
        <condense val="0"/>
        <extend val="0"/>
        <outline val="0"/>
        <shadow val="0"/>
        <vertAlign val="baseline"/>
        <sz val="11"/>
        <color theme="1"/>
        <name val="Meiryo UI"/>
        <family val="3"/>
        <charset val="128"/>
      </font>
      <numFmt numFmtId="0" formatCode="General"/>
      <fill>
        <patternFill>
          <fgColor theme="0" tint="-0.14999847407452621"/>
          <bgColor auto="1"/>
        </patternFill>
      </fill>
    </dxf>
    <dxf>
      <font>
        <strike val="0"/>
        <condense val="0"/>
        <extend val="0"/>
        <outline val="0"/>
        <shadow val="0"/>
        <vertAlign val="baseline"/>
        <sz val="11"/>
        <color theme="1"/>
        <name val="Meiryo UI"/>
        <family val="3"/>
        <charset val="128"/>
      </font>
      <numFmt numFmtId="0" formatCode="General"/>
      <fill>
        <patternFill>
          <fgColor theme="0" tint="-0.14999847407452621"/>
          <bgColor auto="1"/>
        </patternFill>
      </fill>
    </dxf>
    <dxf>
      <font>
        <strike val="0"/>
        <condense val="0"/>
        <extend val="0"/>
        <outline val="0"/>
        <shadow val="0"/>
        <vertAlign val="baseline"/>
        <sz val="11"/>
        <color theme="1"/>
        <name val="Meiryo UI"/>
        <family val="3"/>
        <charset val="128"/>
      </font>
      <numFmt numFmtId="0" formatCode="General"/>
      <fill>
        <patternFill>
          <fgColor theme="0" tint="-0.14999847407452621"/>
          <bgColor auto="1"/>
        </patternFill>
      </fill>
    </dxf>
    <dxf>
      <font>
        <strike val="0"/>
        <condense val="0"/>
        <extend val="0"/>
        <outline val="0"/>
        <shadow val="0"/>
        <vertAlign val="baseline"/>
        <sz val="11"/>
        <color theme="1"/>
        <name val="Meiryo UI"/>
        <family val="3"/>
        <charset val="128"/>
      </font>
      <numFmt numFmtId="0" formatCode="General"/>
      <fill>
        <patternFill>
          <fgColor theme="0" tint="-0.14999847407452621"/>
          <bgColor auto="1"/>
        </patternFill>
      </fill>
    </dxf>
    <dxf>
      <font>
        <strike val="0"/>
        <condense val="0"/>
        <extend val="0"/>
        <outline val="0"/>
        <shadow val="0"/>
        <vertAlign val="baseline"/>
        <sz val="11"/>
        <color theme="1"/>
        <name val="Meiryo UI"/>
        <family val="3"/>
        <charset val="128"/>
      </font>
      <fill>
        <patternFill>
          <fgColor theme="0" tint="-0.14999847407452621"/>
          <bgColor auto="1"/>
        </patternFill>
      </fill>
    </dxf>
    <dxf>
      <border outline="0">
        <top style="thin">
          <color theme="1"/>
        </top>
        <bottom style="thin">
          <color theme="1"/>
        </bottom>
      </border>
    </dxf>
    <dxf>
      <font>
        <strike val="0"/>
        <condense val="0"/>
        <extend val="0"/>
        <outline val="0"/>
        <shadow val="0"/>
        <vertAlign val="baseline"/>
        <sz val="11"/>
        <color theme="1"/>
        <name val="Meiryo UI"/>
        <family val="3"/>
        <charset val="128"/>
      </font>
      <fill>
        <patternFill>
          <fgColor theme="0" tint="-0.14999847407452621"/>
          <bgColor auto="1"/>
        </patternFill>
      </fill>
    </dxf>
    <dxf>
      <border outline="0">
        <bottom style="thin">
          <color theme="1"/>
        </bottom>
      </border>
    </dxf>
    <dxf>
      <font>
        <b/>
        <strike val="0"/>
        <condense val="0"/>
        <extend val="0"/>
        <outline val="0"/>
        <shadow val="0"/>
        <vertAlign val="baseline"/>
        <sz val="14"/>
        <color theme="1"/>
        <name val="Meiryo UI"/>
        <family val="3"/>
        <charset val="128"/>
      </font>
      <fill>
        <patternFill>
          <bgColor auto="1"/>
        </patternFill>
      </fill>
    </dxf>
    <dxf>
      <font>
        <strike val="0"/>
        <outline val="0"/>
        <shadow val="0"/>
        <vertAlign val="baseline"/>
        <sz val="11"/>
        <color theme="1"/>
        <name val="Meiryo UI"/>
        <family val="3"/>
        <charset val="128"/>
      </font>
    </dxf>
    <dxf>
      <font>
        <strike val="0"/>
        <outline val="0"/>
        <shadow val="0"/>
        <vertAlign val="baseline"/>
        <sz val="11"/>
        <color theme="1"/>
        <name val="Meiryo UI"/>
        <family val="3"/>
        <charset val="128"/>
      </font>
    </dxf>
    <dxf>
      <font>
        <strike val="0"/>
        <outline val="0"/>
        <shadow val="0"/>
        <vertAlign val="baseline"/>
        <sz val="11"/>
        <color theme="1"/>
        <name val="Meiryo UI"/>
        <family val="3"/>
        <charset val="128"/>
      </font>
    </dxf>
    <dxf>
      <font>
        <strike val="0"/>
        <outline val="0"/>
        <shadow val="0"/>
        <vertAlign val="baseline"/>
        <sz val="11"/>
        <color theme="1"/>
        <name val="Meiryo UI"/>
        <family val="3"/>
        <charset val="128"/>
      </font>
    </dxf>
    <dxf>
      <font>
        <strike val="0"/>
        <outline val="0"/>
        <shadow val="0"/>
        <vertAlign val="baseline"/>
        <sz val="11"/>
        <color theme="1"/>
        <name val="Meiryo UI"/>
        <family val="3"/>
        <charset val="128"/>
      </font>
    </dxf>
    <dxf>
      <font>
        <strike val="0"/>
        <outline val="0"/>
        <shadow val="0"/>
        <vertAlign val="baseline"/>
        <sz val="11"/>
        <color theme="1"/>
        <name val="Meiryo UI"/>
        <family val="3"/>
        <charset val="128"/>
      </font>
    </dxf>
    <dxf>
      <font>
        <strike val="0"/>
        <outline val="0"/>
        <shadow val="0"/>
        <vertAlign val="baseline"/>
        <sz val="11"/>
        <color theme="1"/>
        <name val="Meiryo UI"/>
        <family val="3"/>
        <charset val="128"/>
      </font>
      <numFmt numFmtId="0" formatCode="General"/>
      <fill>
        <patternFill>
          <bgColor auto="1"/>
        </patternFill>
      </fill>
    </dxf>
    <dxf>
      <font>
        <strike val="0"/>
        <outline val="0"/>
        <shadow val="0"/>
        <vertAlign val="baseline"/>
        <sz val="11"/>
        <color theme="1"/>
        <name val="Meiryo UI"/>
        <family val="3"/>
        <charset val="128"/>
      </font>
      <numFmt numFmtId="0" formatCode="General"/>
      <fill>
        <patternFill>
          <bgColor auto="1"/>
        </patternFill>
      </fill>
    </dxf>
    <dxf>
      <font>
        <strike val="0"/>
        <outline val="0"/>
        <shadow val="0"/>
        <vertAlign val="baseline"/>
        <sz val="11"/>
        <color theme="1"/>
        <name val="Meiryo UI"/>
        <family val="3"/>
        <charset val="128"/>
      </font>
      <numFmt numFmtId="0" formatCode="General"/>
      <fill>
        <patternFill>
          <bgColor auto="1"/>
        </patternFill>
      </fill>
    </dxf>
    <dxf>
      <font>
        <strike val="0"/>
        <outline val="0"/>
        <shadow val="0"/>
        <vertAlign val="baseline"/>
        <sz val="11"/>
        <color theme="1"/>
        <name val="Meiryo UI"/>
        <family val="3"/>
        <charset val="128"/>
      </font>
      <numFmt numFmtId="0" formatCode="General"/>
      <fill>
        <patternFill>
          <bgColor auto="1"/>
        </patternFill>
      </fill>
    </dxf>
    <dxf>
      <font>
        <strike val="0"/>
        <outline val="0"/>
        <shadow val="0"/>
        <vertAlign val="baseline"/>
        <sz val="11"/>
        <color theme="1"/>
        <name val="Meiryo UI"/>
        <family val="3"/>
        <charset val="128"/>
      </font>
      <numFmt numFmtId="0" formatCode="General"/>
      <fill>
        <patternFill>
          <bgColor auto="1"/>
        </patternFill>
      </fill>
    </dxf>
    <dxf>
      <font>
        <strike val="0"/>
        <outline val="0"/>
        <shadow val="0"/>
        <vertAlign val="baseline"/>
        <sz val="11"/>
        <color theme="1"/>
        <name val="Meiryo UI"/>
        <family val="3"/>
        <charset val="128"/>
      </font>
      <numFmt numFmtId="0" formatCode="General"/>
      <fill>
        <patternFill>
          <bgColor auto="1"/>
        </patternFill>
      </fill>
    </dxf>
    <dxf>
      <font>
        <strike val="0"/>
        <outline val="0"/>
        <shadow val="0"/>
        <vertAlign val="baseline"/>
        <sz val="11"/>
        <color theme="1"/>
        <name val="Meiryo UI"/>
        <family val="3"/>
        <charset val="128"/>
      </font>
      <numFmt numFmtId="0" formatCode="General"/>
      <fill>
        <patternFill>
          <bgColor auto="1"/>
        </patternFill>
      </fill>
    </dxf>
    <dxf>
      <font>
        <strike val="0"/>
        <condense val="0"/>
        <extend val="0"/>
        <outline val="0"/>
        <shadow val="0"/>
        <vertAlign val="baseline"/>
        <sz val="11"/>
        <color theme="1"/>
        <name val="Meiryo UI"/>
        <family val="3"/>
        <charset val="128"/>
      </font>
      <fill>
        <patternFill>
          <fgColor theme="0" tint="-0.14999847407452621"/>
          <bgColor auto="1"/>
        </patternFill>
      </fill>
    </dxf>
    <dxf>
      <font>
        <strike val="0"/>
        <outline val="0"/>
        <shadow val="0"/>
        <vertAlign val="baseline"/>
        <sz val="11"/>
        <color theme="1"/>
        <name val="Meiryo UI"/>
        <family val="3"/>
        <charset val="128"/>
      </font>
      <fill>
        <patternFill>
          <bgColor auto="1"/>
        </patternFill>
      </fill>
    </dxf>
    <dxf>
      <border outline="0">
        <bottom style="thin">
          <color theme="1"/>
        </bottom>
      </border>
    </dxf>
    <dxf>
      <font>
        <b/>
        <strike val="0"/>
        <condense val="0"/>
        <extend val="0"/>
        <outline val="0"/>
        <shadow val="0"/>
        <vertAlign val="baseline"/>
        <sz val="14"/>
        <color theme="1"/>
        <name val="Meiryo UI"/>
        <family val="3"/>
        <charset val="128"/>
      </font>
      <fill>
        <patternFill>
          <fgColor indexed="64"/>
          <bgColor auto="1"/>
        </patternFill>
      </fill>
    </dxf>
    <dxf>
      <font>
        <strike val="0"/>
        <condense val="0"/>
        <extend val="0"/>
        <outline val="0"/>
        <shadow val="0"/>
        <vertAlign val="baseline"/>
        <sz val="11"/>
        <color theme="1"/>
        <name val="Meiryo UI"/>
        <family val="3"/>
        <charset val="128"/>
      </font>
      <fill>
        <patternFill>
          <fgColor theme="0" tint="-0.14999847407452621"/>
          <bgColor auto="1"/>
        </patternFill>
      </fill>
    </dxf>
    <dxf>
      <font>
        <strike val="0"/>
        <condense val="0"/>
        <extend val="0"/>
        <outline val="0"/>
        <shadow val="0"/>
        <vertAlign val="baseline"/>
        <sz val="11"/>
        <color theme="1"/>
        <name val="Meiryo UI"/>
        <family val="3"/>
        <charset val="128"/>
      </font>
      <fill>
        <patternFill>
          <fgColor theme="0" tint="-0.14999847407452621"/>
          <bgColor auto="1"/>
        </patternFill>
      </fill>
    </dxf>
    <dxf>
      <font>
        <strike val="0"/>
        <condense val="0"/>
        <extend val="0"/>
        <outline val="0"/>
        <shadow val="0"/>
        <vertAlign val="baseline"/>
        <sz val="11"/>
        <color theme="1"/>
        <name val="Meiryo UI"/>
        <family val="3"/>
        <charset val="128"/>
      </font>
      <fill>
        <patternFill>
          <fgColor theme="0" tint="-0.14999847407452621"/>
          <bgColor auto="1"/>
        </patternFill>
      </fill>
    </dxf>
    <dxf>
      <font>
        <strike val="0"/>
        <condense val="0"/>
        <extend val="0"/>
        <outline val="0"/>
        <shadow val="0"/>
        <vertAlign val="baseline"/>
        <sz val="11"/>
        <color theme="1"/>
        <name val="Meiryo UI"/>
        <family val="3"/>
        <charset val="128"/>
      </font>
      <fill>
        <patternFill>
          <fgColor theme="0" tint="-0.14999847407452621"/>
          <bgColor auto="1"/>
        </patternFill>
      </fill>
    </dxf>
    <dxf>
      <border outline="0">
        <bottom style="thin">
          <color theme="1"/>
        </bottom>
      </border>
    </dxf>
    <dxf>
      <font>
        <strike val="0"/>
        <condense val="0"/>
        <extend val="0"/>
        <outline val="0"/>
        <shadow val="0"/>
        <vertAlign val="baseline"/>
        <sz val="11"/>
        <color theme="1"/>
        <name val="Meiryo UI"/>
        <family val="3"/>
        <charset val="128"/>
      </font>
      <fill>
        <patternFill>
          <fgColor theme="0" tint="-0.14999847407452621"/>
          <bgColor auto="1"/>
        </patternFill>
      </fill>
    </dxf>
    <dxf>
      <font>
        <b/>
        <strike val="0"/>
        <condense val="0"/>
        <extend val="0"/>
        <outline val="0"/>
        <shadow val="0"/>
        <vertAlign val="baseline"/>
        <sz val="11"/>
        <color theme="1"/>
        <name val="Meiryo UI"/>
        <family val="3"/>
        <charset val="128"/>
      </font>
      <fill>
        <patternFill>
          <bgColor auto="1"/>
        </patternFill>
      </fill>
    </dxf>
    <dxf>
      <font>
        <strike val="0"/>
        <condense val="0"/>
        <extend val="0"/>
        <outline val="0"/>
        <shadow val="0"/>
        <vertAlign val="baseline"/>
        <sz val="11"/>
        <color theme="1"/>
        <name val="Meiryo UI"/>
        <family val="3"/>
        <charset val="128"/>
      </font>
      <numFmt numFmtId="0" formatCode="General"/>
      <fill>
        <patternFill>
          <bgColor auto="1"/>
        </patternFill>
      </fill>
    </dxf>
    <dxf>
      <font>
        <strike val="0"/>
        <condense val="0"/>
        <extend val="0"/>
        <outline val="0"/>
        <shadow val="0"/>
        <vertAlign val="baseline"/>
        <sz val="11"/>
        <color theme="1"/>
        <name val="Meiryo UI"/>
        <family val="3"/>
        <charset val="128"/>
      </font>
      <numFmt numFmtId="0" formatCode="General"/>
      <fill>
        <patternFill>
          <bgColor auto="1"/>
        </patternFill>
      </fill>
    </dxf>
    <dxf>
      <font>
        <strike val="0"/>
        <condense val="0"/>
        <extend val="0"/>
        <outline val="0"/>
        <shadow val="0"/>
        <vertAlign val="baseline"/>
        <sz val="11"/>
        <color theme="1"/>
        <name val="Meiryo UI"/>
        <family val="3"/>
        <charset val="128"/>
      </font>
      <numFmt numFmtId="0" formatCode="General"/>
      <fill>
        <patternFill>
          <bgColor auto="1"/>
        </patternFill>
      </fill>
    </dxf>
    <dxf>
      <font>
        <strike val="0"/>
        <condense val="0"/>
        <extend val="0"/>
        <outline val="0"/>
        <shadow val="0"/>
        <vertAlign val="baseline"/>
        <sz val="11"/>
        <color theme="1"/>
        <name val="Meiryo UI"/>
        <family val="3"/>
        <charset val="128"/>
      </font>
      <numFmt numFmtId="0" formatCode="General"/>
      <fill>
        <patternFill>
          <bgColor auto="1"/>
        </patternFill>
      </fill>
    </dxf>
    <dxf>
      <font>
        <strike val="0"/>
        <condense val="0"/>
        <extend val="0"/>
        <outline val="0"/>
        <shadow val="0"/>
        <vertAlign val="baseline"/>
        <sz val="11"/>
        <color theme="1"/>
        <name val="Meiryo UI"/>
        <family val="3"/>
        <charset val="128"/>
      </font>
      <numFmt numFmtId="0" formatCode="General"/>
      <fill>
        <patternFill>
          <bgColor auto="1"/>
        </patternFill>
      </fill>
    </dxf>
    <dxf>
      <font>
        <strike val="0"/>
        <condense val="0"/>
        <extend val="0"/>
        <outline val="0"/>
        <shadow val="0"/>
        <vertAlign val="baseline"/>
        <sz val="11"/>
        <color theme="1"/>
        <name val="Meiryo UI"/>
        <family val="3"/>
        <charset val="128"/>
      </font>
      <numFmt numFmtId="0" formatCode="General"/>
      <fill>
        <patternFill>
          <bgColor auto="1"/>
        </patternFill>
      </fill>
    </dxf>
    <dxf>
      <font>
        <strike val="0"/>
        <condense val="0"/>
        <extend val="0"/>
        <outline val="0"/>
        <shadow val="0"/>
        <vertAlign val="baseline"/>
        <sz val="11"/>
        <color theme="1"/>
        <name val="Meiryo UI"/>
        <family val="3"/>
        <charset val="128"/>
      </font>
      <numFmt numFmtId="0" formatCode="General"/>
      <fill>
        <patternFill>
          <bgColor auto="1"/>
        </patternFill>
      </fill>
    </dxf>
    <dxf>
      <font>
        <strike val="0"/>
        <condense val="0"/>
        <extend val="0"/>
        <outline val="0"/>
        <shadow val="0"/>
        <vertAlign val="baseline"/>
        <sz val="11"/>
        <color theme="1"/>
        <name val="Meiryo UI"/>
        <family val="3"/>
        <charset val="128"/>
      </font>
      <fill>
        <patternFill>
          <bgColor auto="1"/>
        </patternFill>
      </fill>
    </dxf>
    <dxf>
      <font>
        <strike val="0"/>
        <condense val="0"/>
        <extend val="0"/>
        <outline val="0"/>
        <shadow val="0"/>
        <vertAlign val="baseline"/>
        <sz val="11"/>
        <color theme="1"/>
        <name val="Meiryo UI"/>
        <family val="3"/>
        <charset val="128"/>
      </font>
      <fill>
        <patternFill>
          <bgColor auto="1"/>
        </patternFill>
      </fill>
    </dxf>
    <dxf>
      <font>
        <strike val="0"/>
        <condense val="0"/>
        <extend val="0"/>
        <outline val="0"/>
        <shadow val="0"/>
        <vertAlign val="baseline"/>
        <sz val="11"/>
        <color theme="1"/>
        <name val="Meiryo UI"/>
        <family val="3"/>
        <charset val="128"/>
      </font>
      <fill>
        <patternFill>
          <bgColor auto="1"/>
        </patternFill>
      </fill>
    </dxf>
    <dxf>
      <font>
        <strike val="0"/>
        <outline val="0"/>
        <shadow val="0"/>
        <vertAlign val="baseline"/>
        <sz val="11"/>
        <color theme="1"/>
        <name val="Meiryo UI"/>
        <family val="3"/>
        <charset val="128"/>
      </font>
    </dxf>
    <dxf>
      <font>
        <strike val="0"/>
        <outline val="0"/>
        <shadow val="0"/>
        <vertAlign val="baseline"/>
        <sz val="11"/>
        <color theme="1"/>
        <name val="Meiryo UI"/>
        <family val="3"/>
        <charset val="128"/>
      </font>
    </dxf>
    <dxf>
      <font>
        <strike val="0"/>
        <outline val="0"/>
        <shadow val="0"/>
        <vertAlign val="baseline"/>
        <sz val="11"/>
        <color theme="1"/>
        <name val="Meiryo UI"/>
        <family val="3"/>
        <charset val="128"/>
      </font>
    </dxf>
    <dxf>
      <font>
        <strike val="0"/>
        <outline val="0"/>
        <shadow val="0"/>
        <vertAlign val="baseline"/>
        <sz val="11"/>
        <color theme="1"/>
        <name val="Meiryo UI"/>
        <family val="3"/>
        <charset val="128"/>
      </font>
    </dxf>
    <dxf>
      <border outline="0">
        <top style="thin">
          <color theme="1"/>
        </top>
      </border>
    </dxf>
    <dxf>
      <font>
        <strike val="0"/>
        <outline val="0"/>
        <shadow val="0"/>
        <vertAlign val="baseline"/>
        <sz val="11"/>
        <color theme="1"/>
        <name val="Meiryo UI"/>
        <family val="3"/>
        <charset val="128"/>
      </font>
    </dxf>
    <dxf>
      <border outline="0">
        <bottom style="thin">
          <color theme="1"/>
        </bottom>
      </border>
    </dxf>
    <dxf>
      <font>
        <b/>
        <strike val="0"/>
        <condense val="0"/>
        <extend val="0"/>
        <outline val="0"/>
        <shadow val="0"/>
        <vertAlign val="baseline"/>
        <sz val="11"/>
        <color theme="1"/>
        <name val="Meiryo UI"/>
        <family val="3"/>
        <charset val="128"/>
      </font>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fill>
        <patternFill>
          <fgColor indexed="64"/>
          <bgColor indexed="65"/>
        </patternFill>
      </fill>
    </dxf>
    <dxf>
      <font>
        <strike val="0"/>
        <condense val="0"/>
        <extend val="0"/>
        <outline val="0"/>
        <shadow val="0"/>
        <vertAlign val="baseline"/>
        <sz val="11"/>
        <color auto="1"/>
        <name val="Meiryo UI"/>
        <family val="3"/>
        <charset val="128"/>
      </font>
      <numFmt numFmtId="0" formatCode="General"/>
      <fill>
        <patternFill>
          <fgColor indexed="64"/>
          <bgColor indexed="65"/>
        </patternFill>
      </fill>
    </dxf>
    <dxf>
      <font>
        <strike val="0"/>
        <condense val="0"/>
        <extend val="0"/>
        <outline val="0"/>
        <shadow val="0"/>
        <vertAlign val="baseline"/>
        <sz val="11"/>
        <color auto="1"/>
        <name val="Meiryo UI"/>
        <family val="3"/>
        <charset val="128"/>
      </font>
      <numFmt numFmtId="0" formatCode="General"/>
    </dxf>
    <dxf>
      <font>
        <strike val="0"/>
        <condense val="0"/>
        <extend val="0"/>
        <outline val="0"/>
        <shadow val="0"/>
        <vertAlign val="baseline"/>
        <sz val="11"/>
        <color auto="1"/>
        <name val="Meiryo UI"/>
        <family val="3"/>
        <charset val="128"/>
      </font>
      <numFmt numFmtId="0" formatCode="General"/>
      <fill>
        <patternFill>
          <bgColor auto="1"/>
        </patternFill>
      </fill>
    </dxf>
    <dxf>
      <font>
        <strike val="0"/>
        <condense val="0"/>
        <extend val="0"/>
        <outline val="0"/>
        <shadow val="0"/>
        <vertAlign val="baseline"/>
        <sz val="11"/>
        <color auto="1"/>
        <name val="Meiryo UI"/>
        <family val="3"/>
        <charset val="128"/>
      </font>
      <numFmt numFmtId="0" formatCode="General"/>
    </dxf>
    <dxf>
      <font>
        <strike val="0"/>
        <condense val="0"/>
        <extend val="0"/>
        <outline val="0"/>
        <shadow val="0"/>
        <vertAlign val="baseline"/>
        <sz val="11"/>
        <color auto="1"/>
        <name val="Meiryo UI"/>
        <family val="3"/>
        <charset val="128"/>
      </font>
      <numFmt numFmtId="0" formatCode="General"/>
      <fill>
        <patternFill>
          <fgColor indexed="64"/>
          <bgColor indexed="65"/>
        </patternFill>
      </fill>
    </dxf>
    <dxf>
      <font>
        <strike val="0"/>
        <condense val="0"/>
        <extend val="0"/>
        <outline val="0"/>
        <shadow val="0"/>
        <vertAlign val="baseline"/>
        <sz val="11"/>
        <color auto="1"/>
        <name val="Meiryo UI"/>
        <family val="3"/>
        <charset val="128"/>
      </font>
      <fill>
        <patternFill>
          <bgColor auto="1"/>
        </patternFill>
      </fill>
    </dxf>
    <dxf>
      <font>
        <strike val="0"/>
        <condense val="0"/>
        <extend val="0"/>
        <outline val="0"/>
        <shadow val="0"/>
        <vertAlign val="baseline"/>
        <sz val="11"/>
        <color auto="1"/>
        <name val="Meiryo UI"/>
        <family val="3"/>
        <charset val="128"/>
      </font>
      <fill>
        <patternFill>
          <bgColor auto="1"/>
        </patternFill>
      </fill>
    </dxf>
    <dxf>
      <font>
        <strike val="0"/>
        <condense val="0"/>
        <extend val="0"/>
        <outline val="0"/>
        <shadow val="0"/>
        <vertAlign val="baseline"/>
        <sz val="13"/>
        <color theme="1"/>
        <name val="Meiryo UI"/>
        <family val="3"/>
        <charset val="128"/>
      </font>
      <fill>
        <patternFill>
          <bgColor auto="1"/>
        </patternFill>
      </fill>
    </dxf>
    <dxf>
      <font>
        <strike val="0"/>
        <condense val="0"/>
        <extend val="0"/>
        <outline val="0"/>
        <shadow val="0"/>
        <vertAlign val="baseline"/>
        <sz val="11"/>
        <color theme="1"/>
        <name val="Meiryo UI"/>
        <family val="3"/>
        <charset val="128"/>
      </font>
      <numFmt numFmtId="0" formatCode="General"/>
      <fill>
        <patternFill>
          <fgColor indexed="64"/>
          <bgColor auto="1"/>
        </patternFill>
      </fill>
    </dxf>
    <dxf>
      <font>
        <strike val="0"/>
        <condense val="0"/>
        <extend val="0"/>
        <outline val="0"/>
        <shadow val="0"/>
        <vertAlign val="baseline"/>
        <sz val="11"/>
        <color theme="1"/>
        <name val="Meiryo UI"/>
        <family val="3"/>
        <charset val="128"/>
      </font>
      <fill>
        <patternFill>
          <fgColor indexed="64"/>
          <bgColor auto="1"/>
        </patternFill>
      </fill>
    </dxf>
    <dxf>
      <border outline="0">
        <bottom style="thin">
          <color theme="1"/>
        </bottom>
      </border>
    </dxf>
    <dxf>
      <font>
        <strike val="0"/>
        <condense val="0"/>
        <extend val="0"/>
        <outline val="0"/>
        <shadow val="0"/>
        <vertAlign val="baseline"/>
        <sz val="11"/>
        <color theme="1"/>
        <name val="Meiryo UI"/>
        <family val="3"/>
        <charset val="128"/>
      </font>
      <fill>
        <patternFill>
          <fgColor indexed="64"/>
          <bgColor auto="1"/>
        </patternFill>
      </fill>
    </dxf>
    <dxf>
      <font>
        <strike val="0"/>
        <condense val="0"/>
        <extend val="0"/>
        <outline val="0"/>
        <shadow val="0"/>
        <vertAlign val="baseline"/>
        <sz val="14"/>
        <color theme="1"/>
        <name val="Meiryo UI"/>
        <family val="3"/>
        <charset val="128"/>
      </font>
      <fill>
        <patternFill>
          <fgColor indexed="64"/>
          <bgColor auto="1"/>
        </patternFill>
      </fill>
    </dxf>
    <dxf>
      <font>
        <strike val="0"/>
        <condense val="0"/>
        <extend val="0"/>
        <outline val="0"/>
        <shadow val="0"/>
        <vertAlign val="baseline"/>
        <sz val="11"/>
        <color theme="1"/>
        <name val="Meiryo UI"/>
        <family val="3"/>
        <charset val="128"/>
      </font>
    </dxf>
    <dxf>
      <font>
        <strike val="0"/>
        <condense val="0"/>
        <extend val="0"/>
        <outline val="0"/>
        <shadow val="0"/>
        <vertAlign val="baseline"/>
        <sz val="11"/>
        <color theme="1"/>
        <name val="Meiryo UI"/>
        <family val="3"/>
        <charset val="128"/>
      </font>
    </dxf>
    <dxf>
      <font>
        <strike val="0"/>
        <condense val="0"/>
        <extend val="0"/>
        <outline val="0"/>
        <shadow val="0"/>
        <vertAlign val="baseline"/>
        <sz val="11"/>
        <color theme="1"/>
        <name val="Meiryo UI"/>
        <family val="3"/>
        <charset val="128"/>
      </font>
    </dxf>
    <dxf>
      <font>
        <strike val="0"/>
        <condense val="0"/>
        <extend val="0"/>
        <outline val="0"/>
        <shadow val="0"/>
        <vertAlign val="baseline"/>
        <sz val="14"/>
        <color theme="1"/>
        <name val="Meiryo UI"/>
        <family val="3"/>
        <charset val="128"/>
      </font>
    </dxf>
    <dxf>
      <font>
        <strike val="0"/>
        <condense val="0"/>
        <extend val="0"/>
        <outline val="0"/>
        <shadow val="0"/>
        <vertAlign val="baseline"/>
        <sz val="11"/>
        <color theme="1"/>
        <name val="Meiryo UI"/>
        <family val="3"/>
        <charset val="128"/>
      </font>
      <numFmt numFmtId="0" formatCode="General"/>
      <fill>
        <patternFill>
          <fgColor theme="0" tint="-0.14999847407452621"/>
          <bgColor auto="1"/>
        </patternFill>
      </fill>
    </dxf>
    <dxf>
      <font>
        <strike val="0"/>
        <condense val="0"/>
        <extend val="0"/>
        <outline val="0"/>
        <shadow val="0"/>
        <vertAlign val="baseline"/>
        <sz val="11"/>
        <color theme="1"/>
        <name val="Meiryo UI"/>
        <family val="3"/>
        <charset val="128"/>
      </font>
      <fill>
        <patternFill>
          <fgColor theme="0" tint="-0.14999847407452621"/>
          <bgColor auto="1"/>
        </patternFill>
      </fill>
    </dxf>
    <dxf>
      <border outline="0">
        <top style="thin">
          <color theme="1"/>
        </top>
        <bottom style="thin">
          <color theme="1"/>
        </bottom>
      </border>
    </dxf>
    <dxf>
      <font>
        <strike val="0"/>
        <condense val="0"/>
        <extend val="0"/>
        <outline val="0"/>
        <shadow val="0"/>
        <vertAlign val="baseline"/>
        <sz val="11"/>
        <color theme="1"/>
        <name val="Meiryo UI"/>
        <family val="3"/>
        <charset val="128"/>
      </font>
      <fill>
        <patternFill>
          <fgColor theme="0" tint="-0.14999847407452621"/>
          <bgColor auto="1"/>
        </patternFill>
      </fill>
    </dxf>
    <dxf>
      <border outline="0">
        <bottom style="thin">
          <color theme="1"/>
        </bottom>
      </border>
    </dxf>
    <dxf>
      <font>
        <b/>
        <strike val="0"/>
        <condense val="0"/>
        <extend val="0"/>
        <outline val="0"/>
        <shadow val="0"/>
        <vertAlign val="baseline"/>
        <sz val="14"/>
        <color theme="1"/>
        <name val="Meiryo UI"/>
        <family val="3"/>
        <charset val="128"/>
      </font>
      <fill>
        <patternFill>
          <bgColor auto="1"/>
        </patternFill>
      </fill>
    </dxf>
    <dxf>
      <font>
        <strike val="0"/>
        <outline val="0"/>
        <shadow val="0"/>
        <vertAlign val="baseline"/>
        <sz val="11"/>
        <color theme="1"/>
        <name val="Meiryo UI"/>
        <family val="3"/>
        <charset val="128"/>
      </font>
      <numFmt numFmtId="0" formatCode="General"/>
      <fill>
        <patternFill>
          <bgColor auto="1"/>
        </patternFill>
      </fill>
    </dxf>
    <dxf>
      <font>
        <strike val="0"/>
        <condense val="0"/>
        <extend val="0"/>
        <outline val="0"/>
        <shadow val="0"/>
        <vertAlign val="baseline"/>
        <sz val="11"/>
        <color theme="1"/>
        <name val="Meiryo UI"/>
        <family val="3"/>
        <charset val="128"/>
      </font>
      <fill>
        <patternFill>
          <fgColor theme="0" tint="-0.14999847407452621"/>
          <bgColor auto="1"/>
        </patternFill>
      </fill>
    </dxf>
    <dxf>
      <font>
        <strike val="0"/>
        <outline val="0"/>
        <shadow val="0"/>
        <vertAlign val="baseline"/>
        <sz val="11"/>
        <color theme="1"/>
        <name val="Meiryo UI"/>
        <family val="3"/>
        <charset val="128"/>
      </font>
      <fill>
        <patternFill>
          <bgColor auto="1"/>
        </patternFill>
      </fill>
    </dxf>
    <dxf>
      <border outline="0">
        <bottom style="thin">
          <color theme="1"/>
        </bottom>
      </border>
    </dxf>
    <dxf>
      <font>
        <b/>
        <strike val="0"/>
        <condense val="0"/>
        <extend val="0"/>
        <outline val="0"/>
        <shadow val="0"/>
        <vertAlign val="baseline"/>
        <sz val="14"/>
        <color theme="1"/>
        <name val="Meiryo UI"/>
        <family val="3"/>
        <charset val="128"/>
      </font>
      <fill>
        <patternFill>
          <fgColor indexed="64"/>
          <bgColor auto="1"/>
        </patternFill>
      </fill>
    </dxf>
    <dxf>
      <font>
        <strike val="0"/>
        <condense val="0"/>
        <extend val="0"/>
        <outline val="0"/>
        <shadow val="0"/>
        <vertAlign val="baseline"/>
        <sz val="11"/>
        <color theme="1"/>
        <name val="Meiryo UI"/>
        <family val="3"/>
        <charset val="128"/>
      </font>
      <numFmt numFmtId="0" formatCode="General"/>
      <fill>
        <patternFill>
          <fgColor theme="0" tint="-0.14999847407452621"/>
          <bgColor auto="1"/>
        </patternFill>
      </fill>
    </dxf>
    <dxf>
      <font>
        <strike val="0"/>
        <condense val="0"/>
        <extend val="0"/>
        <outline val="0"/>
        <shadow val="0"/>
        <vertAlign val="baseline"/>
        <sz val="11"/>
        <color theme="1"/>
        <name val="Meiryo UI"/>
        <family val="3"/>
        <charset val="128"/>
      </font>
      <fill>
        <patternFill>
          <fgColor theme="0" tint="-0.14999847407452621"/>
          <bgColor auto="1"/>
        </patternFill>
      </fill>
    </dxf>
    <dxf>
      <border outline="0">
        <top style="thin">
          <color theme="1"/>
        </top>
        <bottom style="thin">
          <color theme="1"/>
        </bottom>
      </border>
    </dxf>
    <dxf>
      <font>
        <strike val="0"/>
        <condense val="0"/>
        <extend val="0"/>
        <outline val="0"/>
        <shadow val="0"/>
        <vertAlign val="baseline"/>
        <sz val="11"/>
        <color theme="1"/>
        <name val="Meiryo UI"/>
        <family val="3"/>
        <charset val="128"/>
      </font>
      <fill>
        <patternFill>
          <fgColor theme="0" tint="-0.14999847407452621"/>
          <bgColor auto="1"/>
        </patternFill>
      </fill>
    </dxf>
    <dxf>
      <border outline="0">
        <bottom style="thin">
          <color theme="1"/>
        </bottom>
      </border>
    </dxf>
    <dxf>
      <font>
        <b/>
        <strike val="0"/>
        <condense val="0"/>
        <extend val="0"/>
        <outline val="0"/>
        <shadow val="0"/>
        <vertAlign val="baseline"/>
        <sz val="14"/>
        <color theme="1"/>
        <name val="Meiryo UI"/>
        <family val="3"/>
        <charset val="128"/>
      </font>
      <fill>
        <patternFill>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テーブル4" displayName="テーブル4" ref="B3:C87" totalsRowShown="0" headerRowDxfId="208" dataDxfId="206" headerRowBorderDxfId="207" tableBorderDxfId="205">
  <autoFilter ref="B3:C87" xr:uid="{00000000-0009-0000-0100-000001000000}"/>
  <sortState xmlns:xlrd2="http://schemas.microsoft.com/office/spreadsheetml/2017/richdata2" ref="B4:C87">
    <sortCondition descending="1" ref="C3:C87"/>
  </sortState>
  <tableColumns count="2">
    <tableColumn id="1" xr3:uid="{00000000-0010-0000-0000-000001000000}" name="Channel Name" dataDxfId="204"/>
    <tableColumn id="2" xr3:uid="{00000000-0010-0000-0000-000002000000}" name="Count" dataDxfId="203">
      <calculatedColumnFormula>COUNTIF(配信視聴2023上半期[Channel Name], テーブル4[[#This Row],[Channel Name]])</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テーブル615" displayName="テーブル615" ref="G2:N61" totalsRowShown="0" headerRowDxfId="123" dataDxfId="121" headerRowBorderDxfId="122">
  <autoFilter ref="G2:N61" xr:uid="{00000000-0009-0000-0100-00000A000000}"/>
  <sortState xmlns:xlrd2="http://schemas.microsoft.com/office/spreadsheetml/2017/richdata2" ref="G3:H61">
    <sortCondition descending="1" ref="H3:H62"/>
  </sortState>
  <tableColumns count="8">
    <tableColumn id="1" xr3:uid="{00000000-0010-0000-0900-000001000000}" name="Channel Name" dataDxfId="120"/>
    <tableColumn id="2" xr3:uid="{00000000-0010-0000-0900-000002000000}" name="Count" dataDxfId="119">
      <calculatedColumnFormula>COUNTIF(配信視聴2023下半期[Channel Name], テーブル615[[#This Row],[Channel Name]])</calculatedColumnFormula>
    </tableColumn>
    <tableColumn id="3" xr3:uid="{00000000-0010-0000-0900-000003000000}" name="202307" dataDxfId="118">
      <calculatedColumnFormula>SUMPRODUCT((配信視聴2023下半期[Channel Name]=テーブル615[[#This Row],[Channel Name]])*(MONTH(配信視聴2023下半期[Published Date])=7))</calculatedColumnFormula>
    </tableColumn>
    <tableColumn id="4" xr3:uid="{00000000-0010-0000-0900-000004000000}" name="202308" dataDxfId="117">
      <calculatedColumnFormula>SUMPRODUCT((配信視聴2023下半期[Channel Name]=テーブル615[[#This Row],[Channel Name]])*(MONTH(配信視聴2023下半期[Published Date])=8))</calculatedColumnFormula>
    </tableColumn>
    <tableColumn id="5" xr3:uid="{00000000-0010-0000-0900-000005000000}" name="202309" dataDxfId="116">
      <calculatedColumnFormula>SUMPRODUCT((配信視聴2023下半期[Channel Name]=テーブル615[[#This Row],[Channel Name]])*(MONTH(配信視聴2023下半期[Published Date])=9))</calculatedColumnFormula>
    </tableColumn>
    <tableColumn id="6" xr3:uid="{00000000-0010-0000-0900-000006000000}" name="202310" dataDxfId="115">
      <calculatedColumnFormula>SUMPRODUCT((配信視聴2023下半期[Channel Name]=テーブル615[[#This Row],[Channel Name]])*(MONTH(配信視聴2023下半期[Published Date])=10))</calculatedColumnFormula>
    </tableColumn>
    <tableColumn id="7" xr3:uid="{00000000-0010-0000-0900-000007000000}" name="202311" dataDxfId="114">
      <calculatedColumnFormula>SUMPRODUCT((配信視聴2023下半期[Channel Name]=テーブル615[[#This Row],[Channel Name]])*(MONTH(配信視聴2023下半期[Published Date])=11))</calculatedColumnFormula>
    </tableColumn>
    <tableColumn id="8" xr3:uid="{00000000-0010-0000-0900-000008000000}" name="202312" dataDxfId="113">
      <calculatedColumnFormula>SUMPRODUCT((配信視聴2023下半期[Channel Name]=テーブル615[[#This Row],[Channel Name]])*(MONTH(配信視聴2023下半期[Published Date])=12))</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配信視聴2024上半期" displayName="配信視聴2024上半期" ref="B2:E243" totalsRowShown="0" headerRowDxfId="112" dataDxfId="111">
  <autoFilter ref="B2:E243" xr:uid="{00000000-0009-0000-0100-00000B000000}"/>
  <tableColumns count="4">
    <tableColumn id="1" xr3:uid="{00000000-0010-0000-0A00-000001000000}" name="Video Title" dataDxfId="110"/>
    <tableColumn id="2" xr3:uid="{00000000-0010-0000-0A00-000002000000}" name="Channel Name" dataDxfId="109"/>
    <tableColumn id="3" xr3:uid="{00000000-0010-0000-0A00-000003000000}" name="Published Date" dataDxfId="108"/>
    <tableColumn id="4" xr3:uid="{00000000-0010-0000-0A00-000004000000}" name="Video URL" dataDxfId="107"/>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テーブル216" displayName="テーブル216" ref="H2:O43" totalsRowShown="0" headerRowDxfId="106" dataDxfId="104" headerRowBorderDxfId="105" tableBorderDxfId="103">
  <autoFilter ref="H2:O43" xr:uid="{00000000-0009-0000-0100-00000C000000}"/>
  <sortState xmlns:xlrd2="http://schemas.microsoft.com/office/spreadsheetml/2017/richdata2" ref="H3:I43">
    <sortCondition descending="1" ref="I3:I44"/>
  </sortState>
  <tableColumns count="8">
    <tableColumn id="1" xr3:uid="{00000000-0010-0000-0B00-000001000000}" name="Channel Name" dataDxfId="102"/>
    <tableColumn id="2" xr3:uid="{00000000-0010-0000-0B00-000002000000}" name="Count" dataDxfId="101">
      <calculatedColumnFormula>COUNTIF(配信視聴2024上半期[Channel Name], テーブル216[[#This Row],[Channel Name]])</calculatedColumnFormula>
    </tableColumn>
    <tableColumn id="3" xr3:uid="{00000000-0010-0000-0B00-000003000000}" name="202401" dataDxfId="100">
      <calculatedColumnFormula>SUMPRODUCT((配信視聴2024上半期[Channel Name]=テーブル216[[#This Row],[Channel Name]])*(MONTH(配信視聴2024上半期[Published Date])=1))</calculatedColumnFormula>
    </tableColumn>
    <tableColumn id="4" xr3:uid="{00000000-0010-0000-0B00-000004000000}" name="202402" dataDxfId="99">
      <calculatedColumnFormula>SUMPRODUCT((配信視聴2024上半期[Channel Name]=テーブル216[[#This Row],[Channel Name]])*(MONTH(配信視聴2024上半期[Published Date])=2))</calculatedColumnFormula>
    </tableColumn>
    <tableColumn id="5" xr3:uid="{00000000-0010-0000-0B00-000005000000}" name="202403" dataDxfId="98">
      <calculatedColumnFormula>SUMPRODUCT((配信視聴2024上半期[Channel Name]=テーブル216[[#This Row],[Channel Name]])*(MONTH(配信視聴2024上半期[Published Date])=3))</calculatedColumnFormula>
    </tableColumn>
    <tableColumn id="6" xr3:uid="{00000000-0010-0000-0B00-000006000000}" name="202404" dataDxfId="97">
      <calculatedColumnFormula>SUMPRODUCT((配信視聴2024上半期[Channel Name]=テーブル216[[#This Row],[Channel Name]])*(MONTH(配信視聴2024上半期[Published Date])=4))</calculatedColumnFormula>
    </tableColumn>
    <tableColumn id="7" xr3:uid="{00000000-0010-0000-0B00-000007000000}" name="202405" dataDxfId="96">
      <calculatedColumnFormula>SUMPRODUCT((配信視聴2024上半期[Channel Name]=テーブル216[[#This Row],[Channel Name]])*(MONTH(配信視聴2024上半期[Published Date])=5))</calculatedColumnFormula>
    </tableColumn>
    <tableColumn id="8" xr3:uid="{00000000-0010-0000-0B00-000008000000}" name="202406" dataDxfId="95">
      <calculatedColumnFormula>SUMPRODUCT((配信視聴2024上半期[Channel Name]=テーブル216[[#This Row],[Channel Name]])*(MONTH(配信視聴2024上半期[Published Date])=6))</calculatedColumnFormula>
    </tableColumn>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配信視聴2024下半期" displayName="配信視聴2024下半期" ref="B2:E205" totalsRowShown="0" headerRowDxfId="94" dataDxfId="93">
  <autoFilter ref="B2:E205" xr:uid="{00000000-0009-0000-0100-00000D000000}"/>
  <tableColumns count="4">
    <tableColumn id="1" xr3:uid="{00000000-0010-0000-0C00-000001000000}" name="Video Title" dataDxfId="92"/>
    <tableColumn id="2" xr3:uid="{00000000-0010-0000-0C00-000002000000}" name="Channel Name" dataDxfId="91"/>
    <tableColumn id="3" xr3:uid="{00000000-0010-0000-0C00-000003000000}" name="Published Date" dataDxfId="90"/>
    <tableColumn id="6" xr3:uid="{00000000-0010-0000-0C00-000006000000}" name="Video URL" dataDxfId="89"/>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テーブル1117" displayName="テーブル1117" ref="H2:O37" totalsRowShown="0" headerRowDxfId="88" dataDxfId="87" tableBorderDxfId="86">
  <autoFilter ref="H2:O37" xr:uid="{00000000-0009-0000-0100-00000E000000}"/>
  <sortState xmlns:xlrd2="http://schemas.microsoft.com/office/spreadsheetml/2017/richdata2" ref="H3:I37">
    <sortCondition descending="1" ref="I4:I39"/>
  </sortState>
  <tableColumns count="8">
    <tableColumn id="1" xr3:uid="{00000000-0010-0000-0D00-000001000000}" name="Channel Name" dataDxfId="85"/>
    <tableColumn id="2" xr3:uid="{00000000-0010-0000-0D00-000002000000}" name="Count" dataDxfId="84">
      <calculatedColumnFormula>COUNTIF(配信視聴2024下半期[Channel Name], テーブル1117[[#This Row],[Channel Name]])</calculatedColumnFormula>
    </tableColumn>
    <tableColumn id="3" xr3:uid="{00000000-0010-0000-0D00-000003000000}" name="202407" dataDxfId="83">
      <calculatedColumnFormula>SUMPRODUCT((配信視聴2024下半期[Channel Name]=テーブル1117[[#This Row],[Channel Name]])*(MONTH(配信視聴2024下半期[Published Date])=7))</calculatedColumnFormula>
    </tableColumn>
    <tableColumn id="4" xr3:uid="{00000000-0010-0000-0D00-000004000000}" name="202408" dataDxfId="82">
      <calculatedColumnFormula>SUMPRODUCT((配信視聴2024下半期[Channel Name]=テーブル1117[[#This Row],[Channel Name]])*(MONTH(配信視聴2024下半期[Published Date])=8))</calculatedColumnFormula>
    </tableColumn>
    <tableColumn id="5" xr3:uid="{00000000-0010-0000-0D00-000005000000}" name="202409" dataDxfId="81">
      <calculatedColumnFormula>SUMPRODUCT((配信視聴2024下半期[Channel Name]=テーブル1117[[#This Row],[Channel Name]])*(MONTH(配信視聴2024下半期[Published Date])=9))</calculatedColumnFormula>
    </tableColumn>
    <tableColumn id="6" xr3:uid="{00000000-0010-0000-0D00-000006000000}" name="202410" dataDxfId="80">
      <calculatedColumnFormula>SUMPRODUCT((配信視聴2024下半期[Channel Name]=テーブル1117[[#This Row],[Channel Name]])*(MONTH(配信視聴2024下半期[Published Date])=10))</calculatedColumnFormula>
    </tableColumn>
    <tableColumn id="7" xr3:uid="{00000000-0010-0000-0D00-000007000000}" name="202411" dataDxfId="79">
      <calculatedColumnFormula>SUMPRODUCT((配信視聴2024下半期[Channel Name]=テーブル1117[[#This Row],[Channel Name]])*(MONTH(配信視聴2024下半期[Published Date])=11))</calculatedColumnFormula>
    </tableColumn>
    <tableColumn id="8" xr3:uid="{00000000-0010-0000-0D00-000008000000}" name="202412" dataDxfId="78">
      <calculatedColumnFormula>SUMPRODUCT((配信視聴2024下半期[Channel Name]=テーブル1117[[#This Row],[Channel Name]])*(MONTH(配信視聴2024下半期[Published Date])=12))</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配信視聴2025上半期" displayName="配信視聴2025上半期" ref="B2:E115" totalsRowShown="0" headerRowDxfId="77" dataDxfId="75" headerRowBorderDxfId="76" tableBorderDxfId="74">
  <autoFilter ref="B2:E115" xr:uid="{00000000-0009-0000-0100-00000F000000}"/>
  <tableColumns count="4">
    <tableColumn id="1" xr3:uid="{00000000-0010-0000-0E00-000001000000}" name="Video Title" dataDxfId="73"/>
    <tableColumn id="2" xr3:uid="{00000000-0010-0000-0E00-000002000000}" name="Channel Name" dataDxfId="72"/>
    <tableColumn id="3" xr3:uid="{00000000-0010-0000-0E00-000003000000}" name="Published Date" dataDxfId="71"/>
    <tableColumn id="4" xr3:uid="{00000000-0010-0000-0E00-000004000000}" name="Video URL" dataDxfId="70"/>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テーブル12" displayName="テーブル12" ref="G2:K28" totalsRowShown="0" headerRowDxfId="69" dataDxfId="0" tableBorderDxfId="68">
  <autoFilter ref="G2:K28" xr:uid="{00000000-0009-0000-0100-000010000000}"/>
  <sortState xmlns:xlrd2="http://schemas.microsoft.com/office/spreadsheetml/2017/richdata2" ref="G3:K28">
    <sortCondition descending="1" ref="H2:H28"/>
  </sortState>
  <tableColumns count="5">
    <tableColumn id="1" xr3:uid="{00000000-0010-0000-0F00-000001000000}" name="Channel Name" dataDxfId="5"/>
    <tableColumn id="2" xr3:uid="{00000000-0010-0000-0F00-000002000000}" name="Count" dataDxfId="4">
      <calculatedColumnFormula>COUNTIF(配信視聴2025上半期[Channel Name], テーブル12[[#This Row],[Channel Name]])</calculatedColumnFormula>
    </tableColumn>
    <tableColumn id="3" xr3:uid="{00000000-0010-0000-0F00-000003000000}" name="202501" dataDxfId="3">
      <calculatedColumnFormula>SUMPRODUCT((配信視聴2025上半期[Channel Name]=テーブル12[[#This Row],[Channel Name]])*(MONTH(配信視聴2025上半期[Published Date])=1))</calculatedColumnFormula>
    </tableColumn>
    <tableColumn id="4" xr3:uid="{4A989504-E471-4580-ACF4-75C049EEDF68}" name="202502" dataDxfId="2">
      <calculatedColumnFormula>SUMPRODUCT((配信視聴2025上半期[Channel Name]=テーブル12[[#This Row],[Channel Name]])*(MONTH(配信視聴2025上半期[Published Date])=2))</calculatedColumnFormula>
    </tableColumn>
    <tableColumn id="5" xr3:uid="{0A920255-B6A8-4A63-861D-11785DAD5C03}" name="202503" dataDxfId="1">
      <calculatedColumnFormula>SUMPRODUCT((配信視聴2025上半期[Channel Name]=テーブル12[[#This Row],[Channel Name]])*(MONTH(配信視聴2025上半期[Published Date])=3))</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テーブル6" displayName="テーブル6" ref="E3:F62" totalsRowShown="0" headerRowDxfId="202" dataDxfId="200" headerRowBorderDxfId="201">
  <autoFilter ref="E3:F62" xr:uid="{00000000-0009-0000-0100-000002000000}"/>
  <sortState xmlns:xlrd2="http://schemas.microsoft.com/office/spreadsheetml/2017/richdata2" ref="E4:F62">
    <sortCondition descending="1" ref="F3:F62"/>
  </sortState>
  <tableColumns count="2">
    <tableColumn id="1" xr3:uid="{00000000-0010-0000-0100-000001000000}" name="Channel Name" dataDxfId="199"/>
    <tableColumn id="2" xr3:uid="{00000000-0010-0000-0100-000002000000}" name="Count" dataDxfId="198">
      <calculatedColumnFormula>COUNTIF(配信視聴2023下半期[Channel Name], テーブル6[[#This Row],[Channel Name]])</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テーブル2" displayName="テーブル2" ref="H3:I44" totalsRowShown="0" headerRowDxfId="197" dataDxfId="195" headerRowBorderDxfId="196" tableBorderDxfId="194">
  <autoFilter ref="H3:I44" xr:uid="{00000000-0009-0000-0100-000003000000}"/>
  <sortState xmlns:xlrd2="http://schemas.microsoft.com/office/spreadsheetml/2017/richdata2" ref="H4:I44">
    <sortCondition descending="1" ref="I3:I44"/>
  </sortState>
  <tableColumns count="2">
    <tableColumn id="1" xr3:uid="{00000000-0010-0000-0200-000001000000}" name="Channel Name" dataDxfId="193"/>
    <tableColumn id="2" xr3:uid="{00000000-0010-0000-0200-000002000000}" name="Count" dataDxfId="192">
      <calculatedColumnFormula>COUNTIF(配信視聴2024上半期[Channel Name], テーブル2[[#This Row],[Channel Name]])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テーブル7" displayName="テーブル7" ref="N3:O7" totalsRowShown="0" headerRowDxfId="191" dataDxfId="190">
  <autoFilter ref="N3:O7" xr:uid="{00000000-0009-0000-0100-000004000000}"/>
  <tableColumns count="2">
    <tableColumn id="1" xr3:uid="{00000000-0010-0000-0300-000001000000}" name="期間" dataDxfId="189"/>
    <tableColumn id="2" xr3:uid="{00000000-0010-0000-0300-000002000000}" name="視聴数" dataDxfId="18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テーブル11" displayName="テーブル11" ref="K3:L38" totalsRowShown="0" headerRowDxfId="187" dataDxfId="186" tableBorderDxfId="185">
  <autoFilter ref="K3:L38" xr:uid="{00000000-0009-0000-0100-000005000000}"/>
  <sortState xmlns:xlrd2="http://schemas.microsoft.com/office/spreadsheetml/2017/richdata2" ref="K4:L38">
    <sortCondition descending="1" ref="L3:L38"/>
  </sortState>
  <tableColumns count="2">
    <tableColumn id="1" xr3:uid="{00000000-0010-0000-0400-000001000000}" name="Channel Name" dataDxfId="184"/>
    <tableColumn id="2" xr3:uid="{00000000-0010-0000-0400-000002000000}" name="Count" dataDxfId="183">
      <calculatedColumnFormula>COUNTIF(配信視聴2024下半期[Channel Name], テーブル11[[#This Row],[Channel Name]])</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テーブル1318" displayName="テーブル1318" ref="B2:AG114" totalsRowShown="0" headerRowDxfId="182" dataDxfId="181">
  <autoFilter ref="B2:AG114" xr:uid="{00000000-0009-0000-0100-000006000000}"/>
  <sortState xmlns:xlrd2="http://schemas.microsoft.com/office/spreadsheetml/2017/richdata2" ref="B3:AG114">
    <sortCondition descending="1" ref="C2:C114"/>
  </sortState>
  <tableColumns count="32">
    <tableColumn id="1" xr3:uid="{00000000-0010-0000-0500-000001000000}" name="Channel Name" dataDxfId="180"/>
    <tableColumn id="36" xr3:uid="{00000000-0010-0000-0500-000024000000}" name="All Total" dataDxfId="179">
      <calculatedColumnFormula>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calculatedColumnFormula>
    </tableColumn>
    <tableColumn id="9" xr3:uid="{00000000-0010-0000-0500-000009000000}" name="2023H1" dataDxfId="178">
      <calculatedColumnFormula>COUNTIF(配信視聴2023上半期[Channel Name], テーブル1318[[#This Row],[Channel Name]])</calculatedColumnFormula>
    </tableColumn>
    <tableColumn id="2" xr3:uid="{00000000-0010-0000-0500-000002000000}" name="2023H2" dataDxfId="177">
      <calculatedColumnFormula>COUNTIF(配信視聴2023下半期[Channel Name], テーブル1318[[#This Row],[Channel Name]])</calculatedColumnFormula>
    </tableColumn>
    <tableColumn id="10" xr3:uid="{00000000-0010-0000-0500-00000A000000}" name="2024H1" dataDxfId="176">
      <calculatedColumnFormula>COUNTIF(配信視聴2024上半期[Channel Name], テーブル1318[[#This Row],[Channel Name]])</calculatedColumnFormula>
    </tableColumn>
    <tableColumn id="21" xr3:uid="{00000000-0010-0000-0500-000015000000}" name="2024H2" dataDxfId="175">
      <calculatedColumnFormula>COUNTIF(配信視聴2024下半期[Channel Name], テーブル1318[[#This Row],[Channel Name]])</calculatedColumnFormula>
    </tableColumn>
    <tableColumn id="35" xr3:uid="{00000000-0010-0000-0500-000023000000}" name="2025H1" dataDxfId="174">
      <calculatedColumnFormula>COUNTIF(配信視聴2025上半期[Channel Name], テーブル1318[[#This Row],[Channel Name]])</calculatedColumnFormula>
    </tableColumn>
    <tableColumn id="3" xr3:uid="{00000000-0010-0000-0500-000003000000}" name="202301" dataDxfId="173">
      <calculatedColumnFormula>SUMPRODUCT((配信視聴2023上半期[Channel Name]=テーブル1318[[#This Row],[Channel Name]])*(MONTH(配信視聴2023上半期[Published Date])=1))</calculatedColumnFormula>
    </tableColumn>
    <tableColumn id="4" xr3:uid="{00000000-0010-0000-0500-000004000000}" name="202302" dataDxfId="172">
      <calculatedColumnFormula>SUMPRODUCT((配信視聴2023上半期[Channel Name]=テーブル1318[[#This Row],[Channel Name]])*(MONTH(配信視聴2023上半期[Published Date])=2))</calculatedColumnFormula>
    </tableColumn>
    <tableColumn id="5" xr3:uid="{00000000-0010-0000-0500-000005000000}" name="202303" dataDxfId="171">
      <calculatedColumnFormula>SUMPRODUCT((配信視聴2023上半期[Channel Name]=テーブル1318[[#This Row],[Channel Name]])*(MONTH(配信視聴2023上半期[Published Date])=3))</calculatedColumnFormula>
    </tableColumn>
    <tableColumn id="6" xr3:uid="{00000000-0010-0000-0500-000006000000}" name="202304" dataDxfId="170">
      <calculatedColumnFormula>SUMPRODUCT((配信視聴2023上半期[Channel Name]=テーブル1318[[#This Row],[Channel Name]])*(MONTH(配信視聴2023上半期[Published Date])=4))</calculatedColumnFormula>
    </tableColumn>
    <tableColumn id="7" xr3:uid="{00000000-0010-0000-0500-000007000000}" name="202305" dataDxfId="169">
      <calculatedColumnFormula>SUMPRODUCT((配信視聴2023上半期[Channel Name]=テーブル1318[[#This Row],[Channel Name]])*(MONTH(配信視聴2023上半期[Published Date])=5))</calculatedColumnFormula>
    </tableColumn>
    <tableColumn id="8" xr3:uid="{00000000-0010-0000-0500-000008000000}" name="202306" dataDxfId="168">
      <calculatedColumnFormula>SUMPRODUCT((配信視聴2023上半期[Channel Name]=テーブル1318[[#This Row],[Channel Name]])*(MONTH(配信視聴2023上半期[Published Date])=6))</calculatedColumnFormula>
    </tableColumn>
    <tableColumn id="15" xr3:uid="{00000000-0010-0000-0500-00000F000000}" name="202307" dataDxfId="167">
      <calculatedColumnFormula>SUMPRODUCT((配信視聴2023下半期[Channel Name]=テーブル615[[#This Row],[Channel Name]])*(MONTH(配信視聴2023下半期[Published Date])=7))</calculatedColumnFormula>
    </tableColumn>
    <tableColumn id="16" xr3:uid="{00000000-0010-0000-0500-000010000000}" name="202308" dataDxfId="166">
      <calculatedColumnFormula>SUMPRODUCT((配信視聴2023下半期[Channel Name]=テーブル615[[#This Row],[Channel Name]])*(MONTH(配信視聴2023下半期[Published Date])=8))</calculatedColumnFormula>
    </tableColumn>
    <tableColumn id="17" xr3:uid="{00000000-0010-0000-0500-000011000000}" name="202309" dataDxfId="165">
      <calculatedColumnFormula>SUMPRODUCT((配信視聴2023下半期[Channel Name]=テーブル615[[#This Row],[Channel Name]])*(MONTH(配信視聴2023下半期[Published Date])=9))</calculatedColumnFormula>
    </tableColumn>
    <tableColumn id="18" xr3:uid="{00000000-0010-0000-0500-000012000000}" name="202310" dataDxfId="164">
      <calculatedColumnFormula>SUMPRODUCT((配信視聴2023下半期[Channel Name]=テーブル615[[#This Row],[Channel Name]])*(MONTH(配信視聴2023下半期[Published Date])=10))</calculatedColumnFormula>
    </tableColumn>
    <tableColumn id="19" xr3:uid="{00000000-0010-0000-0500-000013000000}" name="202311" dataDxfId="163">
      <calculatedColumnFormula>SUMPRODUCT((配信視聴2023下半期[Channel Name]=テーブル615[[#This Row],[Channel Name]])*(MONTH(配信視聴2023下半期[Published Date])=11))</calculatedColumnFormula>
    </tableColumn>
    <tableColumn id="20" xr3:uid="{00000000-0010-0000-0500-000014000000}" name="202312" dataDxfId="162">
      <calculatedColumnFormula>SUMPRODUCT((配信視聴2023下半期[Channel Name]=テーブル615[[#This Row],[Channel Name]])*(MONTH(配信視聴2023下半期[Published Date])=12))</calculatedColumnFormula>
    </tableColumn>
    <tableColumn id="22" xr3:uid="{00000000-0010-0000-0500-000016000000}" name="202401" dataDxfId="161">
      <calculatedColumnFormula>SUMPRODUCT((配信視聴2024上半期[Channel Name]=テーブル1318[[#This Row],[Channel Name]])*(MONTH(配信視聴2024上半期[Published Date])=1))</calculatedColumnFormula>
    </tableColumn>
    <tableColumn id="23" xr3:uid="{00000000-0010-0000-0500-000017000000}" name="202402" dataDxfId="160">
      <calculatedColumnFormula>SUMPRODUCT((配信視聴2024上半期[Channel Name]=テーブル1318[[#This Row],[Channel Name]])*(MONTH(配信視聴2024上半期[Published Date])=2))</calculatedColumnFormula>
    </tableColumn>
    <tableColumn id="24" xr3:uid="{00000000-0010-0000-0500-000018000000}" name="202403" dataDxfId="159">
      <calculatedColumnFormula>SUMPRODUCT((配信視聴2024上半期[Channel Name]=テーブル1318[[#This Row],[Channel Name]])*(MONTH(配信視聴2024上半期[Published Date])=3))</calculatedColumnFormula>
    </tableColumn>
    <tableColumn id="25" xr3:uid="{00000000-0010-0000-0500-000019000000}" name="202404" dataDxfId="158">
      <calculatedColumnFormula>SUMPRODUCT((配信視聴2024上半期[Channel Name]=テーブル1318[[#This Row],[Channel Name]])*(MONTH(配信視聴2024上半期[Published Date])=4))</calculatedColumnFormula>
    </tableColumn>
    <tableColumn id="26" xr3:uid="{00000000-0010-0000-0500-00001A000000}" name="202405" dataDxfId="157">
      <calculatedColumnFormula>SUMPRODUCT((配信視聴2024上半期[Channel Name]=テーブル1318[[#This Row],[Channel Name]])*(MONTH(配信視聴2024上半期[Published Date])=5))</calculatedColumnFormula>
    </tableColumn>
    <tableColumn id="27" xr3:uid="{00000000-0010-0000-0500-00001B000000}" name="202406" dataDxfId="156">
      <calculatedColumnFormula>SUMPRODUCT((配信視聴2024上半期[Channel Name]=テーブル1318[[#This Row],[Channel Name]])*(MONTH(配信視聴2024上半期[Published Date])=6))</calculatedColumnFormula>
    </tableColumn>
    <tableColumn id="28" xr3:uid="{00000000-0010-0000-0500-00001C000000}" name="202407" dataDxfId="155">
      <calculatedColumnFormula>SUMPRODUCT((配信視聴2024下半期[Channel Name]=テーブル1318[[#This Row],[Channel Name]])*(MONTH(配信視聴2024下半期[Published Date])=7))</calculatedColumnFormula>
    </tableColumn>
    <tableColumn id="29" xr3:uid="{00000000-0010-0000-0500-00001D000000}" name="202408" dataDxfId="154">
      <calculatedColumnFormula>SUMPRODUCT((配信視聴2024下半期[Channel Name]=テーブル1318[[#This Row],[Channel Name]])*(MONTH(配信視聴2024下半期[Published Date])=8))</calculatedColumnFormula>
    </tableColumn>
    <tableColumn id="30" xr3:uid="{00000000-0010-0000-0500-00001E000000}" name="202409" dataDxfId="153">
      <calculatedColumnFormula>SUMPRODUCT((配信視聴2024下半期[Channel Name]=テーブル1318[[#This Row],[Channel Name]])*(MONTH(配信視聴2024下半期[Published Date])=9))</calculatedColumnFormula>
    </tableColumn>
    <tableColumn id="31" xr3:uid="{00000000-0010-0000-0500-00001F000000}" name="202410" dataDxfId="152">
      <calculatedColumnFormula>SUMPRODUCT((配信視聴2024下半期[Channel Name]=テーブル1318[[#This Row],[Channel Name]])*(MONTH(配信視聴2024下半期[Published Date])=10))</calculatedColumnFormula>
    </tableColumn>
    <tableColumn id="32" xr3:uid="{00000000-0010-0000-0500-000020000000}" name="202411" dataDxfId="151">
      <calculatedColumnFormula>SUMPRODUCT((配信視聴2024下半期[Channel Name]=テーブル1318[[#This Row],[Channel Name]])*(MONTH(配信視聴2024下半期[Published Date])=11))</calculatedColumnFormula>
    </tableColumn>
    <tableColumn id="33" xr3:uid="{00000000-0010-0000-0500-000021000000}" name="202412" dataDxfId="150">
      <calculatedColumnFormula>SUMPRODUCT((配信視聴2024下半期[Channel Name]=テーブル1318[[#This Row],[Channel Name]])*(MONTH(配信視聴2024下半期[Published Date])=12))</calculatedColumnFormula>
    </tableColumn>
    <tableColumn id="34" xr3:uid="{00000000-0010-0000-0500-000022000000}" name="202501" dataDxfId="149">
      <calculatedColumnFormula>SUMPRODUCT((配信視聴2025上半期[Channel Name]=テーブル1318[[#This Row],[Channel Name]])*(MONTH(配信視聴2025上半期[Published Date])=1))</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配信視聴2023上半期" displayName="配信視聴2023上半期" ref="B2:E436" totalsRowShown="0" headerRowDxfId="148" dataDxfId="146" headerRowBorderDxfId="147" tableBorderDxfId="145">
  <autoFilter ref="B2:E436" xr:uid="{00000000-0009-0000-0100-000007000000}"/>
  <tableColumns count="4">
    <tableColumn id="1" xr3:uid="{00000000-0010-0000-0600-000001000000}" name="Video Title" dataDxfId="144"/>
    <tableColumn id="2" xr3:uid="{00000000-0010-0000-0600-000002000000}" name="Channel Name" dataDxfId="143"/>
    <tableColumn id="3" xr3:uid="{00000000-0010-0000-0600-000003000000}" name="Published Date" dataDxfId="142"/>
    <tableColumn id="4" xr3:uid="{00000000-0010-0000-0600-000004000000}" name="Video URL" dataDxfId="141"/>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テーブル13" displayName="テーブル13" ref="H2:O86" totalsRowShown="0" headerRowDxfId="140" dataDxfId="139">
  <autoFilter ref="H2:O86" xr:uid="{00000000-0009-0000-0100-000008000000}"/>
  <sortState xmlns:xlrd2="http://schemas.microsoft.com/office/spreadsheetml/2017/richdata2" ref="H3:J86">
    <sortCondition descending="1" ref="I2:I86"/>
  </sortState>
  <tableColumns count="8">
    <tableColumn id="1" xr3:uid="{00000000-0010-0000-0700-000001000000}" name="Channel Name" dataDxfId="138"/>
    <tableColumn id="2" xr3:uid="{00000000-0010-0000-0700-000002000000}" name="Total Count" dataDxfId="137">
      <calculatedColumnFormula>COUNTIF(配信視聴2023上半期[Channel Name], テーブル13[[#This Row],[Channel Name]])</calculatedColumnFormula>
    </tableColumn>
    <tableColumn id="3" xr3:uid="{00000000-0010-0000-0700-000003000000}" name="202301" dataDxfId="136">
      <calculatedColumnFormula>SUMPRODUCT((配信視聴2023上半期[Channel Name]=テーブル13[[#This Row],[Channel Name]])*(MONTH(配信視聴2023上半期[Published Date])=1))</calculatedColumnFormula>
    </tableColumn>
    <tableColumn id="4" xr3:uid="{00000000-0010-0000-0700-000004000000}" name="202302" dataDxfId="135">
      <calculatedColumnFormula>SUMPRODUCT((配信視聴2023上半期[Channel Name]=テーブル13[[#This Row],[Channel Name]])*(MONTH(配信視聴2023上半期[Published Date])=2))</calculatedColumnFormula>
    </tableColumn>
    <tableColumn id="5" xr3:uid="{00000000-0010-0000-0700-000005000000}" name="202303" dataDxfId="134">
      <calculatedColumnFormula>SUMPRODUCT((配信視聴2023上半期[Channel Name]=テーブル13[[#This Row],[Channel Name]])*(MONTH(配信視聴2023上半期[Published Date])=3))</calculatedColumnFormula>
    </tableColumn>
    <tableColumn id="6" xr3:uid="{00000000-0010-0000-0700-000006000000}" name="202304" dataDxfId="133">
      <calculatedColumnFormula>SUMPRODUCT((配信視聴2023上半期[Channel Name]=テーブル13[[#This Row],[Channel Name]])*(MONTH(配信視聴2023上半期[Published Date])=4))</calculatedColumnFormula>
    </tableColumn>
    <tableColumn id="7" xr3:uid="{00000000-0010-0000-0700-000007000000}" name="202305" dataDxfId="132">
      <calculatedColumnFormula>SUMPRODUCT((配信視聴2023上半期[Channel Name]=テーブル13[[#This Row],[Channel Name]])*(MONTH(配信視聴2023上半期[Published Date])=5))</calculatedColumnFormula>
    </tableColumn>
    <tableColumn id="8" xr3:uid="{00000000-0010-0000-0700-000008000000}" name="202306" dataDxfId="131">
      <calculatedColumnFormula>SUMPRODUCT((配信視聴2023上半期[Channel Name]=テーブル13[[#This Row],[Channel Name]])*(MONTH(配信視聴2023上半期[Published Date])=6))</calculatedColumnFormula>
    </tableColum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配信視聴2023下半期" displayName="配信視聴2023下半期" ref="B2:E393" totalsRowShown="0" headerRowDxfId="130" dataDxfId="129" tableBorderDxfId="128">
  <autoFilter ref="B2:E393" xr:uid="{00000000-0009-0000-0100-000009000000}"/>
  <tableColumns count="4">
    <tableColumn id="1" xr3:uid="{00000000-0010-0000-0800-000001000000}" name="Video Title" dataDxfId="127"/>
    <tableColumn id="2" xr3:uid="{00000000-0010-0000-0800-000002000000}" name="Channel Name" dataDxfId="126"/>
    <tableColumn id="3" xr3:uid="{00000000-0010-0000-0800-000003000000}" name="Published Date" dataDxfId="125"/>
    <tableColumn id="4" xr3:uid="{00000000-0010-0000-0800-000004000000}" name="Video URL" dataDxfId="12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2:O87"/>
  <sheetViews>
    <sheetView showGridLines="0" topLeftCell="A84" zoomScale="40" zoomScaleNormal="40" workbookViewId="0">
      <selection activeCell="B99" sqref="B99"/>
    </sheetView>
  </sheetViews>
  <sheetFormatPr defaultRowHeight="15.75" x14ac:dyDescent="0.25"/>
  <cols>
    <col min="1" max="1" width="9" style="1" customWidth="1"/>
    <col min="2" max="2" width="52.125" style="1" bestFit="1" customWidth="1"/>
    <col min="3" max="3" width="13.25" style="1" bestFit="1" customWidth="1"/>
    <col min="4" max="4" width="9" style="1" customWidth="1"/>
    <col min="5" max="5" width="49.625" style="1" bestFit="1" customWidth="1"/>
    <col min="6" max="6" width="13.25" style="1" bestFit="1" customWidth="1"/>
    <col min="7" max="7" width="9" style="1" customWidth="1"/>
    <col min="8" max="8" width="52.125" style="1" bestFit="1" customWidth="1"/>
    <col min="9" max="9" width="13.25" style="1" bestFit="1" customWidth="1"/>
    <col min="10" max="10" width="9" style="1" customWidth="1"/>
    <col min="11" max="11" width="52.125" style="1" bestFit="1" customWidth="1"/>
    <col min="12" max="12" width="12.875" style="1" bestFit="1" customWidth="1"/>
    <col min="13" max="13" width="9" style="1" customWidth="1"/>
    <col min="14" max="15" width="13.125" style="1" bestFit="1" customWidth="1"/>
    <col min="16" max="27" width="9" style="1" customWidth="1"/>
    <col min="28" max="16384" width="9" style="1"/>
  </cols>
  <sheetData>
    <row r="2" spans="2:15" ht="24" customHeight="1" x14ac:dyDescent="0.35">
      <c r="B2" s="3" t="s">
        <v>0</v>
      </c>
      <c r="E2" s="3" t="s">
        <v>1</v>
      </c>
      <c r="H2" s="3" t="s">
        <v>2</v>
      </c>
      <c r="K2" s="3" t="s">
        <v>3</v>
      </c>
    </row>
    <row r="3" spans="2:15" s="6" customFormat="1" ht="21.75" customHeight="1" x14ac:dyDescent="0.3">
      <c r="B3" s="5" t="s">
        <v>4</v>
      </c>
      <c r="C3" s="5" t="s">
        <v>5</v>
      </c>
      <c r="E3" s="5" t="s">
        <v>4</v>
      </c>
      <c r="F3" s="5" t="s">
        <v>5</v>
      </c>
      <c r="H3" s="5" t="s">
        <v>4</v>
      </c>
      <c r="I3" s="5" t="s">
        <v>5</v>
      </c>
      <c r="K3" s="6" t="s">
        <v>4</v>
      </c>
      <c r="L3" s="6" t="s">
        <v>5</v>
      </c>
      <c r="N3" s="6" t="s">
        <v>6</v>
      </c>
      <c r="O3" s="6" t="s">
        <v>7</v>
      </c>
    </row>
    <row r="4" spans="2:15" x14ac:dyDescent="0.25">
      <c r="B4" s="1" t="s">
        <v>8</v>
      </c>
      <c r="C4" s="1">
        <f>COUNTIF(配信視聴2023上半期[Channel Name], テーブル4[[#This Row],[Channel Name]])</f>
        <v>100</v>
      </c>
      <c r="E4" s="1" t="s">
        <v>8</v>
      </c>
      <c r="F4" s="1">
        <f>COUNTIF(配信視聴2023下半期[Channel Name], テーブル6[[#This Row],[Channel Name]])</f>
        <v>93</v>
      </c>
      <c r="H4" s="1" t="s">
        <v>8</v>
      </c>
      <c r="I4" s="1">
        <f>COUNTIF(配信視聴2024上半期[Channel Name], テーブル2[[#This Row],[Channel Name]])</f>
        <v>51</v>
      </c>
      <c r="K4" s="1" t="s">
        <v>8</v>
      </c>
      <c r="L4" s="1">
        <f>COUNTIF(配信視聴2024下半期[Channel Name], テーブル11[[#This Row],[Channel Name]])</f>
        <v>33</v>
      </c>
      <c r="N4" s="1" t="s">
        <v>0</v>
      </c>
      <c r="O4" s="1">
        <f>SUM(テーブル4[Count])</f>
        <v>434</v>
      </c>
    </row>
    <row r="5" spans="2:15" x14ac:dyDescent="0.25">
      <c r="B5" s="1" t="s">
        <v>9</v>
      </c>
      <c r="C5" s="1">
        <f>COUNTIF(配信視聴2023上半期[Channel Name], テーブル4[[#This Row],[Channel Name]])</f>
        <v>57</v>
      </c>
      <c r="E5" s="1" t="s">
        <v>9</v>
      </c>
      <c r="F5" s="1">
        <f>COUNTIF(配信視聴2023下半期[Channel Name], テーブル6[[#This Row],[Channel Name]])</f>
        <v>65</v>
      </c>
      <c r="H5" s="1" t="s">
        <v>10</v>
      </c>
      <c r="I5" s="1">
        <f>COUNTIF(配信視聴2024上半期[Channel Name], テーブル2[[#This Row],[Channel Name]])</f>
        <v>47</v>
      </c>
      <c r="K5" s="1" t="s">
        <v>10</v>
      </c>
      <c r="L5" s="1">
        <f>COUNTIF(配信視聴2024下半期[Channel Name], テーブル11[[#This Row],[Channel Name]])</f>
        <v>31</v>
      </c>
      <c r="N5" s="1" t="s">
        <v>1</v>
      </c>
      <c r="O5" s="1">
        <f>SUM(テーブル6[Count])</f>
        <v>391</v>
      </c>
    </row>
    <row r="6" spans="2:15" x14ac:dyDescent="0.25">
      <c r="B6" s="1" t="s">
        <v>11</v>
      </c>
      <c r="C6" s="1">
        <f>COUNTIF(配信視聴2023上半期[Channel Name], テーブル4[[#This Row],[Channel Name]])</f>
        <v>30</v>
      </c>
      <c r="E6" s="1" t="s">
        <v>12</v>
      </c>
      <c r="F6" s="1">
        <f>COUNTIF(配信視聴2023下半期[Channel Name], テーブル6[[#This Row],[Channel Name]])</f>
        <v>23</v>
      </c>
      <c r="H6" s="1" t="s">
        <v>9</v>
      </c>
      <c r="I6" s="1">
        <f>COUNTIF(配信視聴2024上半期[Channel Name], テーブル2[[#This Row],[Channel Name]])</f>
        <v>21</v>
      </c>
      <c r="K6" s="1" t="s">
        <v>9</v>
      </c>
      <c r="L6" s="1">
        <f>COUNTIF(配信視聴2024下半期[Channel Name], テーブル11[[#This Row],[Channel Name]])</f>
        <v>30</v>
      </c>
      <c r="N6" s="1" t="s">
        <v>2</v>
      </c>
      <c r="O6" s="1">
        <f>SUM(テーブル2[Count])</f>
        <v>241</v>
      </c>
    </row>
    <row r="7" spans="2:15" x14ac:dyDescent="0.25">
      <c r="B7" s="1" t="s">
        <v>13</v>
      </c>
      <c r="C7" s="1">
        <f>COUNTIF(配信視聴2023上半期[Channel Name], テーブル4[[#This Row],[Channel Name]])</f>
        <v>21</v>
      </c>
      <c r="E7" s="1" t="s">
        <v>14</v>
      </c>
      <c r="F7" s="1">
        <f>COUNTIF(配信視聴2023下半期[Channel Name], テーブル6[[#This Row],[Channel Name]])</f>
        <v>23</v>
      </c>
      <c r="H7" s="1" t="s">
        <v>12</v>
      </c>
      <c r="I7" s="1">
        <f>COUNTIF(配信視聴2024上半期[Channel Name], テーブル2[[#This Row],[Channel Name]])</f>
        <v>21</v>
      </c>
      <c r="K7" s="1" t="s">
        <v>15</v>
      </c>
      <c r="L7" s="1">
        <f>COUNTIF(配信視聴2024下半期[Channel Name], テーブル11[[#This Row],[Channel Name]])</f>
        <v>15</v>
      </c>
      <c r="N7" s="1" t="s">
        <v>3</v>
      </c>
      <c r="O7" s="1">
        <f>SUM(テーブル11[Count])</f>
        <v>203</v>
      </c>
    </row>
    <row r="8" spans="2:15" x14ac:dyDescent="0.25">
      <c r="B8" s="1" t="s">
        <v>16</v>
      </c>
      <c r="C8" s="1">
        <f>COUNTIF(配信視聴2023上半期[Channel Name], テーブル4[[#This Row],[Channel Name]])</f>
        <v>19</v>
      </c>
      <c r="E8" s="1" t="s">
        <v>17</v>
      </c>
      <c r="F8" s="1">
        <f>COUNTIF(配信視聴2023下半期[Channel Name], テーブル6[[#This Row],[Channel Name]])</f>
        <v>22</v>
      </c>
      <c r="H8" s="1" t="s">
        <v>18</v>
      </c>
      <c r="I8" s="1">
        <f>COUNTIF(配信視聴2024上半期[Channel Name], テーブル2[[#This Row],[Channel Name]])</f>
        <v>12</v>
      </c>
      <c r="K8" s="1" t="s">
        <v>16</v>
      </c>
      <c r="L8" s="1">
        <f>COUNTIF(配信視聴2024下半期[Channel Name], テーブル11[[#This Row],[Channel Name]])</f>
        <v>12</v>
      </c>
    </row>
    <row r="9" spans="2:15" x14ac:dyDescent="0.25">
      <c r="B9" s="1" t="s">
        <v>19</v>
      </c>
      <c r="C9" s="1">
        <f>COUNTIF(配信視聴2023上半期[Channel Name], テーブル4[[#This Row],[Channel Name]])</f>
        <v>16</v>
      </c>
      <c r="E9" s="1" t="s">
        <v>16</v>
      </c>
      <c r="F9" s="1">
        <f>COUNTIF(配信視聴2023下半期[Channel Name], テーブル6[[#This Row],[Channel Name]])</f>
        <v>16</v>
      </c>
      <c r="H9" s="1" t="s">
        <v>16</v>
      </c>
      <c r="I9" s="1">
        <f>COUNTIF(配信視聴2024上半期[Channel Name], テーブル2[[#This Row],[Channel Name]])</f>
        <v>9</v>
      </c>
      <c r="K9" s="1" t="s">
        <v>20</v>
      </c>
      <c r="L9" s="1">
        <f>COUNTIF(配信視聴2024下半期[Channel Name], テーブル11[[#This Row],[Channel Name]])</f>
        <v>9</v>
      </c>
    </row>
    <row r="10" spans="2:15" x14ac:dyDescent="0.25">
      <c r="B10" s="1" t="s">
        <v>21</v>
      </c>
      <c r="C10" s="1">
        <f>COUNTIF(配信視聴2023上半期[Channel Name], テーブル4[[#This Row],[Channel Name]])</f>
        <v>13</v>
      </c>
      <c r="E10" s="1" t="s">
        <v>22</v>
      </c>
      <c r="F10" s="1">
        <f>COUNTIF(配信視聴2023下半期[Channel Name], テーブル6[[#This Row],[Channel Name]])</f>
        <v>13</v>
      </c>
      <c r="H10" s="1" t="s">
        <v>23</v>
      </c>
      <c r="I10" s="1">
        <f>COUNTIF(配信視聴2024上半期[Channel Name], テーブル2[[#This Row],[Channel Name]])</f>
        <v>7</v>
      </c>
      <c r="K10" s="1" t="s">
        <v>24</v>
      </c>
      <c r="L10" s="1">
        <f>COUNTIF(配信視聴2024下半期[Channel Name], テーブル11[[#This Row],[Channel Name]])</f>
        <v>7</v>
      </c>
    </row>
    <row r="11" spans="2:15" x14ac:dyDescent="0.25">
      <c r="B11" s="1" t="s">
        <v>25</v>
      </c>
      <c r="C11" s="1">
        <f>COUNTIF(配信視聴2023上半期[Channel Name], テーブル4[[#This Row],[Channel Name]])</f>
        <v>12</v>
      </c>
      <c r="E11" s="1" t="s">
        <v>13</v>
      </c>
      <c r="F11" s="1">
        <f>COUNTIF(配信視聴2023下半期[Channel Name], テーブル6[[#This Row],[Channel Name]])</f>
        <v>12</v>
      </c>
      <c r="H11" s="1" t="s">
        <v>26</v>
      </c>
      <c r="I11" s="1">
        <f>COUNTIF(配信視聴2024上半期[Channel Name], テーブル2[[#This Row],[Channel Name]])</f>
        <v>7</v>
      </c>
      <c r="K11" s="1" t="s">
        <v>21</v>
      </c>
      <c r="L11" s="1">
        <f>COUNTIF(配信視聴2024下半期[Channel Name], テーブル11[[#This Row],[Channel Name]])</f>
        <v>7</v>
      </c>
    </row>
    <row r="12" spans="2:15" x14ac:dyDescent="0.25">
      <c r="B12" s="1" t="s">
        <v>27</v>
      </c>
      <c r="C12" s="1">
        <f>COUNTIF(配信視聴2023上半期[Channel Name], テーブル4[[#This Row],[Channel Name]])</f>
        <v>11</v>
      </c>
      <c r="E12" s="1" t="s">
        <v>28</v>
      </c>
      <c r="F12" s="1">
        <f>COUNTIF(配信視聴2023下半期[Channel Name], テーブル6[[#This Row],[Channel Name]])</f>
        <v>10</v>
      </c>
      <c r="H12" s="1" t="s">
        <v>29</v>
      </c>
      <c r="I12" s="1">
        <f>COUNTIF(配信視聴2024上半期[Channel Name], テーブル2[[#This Row],[Channel Name]])</f>
        <v>6</v>
      </c>
      <c r="K12" s="1" t="s">
        <v>12</v>
      </c>
      <c r="L12" s="1">
        <f>COUNTIF(配信視聴2024下半期[Channel Name], テーブル11[[#This Row],[Channel Name]])</f>
        <v>6</v>
      </c>
    </row>
    <row r="13" spans="2:15" x14ac:dyDescent="0.25">
      <c r="B13" s="1" t="s">
        <v>30</v>
      </c>
      <c r="C13" s="1">
        <f>COUNTIF(配信視聴2023上半期[Channel Name], テーブル4[[#This Row],[Channel Name]])</f>
        <v>7</v>
      </c>
      <c r="E13" s="1" t="s">
        <v>19</v>
      </c>
      <c r="F13" s="1">
        <f>COUNTIF(配信視聴2023下半期[Channel Name], テーブル6[[#This Row],[Channel Name]])</f>
        <v>9</v>
      </c>
      <c r="H13" s="1" t="s">
        <v>31</v>
      </c>
      <c r="I13" s="1">
        <f>COUNTIF(配信視聴2024上半期[Channel Name], テーブル2[[#This Row],[Channel Name]])</f>
        <v>5</v>
      </c>
      <c r="K13" s="1" t="s">
        <v>32</v>
      </c>
      <c r="L13" s="1">
        <f>COUNTIF(配信視聴2024下半期[Channel Name], テーブル11[[#This Row],[Channel Name]])</f>
        <v>6</v>
      </c>
    </row>
    <row r="14" spans="2:15" x14ac:dyDescent="0.25">
      <c r="B14" s="1" t="s">
        <v>33</v>
      </c>
      <c r="C14" s="1">
        <f>COUNTIF(配信視聴2023上半期[Channel Name], テーブル4[[#This Row],[Channel Name]])</f>
        <v>7</v>
      </c>
      <c r="E14" s="1" t="s">
        <v>34</v>
      </c>
      <c r="F14" s="1">
        <f>COUNTIF(配信視聴2023下半期[Channel Name], テーブル6[[#This Row],[Channel Name]])</f>
        <v>8</v>
      </c>
      <c r="H14" s="1" t="s">
        <v>28</v>
      </c>
      <c r="I14" s="1">
        <f>COUNTIF(配信視聴2024上半期[Channel Name], テーブル2[[#This Row],[Channel Name]])</f>
        <v>4</v>
      </c>
      <c r="K14" s="1" t="s">
        <v>35</v>
      </c>
      <c r="L14" s="1">
        <f>COUNTIF(配信視聴2024下半期[Channel Name], テーブル11[[#This Row],[Channel Name]])</f>
        <v>5</v>
      </c>
    </row>
    <row r="15" spans="2:15" x14ac:dyDescent="0.25">
      <c r="B15" s="1" t="s">
        <v>20</v>
      </c>
      <c r="C15" s="1">
        <f>COUNTIF(配信視聴2023上半期[Channel Name], テーブル4[[#This Row],[Channel Name]])</f>
        <v>6</v>
      </c>
      <c r="E15" s="1" t="s">
        <v>23</v>
      </c>
      <c r="F15" s="1">
        <f>COUNTIF(配信視聴2023下半期[Channel Name], テーブル6[[#This Row],[Channel Name]])</f>
        <v>8</v>
      </c>
      <c r="H15" s="1" t="s">
        <v>36</v>
      </c>
      <c r="I15" s="1">
        <f>COUNTIF(配信視聴2024上半期[Channel Name], テーブル2[[#This Row],[Channel Name]])</f>
        <v>4</v>
      </c>
      <c r="K15" s="1" t="s">
        <v>18</v>
      </c>
      <c r="L15" s="1">
        <f>COUNTIF(配信視聴2024下半期[Channel Name], テーブル11[[#This Row],[Channel Name]])</f>
        <v>5</v>
      </c>
    </row>
    <row r="16" spans="2:15" x14ac:dyDescent="0.25">
      <c r="B16" s="1" t="s">
        <v>37</v>
      </c>
      <c r="C16" s="1">
        <f>COUNTIF(配信視聴2023上半期[Channel Name], テーブル4[[#This Row],[Channel Name]])</f>
        <v>6</v>
      </c>
      <c r="E16" s="1" t="s">
        <v>38</v>
      </c>
      <c r="F16" s="1">
        <f>COUNTIF(配信視聴2023下半期[Channel Name], テーブル6[[#This Row],[Channel Name]])</f>
        <v>7</v>
      </c>
      <c r="H16" s="1" t="s">
        <v>39</v>
      </c>
      <c r="I16" s="1">
        <f>COUNTIF(配信視聴2024上半期[Channel Name], テーブル2[[#This Row],[Channel Name]])</f>
        <v>3</v>
      </c>
      <c r="K16" s="1" t="s">
        <v>22</v>
      </c>
      <c r="L16" s="1">
        <f>COUNTIF(配信視聴2024下半期[Channel Name], テーブル11[[#This Row],[Channel Name]])</f>
        <v>5</v>
      </c>
    </row>
    <row r="17" spans="2:12" x14ac:dyDescent="0.25">
      <c r="B17" s="1" t="s">
        <v>40</v>
      </c>
      <c r="C17" s="1">
        <f>COUNTIF(配信視聴2023上半期[Channel Name], テーブル4[[#This Row],[Channel Name]])</f>
        <v>5</v>
      </c>
      <c r="E17" s="1" t="s">
        <v>11</v>
      </c>
      <c r="F17" s="1">
        <f>COUNTIF(配信視聴2023下半期[Channel Name], テーブル6[[#This Row],[Channel Name]])</f>
        <v>6</v>
      </c>
      <c r="H17" s="1" t="s">
        <v>38</v>
      </c>
      <c r="I17" s="1">
        <f>COUNTIF(配信視聴2024上半期[Channel Name], テーブル2[[#This Row],[Channel Name]])</f>
        <v>3</v>
      </c>
      <c r="K17" s="1" t="s">
        <v>31</v>
      </c>
      <c r="L17" s="1">
        <f>COUNTIF(配信視聴2024下半期[Channel Name], テーブル11[[#This Row],[Channel Name]])</f>
        <v>4</v>
      </c>
    </row>
    <row r="18" spans="2:12" x14ac:dyDescent="0.25">
      <c r="B18" s="1" t="s">
        <v>41</v>
      </c>
      <c r="C18" s="1">
        <f>COUNTIF(配信視聴2023上半期[Channel Name], テーブル4[[#This Row],[Channel Name]])</f>
        <v>5</v>
      </c>
      <c r="E18" s="1" t="s">
        <v>42</v>
      </c>
      <c r="F18" s="1">
        <f>COUNTIF(配信視聴2023下半期[Channel Name], テーブル6[[#This Row],[Channel Name]])</f>
        <v>5</v>
      </c>
      <c r="H18" s="1" t="s">
        <v>43</v>
      </c>
      <c r="I18" s="1">
        <f>COUNTIF(配信視聴2024上半期[Channel Name], テーブル2[[#This Row],[Channel Name]])</f>
        <v>3</v>
      </c>
      <c r="K18" s="1" t="s">
        <v>44</v>
      </c>
      <c r="L18" s="1">
        <f>COUNTIF(配信視聴2024下半期[Channel Name], テーブル11[[#This Row],[Channel Name]])</f>
        <v>2</v>
      </c>
    </row>
    <row r="19" spans="2:12" x14ac:dyDescent="0.25">
      <c r="B19" s="1" t="s">
        <v>22</v>
      </c>
      <c r="C19" s="1">
        <f>COUNTIF(配信視聴2023上半期[Channel Name], テーブル4[[#This Row],[Channel Name]])</f>
        <v>4</v>
      </c>
      <c r="E19" s="1" t="s">
        <v>30</v>
      </c>
      <c r="F19" s="1">
        <f>COUNTIF(配信視聴2023下半期[Channel Name], テーブル6[[#This Row],[Channel Name]])</f>
        <v>4</v>
      </c>
      <c r="H19" s="1" t="s">
        <v>45</v>
      </c>
      <c r="I19" s="1">
        <f>COUNTIF(配信視聴2024上半期[Channel Name], テーブル2[[#This Row],[Channel Name]])</f>
        <v>2</v>
      </c>
      <c r="K19" s="1" t="s">
        <v>14</v>
      </c>
      <c r="L19" s="1">
        <f>COUNTIF(配信視聴2024下半期[Channel Name], テーブル11[[#This Row],[Channel Name]])</f>
        <v>2</v>
      </c>
    </row>
    <row r="20" spans="2:12" x14ac:dyDescent="0.25">
      <c r="B20" s="1" t="s">
        <v>46</v>
      </c>
      <c r="C20" s="1">
        <f>COUNTIF(配信視聴2023上半期[Channel Name], テーブル4[[#This Row],[Channel Name]])</f>
        <v>4</v>
      </c>
      <c r="E20" s="1" t="s">
        <v>27</v>
      </c>
      <c r="F20" s="1">
        <f>COUNTIF(配信視聴2023下半期[Channel Name], テーブル6[[#This Row],[Channel Name]])</f>
        <v>4</v>
      </c>
      <c r="H20" s="1" t="s">
        <v>47</v>
      </c>
      <c r="I20" s="1">
        <f>COUNTIF(配信視聴2024上半期[Channel Name], テーブル2[[#This Row],[Channel Name]])</f>
        <v>2</v>
      </c>
      <c r="K20" s="1" t="s">
        <v>17</v>
      </c>
      <c r="L20" s="1">
        <f>COUNTIF(配信視聴2024下半期[Channel Name], テーブル11[[#This Row],[Channel Name]])</f>
        <v>2</v>
      </c>
    </row>
    <row r="21" spans="2:12" x14ac:dyDescent="0.25">
      <c r="B21" s="1" t="s">
        <v>48</v>
      </c>
      <c r="C21" s="1">
        <f>COUNTIF(配信視聴2023上半期[Channel Name], テーブル4[[#This Row],[Channel Name]])</f>
        <v>4</v>
      </c>
      <c r="E21" s="1" t="s">
        <v>25</v>
      </c>
      <c r="F21" s="1">
        <f>COUNTIF(配信視聴2023下半期[Channel Name], テーブル6[[#This Row],[Channel Name]])</f>
        <v>3</v>
      </c>
      <c r="H21" s="1" t="s">
        <v>25</v>
      </c>
      <c r="I21" s="1">
        <f>COUNTIF(配信視聴2024上半期[Channel Name], テーブル2[[#This Row],[Channel Name]])</f>
        <v>2</v>
      </c>
      <c r="K21" s="1" t="s">
        <v>49</v>
      </c>
      <c r="L21" s="1">
        <f>COUNTIF(配信視聴2024下半期[Channel Name], テーブル11[[#This Row],[Channel Name]])</f>
        <v>2</v>
      </c>
    </row>
    <row r="22" spans="2:12" x14ac:dyDescent="0.25">
      <c r="B22" s="1" t="s">
        <v>50</v>
      </c>
      <c r="C22" s="1">
        <f>COUNTIF(配信視聴2023上半期[Channel Name], テーブル4[[#This Row],[Channel Name]])</f>
        <v>4</v>
      </c>
      <c r="E22" s="1" t="s">
        <v>18</v>
      </c>
      <c r="F22" s="1">
        <f>COUNTIF(配信視聴2023下半期[Channel Name], テーブル6[[#This Row],[Channel Name]])</f>
        <v>3</v>
      </c>
      <c r="H22" s="1" t="s">
        <v>32</v>
      </c>
      <c r="I22" s="1">
        <f>COUNTIF(配信視聴2024上半期[Channel Name], テーブル2[[#This Row],[Channel Name]])</f>
        <v>2</v>
      </c>
      <c r="K22" s="1" t="s">
        <v>34</v>
      </c>
      <c r="L22" s="1">
        <f>COUNTIF(配信視聴2024下半期[Channel Name], テーブル11[[#This Row],[Channel Name]])</f>
        <v>2</v>
      </c>
    </row>
    <row r="23" spans="2:12" x14ac:dyDescent="0.25">
      <c r="B23" s="1" t="s">
        <v>51</v>
      </c>
      <c r="C23" s="1">
        <f>COUNTIF(配信視聴2023上半期[Channel Name], テーブル4[[#This Row],[Channel Name]])</f>
        <v>4</v>
      </c>
      <c r="E23" s="1" t="s">
        <v>35</v>
      </c>
      <c r="F23" s="1">
        <f>COUNTIF(配信視聴2023下半期[Channel Name], テーブル6[[#This Row],[Channel Name]])</f>
        <v>3</v>
      </c>
      <c r="H23" s="1" t="s">
        <v>14</v>
      </c>
      <c r="I23" s="1">
        <f>COUNTIF(配信視聴2024上半期[Channel Name], テーブル2[[#This Row],[Channel Name]])</f>
        <v>2</v>
      </c>
      <c r="K23" s="1" t="s">
        <v>52</v>
      </c>
      <c r="L23" s="1">
        <f>COUNTIF(配信視聴2024下半期[Channel Name], テーブル11[[#This Row],[Channel Name]])</f>
        <v>2</v>
      </c>
    </row>
    <row r="24" spans="2:12" x14ac:dyDescent="0.25">
      <c r="B24" s="1" t="s">
        <v>12</v>
      </c>
      <c r="C24" s="1">
        <f>COUNTIF(配信視聴2023上半期[Channel Name], テーブル4[[#This Row],[Channel Name]])</f>
        <v>3</v>
      </c>
      <c r="E24" s="1" t="s">
        <v>53</v>
      </c>
      <c r="F24" s="1">
        <f>COUNTIF(配信視聴2023下半期[Channel Name], テーブル6[[#This Row],[Channel Name]])</f>
        <v>3</v>
      </c>
      <c r="H24" s="1" t="s">
        <v>11</v>
      </c>
      <c r="I24" s="1">
        <f>COUNTIF(配信視聴2024上半期[Channel Name], テーブル2[[#This Row],[Channel Name]])</f>
        <v>2</v>
      </c>
      <c r="K24" s="1" t="s">
        <v>54</v>
      </c>
      <c r="L24" s="1">
        <f>COUNTIF(配信視聴2024下半期[Channel Name], テーブル11[[#This Row],[Channel Name]])</f>
        <v>2</v>
      </c>
    </row>
    <row r="25" spans="2:12" x14ac:dyDescent="0.25">
      <c r="B25" s="1" t="s">
        <v>17</v>
      </c>
      <c r="C25" s="1">
        <f>COUNTIF(配信視聴2023上半期[Channel Name], テーブル4[[#This Row],[Channel Name]])</f>
        <v>3</v>
      </c>
      <c r="E25" s="1" t="s">
        <v>55</v>
      </c>
      <c r="F25" s="1">
        <f>COUNTIF(配信視聴2023下半期[Channel Name], テーブル6[[#This Row],[Channel Name]])</f>
        <v>3</v>
      </c>
      <c r="H25" s="1" t="s">
        <v>34</v>
      </c>
      <c r="I25" s="1">
        <f>COUNTIF(配信視聴2024上半期[Channel Name], テーブル2[[#This Row],[Channel Name]])</f>
        <v>2</v>
      </c>
      <c r="K25" s="1" t="s">
        <v>56</v>
      </c>
      <c r="L25" s="1">
        <f>COUNTIF(配信視聴2024下半期[Channel Name], テーブル11[[#This Row],[Channel Name]])</f>
        <v>1</v>
      </c>
    </row>
    <row r="26" spans="2:12" x14ac:dyDescent="0.25">
      <c r="B26" s="1" t="s">
        <v>53</v>
      </c>
      <c r="C26" s="1">
        <f>COUNTIF(配信視聴2023上半期[Channel Name], テーブル4[[#This Row],[Channel Name]])</f>
        <v>3</v>
      </c>
      <c r="E26" s="1" t="s">
        <v>57</v>
      </c>
      <c r="F26" s="1">
        <f>COUNTIF(配信視聴2023下半期[Channel Name], テーブル6[[#This Row],[Channel Name]])</f>
        <v>3</v>
      </c>
      <c r="H26" s="1" t="s">
        <v>58</v>
      </c>
      <c r="I26" s="1">
        <f>COUNTIF(配信視聴2024上半期[Channel Name], テーブル2[[#This Row],[Channel Name]])</f>
        <v>2</v>
      </c>
      <c r="K26" s="1" t="s">
        <v>59</v>
      </c>
      <c r="L26" s="1">
        <f>COUNTIF(配信視聴2024下半期[Channel Name], テーブル11[[#This Row],[Channel Name]])</f>
        <v>1</v>
      </c>
    </row>
    <row r="27" spans="2:12" x14ac:dyDescent="0.25">
      <c r="B27" s="1" t="s">
        <v>60</v>
      </c>
      <c r="C27" s="1">
        <f>COUNTIF(配信視聴2023上半期[Channel Name], テーブル4[[#This Row],[Channel Name]])</f>
        <v>3</v>
      </c>
      <c r="E27" s="1" t="s">
        <v>59</v>
      </c>
      <c r="F27" s="1">
        <f>COUNTIF(配信視聴2023下半期[Channel Name], テーブル6[[#This Row],[Channel Name]])</f>
        <v>2</v>
      </c>
      <c r="H27" s="1" t="s">
        <v>19</v>
      </c>
      <c r="I27" s="1">
        <f>COUNTIF(配信視聴2024上半期[Channel Name], テーブル2[[#This Row],[Channel Name]])</f>
        <v>2</v>
      </c>
      <c r="K27" s="1" t="s">
        <v>43</v>
      </c>
      <c r="L27" s="1">
        <f>COUNTIF(配信視聴2024下半期[Channel Name], テーブル11[[#This Row],[Channel Name]])</f>
        <v>1</v>
      </c>
    </row>
    <row r="28" spans="2:12" x14ac:dyDescent="0.25">
      <c r="B28" s="1" t="s">
        <v>45</v>
      </c>
      <c r="C28" s="1">
        <f>COUNTIF(配信視聴2023上半期[Channel Name], テーブル4[[#This Row],[Channel Name]])</f>
        <v>3</v>
      </c>
      <c r="E28" s="1" t="s">
        <v>20</v>
      </c>
      <c r="F28" s="1">
        <f>COUNTIF(配信視聴2023下半期[Channel Name], テーブル6[[#This Row],[Channel Name]])</f>
        <v>2</v>
      </c>
      <c r="H28" s="1" t="s">
        <v>22</v>
      </c>
      <c r="I28" s="1">
        <f>COUNTIF(配信視聴2024上半期[Channel Name], テーブル2[[#This Row],[Channel Name]])</f>
        <v>2</v>
      </c>
      <c r="K28" s="1" t="s">
        <v>61</v>
      </c>
      <c r="L28" s="1">
        <f>COUNTIF(配信視聴2024下半期[Channel Name], テーブル11[[#This Row],[Channel Name]])</f>
        <v>1</v>
      </c>
    </row>
    <row r="29" spans="2:12" x14ac:dyDescent="0.25">
      <c r="B29" s="1" t="s">
        <v>62</v>
      </c>
      <c r="C29" s="1">
        <f>COUNTIF(配信視聴2023上半期[Channel Name], テーブル4[[#This Row],[Channel Name]])</f>
        <v>3</v>
      </c>
      <c r="E29" s="1" t="s">
        <v>46</v>
      </c>
      <c r="F29" s="1">
        <f>COUNTIF(配信視聴2023下半期[Channel Name], テーブル6[[#This Row],[Channel Name]])</f>
        <v>2</v>
      </c>
      <c r="H29" s="1" t="s">
        <v>24</v>
      </c>
      <c r="I29" s="1">
        <f>COUNTIF(配信視聴2024上半期[Channel Name], テーブル2[[#This Row],[Channel Name]])</f>
        <v>2</v>
      </c>
      <c r="K29" s="1" t="s">
        <v>40</v>
      </c>
      <c r="L29" s="1">
        <f>COUNTIF(配信視聴2024下半期[Channel Name], テーブル11[[#This Row],[Channel Name]])</f>
        <v>1</v>
      </c>
    </row>
    <row r="30" spans="2:12" x14ac:dyDescent="0.25">
      <c r="B30" s="1" t="s">
        <v>29</v>
      </c>
      <c r="C30" s="1">
        <f>COUNTIF(配信視聴2023上半期[Channel Name], テーブル4[[#This Row],[Channel Name]])</f>
        <v>3</v>
      </c>
      <c r="E30" s="1" t="s">
        <v>63</v>
      </c>
      <c r="F30" s="1">
        <f>COUNTIF(配信視聴2023下半期[Channel Name], テーブル6[[#This Row],[Channel Name]])</f>
        <v>2</v>
      </c>
      <c r="H30" s="1" t="s">
        <v>30</v>
      </c>
      <c r="I30" s="1">
        <f>COUNTIF(配信視聴2024上半期[Channel Name], テーブル2[[#This Row],[Channel Name]])</f>
        <v>2</v>
      </c>
      <c r="K30" s="1" t="s">
        <v>53</v>
      </c>
      <c r="L30" s="1">
        <f>COUNTIF(配信視聴2024下半期[Channel Name], テーブル11[[#This Row],[Channel Name]])</f>
        <v>1</v>
      </c>
    </row>
    <row r="31" spans="2:12" x14ac:dyDescent="0.25">
      <c r="B31" s="1" t="s">
        <v>64</v>
      </c>
      <c r="C31" s="1">
        <f>COUNTIF(配信視聴2023上半期[Channel Name], テーブル4[[#This Row],[Channel Name]])</f>
        <v>3</v>
      </c>
      <c r="E31" s="1" t="s">
        <v>65</v>
      </c>
      <c r="F31" s="1">
        <f>COUNTIF(配信視聴2023下半期[Channel Name], テーブル6[[#This Row],[Channel Name]])</f>
        <v>2</v>
      </c>
      <c r="H31" s="1" t="s">
        <v>63</v>
      </c>
      <c r="I31" s="1">
        <f>COUNTIF(配信視聴2024上半期[Channel Name], テーブル2[[#This Row],[Channel Name]])</f>
        <v>1</v>
      </c>
      <c r="K31" s="1" t="s">
        <v>29</v>
      </c>
      <c r="L31" s="1">
        <f>COUNTIF(配信視聴2024下半期[Channel Name], テーブル11[[#This Row],[Channel Name]])</f>
        <v>1</v>
      </c>
    </row>
    <row r="32" spans="2:12" x14ac:dyDescent="0.25">
      <c r="B32" s="1" t="s">
        <v>66</v>
      </c>
      <c r="C32" s="1">
        <f>COUNTIF(配信視聴2023上半期[Channel Name], テーブル4[[#This Row],[Channel Name]])</f>
        <v>3</v>
      </c>
      <c r="E32" s="1" t="s">
        <v>26</v>
      </c>
      <c r="F32" s="1">
        <f>COUNTIF(配信視聴2023下半期[Channel Name], テーブル6[[#This Row],[Channel Name]])</f>
        <v>2</v>
      </c>
      <c r="H32" s="1" t="s">
        <v>67</v>
      </c>
      <c r="I32" s="1">
        <f>COUNTIF(配信視聴2024上半期[Channel Name], テーブル2[[#This Row],[Channel Name]])</f>
        <v>1</v>
      </c>
      <c r="K32" s="1" t="s">
        <v>68</v>
      </c>
      <c r="L32" s="1">
        <f>COUNTIF(配信視聴2024下半期[Channel Name], テーブル11[[#This Row],[Channel Name]])</f>
        <v>1</v>
      </c>
    </row>
    <row r="33" spans="2:12" x14ac:dyDescent="0.25">
      <c r="B33" s="1" t="s">
        <v>69</v>
      </c>
      <c r="C33" s="1">
        <f>COUNTIF(配信視聴2023上半期[Channel Name], テーブル4[[#This Row],[Channel Name]])</f>
        <v>3</v>
      </c>
      <c r="E33" s="1" t="s">
        <v>70</v>
      </c>
      <c r="F33" s="1">
        <f>COUNTIF(配信視聴2023下半期[Channel Name], テーブル6[[#This Row],[Channel Name]])</f>
        <v>2</v>
      </c>
      <c r="H33" s="1" t="s">
        <v>71</v>
      </c>
      <c r="I33" s="1">
        <f>COUNTIF(配信視聴2024上半期[Channel Name], テーブル2[[#This Row],[Channel Name]])</f>
        <v>1</v>
      </c>
      <c r="K33" s="1" t="s">
        <v>72</v>
      </c>
      <c r="L33" s="1">
        <f>COUNTIF(配信視聴2024下半期[Channel Name], テーブル11[[#This Row],[Channel Name]])</f>
        <v>1</v>
      </c>
    </row>
    <row r="34" spans="2:12" x14ac:dyDescent="0.25">
      <c r="B34" s="1" t="s">
        <v>28</v>
      </c>
      <c r="C34" s="1">
        <f>COUNTIF(配信視聴2023上半期[Channel Name], テーブル4[[#This Row],[Channel Name]])</f>
        <v>2</v>
      </c>
      <c r="E34" s="1" t="s">
        <v>31</v>
      </c>
      <c r="F34" s="1">
        <f>COUNTIF(配信視聴2023下半期[Channel Name], テーブル6[[#This Row],[Channel Name]])</f>
        <v>2</v>
      </c>
      <c r="H34" s="1" t="s">
        <v>73</v>
      </c>
      <c r="I34" s="1">
        <f>COUNTIF(配信視聴2024上半期[Channel Name], テーブル2[[#This Row],[Channel Name]])</f>
        <v>1</v>
      </c>
      <c r="K34" s="1" t="s">
        <v>74</v>
      </c>
      <c r="L34" s="1">
        <f>COUNTIF(配信視聴2024下半期[Channel Name], テーブル11[[#This Row],[Channel Name]])</f>
        <v>1</v>
      </c>
    </row>
    <row r="35" spans="2:12" x14ac:dyDescent="0.25">
      <c r="B35" s="1" t="s">
        <v>23</v>
      </c>
      <c r="C35" s="1">
        <f>COUNTIF(配信視聴2023上半期[Channel Name], テーブル4[[#This Row],[Channel Name]])</f>
        <v>2</v>
      </c>
      <c r="E35" s="1" t="s">
        <v>32</v>
      </c>
      <c r="F35" s="1">
        <f>COUNTIF(配信視聴2023下半期[Channel Name], テーブル6[[#This Row],[Channel Name]])</f>
        <v>2</v>
      </c>
      <c r="H35" s="1" t="s">
        <v>54</v>
      </c>
      <c r="I35" s="1">
        <f>COUNTIF(配信視聴2024上半期[Channel Name], テーブル2[[#This Row],[Channel Name]])</f>
        <v>1</v>
      </c>
      <c r="K35" s="1" t="s">
        <v>75</v>
      </c>
      <c r="L35" s="1">
        <f>COUNTIF(配信視聴2024下半期[Channel Name], テーブル11[[#This Row],[Channel Name]])</f>
        <v>1</v>
      </c>
    </row>
    <row r="36" spans="2:12" x14ac:dyDescent="0.25">
      <c r="B36" s="1" t="s">
        <v>35</v>
      </c>
      <c r="C36" s="1">
        <f>COUNTIF(配信視聴2023上半期[Channel Name], テーブル4[[#This Row],[Channel Name]])</f>
        <v>2</v>
      </c>
      <c r="E36" s="1" t="s">
        <v>76</v>
      </c>
      <c r="F36" s="1">
        <f>COUNTIF(配信視聴2023下半期[Channel Name], テーブル6[[#This Row],[Channel Name]])</f>
        <v>1</v>
      </c>
      <c r="H36" s="1" t="s">
        <v>13</v>
      </c>
      <c r="I36" s="1">
        <f>COUNTIF(配信視聴2024上半期[Channel Name], テーブル2[[#This Row],[Channel Name]])</f>
        <v>1</v>
      </c>
      <c r="K36" s="1" t="s">
        <v>77</v>
      </c>
      <c r="L36" s="1">
        <f>COUNTIF(配信視聴2024下半期[Channel Name], テーブル11[[#This Row],[Channel Name]])</f>
        <v>1</v>
      </c>
    </row>
    <row r="37" spans="2:12" x14ac:dyDescent="0.25">
      <c r="B37" s="1" t="s">
        <v>70</v>
      </c>
      <c r="C37" s="1">
        <f>COUNTIF(配信視聴2023上半期[Channel Name], テーブル4[[#This Row],[Channel Name]])</f>
        <v>2</v>
      </c>
      <c r="E37" s="1" t="s">
        <v>21</v>
      </c>
      <c r="F37" s="1">
        <f>COUNTIF(配信視聴2023下半期[Channel Name], テーブル6[[#This Row],[Channel Name]])</f>
        <v>1</v>
      </c>
      <c r="H37" s="1" t="s">
        <v>17</v>
      </c>
      <c r="I37" s="1">
        <f>COUNTIF(配信視聴2024上半期[Channel Name], テーブル2[[#This Row],[Channel Name]])</f>
        <v>1</v>
      </c>
      <c r="K37" s="1" t="s">
        <v>23</v>
      </c>
      <c r="L37" s="1">
        <f>COUNTIF(配信視聴2024下半期[Channel Name], テーブル11[[#This Row],[Channel Name]])</f>
        <v>1</v>
      </c>
    </row>
    <row r="38" spans="2:12" x14ac:dyDescent="0.25">
      <c r="B38" s="1" t="s">
        <v>59</v>
      </c>
      <c r="C38" s="1">
        <f>COUNTIF(配信視聴2023上半期[Channel Name], テーブル4[[#This Row],[Channel Name]])</f>
        <v>2</v>
      </c>
      <c r="E38" s="1" t="s">
        <v>78</v>
      </c>
      <c r="F38" s="1">
        <f>COUNTIF(配信視聴2023下半期[Channel Name], テーブル6[[#This Row],[Channel Name]])</f>
        <v>1</v>
      </c>
      <c r="H38" s="1" t="s">
        <v>44</v>
      </c>
      <c r="I38" s="1">
        <f>COUNTIF(配信視聴2024上半期[Channel Name], テーブル2[[#This Row],[Channel Name]])</f>
        <v>1</v>
      </c>
      <c r="K38" s="1" t="s">
        <v>28</v>
      </c>
      <c r="L38" s="1">
        <f>COUNTIF(配信視聴2024下半期[Channel Name], テーブル11[[#This Row],[Channel Name]])</f>
        <v>1</v>
      </c>
    </row>
    <row r="39" spans="2:12" x14ac:dyDescent="0.25">
      <c r="B39" s="1" t="s">
        <v>79</v>
      </c>
      <c r="C39" s="1">
        <f>COUNTIF(配信視聴2023上半期[Channel Name], テーブル4[[#This Row],[Channel Name]])</f>
        <v>2</v>
      </c>
      <c r="E39" s="1" t="s">
        <v>80</v>
      </c>
      <c r="F39" s="1">
        <f>COUNTIF(配信視聴2023下半期[Channel Name], テーブル6[[#This Row],[Channel Name]])</f>
        <v>1</v>
      </c>
      <c r="H39" s="1" t="s">
        <v>79</v>
      </c>
      <c r="I39" s="1">
        <f>COUNTIF(配信視聴2024上半期[Channel Name], テーブル2[[#This Row],[Channel Name]])</f>
        <v>1</v>
      </c>
    </row>
    <row r="40" spans="2:12" x14ac:dyDescent="0.25">
      <c r="B40" s="1" t="s">
        <v>77</v>
      </c>
      <c r="C40" s="1">
        <f>COUNTIF(配信視聴2023上半期[Channel Name], テーブル4[[#This Row],[Channel Name]])</f>
        <v>2</v>
      </c>
      <c r="E40" s="1" t="s">
        <v>44</v>
      </c>
      <c r="F40" s="1">
        <f>COUNTIF(配信視聴2023下半期[Channel Name], テーブル6[[#This Row],[Channel Name]])</f>
        <v>1</v>
      </c>
      <c r="H40" s="1" t="s">
        <v>75</v>
      </c>
      <c r="I40" s="1">
        <f>COUNTIF(配信視聴2024上半期[Channel Name], テーブル2[[#This Row],[Channel Name]])</f>
        <v>1</v>
      </c>
    </row>
    <row r="41" spans="2:12" x14ac:dyDescent="0.25">
      <c r="B41" s="1" t="s">
        <v>81</v>
      </c>
      <c r="C41" s="1">
        <f>COUNTIF(配信視聴2023上半期[Channel Name], テーブル4[[#This Row],[Channel Name]])</f>
        <v>2</v>
      </c>
      <c r="E41" s="1" t="s">
        <v>82</v>
      </c>
      <c r="F41" s="1">
        <f>COUNTIF(配信視聴2023下半期[Channel Name], テーブル6[[#This Row],[Channel Name]])</f>
        <v>1</v>
      </c>
      <c r="H41" s="1" t="s">
        <v>35</v>
      </c>
      <c r="I41" s="1">
        <f>COUNTIF(配信視聴2024上半期[Channel Name], テーブル2[[#This Row],[Channel Name]])</f>
        <v>1</v>
      </c>
    </row>
    <row r="42" spans="2:12" x14ac:dyDescent="0.25">
      <c r="B42" s="1" t="s">
        <v>83</v>
      </c>
      <c r="C42" s="1">
        <f>COUNTIF(配信視聴2023上半期[Channel Name], テーブル4[[#This Row],[Channel Name]])</f>
        <v>2</v>
      </c>
      <c r="E42" s="1" t="s">
        <v>84</v>
      </c>
      <c r="F42" s="1">
        <f>COUNTIF(配信視聴2023下半期[Channel Name], テーブル6[[#This Row],[Channel Name]])</f>
        <v>1</v>
      </c>
      <c r="H42" s="1" t="s">
        <v>42</v>
      </c>
      <c r="I42" s="1">
        <f>COUNTIF(配信視聴2024上半期[Channel Name], テーブル2[[#This Row],[Channel Name]])</f>
        <v>1</v>
      </c>
    </row>
    <row r="43" spans="2:12" x14ac:dyDescent="0.25">
      <c r="B43" s="1" t="s">
        <v>85</v>
      </c>
      <c r="C43" s="1">
        <f>COUNTIF(配信視聴2023上半期[Channel Name], テーブル4[[#This Row],[Channel Name]])</f>
        <v>2</v>
      </c>
      <c r="E43" s="1" t="s">
        <v>86</v>
      </c>
      <c r="F43" s="1">
        <f>COUNTIF(配信視聴2023下半期[Channel Name], テーブル6[[#This Row],[Channel Name]])</f>
        <v>1</v>
      </c>
      <c r="H43" s="1" t="s">
        <v>52</v>
      </c>
      <c r="I43" s="1">
        <f>COUNTIF(配信視聴2024上半期[Channel Name], テーブル2[[#This Row],[Channel Name]])</f>
        <v>1</v>
      </c>
    </row>
    <row r="44" spans="2:12" x14ac:dyDescent="0.25">
      <c r="B44" s="1" t="s">
        <v>87</v>
      </c>
      <c r="C44" s="1">
        <f>COUNTIF(配信視聴2023上半期[Channel Name], テーブル4[[#This Row],[Channel Name]])</f>
        <v>2</v>
      </c>
      <c r="E44" s="1" t="s">
        <v>60</v>
      </c>
      <c r="F44" s="1">
        <f>COUNTIF(配信視聴2023下半期[Channel Name], テーブル6[[#This Row],[Channel Name]])</f>
        <v>1</v>
      </c>
      <c r="H44" s="1" t="s">
        <v>56</v>
      </c>
      <c r="I44" s="1">
        <f>COUNTIF(配信視聴2024上半期[Channel Name], テーブル2[[#This Row],[Channel Name]])</f>
        <v>1</v>
      </c>
    </row>
    <row r="45" spans="2:12" x14ac:dyDescent="0.25">
      <c r="B45" s="1" t="s">
        <v>71</v>
      </c>
      <c r="C45" s="1">
        <f>COUNTIF(配信視聴2023上半期[Channel Name], テーブル4[[#This Row],[Channel Name]])</f>
        <v>2</v>
      </c>
      <c r="E45" s="1" t="s">
        <v>79</v>
      </c>
      <c r="F45" s="1">
        <f>COUNTIF(配信視聴2023下半期[Channel Name], テーブル6[[#This Row],[Channel Name]])</f>
        <v>1</v>
      </c>
    </row>
    <row r="46" spans="2:12" x14ac:dyDescent="0.25">
      <c r="B46" s="1" t="s">
        <v>88</v>
      </c>
      <c r="C46" s="1">
        <f>COUNTIF(配信視聴2023上半期[Channel Name], テーブル4[[#This Row],[Channel Name]])</f>
        <v>2</v>
      </c>
      <c r="E46" s="1" t="s">
        <v>39</v>
      </c>
      <c r="F46" s="1">
        <f>COUNTIF(配信視聴2023下半期[Channel Name], テーブル6[[#This Row],[Channel Name]])</f>
        <v>1</v>
      </c>
    </row>
    <row r="47" spans="2:12" x14ac:dyDescent="0.25">
      <c r="B47" s="1" t="s">
        <v>89</v>
      </c>
      <c r="C47" s="1">
        <f>COUNTIF(配信視聴2023上半期[Channel Name], テーブル4[[#This Row],[Channel Name]])</f>
        <v>2</v>
      </c>
      <c r="E47" s="1" t="s">
        <v>90</v>
      </c>
      <c r="F47" s="1">
        <f>COUNTIF(配信視聴2023下半期[Channel Name], テーブル6[[#This Row],[Channel Name]])</f>
        <v>1</v>
      </c>
    </row>
    <row r="48" spans="2:12" x14ac:dyDescent="0.25">
      <c r="B48" s="1" t="s">
        <v>91</v>
      </c>
      <c r="C48" s="1">
        <f>COUNTIF(配信視聴2023上半期[Channel Name], テーブル4[[#This Row],[Channel Name]])</f>
        <v>2</v>
      </c>
      <c r="E48" s="1" t="s">
        <v>92</v>
      </c>
      <c r="F48" s="1">
        <f>COUNTIF(配信視聴2023下半期[Channel Name], テーブル6[[#This Row],[Channel Name]])</f>
        <v>1</v>
      </c>
    </row>
    <row r="49" spans="2:6" x14ac:dyDescent="0.25">
      <c r="B49" s="1" t="s">
        <v>14</v>
      </c>
      <c r="C49" s="1">
        <f>COUNTIF(配信視聴2023上半期[Channel Name], テーブル4[[#This Row],[Channel Name]])</f>
        <v>1</v>
      </c>
      <c r="E49" s="1" t="s">
        <v>56</v>
      </c>
      <c r="F49" s="1">
        <f>COUNTIF(配信視聴2023下半期[Channel Name], テーブル6[[#This Row],[Channel Name]])</f>
        <v>1</v>
      </c>
    </row>
    <row r="50" spans="2:6" x14ac:dyDescent="0.25">
      <c r="B50" s="1" t="s">
        <v>34</v>
      </c>
      <c r="C50" s="1">
        <f>COUNTIF(配信視聴2023上半期[Channel Name], テーブル4[[#This Row],[Channel Name]])</f>
        <v>1</v>
      </c>
      <c r="E50" s="1" t="s">
        <v>93</v>
      </c>
      <c r="F50" s="1">
        <f>COUNTIF(配信視聴2023下半期[Channel Name], テーブル6[[#This Row],[Channel Name]])</f>
        <v>1</v>
      </c>
    </row>
    <row r="51" spans="2:6" x14ac:dyDescent="0.25">
      <c r="B51" s="1" t="s">
        <v>38</v>
      </c>
      <c r="C51" s="1">
        <f>COUNTIF(配信視聴2023上半期[Channel Name], テーブル4[[#This Row],[Channel Name]])</f>
        <v>1</v>
      </c>
      <c r="E51" s="1" t="s">
        <v>94</v>
      </c>
      <c r="F51" s="1">
        <f>COUNTIF(配信視聴2023下半期[Channel Name], テーブル6[[#This Row],[Channel Name]])</f>
        <v>1</v>
      </c>
    </row>
    <row r="52" spans="2:6" x14ac:dyDescent="0.25">
      <c r="B52" s="1" t="s">
        <v>18</v>
      </c>
      <c r="C52" s="1">
        <f>COUNTIF(配信視聴2023上半期[Channel Name], テーブル4[[#This Row],[Channel Name]])</f>
        <v>1</v>
      </c>
      <c r="E52" s="1" t="s">
        <v>74</v>
      </c>
      <c r="F52" s="1">
        <f>COUNTIF(配信視聴2023下半期[Channel Name], テーブル6[[#This Row],[Channel Name]])</f>
        <v>1</v>
      </c>
    </row>
    <row r="53" spans="2:6" x14ac:dyDescent="0.25">
      <c r="B53" s="1" t="s">
        <v>31</v>
      </c>
      <c r="C53" s="1">
        <f>COUNTIF(配信視聴2023上半期[Channel Name], テーブル4[[#This Row],[Channel Name]])</f>
        <v>1</v>
      </c>
      <c r="E53" s="1" t="s">
        <v>95</v>
      </c>
      <c r="F53" s="1">
        <f>COUNTIF(配信視聴2023下半期[Channel Name], テーブル6[[#This Row],[Channel Name]])</f>
        <v>1</v>
      </c>
    </row>
    <row r="54" spans="2:6" x14ac:dyDescent="0.25">
      <c r="B54" s="1" t="s">
        <v>26</v>
      </c>
      <c r="C54" s="1">
        <f>COUNTIF(配信視聴2023上半期[Channel Name], テーブル4[[#This Row],[Channel Name]])</f>
        <v>1</v>
      </c>
      <c r="E54" s="1" t="s">
        <v>49</v>
      </c>
      <c r="F54" s="1">
        <f>COUNTIF(配信視聴2023下半期[Channel Name], テーブル6[[#This Row],[Channel Name]])</f>
        <v>1</v>
      </c>
    </row>
    <row r="55" spans="2:6" x14ac:dyDescent="0.25">
      <c r="B55" s="1" t="s">
        <v>56</v>
      </c>
      <c r="C55" s="1">
        <f>COUNTIF(配信視聴2023上半期[Channel Name], テーブル4[[#This Row],[Channel Name]])</f>
        <v>1</v>
      </c>
      <c r="E55" s="1" t="s">
        <v>48</v>
      </c>
      <c r="F55" s="1">
        <f>COUNTIF(配信視聴2023下半期[Channel Name], テーブル6[[#This Row],[Channel Name]])</f>
        <v>1</v>
      </c>
    </row>
    <row r="56" spans="2:6" x14ac:dyDescent="0.25">
      <c r="B56" s="1" t="s">
        <v>75</v>
      </c>
      <c r="C56" s="1">
        <f>COUNTIF(配信視聴2023上半期[Channel Name], テーブル4[[#This Row],[Channel Name]])</f>
        <v>1</v>
      </c>
      <c r="E56" s="1" t="s">
        <v>77</v>
      </c>
      <c r="F56" s="1">
        <f>COUNTIF(配信視聴2023下半期[Channel Name], テーブル6[[#This Row],[Channel Name]])</f>
        <v>1</v>
      </c>
    </row>
    <row r="57" spans="2:6" x14ac:dyDescent="0.25">
      <c r="B57" s="1" t="s">
        <v>44</v>
      </c>
      <c r="C57" s="1">
        <f>COUNTIF(配信視聴2023上半期[Channel Name], テーブル4[[#This Row],[Channel Name]])</f>
        <v>1</v>
      </c>
      <c r="E57" s="1" t="s">
        <v>75</v>
      </c>
      <c r="F57" s="1">
        <f>COUNTIF(配信視聴2023下半期[Channel Name], テーブル6[[#This Row],[Channel Name]])</f>
        <v>1</v>
      </c>
    </row>
    <row r="58" spans="2:6" x14ac:dyDescent="0.25">
      <c r="B58" s="1" t="s">
        <v>93</v>
      </c>
      <c r="C58" s="1">
        <f>COUNTIF(配信視聴2023上半期[Channel Name], テーブル4[[#This Row],[Channel Name]])</f>
        <v>1</v>
      </c>
      <c r="E58" s="1" t="s">
        <v>96</v>
      </c>
      <c r="F58" s="1">
        <f>COUNTIF(配信視聴2023下半期[Channel Name], テーブル6[[#This Row],[Channel Name]])</f>
        <v>1</v>
      </c>
    </row>
    <row r="59" spans="2:6" x14ac:dyDescent="0.25">
      <c r="B59" s="1" t="s">
        <v>74</v>
      </c>
      <c r="C59" s="1">
        <f>COUNTIF(配信視聴2023上半期[Channel Name], テーブル4[[#This Row],[Channel Name]])</f>
        <v>1</v>
      </c>
      <c r="E59" s="1" t="s">
        <v>97</v>
      </c>
      <c r="F59" s="1">
        <f>COUNTIF(配信視聴2023下半期[Channel Name], テーブル6[[#This Row],[Channel Name]])</f>
        <v>1</v>
      </c>
    </row>
    <row r="60" spans="2:6" x14ac:dyDescent="0.25">
      <c r="B60" s="1" t="s">
        <v>90</v>
      </c>
      <c r="C60" s="1">
        <f>COUNTIF(配信視聴2023上半期[Channel Name], テーブル4[[#This Row],[Channel Name]])</f>
        <v>1</v>
      </c>
      <c r="E60" s="1" t="s">
        <v>52</v>
      </c>
      <c r="F60" s="1">
        <f>COUNTIF(配信視聴2023下半期[Channel Name], テーブル6[[#This Row],[Channel Name]])</f>
        <v>1</v>
      </c>
    </row>
    <row r="61" spans="2:6" x14ac:dyDescent="0.25">
      <c r="B61" s="1" t="s">
        <v>49</v>
      </c>
      <c r="C61" s="1">
        <f>COUNTIF(配信視聴2023上半期[Channel Name], テーブル4[[#This Row],[Channel Name]])</f>
        <v>1</v>
      </c>
      <c r="E61" s="1" t="s">
        <v>45</v>
      </c>
      <c r="F61" s="1">
        <f>COUNTIF(配信視聴2023下半期[Channel Name], テーブル6[[#This Row],[Channel Name]])</f>
        <v>1</v>
      </c>
    </row>
    <row r="62" spans="2:6" x14ac:dyDescent="0.25">
      <c r="B62" s="1" t="s">
        <v>98</v>
      </c>
      <c r="C62" s="1">
        <f>COUNTIF(配信視聴2023上半期[Channel Name], テーブル4[[#This Row],[Channel Name]])</f>
        <v>1</v>
      </c>
      <c r="E62" s="1" t="s">
        <v>40</v>
      </c>
      <c r="F62" s="1">
        <f>COUNTIF(配信視聴2023下半期[Channel Name], テーブル6[[#This Row],[Channel Name]])</f>
        <v>1</v>
      </c>
    </row>
    <row r="63" spans="2:6" x14ac:dyDescent="0.25">
      <c r="B63" s="1" t="s">
        <v>99</v>
      </c>
      <c r="C63" s="1">
        <f>COUNTIF(配信視聴2023上半期[Channel Name], テーブル4[[#This Row],[Channel Name]])</f>
        <v>1</v>
      </c>
    </row>
    <row r="64" spans="2:6" x14ac:dyDescent="0.25">
      <c r="B64" s="1" t="s">
        <v>100</v>
      </c>
      <c r="C64" s="1">
        <f>COUNTIF(配信視聴2023上半期[Channel Name], テーブル4[[#This Row],[Channel Name]])</f>
        <v>1</v>
      </c>
    </row>
    <row r="65" spans="2:3" x14ac:dyDescent="0.25">
      <c r="B65" s="1" t="s">
        <v>101</v>
      </c>
      <c r="C65" s="1">
        <f>COUNTIF(配信視聴2023上半期[Channel Name], テーブル4[[#This Row],[Channel Name]])</f>
        <v>1</v>
      </c>
    </row>
    <row r="66" spans="2:3" x14ac:dyDescent="0.25">
      <c r="B66" s="1" t="s">
        <v>102</v>
      </c>
      <c r="C66" s="1">
        <f>COUNTIF(配信視聴2023上半期[Channel Name], テーブル4[[#This Row],[Channel Name]])</f>
        <v>1</v>
      </c>
    </row>
    <row r="67" spans="2:3" x14ac:dyDescent="0.25">
      <c r="B67" s="1" t="s">
        <v>103</v>
      </c>
      <c r="C67" s="1">
        <f>COUNTIF(配信視聴2023上半期[Channel Name], テーブル4[[#This Row],[Channel Name]])</f>
        <v>1</v>
      </c>
    </row>
    <row r="68" spans="2:3" x14ac:dyDescent="0.25">
      <c r="B68" s="1" t="s">
        <v>104</v>
      </c>
      <c r="C68" s="1">
        <f>COUNTIF(配信視聴2023上半期[Channel Name], テーブル4[[#This Row],[Channel Name]])</f>
        <v>1</v>
      </c>
    </row>
    <row r="69" spans="2:3" x14ac:dyDescent="0.25">
      <c r="B69" s="1" t="s">
        <v>105</v>
      </c>
      <c r="C69" s="1">
        <f>COUNTIF(配信視聴2023上半期[Channel Name], テーブル4[[#This Row],[Channel Name]])</f>
        <v>1</v>
      </c>
    </row>
    <row r="70" spans="2:3" x14ac:dyDescent="0.25">
      <c r="B70" s="1" t="s">
        <v>106</v>
      </c>
      <c r="C70" s="1">
        <f>COUNTIF(配信視聴2023上半期[Channel Name], テーブル4[[#This Row],[Channel Name]])</f>
        <v>1</v>
      </c>
    </row>
    <row r="71" spans="2:3" x14ac:dyDescent="0.25">
      <c r="B71" s="1" t="s">
        <v>107</v>
      </c>
      <c r="C71" s="1">
        <f>COUNTIF(配信視聴2023上半期[Channel Name], テーブル4[[#This Row],[Channel Name]])</f>
        <v>1</v>
      </c>
    </row>
    <row r="72" spans="2:3" x14ac:dyDescent="0.25">
      <c r="B72" s="1" t="s">
        <v>108</v>
      </c>
      <c r="C72" s="1">
        <f>COUNTIF(配信視聴2023上半期[Channel Name], テーブル4[[#This Row],[Channel Name]])</f>
        <v>1</v>
      </c>
    </row>
    <row r="73" spans="2:3" x14ac:dyDescent="0.25">
      <c r="B73" s="1" t="s">
        <v>109</v>
      </c>
      <c r="C73" s="1">
        <f>COUNTIF(配信視聴2023上半期[Channel Name], テーブル4[[#This Row],[Channel Name]])</f>
        <v>1</v>
      </c>
    </row>
    <row r="74" spans="2:3" x14ac:dyDescent="0.25">
      <c r="B74" s="1" t="s">
        <v>110</v>
      </c>
      <c r="C74" s="1">
        <f>COUNTIF(配信視聴2023上半期[Channel Name], テーブル4[[#This Row],[Channel Name]])</f>
        <v>1</v>
      </c>
    </row>
    <row r="75" spans="2:3" x14ac:dyDescent="0.25">
      <c r="B75" s="1" t="s">
        <v>111</v>
      </c>
      <c r="C75" s="1">
        <f>COUNTIF(配信視聴2023上半期[Channel Name], テーブル4[[#This Row],[Channel Name]])</f>
        <v>1</v>
      </c>
    </row>
    <row r="76" spans="2:3" x14ac:dyDescent="0.25">
      <c r="B76" s="1" t="s">
        <v>112</v>
      </c>
      <c r="C76" s="1">
        <f>COUNTIF(配信視聴2023上半期[Channel Name], テーブル4[[#This Row],[Channel Name]])</f>
        <v>1</v>
      </c>
    </row>
    <row r="77" spans="2:3" x14ac:dyDescent="0.25">
      <c r="B77" s="1" t="s">
        <v>113</v>
      </c>
      <c r="C77" s="1">
        <f>COUNTIF(配信視聴2023上半期[Channel Name], テーブル4[[#This Row],[Channel Name]])</f>
        <v>1</v>
      </c>
    </row>
    <row r="78" spans="2:3" x14ac:dyDescent="0.25">
      <c r="B78" s="1" t="s">
        <v>73</v>
      </c>
      <c r="C78" s="1">
        <f>COUNTIF(配信視聴2023上半期[Channel Name], テーブル4[[#This Row],[Channel Name]])</f>
        <v>1</v>
      </c>
    </row>
    <row r="79" spans="2:3" x14ac:dyDescent="0.25">
      <c r="B79" s="1" t="s">
        <v>114</v>
      </c>
      <c r="C79" s="1">
        <f>COUNTIF(配信視聴2023上半期[Channel Name], テーブル4[[#This Row],[Channel Name]])</f>
        <v>1</v>
      </c>
    </row>
    <row r="80" spans="2:3" x14ac:dyDescent="0.25">
      <c r="B80" s="1" t="s">
        <v>115</v>
      </c>
      <c r="C80" s="1">
        <f>COUNTIF(配信視聴2023上半期[Channel Name], テーブル4[[#This Row],[Channel Name]])</f>
        <v>1</v>
      </c>
    </row>
    <row r="81" spans="2:3" x14ac:dyDescent="0.25">
      <c r="B81" s="1" t="s">
        <v>116</v>
      </c>
      <c r="C81" s="1">
        <f>COUNTIF(配信視聴2023上半期[Channel Name], テーブル4[[#This Row],[Channel Name]])</f>
        <v>1</v>
      </c>
    </row>
    <row r="82" spans="2:3" x14ac:dyDescent="0.25">
      <c r="B82" s="1" t="s">
        <v>117</v>
      </c>
      <c r="C82" s="1">
        <f>COUNTIF(配信視聴2023上半期[Channel Name], テーブル4[[#This Row],[Channel Name]])</f>
        <v>1</v>
      </c>
    </row>
    <row r="83" spans="2:3" x14ac:dyDescent="0.25">
      <c r="B83" s="1" t="s">
        <v>118</v>
      </c>
      <c r="C83" s="1">
        <f>COUNTIF(配信視聴2023上半期[Channel Name], テーブル4[[#This Row],[Channel Name]])</f>
        <v>1</v>
      </c>
    </row>
    <row r="84" spans="2:3" x14ac:dyDescent="0.25">
      <c r="B84" s="1" t="s">
        <v>15</v>
      </c>
      <c r="C84" s="1">
        <f>COUNTIF(配信視聴2023上半期[Channel Name], テーブル4[[#This Row],[Channel Name]])</f>
        <v>1</v>
      </c>
    </row>
    <row r="85" spans="2:3" x14ac:dyDescent="0.25">
      <c r="B85" s="1" t="s">
        <v>24</v>
      </c>
      <c r="C85" s="1">
        <f>COUNTIF(配信視聴2023上半期[Channel Name], テーブル4[[#This Row],[Channel Name]])</f>
        <v>1</v>
      </c>
    </row>
    <row r="86" spans="2:3" x14ac:dyDescent="0.25">
      <c r="B86" s="1" t="s">
        <v>119</v>
      </c>
      <c r="C86" s="1">
        <f>COUNTIF(配信視聴2023上半期[Channel Name], テーブル4[[#This Row],[Channel Name]])</f>
        <v>1</v>
      </c>
    </row>
    <row r="87" spans="2:3" x14ac:dyDescent="0.25">
      <c r="B87" s="1" t="s">
        <v>36</v>
      </c>
      <c r="C87" s="1">
        <f>COUNTIF(配信視聴2023上半期[Channel Name], テーブル4[[#This Row],[Channel Name]])</f>
        <v>1</v>
      </c>
    </row>
  </sheetData>
  <phoneticPr fontId="1"/>
  <pageMargins left="0.7" right="0.7" top="0.75" bottom="0.75" header="0.3" footer="0.3"/>
  <pageSetup paperSize="9" orientation="portrait"/>
  <tableParts count="5">
    <tablePart r:id="rId1"/>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AG114"/>
  <sheetViews>
    <sheetView showGridLines="0" topLeftCell="B1" zoomScale="70" zoomScaleNormal="70" workbookViewId="0">
      <pane xSplit="1" topLeftCell="C1" activePane="topRight" state="frozen"/>
      <selection activeCell="B1" sqref="B1"/>
      <selection pane="topRight" activeCell="C4" sqref="C4"/>
    </sheetView>
  </sheetViews>
  <sheetFormatPr defaultRowHeight="13.5" x14ac:dyDescent="0.15"/>
  <cols>
    <col min="2" max="2" width="47.75" bestFit="1" customWidth="1"/>
    <col min="3" max="3" width="15" bestFit="1" customWidth="1"/>
    <col min="4" max="4" width="15" customWidth="1"/>
    <col min="5" max="6" width="17.25" customWidth="1"/>
    <col min="7" max="8" width="17.25" bestFit="1" customWidth="1"/>
    <col min="9" max="33" width="13.75" bestFit="1" customWidth="1"/>
  </cols>
  <sheetData>
    <row r="2" spans="1:33" ht="27" customHeight="1" x14ac:dyDescent="0.3">
      <c r="B2" s="8" t="s">
        <v>4</v>
      </c>
      <c r="C2" s="8" t="s">
        <v>120</v>
      </c>
      <c r="D2" s="8" t="s">
        <v>121</v>
      </c>
      <c r="E2" s="8" t="s">
        <v>122</v>
      </c>
      <c r="F2" s="8" t="s">
        <v>123</v>
      </c>
      <c r="G2" s="8" t="s">
        <v>124</v>
      </c>
      <c r="H2" s="8" t="s">
        <v>125</v>
      </c>
      <c r="I2" s="8" t="s">
        <v>126</v>
      </c>
      <c r="J2" s="8" t="s">
        <v>127</v>
      </c>
      <c r="K2" s="8" t="s">
        <v>128</v>
      </c>
      <c r="L2" s="8" t="s">
        <v>129</v>
      </c>
      <c r="M2" s="8" t="s">
        <v>130</v>
      </c>
      <c r="N2" s="8" t="s">
        <v>131</v>
      </c>
      <c r="O2" s="9" t="s">
        <v>132</v>
      </c>
      <c r="P2" s="9" t="s">
        <v>133</v>
      </c>
      <c r="Q2" s="9" t="s">
        <v>134</v>
      </c>
      <c r="R2" s="9" t="s">
        <v>135</v>
      </c>
      <c r="S2" s="9" t="s">
        <v>136</v>
      </c>
      <c r="T2" s="9" t="s">
        <v>137</v>
      </c>
      <c r="U2" s="8" t="s">
        <v>138</v>
      </c>
      <c r="V2" s="8" t="s">
        <v>139</v>
      </c>
      <c r="W2" s="8" t="s">
        <v>140</v>
      </c>
      <c r="X2" s="8" t="s">
        <v>141</v>
      </c>
      <c r="Y2" s="8" t="s">
        <v>142</v>
      </c>
      <c r="Z2" s="8" t="s">
        <v>143</v>
      </c>
      <c r="AA2" s="8" t="s">
        <v>144</v>
      </c>
      <c r="AB2" s="8" t="s">
        <v>145</v>
      </c>
      <c r="AC2" s="8" t="s">
        <v>146</v>
      </c>
      <c r="AD2" s="8" t="s">
        <v>147</v>
      </c>
      <c r="AE2" s="8" t="s">
        <v>148</v>
      </c>
      <c r="AF2" s="8" t="s">
        <v>149</v>
      </c>
      <c r="AG2" s="8" t="s">
        <v>150</v>
      </c>
    </row>
    <row r="3" spans="1:33" ht="15.75" customHeight="1" x14ac:dyDescent="0.25">
      <c r="B3" s="10" t="s">
        <v>8</v>
      </c>
      <c r="C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287</v>
      </c>
      <c r="D3" s="10">
        <f>COUNTIF(配信視聴2023上半期[Channel Name], テーブル1318[[#This Row],[Channel Name]])</f>
        <v>100</v>
      </c>
      <c r="E3" s="10">
        <f>COUNTIF(配信視聴2023下半期[Channel Name], テーブル1318[[#This Row],[Channel Name]])</f>
        <v>93</v>
      </c>
      <c r="F3" s="10">
        <f>COUNTIF(配信視聴2024上半期[Channel Name], テーブル1318[[#This Row],[Channel Name]])</f>
        <v>51</v>
      </c>
      <c r="G3" s="10">
        <f>COUNTIF(配信視聴2024下半期[Channel Name], テーブル1318[[#This Row],[Channel Name]])</f>
        <v>33</v>
      </c>
      <c r="H3" s="10">
        <f>COUNTIF(配信視聴2025上半期[Channel Name], テーブル1318[[#This Row],[Channel Name]])</f>
        <v>10</v>
      </c>
      <c r="I3" s="10">
        <f>SUMPRODUCT((配信視聴2023上半期[Channel Name]=テーブル1318[[#This Row],[Channel Name]])*(MONTH(配信視聴2023上半期[Published Date])=1))</f>
        <v>13</v>
      </c>
      <c r="J3" s="10">
        <f>SUMPRODUCT((配信視聴2023上半期[Channel Name]=テーブル1318[[#This Row],[Channel Name]])*(MONTH(配信視聴2023上半期[Published Date])=2))</f>
        <v>14</v>
      </c>
      <c r="K3" s="10">
        <f>SUMPRODUCT((配信視聴2023上半期[Channel Name]=テーブル1318[[#This Row],[Channel Name]])*(MONTH(配信視聴2023上半期[Published Date])=3))</f>
        <v>16</v>
      </c>
      <c r="L3" s="10">
        <f>SUMPRODUCT((配信視聴2023上半期[Channel Name]=テーブル1318[[#This Row],[Channel Name]])*(MONTH(配信視聴2023上半期[Published Date])=4))</f>
        <v>27</v>
      </c>
      <c r="M3" s="10">
        <f>SUMPRODUCT((配信視聴2023上半期[Channel Name]=テーブル1318[[#This Row],[Channel Name]])*(MONTH(配信視聴2023上半期[Published Date])=5))</f>
        <v>15</v>
      </c>
      <c r="N3" s="10">
        <f>SUMPRODUCT((配信視聴2023上半期[Channel Name]=テーブル1318[[#This Row],[Channel Name]])*(MONTH(配信視聴2023上半期[Published Date])=6))</f>
        <v>15</v>
      </c>
      <c r="O3" s="10">
        <f>SUMPRODUCT((配信視聴2023下半期[Channel Name]=テーブル1318[[#This Row],[Channel Name]])*(MONTH(配信視聴2023下半期[Published Date])=7))</f>
        <v>26</v>
      </c>
      <c r="P3" s="10">
        <f>SUMPRODUCT((配信視聴2023下半期[Channel Name]=テーブル1318[[#This Row],[Channel Name]])*(MONTH(配信視聴2023下半期[Published Date])=8))</f>
        <v>10</v>
      </c>
      <c r="Q3" s="10">
        <f>SUMPRODUCT((配信視聴2023下半期[Channel Name]=テーブル1318[[#This Row],[Channel Name]])*(MONTH(配信視聴2023下半期[Published Date])=9))</f>
        <v>11</v>
      </c>
      <c r="R3" s="10">
        <f>SUMPRODUCT((配信視聴2023下半期[Channel Name]=テーブル1318[[#This Row],[Channel Name]])*(MONTH(配信視聴2023下半期[Published Date])=10))</f>
        <v>10</v>
      </c>
      <c r="S3" s="10">
        <f>SUMPRODUCT((配信視聴2023下半期[Channel Name]=テーブル1318[[#This Row],[Channel Name]])*(MONTH(配信視聴2023下半期[Published Date])=11))</f>
        <v>18</v>
      </c>
      <c r="T3" s="10">
        <f>SUMPRODUCT((配信視聴2023下半期[Channel Name]=テーブル1318[[#This Row],[Channel Name]])*(MONTH(配信視聴2023下半期[Published Date])=12))</f>
        <v>18</v>
      </c>
      <c r="U3" s="10">
        <f>SUMPRODUCT((配信視聴2024上半期[Channel Name]=テーブル1318[[#This Row],[Channel Name]])*(MONTH(配信視聴2024上半期[Published Date])=1))</f>
        <v>10</v>
      </c>
      <c r="V3" s="10">
        <f>SUMPRODUCT((配信視聴2024上半期[Channel Name]=テーブル1318[[#This Row],[Channel Name]])*(MONTH(配信視聴2024上半期[Published Date])=2))</f>
        <v>3</v>
      </c>
      <c r="W3" s="10">
        <f>SUMPRODUCT((配信視聴2024上半期[Channel Name]=テーブル1318[[#This Row],[Channel Name]])*(MONTH(配信視聴2024上半期[Published Date])=3))</f>
        <v>7</v>
      </c>
      <c r="X3" s="10">
        <f>SUMPRODUCT((配信視聴2024上半期[Channel Name]=テーブル1318[[#This Row],[Channel Name]])*(MONTH(配信視聴2024上半期[Published Date])=4))</f>
        <v>10</v>
      </c>
      <c r="Y3" s="10">
        <f>SUMPRODUCT((配信視聴2024上半期[Channel Name]=テーブル1318[[#This Row],[Channel Name]])*(MONTH(配信視聴2024上半期[Published Date])=5))</f>
        <v>9</v>
      </c>
      <c r="Z3" s="10">
        <f>SUMPRODUCT((配信視聴2024上半期[Channel Name]=テーブル1318[[#This Row],[Channel Name]])*(MONTH(配信視聴2024上半期[Published Date])=6))</f>
        <v>12</v>
      </c>
      <c r="AA3" s="10">
        <f>SUMPRODUCT((配信視聴2024下半期[Channel Name]=テーブル1318[[#This Row],[Channel Name]])*(MONTH(配信視聴2024下半期[Published Date])=7))</f>
        <v>7</v>
      </c>
      <c r="AB3" s="10">
        <f>SUMPRODUCT((配信視聴2024下半期[Channel Name]=テーブル1318[[#This Row],[Channel Name]])*(MONTH(配信視聴2024下半期[Published Date])=8))</f>
        <v>10</v>
      </c>
      <c r="AC3" s="10">
        <f>SUMPRODUCT((配信視聴2024下半期[Channel Name]=テーブル1318[[#This Row],[Channel Name]])*(MONTH(配信視聴2024下半期[Published Date])=9))</f>
        <v>1</v>
      </c>
      <c r="AD3" s="10">
        <f>SUMPRODUCT((配信視聴2024下半期[Channel Name]=テーブル1318[[#This Row],[Channel Name]])*(MONTH(配信視聴2024下半期[Published Date])=10))</f>
        <v>12</v>
      </c>
      <c r="AE3" s="10">
        <f>SUMPRODUCT((配信視聴2024下半期[Channel Name]=テーブル1318[[#This Row],[Channel Name]])*(MONTH(配信視聴2024下半期[Published Date])=11))</f>
        <v>2</v>
      </c>
      <c r="AF3" s="10">
        <f>SUMPRODUCT((配信視聴2024下半期[Channel Name]=テーブル1318[[#This Row],[Channel Name]])*(MONTH(配信視聴2024下半期[Published Date])=12))</f>
        <v>1</v>
      </c>
      <c r="AG3" s="10">
        <f>SUMPRODUCT((配信視聴2025上半期[Channel Name]=テーブル1318[[#This Row],[Channel Name]])*(MONTH(配信視聴2025上半期[Published Date])=1))</f>
        <v>2</v>
      </c>
    </row>
    <row r="4" spans="1:33" ht="15.75" customHeight="1" x14ac:dyDescent="0.25">
      <c r="A4" s="11"/>
      <c r="B4" s="10" t="s">
        <v>9</v>
      </c>
      <c r="C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180</v>
      </c>
      <c r="D4" s="10">
        <f>COUNTIF(配信視聴2023上半期[Channel Name], テーブル1318[[#This Row],[Channel Name]])</f>
        <v>57</v>
      </c>
      <c r="E4" s="10">
        <f>COUNTIF(配信視聴2023下半期[Channel Name], テーブル1318[[#This Row],[Channel Name]])</f>
        <v>65</v>
      </c>
      <c r="F4" s="10">
        <f>COUNTIF(配信視聴2024上半期[Channel Name], テーブル1318[[#This Row],[Channel Name]])</f>
        <v>21</v>
      </c>
      <c r="G4" s="10">
        <f>COUNTIF(配信視聴2024下半期[Channel Name], テーブル1318[[#This Row],[Channel Name]])</f>
        <v>30</v>
      </c>
      <c r="H4" s="10">
        <f>COUNTIF(配信視聴2025上半期[Channel Name], テーブル1318[[#This Row],[Channel Name]])</f>
        <v>7</v>
      </c>
      <c r="I4" s="10">
        <f>SUMPRODUCT((配信視聴2023上半期[Channel Name]=テーブル1318[[#This Row],[Channel Name]])*(MONTH(配信視聴2023上半期[Published Date])=1))</f>
        <v>6</v>
      </c>
      <c r="J4" s="10">
        <f>SUMPRODUCT((配信視聴2023上半期[Channel Name]=テーブル1318[[#This Row],[Channel Name]])*(MONTH(配信視聴2023上半期[Published Date])=2))</f>
        <v>5</v>
      </c>
      <c r="K4" s="10">
        <f>SUMPRODUCT((配信視聴2023上半期[Channel Name]=テーブル1318[[#This Row],[Channel Name]])*(MONTH(配信視聴2023上半期[Published Date])=3))</f>
        <v>12</v>
      </c>
      <c r="L4" s="10">
        <f>SUMPRODUCT((配信視聴2023上半期[Channel Name]=テーブル1318[[#This Row],[Channel Name]])*(MONTH(配信視聴2023上半期[Published Date])=4))</f>
        <v>19</v>
      </c>
      <c r="M4" s="10">
        <f>SUMPRODUCT((配信視聴2023上半期[Channel Name]=テーブル1318[[#This Row],[Channel Name]])*(MONTH(配信視聴2023上半期[Published Date])=5))</f>
        <v>9</v>
      </c>
      <c r="N4" s="10">
        <f>SUMPRODUCT((配信視聴2023上半期[Channel Name]=テーブル1318[[#This Row],[Channel Name]])*(MONTH(配信視聴2023上半期[Published Date])=6))</f>
        <v>5</v>
      </c>
      <c r="O4" s="10">
        <f>SUMPRODUCT((配信視聴2023下半期[Channel Name]=テーブル1318[[#This Row],[Channel Name]])*(MONTH(配信視聴2023下半期[Published Date])=7))</f>
        <v>14</v>
      </c>
      <c r="P4" s="10">
        <f>SUMPRODUCT((配信視聴2023下半期[Channel Name]=テーブル1318[[#This Row],[Channel Name]])*(MONTH(配信視聴2023下半期[Published Date])=8))</f>
        <v>12</v>
      </c>
      <c r="Q4" s="10">
        <f>SUMPRODUCT((配信視聴2023下半期[Channel Name]=テーブル1318[[#This Row],[Channel Name]])*(MONTH(配信視聴2023下半期[Published Date])=9))</f>
        <v>11</v>
      </c>
      <c r="R4" s="10">
        <f>SUMPRODUCT((配信視聴2023下半期[Channel Name]=テーブル1318[[#This Row],[Channel Name]])*(MONTH(配信視聴2023下半期[Published Date])=10))</f>
        <v>3</v>
      </c>
      <c r="S4" s="10">
        <f>SUMPRODUCT((配信視聴2023下半期[Channel Name]=テーブル1318[[#This Row],[Channel Name]])*(MONTH(配信視聴2023下半期[Published Date])=11))</f>
        <v>20</v>
      </c>
      <c r="T4" s="10">
        <f>SUMPRODUCT((配信視聴2023下半期[Channel Name]=テーブル1318[[#This Row],[Channel Name]])*(MONTH(配信視聴2023下半期[Published Date])=12))</f>
        <v>4</v>
      </c>
      <c r="U4" s="10">
        <f>SUMPRODUCT((配信視聴2024上半期[Channel Name]=テーブル1318[[#This Row],[Channel Name]])*(MONTH(配信視聴2024上半期[Published Date])=1))</f>
        <v>6</v>
      </c>
      <c r="V4" s="10">
        <f>SUMPRODUCT((配信視聴2024上半期[Channel Name]=テーブル1318[[#This Row],[Channel Name]])*(MONTH(配信視聴2024上半期[Published Date])=2))</f>
        <v>3</v>
      </c>
      <c r="W4" s="10">
        <f>SUMPRODUCT((配信視聴2024上半期[Channel Name]=テーブル1318[[#This Row],[Channel Name]])*(MONTH(配信視聴2024上半期[Published Date])=3))</f>
        <v>3</v>
      </c>
      <c r="X4" s="10">
        <f>SUMPRODUCT((配信視聴2024上半期[Channel Name]=テーブル1318[[#This Row],[Channel Name]])*(MONTH(配信視聴2024上半期[Published Date])=4))</f>
        <v>3</v>
      </c>
      <c r="Y4" s="10">
        <f>SUMPRODUCT((配信視聴2024上半期[Channel Name]=テーブル1318[[#This Row],[Channel Name]])*(MONTH(配信視聴2024上半期[Published Date])=5))</f>
        <v>5</v>
      </c>
      <c r="Z4" s="10">
        <f>SUMPRODUCT((配信視聴2024上半期[Channel Name]=テーブル1318[[#This Row],[Channel Name]])*(MONTH(配信視聴2024上半期[Published Date])=6))</f>
        <v>1</v>
      </c>
      <c r="AA4" s="10">
        <f>SUMPRODUCT((配信視聴2024下半期[Channel Name]=テーブル1318[[#This Row],[Channel Name]])*(MONTH(配信視聴2024下半期[Published Date])=7))</f>
        <v>9</v>
      </c>
      <c r="AB4" s="10">
        <f>SUMPRODUCT((配信視聴2024下半期[Channel Name]=テーブル1318[[#This Row],[Channel Name]])*(MONTH(配信視聴2024下半期[Published Date])=8))</f>
        <v>7</v>
      </c>
      <c r="AC4" s="10">
        <f>SUMPRODUCT((配信視聴2024下半期[Channel Name]=テーブル1318[[#This Row],[Channel Name]])*(MONTH(配信視聴2024下半期[Published Date])=9))</f>
        <v>4</v>
      </c>
      <c r="AD4" s="10">
        <f>SUMPRODUCT((配信視聴2024下半期[Channel Name]=テーブル1318[[#This Row],[Channel Name]])*(MONTH(配信視聴2024下半期[Published Date])=10))</f>
        <v>4</v>
      </c>
      <c r="AE4" s="10">
        <f>SUMPRODUCT((配信視聴2024下半期[Channel Name]=テーブル1318[[#This Row],[Channel Name]])*(MONTH(配信視聴2024下半期[Published Date])=11))</f>
        <v>3</v>
      </c>
      <c r="AF4" s="10">
        <f>SUMPRODUCT((配信視聴2024下半期[Channel Name]=テーブル1318[[#This Row],[Channel Name]])*(MONTH(配信視聴2024下半期[Published Date])=12))</f>
        <v>3</v>
      </c>
      <c r="AG4" s="10">
        <f>SUMPRODUCT((配信視聴2025上半期[Channel Name]=テーブル1318[[#This Row],[Channel Name]])*(MONTH(配信視聴2025上半期[Published Date])=1))</f>
        <v>0</v>
      </c>
    </row>
    <row r="5" spans="1:33" ht="15.75" customHeight="1" x14ac:dyDescent="0.25">
      <c r="B5" s="10" t="s">
        <v>10</v>
      </c>
      <c r="C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87</v>
      </c>
      <c r="D5" s="10">
        <f>COUNTIF(配信視聴2023上半期[Channel Name], テーブル1318[[#This Row],[Channel Name]])</f>
        <v>0</v>
      </c>
      <c r="E5" s="10">
        <f>COUNTIF(配信視聴2023下半期[Channel Name], テーブル1318[[#This Row],[Channel Name]])</f>
        <v>0</v>
      </c>
      <c r="F5" s="10">
        <f>COUNTIF(配信視聴2024上半期[Channel Name], テーブル1318[[#This Row],[Channel Name]])</f>
        <v>47</v>
      </c>
      <c r="G5" s="10">
        <f>COUNTIF(配信視聴2024下半期[Channel Name], テーブル1318[[#This Row],[Channel Name]])</f>
        <v>31</v>
      </c>
      <c r="H5" s="10">
        <f>COUNTIF(配信視聴2025上半期[Channel Name], テーブル1318[[#This Row],[Channel Name]])</f>
        <v>9</v>
      </c>
      <c r="I5" s="10">
        <f>SUMPRODUCT((配信視聴2023上半期[Channel Name]=テーブル1318[[#This Row],[Channel Name]])*(MONTH(配信視聴2023上半期[Published Date])=1))</f>
        <v>0</v>
      </c>
      <c r="J5" s="10">
        <f>SUMPRODUCT((配信視聴2023上半期[Channel Name]=テーブル1318[[#This Row],[Channel Name]])*(MONTH(配信視聴2023上半期[Published Date])=2))</f>
        <v>0</v>
      </c>
      <c r="K5" s="10">
        <f>SUMPRODUCT((配信視聴2023上半期[Channel Name]=テーブル1318[[#This Row],[Channel Name]])*(MONTH(配信視聴2023上半期[Published Date])=3))</f>
        <v>0</v>
      </c>
      <c r="L5" s="10">
        <f>SUMPRODUCT((配信視聴2023上半期[Channel Name]=テーブル1318[[#This Row],[Channel Name]])*(MONTH(配信視聴2023上半期[Published Date])=4))</f>
        <v>0</v>
      </c>
      <c r="M5" s="10">
        <f>SUMPRODUCT((配信視聴2023上半期[Channel Name]=テーブル1318[[#This Row],[Channel Name]])*(MONTH(配信視聴2023上半期[Published Date])=5))</f>
        <v>0</v>
      </c>
      <c r="N5" s="10">
        <f>SUMPRODUCT((配信視聴2023上半期[Channel Name]=テーブル1318[[#This Row],[Channel Name]])*(MONTH(配信視聴2023上半期[Published Date])=6))</f>
        <v>0</v>
      </c>
      <c r="O5" s="10">
        <f>SUMPRODUCT((配信視聴2023下半期[Channel Name]=テーブル1318[[#This Row],[Channel Name]])*(MONTH(配信視聴2023下半期[Published Date])=7))</f>
        <v>0</v>
      </c>
      <c r="P5" s="10">
        <f>SUMPRODUCT((配信視聴2023下半期[Channel Name]=テーブル1318[[#This Row],[Channel Name]])*(MONTH(配信視聴2023下半期[Published Date])=8))</f>
        <v>0</v>
      </c>
      <c r="Q5" s="10">
        <f>SUMPRODUCT((配信視聴2023下半期[Channel Name]=テーブル1318[[#This Row],[Channel Name]])*(MONTH(配信視聴2023下半期[Published Date])=9))</f>
        <v>0</v>
      </c>
      <c r="R5" s="10">
        <f>SUMPRODUCT((配信視聴2023下半期[Channel Name]=テーブル1318[[#This Row],[Channel Name]])*(MONTH(配信視聴2023下半期[Published Date])=10))</f>
        <v>0</v>
      </c>
      <c r="S5" s="10">
        <f>SUMPRODUCT((配信視聴2023下半期[Channel Name]=テーブル1318[[#This Row],[Channel Name]])*(MONTH(配信視聴2023下半期[Published Date])=11))</f>
        <v>0</v>
      </c>
      <c r="T5" s="10">
        <f>SUMPRODUCT((配信視聴2023下半期[Channel Name]=テーブル1318[[#This Row],[Channel Name]])*(MONTH(配信視聴2023下半期[Published Date])=12))</f>
        <v>0</v>
      </c>
      <c r="U5" s="10">
        <f>SUMPRODUCT((配信視聴2024上半期[Channel Name]=テーブル1318[[#This Row],[Channel Name]])*(MONTH(配信視聴2024上半期[Published Date])=1))</f>
        <v>0</v>
      </c>
      <c r="V5" s="10">
        <f>SUMPRODUCT((配信視聴2024上半期[Channel Name]=テーブル1318[[#This Row],[Channel Name]])*(MONTH(配信視聴2024上半期[Published Date])=2))</f>
        <v>0</v>
      </c>
      <c r="W5" s="10">
        <f>SUMPRODUCT((配信視聴2024上半期[Channel Name]=テーブル1318[[#This Row],[Channel Name]])*(MONTH(配信視聴2024上半期[Published Date])=3))</f>
        <v>15</v>
      </c>
      <c r="X5" s="10">
        <f>SUMPRODUCT((配信視聴2024上半期[Channel Name]=テーブル1318[[#This Row],[Channel Name]])*(MONTH(配信視聴2024上半期[Published Date])=4))</f>
        <v>13</v>
      </c>
      <c r="Y5" s="10">
        <f>SUMPRODUCT((配信視聴2024上半期[Channel Name]=テーブル1318[[#This Row],[Channel Name]])*(MONTH(配信視聴2024上半期[Published Date])=5))</f>
        <v>18</v>
      </c>
      <c r="Z5" s="10">
        <f>SUMPRODUCT((配信視聴2024上半期[Channel Name]=テーブル1318[[#This Row],[Channel Name]])*(MONTH(配信視聴2024上半期[Published Date])=6))</f>
        <v>1</v>
      </c>
      <c r="AA5" s="10">
        <f>SUMPRODUCT((配信視聴2024下半期[Channel Name]=テーブル1318[[#This Row],[Channel Name]])*(MONTH(配信視聴2024下半期[Published Date])=7))</f>
        <v>2</v>
      </c>
      <c r="AB5" s="10">
        <f>SUMPRODUCT((配信視聴2024下半期[Channel Name]=テーブル1318[[#This Row],[Channel Name]])*(MONTH(配信視聴2024下半期[Published Date])=8))</f>
        <v>1</v>
      </c>
      <c r="AC5" s="10">
        <f>SUMPRODUCT((配信視聴2024下半期[Channel Name]=テーブル1318[[#This Row],[Channel Name]])*(MONTH(配信視聴2024下半期[Published Date])=9))</f>
        <v>3</v>
      </c>
      <c r="AD5" s="10">
        <f>SUMPRODUCT((配信視聴2024下半期[Channel Name]=テーブル1318[[#This Row],[Channel Name]])*(MONTH(配信視聴2024下半期[Published Date])=10))</f>
        <v>6</v>
      </c>
      <c r="AE5" s="10">
        <f>SUMPRODUCT((配信視聴2024下半期[Channel Name]=テーブル1318[[#This Row],[Channel Name]])*(MONTH(配信視聴2024下半期[Published Date])=11))</f>
        <v>8</v>
      </c>
      <c r="AF5" s="10">
        <f>SUMPRODUCT((配信視聴2024下半期[Channel Name]=テーブル1318[[#This Row],[Channel Name]])*(MONTH(配信視聴2024下半期[Published Date])=12))</f>
        <v>11</v>
      </c>
      <c r="AG5" s="10">
        <f>SUMPRODUCT((配信視聴2025上半期[Channel Name]=テーブル1318[[#This Row],[Channel Name]])*(MONTH(配信視聴2025上半期[Published Date])=1))</f>
        <v>2</v>
      </c>
    </row>
    <row r="6" spans="1:33" ht="15.75" customHeight="1" x14ac:dyDescent="0.25">
      <c r="B6" s="10" t="s">
        <v>12</v>
      </c>
      <c r="C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65</v>
      </c>
      <c r="D6" s="10">
        <f>COUNTIF(配信視聴2023上半期[Channel Name], テーブル1318[[#This Row],[Channel Name]])</f>
        <v>3</v>
      </c>
      <c r="E6" s="10">
        <f>COUNTIF(配信視聴2023下半期[Channel Name], テーブル1318[[#This Row],[Channel Name]])</f>
        <v>23</v>
      </c>
      <c r="F6" s="10">
        <f>COUNTIF(配信視聴2024上半期[Channel Name], テーブル1318[[#This Row],[Channel Name]])</f>
        <v>21</v>
      </c>
      <c r="G6" s="10">
        <f>COUNTIF(配信視聴2024下半期[Channel Name], テーブル1318[[#This Row],[Channel Name]])</f>
        <v>6</v>
      </c>
      <c r="H6" s="10">
        <f>COUNTIF(配信視聴2025上半期[Channel Name], テーブル1318[[#This Row],[Channel Name]])</f>
        <v>12</v>
      </c>
      <c r="I6" s="10">
        <f>SUMPRODUCT((配信視聴2023上半期[Channel Name]=テーブル1318[[#This Row],[Channel Name]])*(MONTH(配信視聴2023上半期[Published Date])=1))</f>
        <v>0</v>
      </c>
      <c r="J6" s="10">
        <f>SUMPRODUCT((配信視聴2023上半期[Channel Name]=テーブル1318[[#This Row],[Channel Name]])*(MONTH(配信視聴2023上半期[Published Date])=2))</f>
        <v>3</v>
      </c>
      <c r="K6" s="10">
        <f>SUMPRODUCT((配信視聴2023上半期[Channel Name]=テーブル1318[[#This Row],[Channel Name]])*(MONTH(配信視聴2023上半期[Published Date])=3))</f>
        <v>0</v>
      </c>
      <c r="L6" s="10">
        <f>SUMPRODUCT((配信視聴2023上半期[Channel Name]=テーブル1318[[#This Row],[Channel Name]])*(MONTH(配信視聴2023上半期[Published Date])=4))</f>
        <v>0</v>
      </c>
      <c r="M6" s="10">
        <f>SUMPRODUCT((配信視聴2023上半期[Channel Name]=テーブル1318[[#This Row],[Channel Name]])*(MONTH(配信視聴2023上半期[Published Date])=5))</f>
        <v>0</v>
      </c>
      <c r="N6" s="10">
        <f>SUMPRODUCT((配信視聴2023上半期[Channel Name]=テーブル1318[[#This Row],[Channel Name]])*(MONTH(配信視聴2023上半期[Published Date])=6))</f>
        <v>0</v>
      </c>
      <c r="O6" s="10">
        <f>SUMPRODUCT((配信視聴2023下半期[Channel Name]=テーブル1318[[#This Row],[Channel Name]])*(MONTH(配信視聴2023下半期[Published Date])=7))</f>
        <v>2</v>
      </c>
      <c r="P6" s="10">
        <f>SUMPRODUCT((配信視聴2023下半期[Channel Name]=テーブル1318[[#This Row],[Channel Name]])*(MONTH(配信視聴2023下半期[Published Date])=8))</f>
        <v>1</v>
      </c>
      <c r="Q6" s="10">
        <f>SUMPRODUCT((配信視聴2023下半期[Channel Name]=テーブル1318[[#This Row],[Channel Name]])*(MONTH(配信視聴2023下半期[Published Date])=9))</f>
        <v>7</v>
      </c>
      <c r="R6" s="10">
        <f>SUMPRODUCT((配信視聴2023下半期[Channel Name]=テーブル1318[[#This Row],[Channel Name]])*(MONTH(配信視聴2023下半期[Published Date])=10))</f>
        <v>7</v>
      </c>
      <c r="S6" s="10">
        <f>SUMPRODUCT((配信視聴2023下半期[Channel Name]=テーブル1318[[#This Row],[Channel Name]])*(MONTH(配信視聴2023下半期[Published Date])=11))</f>
        <v>1</v>
      </c>
      <c r="T6" s="10">
        <f>SUMPRODUCT((配信視聴2023下半期[Channel Name]=テーブル1318[[#This Row],[Channel Name]])*(MONTH(配信視聴2023下半期[Published Date])=12))</f>
        <v>5</v>
      </c>
      <c r="U6" s="10">
        <f>SUMPRODUCT((配信視聴2024上半期[Channel Name]=テーブル1318[[#This Row],[Channel Name]])*(MONTH(配信視聴2024上半期[Published Date])=1))</f>
        <v>3</v>
      </c>
      <c r="V6" s="10">
        <f>SUMPRODUCT((配信視聴2024上半期[Channel Name]=テーブル1318[[#This Row],[Channel Name]])*(MONTH(配信視聴2024上半期[Published Date])=2))</f>
        <v>12</v>
      </c>
      <c r="W6" s="10">
        <f>SUMPRODUCT((配信視聴2024上半期[Channel Name]=テーブル1318[[#This Row],[Channel Name]])*(MONTH(配信視聴2024上半期[Published Date])=3))</f>
        <v>3</v>
      </c>
      <c r="X6" s="10">
        <f>SUMPRODUCT((配信視聴2024上半期[Channel Name]=テーブル1318[[#This Row],[Channel Name]])*(MONTH(配信視聴2024上半期[Published Date])=4))</f>
        <v>0</v>
      </c>
      <c r="Y6" s="10">
        <f>SUMPRODUCT((配信視聴2024上半期[Channel Name]=テーブル1318[[#This Row],[Channel Name]])*(MONTH(配信視聴2024上半期[Published Date])=5))</f>
        <v>2</v>
      </c>
      <c r="Z6" s="10">
        <f>SUMPRODUCT((配信視聴2024上半期[Channel Name]=テーブル1318[[#This Row],[Channel Name]])*(MONTH(配信視聴2024上半期[Published Date])=6))</f>
        <v>1</v>
      </c>
      <c r="AA6" s="10">
        <f>SUMPRODUCT((配信視聴2024下半期[Channel Name]=テーブル1318[[#This Row],[Channel Name]])*(MONTH(配信視聴2024下半期[Published Date])=7))</f>
        <v>1</v>
      </c>
      <c r="AB6" s="10">
        <f>SUMPRODUCT((配信視聴2024下半期[Channel Name]=テーブル1318[[#This Row],[Channel Name]])*(MONTH(配信視聴2024下半期[Published Date])=8))</f>
        <v>1</v>
      </c>
      <c r="AC6" s="10">
        <f>SUMPRODUCT((配信視聴2024下半期[Channel Name]=テーブル1318[[#This Row],[Channel Name]])*(MONTH(配信視聴2024下半期[Published Date])=9))</f>
        <v>0</v>
      </c>
      <c r="AD6" s="10">
        <f>SUMPRODUCT((配信視聴2024下半期[Channel Name]=テーブル1318[[#This Row],[Channel Name]])*(MONTH(配信視聴2024下半期[Published Date])=10))</f>
        <v>3</v>
      </c>
      <c r="AE6" s="10">
        <f>SUMPRODUCT((配信視聴2024下半期[Channel Name]=テーブル1318[[#This Row],[Channel Name]])*(MONTH(配信視聴2024下半期[Published Date])=11))</f>
        <v>0</v>
      </c>
      <c r="AF6" s="10">
        <f>SUMPRODUCT((配信視聴2024下半期[Channel Name]=テーブル1318[[#This Row],[Channel Name]])*(MONTH(配信視聴2024下半期[Published Date])=12))</f>
        <v>1</v>
      </c>
      <c r="AG6" s="10">
        <f>SUMPRODUCT((配信視聴2025上半期[Channel Name]=テーブル1318[[#This Row],[Channel Name]])*(MONTH(配信視聴2025上半期[Published Date])=1))</f>
        <v>4</v>
      </c>
    </row>
    <row r="7" spans="1:33" ht="15.75" customHeight="1" x14ac:dyDescent="0.25">
      <c r="B7" s="10" t="s">
        <v>16</v>
      </c>
      <c r="C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57</v>
      </c>
      <c r="D7" s="10">
        <f>COUNTIF(配信視聴2023上半期[Channel Name], テーブル1318[[#This Row],[Channel Name]])</f>
        <v>19</v>
      </c>
      <c r="E7" s="10">
        <f>COUNTIF(配信視聴2023下半期[Channel Name], テーブル1318[[#This Row],[Channel Name]])</f>
        <v>16</v>
      </c>
      <c r="F7" s="10">
        <f>COUNTIF(配信視聴2024上半期[Channel Name], テーブル1318[[#This Row],[Channel Name]])</f>
        <v>9</v>
      </c>
      <c r="G7" s="10">
        <f>COUNTIF(配信視聴2024下半期[Channel Name], テーブル1318[[#This Row],[Channel Name]])</f>
        <v>12</v>
      </c>
      <c r="H7" s="10">
        <f>COUNTIF(配信視聴2025上半期[Channel Name], テーブル1318[[#This Row],[Channel Name]])</f>
        <v>1</v>
      </c>
      <c r="I7" s="10">
        <f>SUMPRODUCT((配信視聴2023上半期[Channel Name]=テーブル1318[[#This Row],[Channel Name]])*(MONTH(配信視聴2023上半期[Published Date])=1))</f>
        <v>2</v>
      </c>
      <c r="J7" s="10">
        <f>SUMPRODUCT((配信視聴2023上半期[Channel Name]=テーブル1318[[#This Row],[Channel Name]])*(MONTH(配信視聴2023上半期[Published Date])=2))</f>
        <v>3</v>
      </c>
      <c r="K7" s="10">
        <f>SUMPRODUCT((配信視聴2023上半期[Channel Name]=テーブル1318[[#This Row],[Channel Name]])*(MONTH(配信視聴2023上半期[Published Date])=3))</f>
        <v>0</v>
      </c>
      <c r="L7" s="10">
        <f>SUMPRODUCT((配信視聴2023上半期[Channel Name]=テーブル1318[[#This Row],[Channel Name]])*(MONTH(配信視聴2023上半期[Published Date])=4))</f>
        <v>0</v>
      </c>
      <c r="M7" s="10">
        <f>SUMPRODUCT((配信視聴2023上半期[Channel Name]=テーブル1318[[#This Row],[Channel Name]])*(MONTH(配信視聴2023上半期[Published Date])=5))</f>
        <v>7</v>
      </c>
      <c r="N7" s="10">
        <f>SUMPRODUCT((配信視聴2023上半期[Channel Name]=テーブル1318[[#This Row],[Channel Name]])*(MONTH(配信視聴2023上半期[Published Date])=6))</f>
        <v>7</v>
      </c>
      <c r="O7" s="10">
        <f>SUMPRODUCT((配信視聴2023下半期[Channel Name]=テーブル1318[[#This Row],[Channel Name]])*(MONTH(配信視聴2023下半期[Published Date])=7))</f>
        <v>2</v>
      </c>
      <c r="P7" s="10">
        <f>SUMPRODUCT((配信視聴2023下半期[Channel Name]=テーブル1318[[#This Row],[Channel Name]])*(MONTH(配信視聴2023下半期[Published Date])=8))</f>
        <v>0</v>
      </c>
      <c r="Q7" s="10">
        <f>SUMPRODUCT((配信視聴2023下半期[Channel Name]=テーブル1318[[#This Row],[Channel Name]])*(MONTH(配信視聴2023下半期[Published Date])=9))</f>
        <v>1</v>
      </c>
      <c r="R7" s="10">
        <f>SUMPRODUCT((配信視聴2023下半期[Channel Name]=テーブル1318[[#This Row],[Channel Name]])*(MONTH(配信視聴2023下半期[Published Date])=10))</f>
        <v>12</v>
      </c>
      <c r="S7" s="10">
        <f>SUMPRODUCT((配信視聴2023下半期[Channel Name]=テーブル1318[[#This Row],[Channel Name]])*(MONTH(配信視聴2023下半期[Published Date])=11))</f>
        <v>0</v>
      </c>
      <c r="T7" s="10">
        <f>SUMPRODUCT((配信視聴2023下半期[Channel Name]=テーブル1318[[#This Row],[Channel Name]])*(MONTH(配信視聴2023下半期[Published Date])=12))</f>
        <v>1</v>
      </c>
      <c r="U7" s="10">
        <f>SUMPRODUCT((配信視聴2024上半期[Channel Name]=テーブル1318[[#This Row],[Channel Name]])*(MONTH(配信視聴2024上半期[Published Date])=1))</f>
        <v>0</v>
      </c>
      <c r="V7" s="10">
        <f>SUMPRODUCT((配信視聴2024上半期[Channel Name]=テーブル1318[[#This Row],[Channel Name]])*(MONTH(配信視聴2024上半期[Published Date])=2))</f>
        <v>3</v>
      </c>
      <c r="W7" s="10">
        <f>SUMPRODUCT((配信視聴2024上半期[Channel Name]=テーブル1318[[#This Row],[Channel Name]])*(MONTH(配信視聴2024上半期[Published Date])=3))</f>
        <v>0</v>
      </c>
      <c r="X7" s="10">
        <f>SUMPRODUCT((配信視聴2024上半期[Channel Name]=テーブル1318[[#This Row],[Channel Name]])*(MONTH(配信視聴2024上半期[Published Date])=4))</f>
        <v>2</v>
      </c>
      <c r="Y7" s="10">
        <f>SUMPRODUCT((配信視聴2024上半期[Channel Name]=テーブル1318[[#This Row],[Channel Name]])*(MONTH(配信視聴2024上半期[Published Date])=5))</f>
        <v>3</v>
      </c>
      <c r="Z7" s="10">
        <f>SUMPRODUCT((配信視聴2024上半期[Channel Name]=テーブル1318[[#This Row],[Channel Name]])*(MONTH(配信視聴2024上半期[Published Date])=6))</f>
        <v>1</v>
      </c>
      <c r="AA7" s="10">
        <f>SUMPRODUCT((配信視聴2024下半期[Channel Name]=テーブル1318[[#This Row],[Channel Name]])*(MONTH(配信視聴2024下半期[Published Date])=7))</f>
        <v>0</v>
      </c>
      <c r="AB7" s="10">
        <f>SUMPRODUCT((配信視聴2024下半期[Channel Name]=テーブル1318[[#This Row],[Channel Name]])*(MONTH(配信視聴2024下半期[Published Date])=8))</f>
        <v>0</v>
      </c>
      <c r="AC7" s="10">
        <f>SUMPRODUCT((配信視聴2024下半期[Channel Name]=テーブル1318[[#This Row],[Channel Name]])*(MONTH(配信視聴2024下半期[Published Date])=9))</f>
        <v>6</v>
      </c>
      <c r="AD7" s="10">
        <f>SUMPRODUCT((配信視聴2024下半期[Channel Name]=テーブル1318[[#This Row],[Channel Name]])*(MONTH(配信視聴2024下半期[Published Date])=10))</f>
        <v>2</v>
      </c>
      <c r="AE7" s="10">
        <f>SUMPRODUCT((配信視聴2024下半期[Channel Name]=テーブル1318[[#This Row],[Channel Name]])*(MONTH(配信視聴2024下半期[Published Date])=11))</f>
        <v>4</v>
      </c>
      <c r="AF7" s="10">
        <f>SUMPRODUCT((配信視聴2024下半期[Channel Name]=テーブル1318[[#This Row],[Channel Name]])*(MONTH(配信視聴2024下半期[Published Date])=12))</f>
        <v>0</v>
      </c>
      <c r="AG7" s="10">
        <f>SUMPRODUCT((配信視聴2025上半期[Channel Name]=テーブル1318[[#This Row],[Channel Name]])*(MONTH(配信視聴2025上半期[Published Date])=1))</f>
        <v>1</v>
      </c>
    </row>
    <row r="8" spans="1:33" ht="15.75" customHeight="1" x14ac:dyDescent="0.25">
      <c r="B8" s="10" t="s">
        <v>18</v>
      </c>
      <c r="C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48</v>
      </c>
      <c r="D8" s="10">
        <f>COUNTIF(配信視聴2023上半期[Channel Name], テーブル1318[[#This Row],[Channel Name]])</f>
        <v>1</v>
      </c>
      <c r="E8" s="10">
        <f>COUNTIF(配信視聴2023下半期[Channel Name], テーブル1318[[#This Row],[Channel Name]])</f>
        <v>3</v>
      </c>
      <c r="F8" s="10">
        <f>COUNTIF(配信視聴2024上半期[Channel Name], テーブル1318[[#This Row],[Channel Name]])</f>
        <v>12</v>
      </c>
      <c r="G8" s="10">
        <f>COUNTIF(配信視聴2024下半期[Channel Name], テーブル1318[[#This Row],[Channel Name]])</f>
        <v>5</v>
      </c>
      <c r="H8" s="10">
        <f>COUNTIF(配信視聴2025上半期[Channel Name], テーブル1318[[#This Row],[Channel Name]])</f>
        <v>27</v>
      </c>
      <c r="I8" s="10">
        <f>SUMPRODUCT((配信視聴2023上半期[Channel Name]=テーブル1318[[#This Row],[Channel Name]])*(MONTH(配信視聴2023上半期[Published Date])=1))</f>
        <v>0</v>
      </c>
      <c r="J8" s="10">
        <f>SUMPRODUCT((配信視聴2023上半期[Channel Name]=テーブル1318[[#This Row],[Channel Name]])*(MONTH(配信視聴2023上半期[Published Date])=2))</f>
        <v>0</v>
      </c>
      <c r="K8" s="10">
        <f>SUMPRODUCT((配信視聴2023上半期[Channel Name]=テーブル1318[[#This Row],[Channel Name]])*(MONTH(配信視聴2023上半期[Published Date])=3))</f>
        <v>0</v>
      </c>
      <c r="L8" s="10">
        <f>SUMPRODUCT((配信視聴2023上半期[Channel Name]=テーブル1318[[#This Row],[Channel Name]])*(MONTH(配信視聴2023上半期[Published Date])=4))</f>
        <v>0</v>
      </c>
      <c r="M8" s="10">
        <f>SUMPRODUCT((配信視聴2023上半期[Channel Name]=テーブル1318[[#This Row],[Channel Name]])*(MONTH(配信視聴2023上半期[Published Date])=5))</f>
        <v>1</v>
      </c>
      <c r="N8" s="10">
        <f>SUMPRODUCT((配信視聴2023上半期[Channel Name]=テーブル1318[[#This Row],[Channel Name]])*(MONTH(配信視聴2023上半期[Published Date])=6))</f>
        <v>0</v>
      </c>
      <c r="O8" s="10">
        <f>SUMPRODUCT((配信視聴2023下半期[Channel Name]=テーブル1318[[#This Row],[Channel Name]])*(MONTH(配信視聴2023下半期[Published Date])=7))</f>
        <v>0</v>
      </c>
      <c r="P8" s="10">
        <f>SUMPRODUCT((配信視聴2023下半期[Channel Name]=テーブル1318[[#This Row],[Channel Name]])*(MONTH(配信視聴2023下半期[Published Date])=8))</f>
        <v>2</v>
      </c>
      <c r="Q8" s="10">
        <f>SUMPRODUCT((配信視聴2023下半期[Channel Name]=テーブル1318[[#This Row],[Channel Name]])*(MONTH(配信視聴2023下半期[Published Date])=9))</f>
        <v>0</v>
      </c>
      <c r="R8" s="10">
        <f>SUMPRODUCT((配信視聴2023下半期[Channel Name]=テーブル1318[[#This Row],[Channel Name]])*(MONTH(配信視聴2023下半期[Published Date])=10))</f>
        <v>0</v>
      </c>
      <c r="S8" s="10">
        <f>SUMPRODUCT((配信視聴2023下半期[Channel Name]=テーブル1318[[#This Row],[Channel Name]])*(MONTH(配信視聴2023下半期[Published Date])=11))</f>
        <v>1</v>
      </c>
      <c r="T8" s="10">
        <f>SUMPRODUCT((配信視聴2023下半期[Channel Name]=テーブル1318[[#This Row],[Channel Name]])*(MONTH(配信視聴2023下半期[Published Date])=12))</f>
        <v>0</v>
      </c>
      <c r="U8" s="10">
        <f>SUMPRODUCT((配信視聴2024上半期[Channel Name]=テーブル1318[[#This Row],[Channel Name]])*(MONTH(配信視聴2024上半期[Published Date])=1))</f>
        <v>1</v>
      </c>
      <c r="V8" s="10">
        <f>SUMPRODUCT((配信視聴2024上半期[Channel Name]=テーブル1318[[#This Row],[Channel Name]])*(MONTH(配信視聴2024上半期[Published Date])=2))</f>
        <v>0</v>
      </c>
      <c r="W8" s="10">
        <f>SUMPRODUCT((配信視聴2024上半期[Channel Name]=テーブル1318[[#This Row],[Channel Name]])*(MONTH(配信視聴2024上半期[Published Date])=3))</f>
        <v>5</v>
      </c>
      <c r="X8" s="10">
        <f>SUMPRODUCT((配信視聴2024上半期[Channel Name]=テーブル1318[[#This Row],[Channel Name]])*(MONTH(配信視聴2024上半期[Published Date])=4))</f>
        <v>0</v>
      </c>
      <c r="Y8" s="10">
        <f>SUMPRODUCT((配信視聴2024上半期[Channel Name]=テーブル1318[[#This Row],[Channel Name]])*(MONTH(配信視聴2024上半期[Published Date])=5))</f>
        <v>6</v>
      </c>
      <c r="Z8" s="10">
        <f>SUMPRODUCT((配信視聴2024上半期[Channel Name]=テーブル1318[[#This Row],[Channel Name]])*(MONTH(配信視聴2024上半期[Published Date])=6))</f>
        <v>0</v>
      </c>
      <c r="AA8" s="10">
        <f>SUMPRODUCT((配信視聴2024下半期[Channel Name]=テーブル1318[[#This Row],[Channel Name]])*(MONTH(配信視聴2024下半期[Published Date])=7))</f>
        <v>1</v>
      </c>
      <c r="AB8" s="10">
        <f>SUMPRODUCT((配信視聴2024下半期[Channel Name]=テーブル1318[[#This Row],[Channel Name]])*(MONTH(配信視聴2024下半期[Published Date])=8))</f>
        <v>1</v>
      </c>
      <c r="AC8" s="10">
        <f>SUMPRODUCT((配信視聴2024下半期[Channel Name]=テーブル1318[[#This Row],[Channel Name]])*(MONTH(配信視聴2024下半期[Published Date])=9))</f>
        <v>0</v>
      </c>
      <c r="AD8" s="10">
        <f>SUMPRODUCT((配信視聴2024下半期[Channel Name]=テーブル1318[[#This Row],[Channel Name]])*(MONTH(配信視聴2024下半期[Published Date])=10))</f>
        <v>2</v>
      </c>
      <c r="AE8" s="10">
        <f>SUMPRODUCT((配信視聴2024下半期[Channel Name]=テーブル1318[[#This Row],[Channel Name]])*(MONTH(配信視聴2024下半期[Published Date])=11))</f>
        <v>0</v>
      </c>
      <c r="AF8" s="10">
        <f>SUMPRODUCT((配信視聴2024下半期[Channel Name]=テーブル1318[[#This Row],[Channel Name]])*(MONTH(配信視聴2024下半期[Published Date])=12))</f>
        <v>1</v>
      </c>
      <c r="AG8" s="10">
        <f>SUMPRODUCT((配信視聴2025上半期[Channel Name]=テーブル1318[[#This Row],[Channel Name]])*(MONTH(配信視聴2025上半期[Published Date])=1))</f>
        <v>8</v>
      </c>
    </row>
    <row r="9" spans="1:33" ht="15.75" customHeight="1" x14ac:dyDescent="0.25">
      <c r="B9" s="10" t="s">
        <v>11</v>
      </c>
      <c r="C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38</v>
      </c>
      <c r="D9" s="10">
        <f>COUNTIF(配信視聴2023上半期[Channel Name], テーブル1318[[#This Row],[Channel Name]])</f>
        <v>30</v>
      </c>
      <c r="E9" s="10">
        <f>COUNTIF(配信視聴2023下半期[Channel Name], テーブル1318[[#This Row],[Channel Name]])</f>
        <v>6</v>
      </c>
      <c r="F9" s="10">
        <f>COUNTIF(配信視聴2024上半期[Channel Name], テーブル1318[[#This Row],[Channel Name]])</f>
        <v>2</v>
      </c>
      <c r="G9" s="10">
        <f>COUNTIF(配信視聴2024下半期[Channel Name], テーブル1318[[#This Row],[Channel Name]])</f>
        <v>0</v>
      </c>
      <c r="H9" s="10">
        <f>COUNTIF(配信視聴2025上半期[Channel Name], テーブル1318[[#This Row],[Channel Name]])</f>
        <v>0</v>
      </c>
      <c r="I9" s="10">
        <f>SUMPRODUCT((配信視聴2023上半期[Channel Name]=テーブル1318[[#This Row],[Channel Name]])*(MONTH(配信視聴2023上半期[Published Date])=1))</f>
        <v>0</v>
      </c>
      <c r="J9" s="10">
        <f>SUMPRODUCT((配信視聴2023上半期[Channel Name]=テーブル1318[[#This Row],[Channel Name]])*(MONTH(配信視聴2023上半期[Published Date])=2))</f>
        <v>1</v>
      </c>
      <c r="K9" s="10">
        <f>SUMPRODUCT((配信視聴2023上半期[Channel Name]=テーブル1318[[#This Row],[Channel Name]])*(MONTH(配信視聴2023上半期[Published Date])=3))</f>
        <v>7</v>
      </c>
      <c r="L9" s="10">
        <f>SUMPRODUCT((配信視聴2023上半期[Channel Name]=テーブル1318[[#This Row],[Channel Name]])*(MONTH(配信視聴2023上半期[Published Date])=4))</f>
        <v>19</v>
      </c>
      <c r="M9" s="10">
        <f>SUMPRODUCT((配信視聴2023上半期[Channel Name]=テーブル1318[[#This Row],[Channel Name]])*(MONTH(配信視聴2023上半期[Published Date])=5))</f>
        <v>2</v>
      </c>
      <c r="N9" s="10">
        <f>SUMPRODUCT((配信視聴2023上半期[Channel Name]=テーブル1318[[#This Row],[Channel Name]])*(MONTH(配信視聴2023上半期[Published Date])=6))</f>
        <v>1</v>
      </c>
      <c r="O9" s="10">
        <f>SUMPRODUCT((配信視聴2023下半期[Channel Name]=テーブル1318[[#This Row],[Channel Name]])*(MONTH(配信視聴2023下半期[Published Date])=7))</f>
        <v>5</v>
      </c>
      <c r="P9" s="10">
        <f>SUMPRODUCT((配信視聴2023下半期[Channel Name]=テーブル1318[[#This Row],[Channel Name]])*(MONTH(配信視聴2023下半期[Published Date])=8))</f>
        <v>0</v>
      </c>
      <c r="Q9" s="10">
        <f>SUMPRODUCT((配信視聴2023下半期[Channel Name]=テーブル1318[[#This Row],[Channel Name]])*(MONTH(配信視聴2023下半期[Published Date])=9))</f>
        <v>0</v>
      </c>
      <c r="R9" s="10">
        <f>SUMPRODUCT((配信視聴2023下半期[Channel Name]=テーブル1318[[#This Row],[Channel Name]])*(MONTH(配信視聴2023下半期[Published Date])=10))</f>
        <v>0</v>
      </c>
      <c r="S9" s="10">
        <f>SUMPRODUCT((配信視聴2023下半期[Channel Name]=テーブル1318[[#This Row],[Channel Name]])*(MONTH(配信視聴2023下半期[Published Date])=11))</f>
        <v>1</v>
      </c>
      <c r="T9" s="10">
        <f>SUMPRODUCT((配信視聴2023下半期[Channel Name]=テーブル1318[[#This Row],[Channel Name]])*(MONTH(配信視聴2023下半期[Published Date])=12))</f>
        <v>0</v>
      </c>
      <c r="U9" s="10">
        <f>SUMPRODUCT((配信視聴2024上半期[Channel Name]=テーブル1318[[#This Row],[Channel Name]])*(MONTH(配信視聴2024上半期[Published Date])=1))</f>
        <v>0</v>
      </c>
      <c r="V9" s="10">
        <f>SUMPRODUCT((配信視聴2024上半期[Channel Name]=テーブル1318[[#This Row],[Channel Name]])*(MONTH(配信視聴2024上半期[Published Date])=2))</f>
        <v>1</v>
      </c>
      <c r="W9" s="10">
        <f>SUMPRODUCT((配信視聴2024上半期[Channel Name]=テーブル1318[[#This Row],[Channel Name]])*(MONTH(配信視聴2024上半期[Published Date])=3))</f>
        <v>0</v>
      </c>
      <c r="X9" s="10">
        <f>SUMPRODUCT((配信視聴2024上半期[Channel Name]=テーブル1318[[#This Row],[Channel Name]])*(MONTH(配信視聴2024上半期[Published Date])=4))</f>
        <v>0</v>
      </c>
      <c r="Y9" s="10">
        <f>SUMPRODUCT((配信視聴2024上半期[Channel Name]=テーブル1318[[#This Row],[Channel Name]])*(MONTH(配信視聴2024上半期[Published Date])=5))</f>
        <v>1</v>
      </c>
      <c r="Z9" s="10">
        <f>SUMPRODUCT((配信視聴2024上半期[Channel Name]=テーブル1318[[#This Row],[Channel Name]])*(MONTH(配信視聴2024上半期[Published Date])=6))</f>
        <v>0</v>
      </c>
      <c r="AA9" s="10">
        <f>SUMPRODUCT((配信視聴2024下半期[Channel Name]=テーブル1318[[#This Row],[Channel Name]])*(MONTH(配信視聴2024下半期[Published Date])=7))</f>
        <v>0</v>
      </c>
      <c r="AB9" s="10">
        <f>SUMPRODUCT((配信視聴2024下半期[Channel Name]=テーブル1318[[#This Row],[Channel Name]])*(MONTH(配信視聴2024下半期[Published Date])=8))</f>
        <v>0</v>
      </c>
      <c r="AC9" s="10">
        <f>SUMPRODUCT((配信視聴2024下半期[Channel Name]=テーブル1318[[#This Row],[Channel Name]])*(MONTH(配信視聴2024下半期[Published Date])=9))</f>
        <v>0</v>
      </c>
      <c r="AD9" s="10">
        <f>SUMPRODUCT((配信視聴2024下半期[Channel Name]=テーブル1318[[#This Row],[Channel Name]])*(MONTH(配信視聴2024下半期[Published Date])=10))</f>
        <v>0</v>
      </c>
      <c r="AE9" s="10">
        <f>SUMPRODUCT((配信視聴2024下半期[Channel Name]=テーブル1318[[#This Row],[Channel Name]])*(MONTH(配信視聴2024下半期[Published Date])=11))</f>
        <v>0</v>
      </c>
      <c r="AF9" s="10">
        <f>SUMPRODUCT((配信視聴2024下半期[Channel Name]=テーブル1318[[#This Row],[Channel Name]])*(MONTH(配信視聴2024下半期[Published Date])=12))</f>
        <v>0</v>
      </c>
      <c r="AG9" s="10">
        <f>SUMPRODUCT((配信視聴2025上半期[Channel Name]=テーブル1318[[#This Row],[Channel Name]])*(MONTH(配信視聴2025上半期[Published Date])=1))</f>
        <v>0</v>
      </c>
    </row>
    <row r="10" spans="1:33" ht="15.75" customHeight="1" x14ac:dyDescent="0.25">
      <c r="B10" s="10" t="s">
        <v>13</v>
      </c>
      <c r="C1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35</v>
      </c>
      <c r="D10" s="10">
        <f>COUNTIF(配信視聴2023上半期[Channel Name], テーブル1318[[#This Row],[Channel Name]])</f>
        <v>21</v>
      </c>
      <c r="E10" s="10">
        <f>COUNTIF(配信視聴2023下半期[Channel Name], テーブル1318[[#This Row],[Channel Name]])</f>
        <v>12</v>
      </c>
      <c r="F10" s="10">
        <f>COUNTIF(配信視聴2024上半期[Channel Name], テーブル1318[[#This Row],[Channel Name]])</f>
        <v>1</v>
      </c>
      <c r="G10" s="10">
        <f>COUNTIF(配信視聴2024下半期[Channel Name], テーブル1318[[#This Row],[Channel Name]])</f>
        <v>0</v>
      </c>
      <c r="H10" s="10">
        <f>COUNTIF(配信視聴2025上半期[Channel Name], テーブル1318[[#This Row],[Channel Name]])</f>
        <v>1</v>
      </c>
      <c r="I10" s="10">
        <f>SUMPRODUCT((配信視聴2023上半期[Channel Name]=テーブル1318[[#This Row],[Channel Name]])*(MONTH(配信視聴2023上半期[Published Date])=1))</f>
        <v>6</v>
      </c>
      <c r="J10" s="10">
        <f>SUMPRODUCT((配信視聴2023上半期[Channel Name]=テーブル1318[[#This Row],[Channel Name]])*(MONTH(配信視聴2023上半期[Published Date])=2))</f>
        <v>5</v>
      </c>
      <c r="K10" s="10">
        <f>SUMPRODUCT((配信視聴2023上半期[Channel Name]=テーブル1318[[#This Row],[Channel Name]])*(MONTH(配信視聴2023上半期[Published Date])=3))</f>
        <v>2</v>
      </c>
      <c r="L10" s="10">
        <f>SUMPRODUCT((配信視聴2023上半期[Channel Name]=テーブル1318[[#This Row],[Channel Name]])*(MONTH(配信視聴2023上半期[Published Date])=4))</f>
        <v>2</v>
      </c>
      <c r="M10" s="10">
        <f>SUMPRODUCT((配信視聴2023上半期[Channel Name]=テーブル1318[[#This Row],[Channel Name]])*(MONTH(配信視聴2023上半期[Published Date])=5))</f>
        <v>3</v>
      </c>
      <c r="N10" s="10">
        <f>SUMPRODUCT((配信視聴2023上半期[Channel Name]=テーブル1318[[#This Row],[Channel Name]])*(MONTH(配信視聴2023上半期[Published Date])=6))</f>
        <v>3</v>
      </c>
      <c r="O10" s="10">
        <f>SUMPRODUCT((配信視聴2023下半期[Channel Name]=テーブル1318[[#This Row],[Channel Name]])*(MONTH(配信視聴2023下半期[Published Date])=7))</f>
        <v>2</v>
      </c>
      <c r="P10" s="10">
        <f>SUMPRODUCT((配信視聴2023下半期[Channel Name]=テーブル1318[[#This Row],[Channel Name]])*(MONTH(配信視聴2023下半期[Published Date])=8))</f>
        <v>3</v>
      </c>
      <c r="Q10" s="10">
        <f>SUMPRODUCT((配信視聴2023下半期[Channel Name]=テーブル1318[[#This Row],[Channel Name]])*(MONTH(配信視聴2023下半期[Published Date])=9))</f>
        <v>2</v>
      </c>
      <c r="R10" s="10">
        <f>SUMPRODUCT((配信視聴2023下半期[Channel Name]=テーブル1318[[#This Row],[Channel Name]])*(MONTH(配信視聴2023下半期[Published Date])=10))</f>
        <v>1</v>
      </c>
      <c r="S10" s="10">
        <f>SUMPRODUCT((配信視聴2023下半期[Channel Name]=テーブル1318[[#This Row],[Channel Name]])*(MONTH(配信視聴2023下半期[Published Date])=11))</f>
        <v>0</v>
      </c>
      <c r="T10" s="10">
        <f>SUMPRODUCT((配信視聴2023下半期[Channel Name]=テーブル1318[[#This Row],[Channel Name]])*(MONTH(配信視聴2023下半期[Published Date])=12))</f>
        <v>4</v>
      </c>
      <c r="U10" s="10">
        <f>SUMPRODUCT((配信視聴2024上半期[Channel Name]=テーブル1318[[#This Row],[Channel Name]])*(MONTH(配信視聴2024上半期[Published Date])=1))</f>
        <v>0</v>
      </c>
      <c r="V10" s="10">
        <f>SUMPRODUCT((配信視聴2024上半期[Channel Name]=テーブル1318[[#This Row],[Channel Name]])*(MONTH(配信視聴2024上半期[Published Date])=2))</f>
        <v>0</v>
      </c>
      <c r="W10" s="10">
        <f>SUMPRODUCT((配信視聴2024上半期[Channel Name]=テーブル1318[[#This Row],[Channel Name]])*(MONTH(配信視聴2024上半期[Published Date])=3))</f>
        <v>1</v>
      </c>
      <c r="X10" s="10">
        <f>SUMPRODUCT((配信視聴2024上半期[Channel Name]=テーブル1318[[#This Row],[Channel Name]])*(MONTH(配信視聴2024上半期[Published Date])=4))</f>
        <v>0</v>
      </c>
      <c r="Y10" s="10">
        <f>SUMPRODUCT((配信視聴2024上半期[Channel Name]=テーブル1318[[#This Row],[Channel Name]])*(MONTH(配信視聴2024上半期[Published Date])=5))</f>
        <v>0</v>
      </c>
      <c r="Z10" s="10">
        <f>SUMPRODUCT((配信視聴2024上半期[Channel Name]=テーブル1318[[#This Row],[Channel Name]])*(MONTH(配信視聴2024上半期[Published Date])=6))</f>
        <v>0</v>
      </c>
      <c r="AA10" s="10">
        <f>SUMPRODUCT((配信視聴2024下半期[Channel Name]=テーブル1318[[#This Row],[Channel Name]])*(MONTH(配信視聴2024下半期[Published Date])=7))</f>
        <v>0</v>
      </c>
      <c r="AB10" s="10">
        <f>SUMPRODUCT((配信視聴2024下半期[Channel Name]=テーブル1318[[#This Row],[Channel Name]])*(MONTH(配信視聴2024下半期[Published Date])=8))</f>
        <v>0</v>
      </c>
      <c r="AC10" s="10">
        <f>SUMPRODUCT((配信視聴2024下半期[Channel Name]=テーブル1318[[#This Row],[Channel Name]])*(MONTH(配信視聴2024下半期[Published Date])=9))</f>
        <v>0</v>
      </c>
      <c r="AD10" s="10">
        <f>SUMPRODUCT((配信視聴2024下半期[Channel Name]=テーブル1318[[#This Row],[Channel Name]])*(MONTH(配信視聴2024下半期[Published Date])=10))</f>
        <v>0</v>
      </c>
      <c r="AE10" s="10">
        <f>SUMPRODUCT((配信視聴2024下半期[Channel Name]=テーブル1318[[#This Row],[Channel Name]])*(MONTH(配信視聴2024下半期[Published Date])=11))</f>
        <v>0</v>
      </c>
      <c r="AF10" s="10">
        <f>SUMPRODUCT((配信視聴2024下半期[Channel Name]=テーブル1318[[#This Row],[Channel Name]])*(MONTH(配信視聴2024下半期[Published Date])=12))</f>
        <v>0</v>
      </c>
      <c r="AG10" s="10">
        <f>SUMPRODUCT((配信視聴2025上半期[Channel Name]=テーブル1318[[#This Row],[Channel Name]])*(MONTH(配信視聴2025上半期[Published Date])=1))</f>
        <v>0</v>
      </c>
    </row>
    <row r="11" spans="1:33" ht="15.75" customHeight="1" x14ac:dyDescent="0.25">
      <c r="B11" s="10" t="s">
        <v>17</v>
      </c>
      <c r="C1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29</v>
      </c>
      <c r="D11" s="10">
        <f>COUNTIF(配信視聴2023上半期[Channel Name], テーブル1318[[#This Row],[Channel Name]])</f>
        <v>3</v>
      </c>
      <c r="E11" s="10">
        <f>COUNTIF(配信視聴2023下半期[Channel Name], テーブル1318[[#This Row],[Channel Name]])</f>
        <v>22</v>
      </c>
      <c r="F11" s="10">
        <f>COUNTIF(配信視聴2024上半期[Channel Name], テーブル1318[[#This Row],[Channel Name]])</f>
        <v>1</v>
      </c>
      <c r="G11" s="10">
        <f>COUNTIF(配信視聴2024下半期[Channel Name], テーブル1318[[#This Row],[Channel Name]])</f>
        <v>2</v>
      </c>
      <c r="H11" s="10">
        <f>COUNTIF(配信視聴2025上半期[Channel Name], テーブル1318[[#This Row],[Channel Name]])</f>
        <v>1</v>
      </c>
      <c r="I11" s="10">
        <f>SUMPRODUCT((配信視聴2023上半期[Channel Name]=テーブル1318[[#This Row],[Channel Name]])*(MONTH(配信視聴2023上半期[Published Date])=1))</f>
        <v>0</v>
      </c>
      <c r="J11" s="10">
        <f>SUMPRODUCT((配信視聴2023上半期[Channel Name]=テーブル1318[[#This Row],[Channel Name]])*(MONTH(配信視聴2023上半期[Published Date])=2))</f>
        <v>0</v>
      </c>
      <c r="K11" s="10">
        <f>SUMPRODUCT((配信視聴2023上半期[Channel Name]=テーブル1318[[#This Row],[Channel Name]])*(MONTH(配信視聴2023上半期[Published Date])=3))</f>
        <v>0</v>
      </c>
      <c r="L11" s="10">
        <f>SUMPRODUCT((配信視聴2023上半期[Channel Name]=テーブル1318[[#This Row],[Channel Name]])*(MONTH(配信視聴2023上半期[Published Date])=4))</f>
        <v>0</v>
      </c>
      <c r="M11" s="10">
        <f>SUMPRODUCT((配信視聴2023上半期[Channel Name]=テーブル1318[[#This Row],[Channel Name]])*(MONTH(配信視聴2023上半期[Published Date])=5))</f>
        <v>0</v>
      </c>
      <c r="N11" s="10">
        <f>SUMPRODUCT((配信視聴2023上半期[Channel Name]=テーブル1318[[#This Row],[Channel Name]])*(MONTH(配信視聴2023上半期[Published Date])=6))</f>
        <v>3</v>
      </c>
      <c r="O11" s="10">
        <f>SUMPRODUCT((配信視聴2023下半期[Channel Name]=テーブル1318[[#This Row],[Channel Name]])*(MONTH(配信視聴2023下半期[Published Date])=7))</f>
        <v>1</v>
      </c>
      <c r="P11" s="10">
        <f>SUMPRODUCT((配信視聴2023下半期[Channel Name]=テーブル1318[[#This Row],[Channel Name]])*(MONTH(配信視聴2023下半期[Published Date])=8))</f>
        <v>4</v>
      </c>
      <c r="Q11" s="10">
        <f>SUMPRODUCT((配信視聴2023下半期[Channel Name]=テーブル1318[[#This Row],[Channel Name]])*(MONTH(配信視聴2023下半期[Published Date])=9))</f>
        <v>11</v>
      </c>
      <c r="R11" s="10">
        <f>SUMPRODUCT((配信視聴2023下半期[Channel Name]=テーブル1318[[#This Row],[Channel Name]])*(MONTH(配信視聴2023下半期[Published Date])=10))</f>
        <v>3</v>
      </c>
      <c r="S11" s="10">
        <f>SUMPRODUCT((配信視聴2023下半期[Channel Name]=テーブル1318[[#This Row],[Channel Name]])*(MONTH(配信視聴2023下半期[Published Date])=11))</f>
        <v>2</v>
      </c>
      <c r="T11" s="10">
        <f>SUMPRODUCT((配信視聴2023下半期[Channel Name]=テーブル1318[[#This Row],[Channel Name]])*(MONTH(配信視聴2023下半期[Published Date])=12))</f>
        <v>1</v>
      </c>
      <c r="U11" s="10">
        <f>SUMPRODUCT((配信視聴2024上半期[Channel Name]=テーブル1318[[#This Row],[Channel Name]])*(MONTH(配信視聴2024上半期[Published Date])=1))</f>
        <v>0</v>
      </c>
      <c r="V11" s="10">
        <f>SUMPRODUCT((配信視聴2024上半期[Channel Name]=テーブル1318[[#This Row],[Channel Name]])*(MONTH(配信視聴2024上半期[Published Date])=2))</f>
        <v>0</v>
      </c>
      <c r="W11" s="10">
        <f>SUMPRODUCT((配信視聴2024上半期[Channel Name]=テーブル1318[[#This Row],[Channel Name]])*(MONTH(配信視聴2024上半期[Published Date])=3))</f>
        <v>1</v>
      </c>
      <c r="X11" s="10">
        <f>SUMPRODUCT((配信視聴2024上半期[Channel Name]=テーブル1318[[#This Row],[Channel Name]])*(MONTH(配信視聴2024上半期[Published Date])=4))</f>
        <v>0</v>
      </c>
      <c r="Y11" s="10">
        <f>SUMPRODUCT((配信視聴2024上半期[Channel Name]=テーブル1318[[#This Row],[Channel Name]])*(MONTH(配信視聴2024上半期[Published Date])=5))</f>
        <v>0</v>
      </c>
      <c r="Z11" s="10">
        <f>SUMPRODUCT((配信視聴2024上半期[Channel Name]=テーブル1318[[#This Row],[Channel Name]])*(MONTH(配信視聴2024上半期[Published Date])=6))</f>
        <v>0</v>
      </c>
      <c r="AA11" s="10">
        <f>SUMPRODUCT((配信視聴2024下半期[Channel Name]=テーブル1318[[#This Row],[Channel Name]])*(MONTH(配信視聴2024下半期[Published Date])=7))</f>
        <v>0</v>
      </c>
      <c r="AB11" s="10">
        <f>SUMPRODUCT((配信視聴2024下半期[Channel Name]=テーブル1318[[#This Row],[Channel Name]])*(MONTH(配信視聴2024下半期[Published Date])=8))</f>
        <v>1</v>
      </c>
      <c r="AC11" s="10">
        <f>SUMPRODUCT((配信視聴2024下半期[Channel Name]=テーブル1318[[#This Row],[Channel Name]])*(MONTH(配信視聴2024下半期[Published Date])=9))</f>
        <v>0</v>
      </c>
      <c r="AD11" s="10">
        <f>SUMPRODUCT((配信視聴2024下半期[Channel Name]=テーブル1318[[#This Row],[Channel Name]])*(MONTH(配信視聴2024下半期[Published Date])=10))</f>
        <v>0</v>
      </c>
      <c r="AE11" s="10">
        <f>SUMPRODUCT((配信視聴2024下半期[Channel Name]=テーブル1318[[#This Row],[Channel Name]])*(MONTH(配信視聴2024下半期[Published Date])=11))</f>
        <v>0</v>
      </c>
      <c r="AF11" s="10">
        <f>SUMPRODUCT((配信視聴2024下半期[Channel Name]=テーブル1318[[#This Row],[Channel Name]])*(MONTH(配信視聴2024下半期[Published Date])=12))</f>
        <v>1</v>
      </c>
      <c r="AG11" s="10">
        <f>SUMPRODUCT((配信視聴2025上半期[Channel Name]=テーブル1318[[#This Row],[Channel Name]])*(MONTH(配信視聴2025上半期[Published Date])=1))</f>
        <v>0</v>
      </c>
    </row>
    <row r="12" spans="1:33" ht="15.75" customHeight="1" x14ac:dyDescent="0.25">
      <c r="B12" s="10" t="s">
        <v>14</v>
      </c>
      <c r="C1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28</v>
      </c>
      <c r="D12" s="10">
        <f>COUNTIF(配信視聴2023上半期[Channel Name], テーブル1318[[#This Row],[Channel Name]])</f>
        <v>1</v>
      </c>
      <c r="E12" s="10">
        <f>COUNTIF(配信視聴2023下半期[Channel Name], テーブル1318[[#This Row],[Channel Name]])</f>
        <v>23</v>
      </c>
      <c r="F12" s="10">
        <f>COUNTIF(配信視聴2024上半期[Channel Name], テーブル1318[[#This Row],[Channel Name]])</f>
        <v>2</v>
      </c>
      <c r="G12" s="10">
        <f>COUNTIF(配信視聴2024下半期[Channel Name], テーブル1318[[#This Row],[Channel Name]])</f>
        <v>2</v>
      </c>
      <c r="H12" s="10">
        <f>COUNTIF(配信視聴2025上半期[Channel Name], テーブル1318[[#This Row],[Channel Name]])</f>
        <v>0</v>
      </c>
      <c r="I12" s="10">
        <f>SUMPRODUCT((配信視聴2023上半期[Channel Name]=テーブル1318[[#This Row],[Channel Name]])*(MONTH(配信視聴2023上半期[Published Date])=1))</f>
        <v>0</v>
      </c>
      <c r="J12" s="10">
        <f>SUMPRODUCT((配信視聴2023上半期[Channel Name]=テーブル1318[[#This Row],[Channel Name]])*(MONTH(配信視聴2023上半期[Published Date])=2))</f>
        <v>0</v>
      </c>
      <c r="K12" s="10">
        <f>SUMPRODUCT((配信視聴2023上半期[Channel Name]=テーブル1318[[#This Row],[Channel Name]])*(MONTH(配信視聴2023上半期[Published Date])=3))</f>
        <v>0</v>
      </c>
      <c r="L12" s="10">
        <f>SUMPRODUCT((配信視聴2023上半期[Channel Name]=テーブル1318[[#This Row],[Channel Name]])*(MONTH(配信視聴2023上半期[Published Date])=4))</f>
        <v>0</v>
      </c>
      <c r="M12" s="10">
        <f>SUMPRODUCT((配信視聴2023上半期[Channel Name]=テーブル1318[[#This Row],[Channel Name]])*(MONTH(配信視聴2023上半期[Published Date])=5))</f>
        <v>1</v>
      </c>
      <c r="N12" s="10">
        <f>SUMPRODUCT((配信視聴2023上半期[Channel Name]=テーブル1318[[#This Row],[Channel Name]])*(MONTH(配信視聴2023上半期[Published Date])=6))</f>
        <v>0</v>
      </c>
      <c r="O12" s="10">
        <f>SUMPRODUCT((配信視聴2023下半期[Channel Name]=テーブル1318[[#This Row],[Channel Name]])*(MONTH(配信視聴2023下半期[Published Date])=7))</f>
        <v>0</v>
      </c>
      <c r="P12" s="10">
        <f>SUMPRODUCT((配信視聴2023下半期[Channel Name]=テーブル1318[[#This Row],[Channel Name]])*(MONTH(配信視聴2023下半期[Published Date])=8))</f>
        <v>10</v>
      </c>
      <c r="Q12" s="10">
        <f>SUMPRODUCT((配信視聴2023下半期[Channel Name]=テーブル1318[[#This Row],[Channel Name]])*(MONTH(配信視聴2023下半期[Published Date])=9))</f>
        <v>4</v>
      </c>
      <c r="R12" s="10">
        <f>SUMPRODUCT((配信視聴2023下半期[Channel Name]=テーブル1318[[#This Row],[Channel Name]])*(MONTH(配信視聴2023下半期[Published Date])=10))</f>
        <v>4</v>
      </c>
      <c r="S12" s="10">
        <f>SUMPRODUCT((配信視聴2023下半期[Channel Name]=テーブル1318[[#This Row],[Channel Name]])*(MONTH(配信視聴2023下半期[Published Date])=11))</f>
        <v>2</v>
      </c>
      <c r="T12" s="10">
        <f>SUMPRODUCT((配信視聴2023下半期[Channel Name]=テーブル1318[[#This Row],[Channel Name]])*(MONTH(配信視聴2023下半期[Published Date])=12))</f>
        <v>3</v>
      </c>
      <c r="U12" s="10">
        <f>SUMPRODUCT((配信視聴2024上半期[Channel Name]=テーブル1318[[#This Row],[Channel Name]])*(MONTH(配信視聴2024上半期[Published Date])=1))</f>
        <v>1</v>
      </c>
      <c r="V12" s="10">
        <f>SUMPRODUCT((配信視聴2024上半期[Channel Name]=テーブル1318[[#This Row],[Channel Name]])*(MONTH(配信視聴2024上半期[Published Date])=2))</f>
        <v>1</v>
      </c>
      <c r="W12" s="10">
        <f>SUMPRODUCT((配信視聴2024上半期[Channel Name]=テーブル1318[[#This Row],[Channel Name]])*(MONTH(配信視聴2024上半期[Published Date])=3))</f>
        <v>0</v>
      </c>
      <c r="X12" s="10">
        <f>SUMPRODUCT((配信視聴2024上半期[Channel Name]=テーブル1318[[#This Row],[Channel Name]])*(MONTH(配信視聴2024上半期[Published Date])=4))</f>
        <v>0</v>
      </c>
      <c r="Y12" s="10">
        <f>SUMPRODUCT((配信視聴2024上半期[Channel Name]=テーブル1318[[#This Row],[Channel Name]])*(MONTH(配信視聴2024上半期[Published Date])=5))</f>
        <v>0</v>
      </c>
      <c r="Z12" s="10">
        <f>SUMPRODUCT((配信視聴2024上半期[Channel Name]=テーブル1318[[#This Row],[Channel Name]])*(MONTH(配信視聴2024上半期[Published Date])=6))</f>
        <v>0</v>
      </c>
      <c r="AA12" s="10">
        <f>SUMPRODUCT((配信視聴2024下半期[Channel Name]=テーブル1318[[#This Row],[Channel Name]])*(MONTH(配信視聴2024下半期[Published Date])=7))</f>
        <v>0</v>
      </c>
      <c r="AB12" s="10">
        <f>SUMPRODUCT((配信視聴2024下半期[Channel Name]=テーブル1318[[#This Row],[Channel Name]])*(MONTH(配信視聴2024下半期[Published Date])=8))</f>
        <v>2</v>
      </c>
      <c r="AC12" s="10">
        <f>SUMPRODUCT((配信視聴2024下半期[Channel Name]=テーブル1318[[#This Row],[Channel Name]])*(MONTH(配信視聴2024下半期[Published Date])=9))</f>
        <v>0</v>
      </c>
      <c r="AD12" s="10">
        <f>SUMPRODUCT((配信視聴2024下半期[Channel Name]=テーブル1318[[#This Row],[Channel Name]])*(MONTH(配信視聴2024下半期[Published Date])=10))</f>
        <v>0</v>
      </c>
      <c r="AE12" s="10">
        <f>SUMPRODUCT((配信視聴2024下半期[Channel Name]=テーブル1318[[#This Row],[Channel Name]])*(MONTH(配信視聴2024下半期[Published Date])=11))</f>
        <v>0</v>
      </c>
      <c r="AF12" s="10">
        <f>SUMPRODUCT((配信視聴2024下半期[Channel Name]=テーブル1318[[#This Row],[Channel Name]])*(MONTH(配信視聴2024下半期[Published Date])=12))</f>
        <v>0</v>
      </c>
      <c r="AG12" s="10">
        <f>SUMPRODUCT((配信視聴2025上半期[Channel Name]=テーブル1318[[#This Row],[Channel Name]])*(MONTH(配信視聴2025上半期[Published Date])=1))</f>
        <v>0</v>
      </c>
    </row>
    <row r="13" spans="1:33" ht="15.75" customHeight="1" x14ac:dyDescent="0.25">
      <c r="B13" s="10" t="s">
        <v>19</v>
      </c>
      <c r="C1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28</v>
      </c>
      <c r="D13" s="10">
        <f>COUNTIF(配信視聴2023上半期[Channel Name], テーブル1318[[#This Row],[Channel Name]])</f>
        <v>16</v>
      </c>
      <c r="E13" s="10">
        <f>COUNTIF(配信視聴2023下半期[Channel Name], テーブル1318[[#This Row],[Channel Name]])</f>
        <v>9</v>
      </c>
      <c r="F13" s="10">
        <f>COUNTIF(配信視聴2024上半期[Channel Name], テーブル1318[[#This Row],[Channel Name]])</f>
        <v>2</v>
      </c>
      <c r="G13" s="10">
        <f>COUNTIF(配信視聴2024下半期[Channel Name], テーブル1318[[#This Row],[Channel Name]])</f>
        <v>0</v>
      </c>
      <c r="H13" s="10">
        <f>COUNTIF(配信視聴2025上半期[Channel Name], テーブル1318[[#This Row],[Channel Name]])</f>
        <v>1</v>
      </c>
      <c r="I13" s="10">
        <f>SUMPRODUCT((配信視聴2023上半期[Channel Name]=テーブル1318[[#This Row],[Channel Name]])*(MONTH(配信視聴2023上半期[Published Date])=1))</f>
        <v>3</v>
      </c>
      <c r="J13" s="10">
        <f>SUMPRODUCT((配信視聴2023上半期[Channel Name]=テーブル1318[[#This Row],[Channel Name]])*(MONTH(配信視聴2023上半期[Published Date])=2))</f>
        <v>1</v>
      </c>
      <c r="K13" s="10">
        <f>SUMPRODUCT((配信視聴2023上半期[Channel Name]=テーブル1318[[#This Row],[Channel Name]])*(MONTH(配信視聴2023上半期[Published Date])=3))</f>
        <v>3</v>
      </c>
      <c r="L13" s="10">
        <f>SUMPRODUCT((配信視聴2023上半期[Channel Name]=テーブル1318[[#This Row],[Channel Name]])*(MONTH(配信視聴2023上半期[Published Date])=4))</f>
        <v>5</v>
      </c>
      <c r="M13" s="10">
        <f>SUMPRODUCT((配信視聴2023上半期[Channel Name]=テーブル1318[[#This Row],[Channel Name]])*(MONTH(配信視聴2023上半期[Published Date])=5))</f>
        <v>2</v>
      </c>
      <c r="N13" s="10">
        <f>SUMPRODUCT((配信視聴2023上半期[Channel Name]=テーブル1318[[#This Row],[Channel Name]])*(MONTH(配信視聴2023上半期[Published Date])=6))</f>
        <v>2</v>
      </c>
      <c r="O13" s="10">
        <f>SUMPRODUCT((配信視聴2023下半期[Channel Name]=テーブル1318[[#This Row],[Channel Name]])*(MONTH(配信視聴2023下半期[Published Date])=7))</f>
        <v>1</v>
      </c>
      <c r="P13" s="10">
        <f>SUMPRODUCT((配信視聴2023下半期[Channel Name]=テーブル1318[[#This Row],[Channel Name]])*(MONTH(配信視聴2023下半期[Published Date])=8))</f>
        <v>3</v>
      </c>
      <c r="Q13" s="10">
        <f>SUMPRODUCT((配信視聴2023下半期[Channel Name]=テーブル1318[[#This Row],[Channel Name]])*(MONTH(配信視聴2023下半期[Published Date])=9))</f>
        <v>0</v>
      </c>
      <c r="R13" s="10">
        <f>SUMPRODUCT((配信視聴2023下半期[Channel Name]=テーブル1318[[#This Row],[Channel Name]])*(MONTH(配信視聴2023下半期[Published Date])=10))</f>
        <v>5</v>
      </c>
      <c r="S13" s="10">
        <f>SUMPRODUCT((配信視聴2023下半期[Channel Name]=テーブル1318[[#This Row],[Channel Name]])*(MONTH(配信視聴2023下半期[Published Date])=11))</f>
        <v>0</v>
      </c>
      <c r="T13" s="10">
        <f>SUMPRODUCT((配信視聴2023下半期[Channel Name]=テーブル1318[[#This Row],[Channel Name]])*(MONTH(配信視聴2023下半期[Published Date])=12))</f>
        <v>0</v>
      </c>
      <c r="U13" s="10">
        <f>SUMPRODUCT((配信視聴2024上半期[Channel Name]=テーブル1318[[#This Row],[Channel Name]])*(MONTH(配信視聴2024上半期[Published Date])=1))</f>
        <v>0</v>
      </c>
      <c r="V13" s="10">
        <f>SUMPRODUCT((配信視聴2024上半期[Channel Name]=テーブル1318[[#This Row],[Channel Name]])*(MONTH(配信視聴2024上半期[Published Date])=2))</f>
        <v>0</v>
      </c>
      <c r="W13" s="10">
        <f>SUMPRODUCT((配信視聴2024上半期[Channel Name]=テーブル1318[[#This Row],[Channel Name]])*(MONTH(配信視聴2024上半期[Published Date])=3))</f>
        <v>0</v>
      </c>
      <c r="X13" s="10">
        <f>SUMPRODUCT((配信視聴2024上半期[Channel Name]=テーブル1318[[#This Row],[Channel Name]])*(MONTH(配信視聴2024上半期[Published Date])=4))</f>
        <v>0</v>
      </c>
      <c r="Y13" s="10">
        <f>SUMPRODUCT((配信視聴2024上半期[Channel Name]=テーブル1318[[#This Row],[Channel Name]])*(MONTH(配信視聴2024上半期[Published Date])=5))</f>
        <v>2</v>
      </c>
      <c r="Z13" s="10">
        <f>SUMPRODUCT((配信視聴2024上半期[Channel Name]=テーブル1318[[#This Row],[Channel Name]])*(MONTH(配信視聴2024上半期[Published Date])=6))</f>
        <v>0</v>
      </c>
      <c r="AA13" s="10">
        <f>SUMPRODUCT((配信視聴2024下半期[Channel Name]=テーブル1318[[#This Row],[Channel Name]])*(MONTH(配信視聴2024下半期[Published Date])=7))</f>
        <v>0</v>
      </c>
      <c r="AB13" s="10">
        <f>SUMPRODUCT((配信視聴2024下半期[Channel Name]=テーブル1318[[#This Row],[Channel Name]])*(MONTH(配信視聴2024下半期[Published Date])=8))</f>
        <v>0</v>
      </c>
      <c r="AC13" s="10">
        <f>SUMPRODUCT((配信視聴2024下半期[Channel Name]=テーブル1318[[#This Row],[Channel Name]])*(MONTH(配信視聴2024下半期[Published Date])=9))</f>
        <v>0</v>
      </c>
      <c r="AD13" s="10">
        <f>SUMPRODUCT((配信視聴2024下半期[Channel Name]=テーブル1318[[#This Row],[Channel Name]])*(MONTH(配信視聴2024下半期[Published Date])=10))</f>
        <v>0</v>
      </c>
      <c r="AE13" s="10">
        <f>SUMPRODUCT((配信視聴2024下半期[Channel Name]=テーブル1318[[#This Row],[Channel Name]])*(MONTH(配信視聴2024下半期[Published Date])=11))</f>
        <v>0</v>
      </c>
      <c r="AF13" s="10">
        <f>SUMPRODUCT((配信視聴2024下半期[Channel Name]=テーブル1318[[#This Row],[Channel Name]])*(MONTH(配信視聴2024下半期[Published Date])=12))</f>
        <v>0</v>
      </c>
      <c r="AG13" s="10">
        <f>SUMPRODUCT((配信視聴2025上半期[Channel Name]=テーブル1318[[#This Row],[Channel Name]])*(MONTH(配信視聴2025上半期[Published Date])=1))</f>
        <v>0</v>
      </c>
    </row>
    <row r="14" spans="1:33" ht="15.75" customHeight="1" x14ac:dyDescent="0.25">
      <c r="B14" s="10" t="s">
        <v>22</v>
      </c>
      <c r="C1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25</v>
      </c>
      <c r="D14" s="10">
        <f>COUNTIF(配信視聴2023上半期[Channel Name], テーブル1318[[#This Row],[Channel Name]])</f>
        <v>4</v>
      </c>
      <c r="E14" s="10">
        <f>COUNTIF(配信視聴2023下半期[Channel Name], テーブル1318[[#This Row],[Channel Name]])</f>
        <v>13</v>
      </c>
      <c r="F14" s="10">
        <f>COUNTIF(配信視聴2024上半期[Channel Name], テーブル1318[[#This Row],[Channel Name]])</f>
        <v>2</v>
      </c>
      <c r="G14" s="10">
        <f>COUNTIF(配信視聴2024下半期[Channel Name], テーブル1318[[#This Row],[Channel Name]])</f>
        <v>5</v>
      </c>
      <c r="H14" s="10">
        <f>COUNTIF(配信視聴2025上半期[Channel Name], テーブル1318[[#This Row],[Channel Name]])</f>
        <v>1</v>
      </c>
      <c r="I14" s="10">
        <f>SUMPRODUCT((配信視聴2023上半期[Channel Name]=テーブル1318[[#This Row],[Channel Name]])*(MONTH(配信視聴2023上半期[Published Date])=1))</f>
        <v>0</v>
      </c>
      <c r="J14" s="10">
        <f>SUMPRODUCT((配信視聴2023上半期[Channel Name]=テーブル1318[[#This Row],[Channel Name]])*(MONTH(配信視聴2023上半期[Published Date])=2))</f>
        <v>1</v>
      </c>
      <c r="K14" s="10">
        <f>SUMPRODUCT((配信視聴2023上半期[Channel Name]=テーブル1318[[#This Row],[Channel Name]])*(MONTH(配信視聴2023上半期[Published Date])=3))</f>
        <v>1</v>
      </c>
      <c r="L14" s="10">
        <f>SUMPRODUCT((配信視聴2023上半期[Channel Name]=テーブル1318[[#This Row],[Channel Name]])*(MONTH(配信視聴2023上半期[Published Date])=4))</f>
        <v>0</v>
      </c>
      <c r="M14" s="10">
        <f>SUMPRODUCT((配信視聴2023上半期[Channel Name]=テーブル1318[[#This Row],[Channel Name]])*(MONTH(配信視聴2023上半期[Published Date])=5))</f>
        <v>2</v>
      </c>
      <c r="N14" s="10">
        <f>SUMPRODUCT((配信視聴2023上半期[Channel Name]=テーブル1318[[#This Row],[Channel Name]])*(MONTH(配信視聴2023上半期[Published Date])=6))</f>
        <v>0</v>
      </c>
      <c r="O14" s="10">
        <f>SUMPRODUCT((配信視聴2023下半期[Channel Name]=テーブル1318[[#This Row],[Channel Name]])*(MONTH(配信視聴2023下半期[Published Date])=7))</f>
        <v>1</v>
      </c>
      <c r="P14" s="10">
        <f>SUMPRODUCT((配信視聴2023下半期[Channel Name]=テーブル1318[[#This Row],[Channel Name]])*(MONTH(配信視聴2023下半期[Published Date])=8))</f>
        <v>7</v>
      </c>
      <c r="Q14" s="10">
        <f>SUMPRODUCT((配信視聴2023下半期[Channel Name]=テーブル1318[[#This Row],[Channel Name]])*(MONTH(配信視聴2023下半期[Published Date])=9))</f>
        <v>0</v>
      </c>
      <c r="R14" s="10">
        <f>SUMPRODUCT((配信視聴2023下半期[Channel Name]=テーブル1318[[#This Row],[Channel Name]])*(MONTH(配信視聴2023下半期[Published Date])=10))</f>
        <v>2</v>
      </c>
      <c r="S14" s="10">
        <f>SUMPRODUCT((配信視聴2023下半期[Channel Name]=テーブル1318[[#This Row],[Channel Name]])*(MONTH(配信視聴2023下半期[Published Date])=11))</f>
        <v>3</v>
      </c>
      <c r="T14" s="10">
        <f>SUMPRODUCT((配信視聴2023下半期[Channel Name]=テーブル1318[[#This Row],[Channel Name]])*(MONTH(配信視聴2023下半期[Published Date])=12))</f>
        <v>0</v>
      </c>
      <c r="U14" s="10">
        <f>SUMPRODUCT((配信視聴2024上半期[Channel Name]=テーブル1318[[#This Row],[Channel Name]])*(MONTH(配信視聴2024上半期[Published Date])=1))</f>
        <v>0</v>
      </c>
      <c r="V14" s="10">
        <f>SUMPRODUCT((配信視聴2024上半期[Channel Name]=テーブル1318[[#This Row],[Channel Name]])*(MONTH(配信視聴2024上半期[Published Date])=2))</f>
        <v>0</v>
      </c>
      <c r="W14" s="10">
        <f>SUMPRODUCT((配信視聴2024上半期[Channel Name]=テーブル1318[[#This Row],[Channel Name]])*(MONTH(配信視聴2024上半期[Published Date])=3))</f>
        <v>0</v>
      </c>
      <c r="X14" s="10">
        <f>SUMPRODUCT((配信視聴2024上半期[Channel Name]=テーブル1318[[#This Row],[Channel Name]])*(MONTH(配信視聴2024上半期[Published Date])=4))</f>
        <v>0</v>
      </c>
      <c r="Y14" s="10">
        <f>SUMPRODUCT((配信視聴2024上半期[Channel Name]=テーブル1318[[#This Row],[Channel Name]])*(MONTH(配信視聴2024上半期[Published Date])=5))</f>
        <v>2</v>
      </c>
      <c r="Z14" s="10">
        <f>SUMPRODUCT((配信視聴2024上半期[Channel Name]=テーブル1318[[#This Row],[Channel Name]])*(MONTH(配信視聴2024上半期[Published Date])=6))</f>
        <v>0</v>
      </c>
      <c r="AA14" s="10">
        <f>SUMPRODUCT((配信視聴2024下半期[Channel Name]=テーブル1318[[#This Row],[Channel Name]])*(MONTH(配信視聴2024下半期[Published Date])=7))</f>
        <v>0</v>
      </c>
      <c r="AB14" s="10">
        <f>SUMPRODUCT((配信視聴2024下半期[Channel Name]=テーブル1318[[#This Row],[Channel Name]])*(MONTH(配信視聴2024下半期[Published Date])=8))</f>
        <v>0</v>
      </c>
      <c r="AC14" s="10">
        <f>SUMPRODUCT((配信視聴2024下半期[Channel Name]=テーブル1318[[#This Row],[Channel Name]])*(MONTH(配信視聴2024下半期[Published Date])=9))</f>
        <v>0</v>
      </c>
      <c r="AD14" s="10">
        <f>SUMPRODUCT((配信視聴2024下半期[Channel Name]=テーブル1318[[#This Row],[Channel Name]])*(MONTH(配信視聴2024下半期[Published Date])=10))</f>
        <v>2</v>
      </c>
      <c r="AE14" s="10">
        <f>SUMPRODUCT((配信視聴2024下半期[Channel Name]=テーブル1318[[#This Row],[Channel Name]])*(MONTH(配信視聴2024下半期[Published Date])=11))</f>
        <v>1</v>
      </c>
      <c r="AF14" s="10">
        <f>SUMPRODUCT((配信視聴2024下半期[Channel Name]=テーブル1318[[#This Row],[Channel Name]])*(MONTH(配信視聴2024下半期[Published Date])=12))</f>
        <v>1</v>
      </c>
      <c r="AG14" s="10">
        <f>SUMPRODUCT((配信視聴2025上半期[Channel Name]=テーブル1318[[#This Row],[Channel Name]])*(MONTH(配信視聴2025上半期[Published Date])=1))</f>
        <v>0</v>
      </c>
    </row>
    <row r="15" spans="1:33" ht="15.75" customHeight="1" x14ac:dyDescent="0.25">
      <c r="B15" s="10" t="s">
        <v>21</v>
      </c>
      <c r="C1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21</v>
      </c>
      <c r="D15" s="10">
        <f>COUNTIF(配信視聴2023上半期[Channel Name], テーブル1318[[#This Row],[Channel Name]])</f>
        <v>13</v>
      </c>
      <c r="E15" s="10">
        <f>COUNTIF(配信視聴2023下半期[Channel Name], テーブル1318[[#This Row],[Channel Name]])</f>
        <v>1</v>
      </c>
      <c r="F15" s="10">
        <f>COUNTIF(配信視聴2024上半期[Channel Name], テーブル1318[[#This Row],[Channel Name]])</f>
        <v>0</v>
      </c>
      <c r="G15" s="10">
        <f>COUNTIF(配信視聴2024下半期[Channel Name], テーブル1318[[#This Row],[Channel Name]])</f>
        <v>7</v>
      </c>
      <c r="H15" s="10">
        <f>COUNTIF(配信視聴2025上半期[Channel Name], テーブル1318[[#This Row],[Channel Name]])</f>
        <v>0</v>
      </c>
      <c r="I15" s="10">
        <f>SUMPRODUCT((配信視聴2023上半期[Channel Name]=テーブル1318[[#This Row],[Channel Name]])*(MONTH(配信視聴2023上半期[Published Date])=1))</f>
        <v>3</v>
      </c>
      <c r="J15" s="10">
        <f>SUMPRODUCT((配信視聴2023上半期[Channel Name]=テーブル1318[[#This Row],[Channel Name]])*(MONTH(配信視聴2023上半期[Published Date])=2))</f>
        <v>3</v>
      </c>
      <c r="K15" s="10">
        <f>SUMPRODUCT((配信視聴2023上半期[Channel Name]=テーブル1318[[#This Row],[Channel Name]])*(MONTH(配信視聴2023上半期[Published Date])=3))</f>
        <v>2</v>
      </c>
      <c r="L15" s="10">
        <f>SUMPRODUCT((配信視聴2023上半期[Channel Name]=テーブル1318[[#This Row],[Channel Name]])*(MONTH(配信視聴2023上半期[Published Date])=4))</f>
        <v>0</v>
      </c>
      <c r="M15" s="10">
        <f>SUMPRODUCT((配信視聴2023上半期[Channel Name]=テーブル1318[[#This Row],[Channel Name]])*(MONTH(配信視聴2023上半期[Published Date])=5))</f>
        <v>1</v>
      </c>
      <c r="N15" s="10">
        <f>SUMPRODUCT((配信視聴2023上半期[Channel Name]=テーブル1318[[#This Row],[Channel Name]])*(MONTH(配信視聴2023上半期[Published Date])=6))</f>
        <v>1</v>
      </c>
      <c r="O15" s="10">
        <f>SUMPRODUCT((配信視聴2023下半期[Channel Name]=テーブル1318[[#This Row],[Channel Name]])*(MONTH(配信視聴2023下半期[Published Date])=7))</f>
        <v>1</v>
      </c>
      <c r="P15" s="10">
        <f>SUMPRODUCT((配信視聴2023下半期[Channel Name]=テーブル1318[[#This Row],[Channel Name]])*(MONTH(配信視聴2023下半期[Published Date])=8))</f>
        <v>0</v>
      </c>
      <c r="Q15" s="10">
        <f>SUMPRODUCT((配信視聴2023下半期[Channel Name]=テーブル1318[[#This Row],[Channel Name]])*(MONTH(配信視聴2023下半期[Published Date])=9))</f>
        <v>0</v>
      </c>
      <c r="R15" s="10">
        <f>SUMPRODUCT((配信視聴2023下半期[Channel Name]=テーブル1318[[#This Row],[Channel Name]])*(MONTH(配信視聴2023下半期[Published Date])=10))</f>
        <v>0</v>
      </c>
      <c r="S15" s="10">
        <f>SUMPRODUCT((配信視聴2023下半期[Channel Name]=テーブル1318[[#This Row],[Channel Name]])*(MONTH(配信視聴2023下半期[Published Date])=11))</f>
        <v>0</v>
      </c>
      <c r="T15" s="10">
        <f>SUMPRODUCT((配信視聴2023下半期[Channel Name]=テーブル1318[[#This Row],[Channel Name]])*(MONTH(配信視聴2023下半期[Published Date])=12))</f>
        <v>0</v>
      </c>
      <c r="U15" s="10">
        <f>SUMPRODUCT((配信視聴2024上半期[Channel Name]=テーブル1318[[#This Row],[Channel Name]])*(MONTH(配信視聴2024上半期[Published Date])=1))</f>
        <v>0</v>
      </c>
      <c r="V15" s="10">
        <f>SUMPRODUCT((配信視聴2024上半期[Channel Name]=テーブル1318[[#This Row],[Channel Name]])*(MONTH(配信視聴2024上半期[Published Date])=2))</f>
        <v>0</v>
      </c>
      <c r="W15" s="10">
        <f>SUMPRODUCT((配信視聴2024上半期[Channel Name]=テーブル1318[[#This Row],[Channel Name]])*(MONTH(配信視聴2024上半期[Published Date])=3))</f>
        <v>0</v>
      </c>
      <c r="X15" s="10">
        <f>SUMPRODUCT((配信視聴2024上半期[Channel Name]=テーブル1318[[#This Row],[Channel Name]])*(MONTH(配信視聴2024上半期[Published Date])=4))</f>
        <v>0</v>
      </c>
      <c r="Y15" s="10">
        <f>SUMPRODUCT((配信視聴2024上半期[Channel Name]=テーブル1318[[#This Row],[Channel Name]])*(MONTH(配信視聴2024上半期[Published Date])=5))</f>
        <v>0</v>
      </c>
      <c r="Z15" s="10">
        <f>SUMPRODUCT((配信視聴2024上半期[Channel Name]=テーブル1318[[#This Row],[Channel Name]])*(MONTH(配信視聴2024上半期[Published Date])=6))</f>
        <v>0</v>
      </c>
      <c r="AA15" s="10">
        <f>SUMPRODUCT((配信視聴2024下半期[Channel Name]=テーブル1318[[#This Row],[Channel Name]])*(MONTH(配信視聴2024下半期[Published Date])=7))</f>
        <v>0</v>
      </c>
      <c r="AB15" s="10">
        <f>SUMPRODUCT((配信視聴2024下半期[Channel Name]=テーブル1318[[#This Row],[Channel Name]])*(MONTH(配信視聴2024下半期[Published Date])=8))</f>
        <v>0</v>
      </c>
      <c r="AC15" s="10">
        <f>SUMPRODUCT((配信視聴2024下半期[Channel Name]=テーブル1318[[#This Row],[Channel Name]])*(MONTH(配信視聴2024下半期[Published Date])=9))</f>
        <v>2</v>
      </c>
      <c r="AD15" s="10">
        <f>SUMPRODUCT((配信視聴2024下半期[Channel Name]=テーブル1318[[#This Row],[Channel Name]])*(MONTH(配信視聴2024下半期[Published Date])=10))</f>
        <v>1</v>
      </c>
      <c r="AE15" s="10">
        <f>SUMPRODUCT((配信視聴2024下半期[Channel Name]=テーブル1318[[#This Row],[Channel Name]])*(MONTH(配信視聴2024下半期[Published Date])=11))</f>
        <v>4</v>
      </c>
      <c r="AF15" s="10">
        <f>SUMPRODUCT((配信視聴2024下半期[Channel Name]=テーブル1318[[#This Row],[Channel Name]])*(MONTH(配信視聴2024下半期[Published Date])=12))</f>
        <v>0</v>
      </c>
      <c r="AG15" s="10">
        <f>SUMPRODUCT((配信視聴2025上半期[Channel Name]=テーブル1318[[#This Row],[Channel Name]])*(MONTH(配信視聴2025上半期[Published Date])=1))</f>
        <v>0</v>
      </c>
    </row>
    <row r="16" spans="1:33" ht="15.75" customHeight="1" x14ac:dyDescent="0.25">
      <c r="B16" s="10" t="s">
        <v>15</v>
      </c>
      <c r="C1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20</v>
      </c>
      <c r="D16" s="10">
        <f>COUNTIF(配信視聴2023上半期[Channel Name], テーブル1318[[#This Row],[Channel Name]])</f>
        <v>1</v>
      </c>
      <c r="E16" s="10">
        <f>COUNTIF(配信視聴2023下半期[Channel Name], テーブル1318[[#This Row],[Channel Name]])</f>
        <v>0</v>
      </c>
      <c r="F16" s="10">
        <f>COUNTIF(配信視聴2024上半期[Channel Name], テーブル1318[[#This Row],[Channel Name]])</f>
        <v>0</v>
      </c>
      <c r="G16" s="10">
        <f>COUNTIF(配信視聴2024下半期[Channel Name], テーブル1318[[#This Row],[Channel Name]])</f>
        <v>15</v>
      </c>
      <c r="H16" s="10">
        <f>COUNTIF(配信視聴2025上半期[Channel Name], テーブル1318[[#This Row],[Channel Name]])</f>
        <v>4</v>
      </c>
      <c r="I16" s="10">
        <f>SUMPRODUCT((配信視聴2023上半期[Channel Name]=テーブル1318[[#This Row],[Channel Name]])*(MONTH(配信視聴2023上半期[Published Date])=1))</f>
        <v>0</v>
      </c>
      <c r="J16" s="10">
        <f>SUMPRODUCT((配信視聴2023上半期[Channel Name]=テーブル1318[[#This Row],[Channel Name]])*(MONTH(配信視聴2023上半期[Published Date])=2))</f>
        <v>0</v>
      </c>
      <c r="K16" s="10">
        <f>SUMPRODUCT((配信視聴2023上半期[Channel Name]=テーブル1318[[#This Row],[Channel Name]])*(MONTH(配信視聴2023上半期[Published Date])=3))</f>
        <v>0</v>
      </c>
      <c r="L16" s="10">
        <f>SUMPRODUCT((配信視聴2023上半期[Channel Name]=テーブル1318[[#This Row],[Channel Name]])*(MONTH(配信視聴2023上半期[Published Date])=4))</f>
        <v>0</v>
      </c>
      <c r="M16" s="10">
        <f>SUMPRODUCT((配信視聴2023上半期[Channel Name]=テーブル1318[[#This Row],[Channel Name]])*(MONTH(配信視聴2023上半期[Published Date])=5))</f>
        <v>0</v>
      </c>
      <c r="N16" s="10">
        <f>SUMPRODUCT((配信視聴2023上半期[Channel Name]=テーブル1318[[#This Row],[Channel Name]])*(MONTH(配信視聴2023上半期[Published Date])=6))</f>
        <v>1</v>
      </c>
      <c r="O16" s="10">
        <f>SUMPRODUCT((配信視聴2023下半期[Channel Name]=テーブル1318[[#This Row],[Channel Name]])*(MONTH(配信視聴2023下半期[Published Date])=7))</f>
        <v>0</v>
      </c>
      <c r="P16" s="10">
        <f>SUMPRODUCT((配信視聴2023下半期[Channel Name]=テーブル1318[[#This Row],[Channel Name]])*(MONTH(配信視聴2023下半期[Published Date])=8))</f>
        <v>0</v>
      </c>
      <c r="Q16" s="10">
        <f>SUMPRODUCT((配信視聴2023下半期[Channel Name]=テーブル1318[[#This Row],[Channel Name]])*(MONTH(配信視聴2023下半期[Published Date])=9))</f>
        <v>0</v>
      </c>
      <c r="R16" s="10">
        <f>SUMPRODUCT((配信視聴2023下半期[Channel Name]=テーブル1318[[#This Row],[Channel Name]])*(MONTH(配信視聴2023下半期[Published Date])=10))</f>
        <v>0</v>
      </c>
      <c r="S16" s="10">
        <f>SUMPRODUCT((配信視聴2023下半期[Channel Name]=テーブル1318[[#This Row],[Channel Name]])*(MONTH(配信視聴2023下半期[Published Date])=11))</f>
        <v>0</v>
      </c>
      <c r="T16" s="10">
        <f>SUMPRODUCT((配信視聴2023下半期[Channel Name]=テーブル1318[[#This Row],[Channel Name]])*(MONTH(配信視聴2023下半期[Published Date])=12))</f>
        <v>0</v>
      </c>
      <c r="U16" s="10">
        <f>SUMPRODUCT((配信視聴2024上半期[Channel Name]=テーブル1318[[#This Row],[Channel Name]])*(MONTH(配信視聴2024上半期[Published Date])=1))</f>
        <v>0</v>
      </c>
      <c r="V16" s="10">
        <f>SUMPRODUCT((配信視聴2024上半期[Channel Name]=テーブル1318[[#This Row],[Channel Name]])*(MONTH(配信視聴2024上半期[Published Date])=2))</f>
        <v>0</v>
      </c>
      <c r="W16" s="10">
        <f>SUMPRODUCT((配信視聴2024上半期[Channel Name]=テーブル1318[[#This Row],[Channel Name]])*(MONTH(配信視聴2024上半期[Published Date])=3))</f>
        <v>0</v>
      </c>
      <c r="X16" s="10">
        <f>SUMPRODUCT((配信視聴2024上半期[Channel Name]=テーブル1318[[#This Row],[Channel Name]])*(MONTH(配信視聴2024上半期[Published Date])=4))</f>
        <v>0</v>
      </c>
      <c r="Y16" s="10">
        <f>SUMPRODUCT((配信視聴2024上半期[Channel Name]=テーブル1318[[#This Row],[Channel Name]])*(MONTH(配信視聴2024上半期[Published Date])=5))</f>
        <v>0</v>
      </c>
      <c r="Z16" s="10">
        <f>SUMPRODUCT((配信視聴2024上半期[Channel Name]=テーブル1318[[#This Row],[Channel Name]])*(MONTH(配信視聴2024上半期[Published Date])=6))</f>
        <v>0</v>
      </c>
      <c r="AA16" s="10">
        <f>SUMPRODUCT((配信視聴2024下半期[Channel Name]=テーブル1318[[#This Row],[Channel Name]])*(MONTH(配信視聴2024下半期[Published Date])=7))</f>
        <v>1</v>
      </c>
      <c r="AB16" s="10">
        <f>SUMPRODUCT((配信視聴2024下半期[Channel Name]=テーブル1318[[#This Row],[Channel Name]])*(MONTH(配信視聴2024下半期[Published Date])=8))</f>
        <v>0</v>
      </c>
      <c r="AC16" s="10">
        <f>SUMPRODUCT((配信視聴2024下半期[Channel Name]=テーブル1318[[#This Row],[Channel Name]])*(MONTH(配信視聴2024下半期[Published Date])=9))</f>
        <v>0</v>
      </c>
      <c r="AD16" s="10">
        <f>SUMPRODUCT((配信視聴2024下半期[Channel Name]=テーブル1318[[#This Row],[Channel Name]])*(MONTH(配信視聴2024下半期[Published Date])=10))</f>
        <v>3</v>
      </c>
      <c r="AE16" s="10">
        <f>SUMPRODUCT((配信視聴2024下半期[Channel Name]=テーブル1318[[#This Row],[Channel Name]])*(MONTH(配信視聴2024下半期[Published Date])=11))</f>
        <v>6</v>
      </c>
      <c r="AF16" s="10">
        <f>SUMPRODUCT((配信視聴2024下半期[Channel Name]=テーブル1318[[#This Row],[Channel Name]])*(MONTH(配信視聴2024下半期[Published Date])=12))</f>
        <v>5</v>
      </c>
      <c r="AG16" s="10">
        <f>SUMPRODUCT((配信視聴2025上半期[Channel Name]=テーブル1318[[#This Row],[Channel Name]])*(MONTH(配信視聴2025上半期[Published Date])=1))</f>
        <v>3</v>
      </c>
    </row>
    <row r="17" spans="2:33" ht="15.75" customHeight="1" x14ac:dyDescent="0.25">
      <c r="B17" s="10" t="s">
        <v>23</v>
      </c>
      <c r="C1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19</v>
      </c>
      <c r="D17" s="10">
        <f>COUNTIF(配信視聴2023上半期[Channel Name], テーブル1318[[#This Row],[Channel Name]])</f>
        <v>2</v>
      </c>
      <c r="E17" s="10">
        <f>COUNTIF(配信視聴2023下半期[Channel Name], テーブル1318[[#This Row],[Channel Name]])</f>
        <v>8</v>
      </c>
      <c r="F17" s="10">
        <f>COUNTIF(配信視聴2024上半期[Channel Name], テーブル1318[[#This Row],[Channel Name]])</f>
        <v>7</v>
      </c>
      <c r="G17" s="10">
        <f>COUNTIF(配信視聴2024下半期[Channel Name], テーブル1318[[#This Row],[Channel Name]])</f>
        <v>1</v>
      </c>
      <c r="H17" s="10">
        <f>COUNTIF(配信視聴2025上半期[Channel Name], テーブル1318[[#This Row],[Channel Name]])</f>
        <v>1</v>
      </c>
      <c r="I17" s="10">
        <f>SUMPRODUCT((配信視聴2023上半期[Channel Name]=テーブル1318[[#This Row],[Channel Name]])*(MONTH(配信視聴2023上半期[Published Date])=1))</f>
        <v>0</v>
      </c>
      <c r="J17" s="10">
        <f>SUMPRODUCT((配信視聴2023上半期[Channel Name]=テーブル1318[[#This Row],[Channel Name]])*(MONTH(配信視聴2023上半期[Published Date])=2))</f>
        <v>0</v>
      </c>
      <c r="K17" s="10">
        <f>SUMPRODUCT((配信視聴2023上半期[Channel Name]=テーブル1318[[#This Row],[Channel Name]])*(MONTH(配信視聴2023上半期[Published Date])=3))</f>
        <v>0</v>
      </c>
      <c r="L17" s="10">
        <f>SUMPRODUCT((配信視聴2023上半期[Channel Name]=テーブル1318[[#This Row],[Channel Name]])*(MONTH(配信視聴2023上半期[Published Date])=4))</f>
        <v>0</v>
      </c>
      <c r="M17" s="10">
        <f>SUMPRODUCT((配信視聴2023上半期[Channel Name]=テーブル1318[[#This Row],[Channel Name]])*(MONTH(配信視聴2023上半期[Published Date])=5))</f>
        <v>1</v>
      </c>
      <c r="N17" s="10">
        <f>SUMPRODUCT((配信視聴2023上半期[Channel Name]=テーブル1318[[#This Row],[Channel Name]])*(MONTH(配信視聴2023上半期[Published Date])=6))</f>
        <v>1</v>
      </c>
      <c r="O17" s="10">
        <f>SUMPRODUCT((配信視聴2023下半期[Channel Name]=テーブル1318[[#This Row],[Channel Name]])*(MONTH(配信視聴2023下半期[Published Date])=7))</f>
        <v>0</v>
      </c>
      <c r="P17" s="10">
        <f>SUMPRODUCT((配信視聴2023下半期[Channel Name]=テーブル1318[[#This Row],[Channel Name]])*(MONTH(配信視聴2023下半期[Published Date])=8))</f>
        <v>3</v>
      </c>
      <c r="Q17" s="10">
        <f>SUMPRODUCT((配信視聴2023下半期[Channel Name]=テーブル1318[[#This Row],[Channel Name]])*(MONTH(配信視聴2023下半期[Published Date])=9))</f>
        <v>1</v>
      </c>
      <c r="R17" s="10">
        <f>SUMPRODUCT((配信視聴2023下半期[Channel Name]=テーブル1318[[#This Row],[Channel Name]])*(MONTH(配信視聴2023下半期[Published Date])=10))</f>
        <v>0</v>
      </c>
      <c r="S17" s="10">
        <f>SUMPRODUCT((配信視聴2023下半期[Channel Name]=テーブル1318[[#This Row],[Channel Name]])*(MONTH(配信視聴2023下半期[Published Date])=11))</f>
        <v>4</v>
      </c>
      <c r="T17" s="10">
        <f>SUMPRODUCT((配信視聴2023下半期[Channel Name]=テーブル1318[[#This Row],[Channel Name]])*(MONTH(配信視聴2023下半期[Published Date])=12))</f>
        <v>0</v>
      </c>
      <c r="U17" s="10">
        <f>SUMPRODUCT((配信視聴2024上半期[Channel Name]=テーブル1318[[#This Row],[Channel Name]])*(MONTH(配信視聴2024上半期[Published Date])=1))</f>
        <v>0</v>
      </c>
      <c r="V17" s="10">
        <f>SUMPRODUCT((配信視聴2024上半期[Channel Name]=テーブル1318[[#This Row],[Channel Name]])*(MONTH(配信視聴2024上半期[Published Date])=2))</f>
        <v>0</v>
      </c>
      <c r="W17" s="10">
        <f>SUMPRODUCT((配信視聴2024上半期[Channel Name]=テーブル1318[[#This Row],[Channel Name]])*(MONTH(配信視聴2024上半期[Published Date])=3))</f>
        <v>5</v>
      </c>
      <c r="X17" s="10">
        <f>SUMPRODUCT((配信視聴2024上半期[Channel Name]=テーブル1318[[#This Row],[Channel Name]])*(MONTH(配信視聴2024上半期[Published Date])=4))</f>
        <v>0</v>
      </c>
      <c r="Y17" s="10">
        <f>SUMPRODUCT((配信視聴2024上半期[Channel Name]=テーブル1318[[#This Row],[Channel Name]])*(MONTH(配信視聴2024上半期[Published Date])=5))</f>
        <v>2</v>
      </c>
      <c r="Z17" s="10">
        <f>SUMPRODUCT((配信視聴2024上半期[Channel Name]=テーブル1318[[#This Row],[Channel Name]])*(MONTH(配信視聴2024上半期[Published Date])=6))</f>
        <v>0</v>
      </c>
      <c r="AA17" s="10">
        <f>SUMPRODUCT((配信視聴2024下半期[Channel Name]=テーブル1318[[#This Row],[Channel Name]])*(MONTH(配信視聴2024下半期[Published Date])=7))</f>
        <v>0</v>
      </c>
      <c r="AB17" s="10">
        <f>SUMPRODUCT((配信視聴2024下半期[Channel Name]=テーブル1318[[#This Row],[Channel Name]])*(MONTH(配信視聴2024下半期[Published Date])=8))</f>
        <v>0</v>
      </c>
      <c r="AC17" s="10">
        <f>SUMPRODUCT((配信視聴2024下半期[Channel Name]=テーブル1318[[#This Row],[Channel Name]])*(MONTH(配信視聴2024下半期[Published Date])=9))</f>
        <v>0</v>
      </c>
      <c r="AD17" s="10">
        <f>SUMPRODUCT((配信視聴2024下半期[Channel Name]=テーブル1318[[#This Row],[Channel Name]])*(MONTH(配信視聴2024下半期[Published Date])=10))</f>
        <v>0</v>
      </c>
      <c r="AE17" s="10">
        <f>SUMPRODUCT((配信視聴2024下半期[Channel Name]=テーブル1318[[#This Row],[Channel Name]])*(MONTH(配信視聴2024下半期[Published Date])=11))</f>
        <v>0</v>
      </c>
      <c r="AF17" s="10">
        <f>SUMPRODUCT((配信視聴2024下半期[Channel Name]=テーブル1318[[#This Row],[Channel Name]])*(MONTH(配信視聴2024下半期[Published Date])=12))</f>
        <v>1</v>
      </c>
      <c r="AG17" s="10">
        <f>SUMPRODUCT((配信視聴2025上半期[Channel Name]=テーブル1318[[#This Row],[Channel Name]])*(MONTH(配信視聴2025上半期[Published Date])=1))</f>
        <v>0</v>
      </c>
    </row>
    <row r="18" spans="2:33" ht="15.75" customHeight="1" x14ac:dyDescent="0.25">
      <c r="B18" s="10" t="s">
        <v>24</v>
      </c>
      <c r="C1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22</v>
      </c>
      <c r="D18" s="10">
        <f>COUNTIF(配信視聴2023上半期[Channel Name], テーブル1318[[#This Row],[Channel Name]])</f>
        <v>1</v>
      </c>
      <c r="E18" s="10">
        <f>COUNTIF(配信視聴2023下半期[Channel Name], テーブル1318[[#This Row],[Channel Name]])</f>
        <v>0</v>
      </c>
      <c r="F18" s="10">
        <f>COUNTIF(配信視聴2024上半期[Channel Name], テーブル1318[[#This Row],[Channel Name]])</f>
        <v>2</v>
      </c>
      <c r="G18" s="10">
        <f>COUNTIF(配信視聴2024下半期[Channel Name], テーブル1318[[#This Row],[Channel Name]])</f>
        <v>7</v>
      </c>
      <c r="H18" s="10">
        <f>COUNTIF(配信視聴2025上半期[Channel Name], テーブル1318[[#This Row],[Channel Name]])</f>
        <v>12</v>
      </c>
      <c r="I18" s="10">
        <f>SUMPRODUCT((配信視聴2023上半期[Channel Name]=テーブル1318[[#This Row],[Channel Name]])*(MONTH(配信視聴2023上半期[Published Date])=1))</f>
        <v>0</v>
      </c>
      <c r="J18" s="10">
        <f>SUMPRODUCT((配信視聴2023上半期[Channel Name]=テーブル1318[[#This Row],[Channel Name]])*(MONTH(配信視聴2023上半期[Published Date])=2))</f>
        <v>0</v>
      </c>
      <c r="K18" s="10">
        <f>SUMPRODUCT((配信視聴2023上半期[Channel Name]=テーブル1318[[#This Row],[Channel Name]])*(MONTH(配信視聴2023上半期[Published Date])=3))</f>
        <v>0</v>
      </c>
      <c r="L18" s="10">
        <f>SUMPRODUCT((配信視聴2023上半期[Channel Name]=テーブル1318[[#This Row],[Channel Name]])*(MONTH(配信視聴2023上半期[Published Date])=4))</f>
        <v>0</v>
      </c>
      <c r="M18" s="10">
        <f>SUMPRODUCT((配信視聴2023上半期[Channel Name]=テーブル1318[[#This Row],[Channel Name]])*(MONTH(配信視聴2023上半期[Published Date])=5))</f>
        <v>0</v>
      </c>
      <c r="N18" s="10">
        <f>SUMPRODUCT((配信視聴2023上半期[Channel Name]=テーブル1318[[#This Row],[Channel Name]])*(MONTH(配信視聴2023上半期[Published Date])=6))</f>
        <v>1</v>
      </c>
      <c r="O18" s="10">
        <f>SUMPRODUCT((配信視聴2023下半期[Channel Name]=テーブル1318[[#This Row],[Channel Name]])*(MONTH(配信視聴2023下半期[Published Date])=7))</f>
        <v>0</v>
      </c>
      <c r="P18" s="10">
        <f>SUMPRODUCT((配信視聴2023下半期[Channel Name]=テーブル1318[[#This Row],[Channel Name]])*(MONTH(配信視聴2023下半期[Published Date])=8))</f>
        <v>0</v>
      </c>
      <c r="Q18" s="10">
        <f>SUMPRODUCT((配信視聴2023下半期[Channel Name]=テーブル1318[[#This Row],[Channel Name]])*(MONTH(配信視聴2023下半期[Published Date])=9))</f>
        <v>0</v>
      </c>
      <c r="R18" s="10">
        <f>SUMPRODUCT((配信視聴2023下半期[Channel Name]=テーブル1318[[#This Row],[Channel Name]])*(MONTH(配信視聴2023下半期[Published Date])=10))</f>
        <v>0</v>
      </c>
      <c r="S18" s="10">
        <f>SUMPRODUCT((配信視聴2023下半期[Channel Name]=テーブル1318[[#This Row],[Channel Name]])*(MONTH(配信視聴2023下半期[Published Date])=11))</f>
        <v>0</v>
      </c>
      <c r="T18" s="10">
        <f>SUMPRODUCT((配信視聴2023下半期[Channel Name]=テーブル1318[[#This Row],[Channel Name]])*(MONTH(配信視聴2023下半期[Published Date])=12))</f>
        <v>0</v>
      </c>
      <c r="U18" s="10">
        <f>SUMPRODUCT((配信視聴2024上半期[Channel Name]=テーブル1318[[#This Row],[Channel Name]])*(MONTH(配信視聴2024上半期[Published Date])=1))</f>
        <v>0</v>
      </c>
      <c r="V18" s="10">
        <f>SUMPRODUCT((配信視聴2024上半期[Channel Name]=テーブル1318[[#This Row],[Channel Name]])*(MONTH(配信視聴2024上半期[Published Date])=2))</f>
        <v>0</v>
      </c>
      <c r="W18" s="10">
        <f>SUMPRODUCT((配信視聴2024上半期[Channel Name]=テーブル1318[[#This Row],[Channel Name]])*(MONTH(配信視聴2024上半期[Published Date])=3))</f>
        <v>0</v>
      </c>
      <c r="X18" s="10">
        <f>SUMPRODUCT((配信視聴2024上半期[Channel Name]=テーブル1318[[#This Row],[Channel Name]])*(MONTH(配信視聴2024上半期[Published Date])=4))</f>
        <v>0</v>
      </c>
      <c r="Y18" s="10">
        <f>SUMPRODUCT((配信視聴2024上半期[Channel Name]=テーブル1318[[#This Row],[Channel Name]])*(MONTH(配信視聴2024上半期[Published Date])=5))</f>
        <v>2</v>
      </c>
      <c r="Z18" s="10">
        <f>SUMPRODUCT((配信視聴2024上半期[Channel Name]=テーブル1318[[#This Row],[Channel Name]])*(MONTH(配信視聴2024上半期[Published Date])=6))</f>
        <v>0</v>
      </c>
      <c r="AA18" s="10">
        <f>SUMPRODUCT((配信視聴2024下半期[Channel Name]=テーブル1318[[#This Row],[Channel Name]])*(MONTH(配信視聴2024下半期[Published Date])=7))</f>
        <v>0</v>
      </c>
      <c r="AB18" s="10">
        <f>SUMPRODUCT((配信視聴2024下半期[Channel Name]=テーブル1318[[#This Row],[Channel Name]])*(MONTH(配信視聴2024下半期[Published Date])=8))</f>
        <v>3</v>
      </c>
      <c r="AC18" s="10">
        <f>SUMPRODUCT((配信視聴2024下半期[Channel Name]=テーブル1318[[#This Row],[Channel Name]])*(MONTH(配信視聴2024下半期[Published Date])=9))</f>
        <v>0</v>
      </c>
      <c r="AD18" s="10">
        <f>SUMPRODUCT((配信視聴2024下半期[Channel Name]=テーブル1318[[#This Row],[Channel Name]])*(MONTH(配信視聴2024下半期[Published Date])=10))</f>
        <v>0</v>
      </c>
      <c r="AE18" s="10">
        <f>SUMPRODUCT((配信視聴2024下半期[Channel Name]=テーブル1318[[#This Row],[Channel Name]])*(MONTH(配信視聴2024下半期[Published Date])=11))</f>
        <v>1</v>
      </c>
      <c r="AF18" s="10">
        <f>SUMPRODUCT((配信視聴2024下半期[Channel Name]=テーブル1318[[#This Row],[Channel Name]])*(MONTH(配信視聴2024下半期[Published Date])=12))</f>
        <v>3</v>
      </c>
      <c r="AG18" s="10">
        <f>SUMPRODUCT((配信視聴2025上半期[Channel Name]=テーブル1318[[#This Row],[Channel Name]])*(MONTH(配信視聴2025上半期[Published Date])=1))</f>
        <v>0</v>
      </c>
    </row>
    <row r="19" spans="2:33" ht="15.75" customHeight="1" x14ac:dyDescent="0.25">
      <c r="B19" s="10" t="s">
        <v>28</v>
      </c>
      <c r="C1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18</v>
      </c>
      <c r="D19" s="10">
        <f>COUNTIF(配信視聴2023上半期[Channel Name], テーブル1318[[#This Row],[Channel Name]])</f>
        <v>2</v>
      </c>
      <c r="E19" s="10">
        <f>COUNTIF(配信視聴2023下半期[Channel Name], テーブル1318[[#This Row],[Channel Name]])</f>
        <v>10</v>
      </c>
      <c r="F19" s="10">
        <f>COUNTIF(配信視聴2024上半期[Channel Name], テーブル1318[[#This Row],[Channel Name]])</f>
        <v>4</v>
      </c>
      <c r="G19" s="10">
        <f>COUNTIF(配信視聴2024下半期[Channel Name], テーブル1318[[#This Row],[Channel Name]])</f>
        <v>1</v>
      </c>
      <c r="H19" s="10">
        <f>COUNTIF(配信視聴2025上半期[Channel Name], テーブル1318[[#This Row],[Channel Name]])</f>
        <v>1</v>
      </c>
      <c r="I19" s="10">
        <f>SUMPRODUCT((配信視聴2023上半期[Channel Name]=テーブル1318[[#This Row],[Channel Name]])*(MONTH(配信視聴2023上半期[Published Date])=1))</f>
        <v>0</v>
      </c>
      <c r="J19" s="10">
        <f>SUMPRODUCT((配信視聴2023上半期[Channel Name]=テーブル1318[[#This Row],[Channel Name]])*(MONTH(配信視聴2023上半期[Published Date])=2))</f>
        <v>0</v>
      </c>
      <c r="K19" s="10">
        <f>SUMPRODUCT((配信視聴2023上半期[Channel Name]=テーブル1318[[#This Row],[Channel Name]])*(MONTH(配信視聴2023上半期[Published Date])=3))</f>
        <v>0</v>
      </c>
      <c r="L19" s="10">
        <f>SUMPRODUCT((配信視聴2023上半期[Channel Name]=テーブル1318[[#This Row],[Channel Name]])*(MONTH(配信視聴2023上半期[Published Date])=4))</f>
        <v>0</v>
      </c>
      <c r="M19" s="10">
        <f>SUMPRODUCT((配信視聴2023上半期[Channel Name]=テーブル1318[[#This Row],[Channel Name]])*(MONTH(配信視聴2023上半期[Published Date])=5))</f>
        <v>0</v>
      </c>
      <c r="N19" s="10">
        <f>SUMPRODUCT((配信視聴2023上半期[Channel Name]=テーブル1318[[#This Row],[Channel Name]])*(MONTH(配信視聴2023上半期[Published Date])=6))</f>
        <v>2</v>
      </c>
      <c r="O19" s="10">
        <f>SUMPRODUCT((配信視聴2023下半期[Channel Name]=テーブル1318[[#This Row],[Channel Name]])*(MONTH(配信視聴2023下半期[Published Date])=7))</f>
        <v>1</v>
      </c>
      <c r="P19" s="10">
        <f>SUMPRODUCT((配信視聴2023下半期[Channel Name]=テーブル1318[[#This Row],[Channel Name]])*(MONTH(配信視聴2023下半期[Published Date])=8))</f>
        <v>2</v>
      </c>
      <c r="Q19" s="10">
        <f>SUMPRODUCT((配信視聴2023下半期[Channel Name]=テーブル1318[[#This Row],[Channel Name]])*(MONTH(配信視聴2023下半期[Published Date])=9))</f>
        <v>0</v>
      </c>
      <c r="R19" s="10">
        <f>SUMPRODUCT((配信視聴2023下半期[Channel Name]=テーブル1318[[#This Row],[Channel Name]])*(MONTH(配信視聴2023下半期[Published Date])=10))</f>
        <v>2</v>
      </c>
      <c r="S19" s="10">
        <f>SUMPRODUCT((配信視聴2023下半期[Channel Name]=テーブル1318[[#This Row],[Channel Name]])*(MONTH(配信視聴2023下半期[Published Date])=11))</f>
        <v>5</v>
      </c>
      <c r="T19" s="10">
        <f>SUMPRODUCT((配信視聴2023下半期[Channel Name]=テーブル1318[[#This Row],[Channel Name]])*(MONTH(配信視聴2023下半期[Published Date])=12))</f>
        <v>0</v>
      </c>
      <c r="U19" s="10">
        <f>SUMPRODUCT((配信視聴2024上半期[Channel Name]=テーブル1318[[#This Row],[Channel Name]])*(MONTH(配信視聴2024上半期[Published Date])=1))</f>
        <v>1</v>
      </c>
      <c r="V19" s="10">
        <f>SUMPRODUCT((配信視聴2024上半期[Channel Name]=テーブル1318[[#This Row],[Channel Name]])*(MONTH(配信視聴2024上半期[Published Date])=2))</f>
        <v>0</v>
      </c>
      <c r="W19" s="10">
        <f>SUMPRODUCT((配信視聴2024上半期[Channel Name]=テーブル1318[[#This Row],[Channel Name]])*(MONTH(配信視聴2024上半期[Published Date])=3))</f>
        <v>0</v>
      </c>
      <c r="X19" s="10">
        <f>SUMPRODUCT((配信視聴2024上半期[Channel Name]=テーブル1318[[#This Row],[Channel Name]])*(MONTH(配信視聴2024上半期[Published Date])=4))</f>
        <v>1</v>
      </c>
      <c r="Y19" s="10">
        <f>SUMPRODUCT((配信視聴2024上半期[Channel Name]=テーブル1318[[#This Row],[Channel Name]])*(MONTH(配信視聴2024上半期[Published Date])=5))</f>
        <v>1</v>
      </c>
      <c r="Z19" s="10">
        <f>SUMPRODUCT((配信視聴2024上半期[Channel Name]=テーブル1318[[#This Row],[Channel Name]])*(MONTH(配信視聴2024上半期[Published Date])=6))</f>
        <v>1</v>
      </c>
      <c r="AA19" s="10">
        <f>SUMPRODUCT((配信視聴2024下半期[Channel Name]=テーブル1318[[#This Row],[Channel Name]])*(MONTH(配信視聴2024下半期[Published Date])=7))</f>
        <v>0</v>
      </c>
      <c r="AB19" s="10">
        <f>SUMPRODUCT((配信視聴2024下半期[Channel Name]=テーブル1318[[#This Row],[Channel Name]])*(MONTH(配信視聴2024下半期[Published Date])=8))</f>
        <v>0</v>
      </c>
      <c r="AC19" s="10">
        <f>SUMPRODUCT((配信視聴2024下半期[Channel Name]=テーブル1318[[#This Row],[Channel Name]])*(MONTH(配信視聴2024下半期[Published Date])=9))</f>
        <v>0</v>
      </c>
      <c r="AD19" s="10">
        <f>SUMPRODUCT((配信視聴2024下半期[Channel Name]=テーブル1318[[#This Row],[Channel Name]])*(MONTH(配信視聴2024下半期[Published Date])=10))</f>
        <v>0</v>
      </c>
      <c r="AE19" s="10">
        <f>SUMPRODUCT((配信視聴2024下半期[Channel Name]=テーブル1318[[#This Row],[Channel Name]])*(MONTH(配信視聴2024下半期[Published Date])=11))</f>
        <v>0</v>
      </c>
      <c r="AF19" s="10">
        <f>SUMPRODUCT((配信視聴2024下半期[Channel Name]=テーブル1318[[#This Row],[Channel Name]])*(MONTH(配信視聴2024下半期[Published Date])=12))</f>
        <v>0</v>
      </c>
      <c r="AG19" s="10">
        <f>SUMPRODUCT((配信視聴2025上半期[Channel Name]=テーブル1318[[#This Row],[Channel Name]])*(MONTH(配信視聴2025上半期[Published Date])=1))</f>
        <v>1</v>
      </c>
    </row>
    <row r="20" spans="2:33" ht="15.75" customHeight="1" x14ac:dyDescent="0.25">
      <c r="B20" s="10" t="s">
        <v>25</v>
      </c>
      <c r="C2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17</v>
      </c>
      <c r="D20" s="10">
        <f>COUNTIF(配信視聴2023上半期[Channel Name], テーブル1318[[#This Row],[Channel Name]])</f>
        <v>12</v>
      </c>
      <c r="E20" s="10">
        <f>COUNTIF(配信視聴2023下半期[Channel Name], テーブル1318[[#This Row],[Channel Name]])</f>
        <v>3</v>
      </c>
      <c r="F20" s="10">
        <f>COUNTIF(配信視聴2024上半期[Channel Name], テーブル1318[[#This Row],[Channel Name]])</f>
        <v>2</v>
      </c>
      <c r="G20" s="10">
        <f>COUNTIF(配信視聴2024下半期[Channel Name], テーブル1318[[#This Row],[Channel Name]])</f>
        <v>0</v>
      </c>
      <c r="H20" s="10">
        <f>COUNTIF(配信視聴2025上半期[Channel Name], テーブル1318[[#This Row],[Channel Name]])</f>
        <v>0</v>
      </c>
      <c r="I20" s="10">
        <f>SUMPRODUCT((配信視聴2023上半期[Channel Name]=テーブル1318[[#This Row],[Channel Name]])*(MONTH(配信視聴2023上半期[Published Date])=1))</f>
        <v>6</v>
      </c>
      <c r="J20" s="10">
        <f>SUMPRODUCT((配信視聴2023上半期[Channel Name]=テーブル1318[[#This Row],[Channel Name]])*(MONTH(配信視聴2023上半期[Published Date])=2))</f>
        <v>1</v>
      </c>
      <c r="K20" s="10">
        <f>SUMPRODUCT((配信視聴2023上半期[Channel Name]=テーブル1318[[#This Row],[Channel Name]])*(MONTH(配信視聴2023上半期[Published Date])=3))</f>
        <v>3</v>
      </c>
      <c r="L20" s="10">
        <f>SUMPRODUCT((配信視聴2023上半期[Channel Name]=テーブル1318[[#This Row],[Channel Name]])*(MONTH(配信視聴2023上半期[Published Date])=4))</f>
        <v>2</v>
      </c>
      <c r="M20" s="10">
        <f>SUMPRODUCT((配信視聴2023上半期[Channel Name]=テーブル1318[[#This Row],[Channel Name]])*(MONTH(配信視聴2023上半期[Published Date])=5))</f>
        <v>0</v>
      </c>
      <c r="N20" s="10">
        <f>SUMPRODUCT((配信視聴2023上半期[Channel Name]=テーブル1318[[#This Row],[Channel Name]])*(MONTH(配信視聴2023上半期[Published Date])=6))</f>
        <v>0</v>
      </c>
      <c r="O20" s="10">
        <f>SUMPRODUCT((配信視聴2023下半期[Channel Name]=テーブル1318[[#This Row],[Channel Name]])*(MONTH(配信視聴2023下半期[Published Date])=7))</f>
        <v>1</v>
      </c>
      <c r="P20" s="10">
        <f>SUMPRODUCT((配信視聴2023下半期[Channel Name]=テーブル1318[[#This Row],[Channel Name]])*(MONTH(配信視聴2023下半期[Published Date])=8))</f>
        <v>1</v>
      </c>
      <c r="Q20" s="10">
        <f>SUMPRODUCT((配信視聴2023下半期[Channel Name]=テーブル1318[[#This Row],[Channel Name]])*(MONTH(配信視聴2023下半期[Published Date])=9))</f>
        <v>1</v>
      </c>
      <c r="R20" s="10">
        <f>SUMPRODUCT((配信視聴2023下半期[Channel Name]=テーブル1318[[#This Row],[Channel Name]])*(MONTH(配信視聴2023下半期[Published Date])=10))</f>
        <v>0</v>
      </c>
      <c r="S20" s="10">
        <f>SUMPRODUCT((配信視聴2023下半期[Channel Name]=テーブル1318[[#This Row],[Channel Name]])*(MONTH(配信視聴2023下半期[Published Date])=11))</f>
        <v>0</v>
      </c>
      <c r="T20" s="10">
        <f>SUMPRODUCT((配信視聴2023下半期[Channel Name]=テーブル1318[[#This Row],[Channel Name]])*(MONTH(配信視聴2023下半期[Published Date])=12))</f>
        <v>0</v>
      </c>
      <c r="U20" s="10">
        <f>SUMPRODUCT((配信視聴2024上半期[Channel Name]=テーブル1318[[#This Row],[Channel Name]])*(MONTH(配信視聴2024上半期[Published Date])=1))</f>
        <v>1</v>
      </c>
      <c r="V20" s="10">
        <f>SUMPRODUCT((配信視聴2024上半期[Channel Name]=テーブル1318[[#This Row],[Channel Name]])*(MONTH(配信視聴2024上半期[Published Date])=2))</f>
        <v>0</v>
      </c>
      <c r="W20" s="10">
        <f>SUMPRODUCT((配信視聴2024上半期[Channel Name]=テーブル1318[[#This Row],[Channel Name]])*(MONTH(配信視聴2024上半期[Published Date])=3))</f>
        <v>1</v>
      </c>
      <c r="X20" s="10">
        <f>SUMPRODUCT((配信視聴2024上半期[Channel Name]=テーブル1318[[#This Row],[Channel Name]])*(MONTH(配信視聴2024上半期[Published Date])=4))</f>
        <v>0</v>
      </c>
      <c r="Y20" s="10">
        <f>SUMPRODUCT((配信視聴2024上半期[Channel Name]=テーブル1318[[#This Row],[Channel Name]])*(MONTH(配信視聴2024上半期[Published Date])=5))</f>
        <v>0</v>
      </c>
      <c r="Z20" s="10">
        <f>SUMPRODUCT((配信視聴2024上半期[Channel Name]=テーブル1318[[#This Row],[Channel Name]])*(MONTH(配信視聴2024上半期[Published Date])=6))</f>
        <v>0</v>
      </c>
      <c r="AA20" s="10">
        <f>SUMPRODUCT((配信視聴2024下半期[Channel Name]=テーブル1318[[#This Row],[Channel Name]])*(MONTH(配信視聴2024下半期[Published Date])=7))</f>
        <v>0</v>
      </c>
      <c r="AB20" s="10">
        <f>SUMPRODUCT((配信視聴2024下半期[Channel Name]=テーブル1318[[#This Row],[Channel Name]])*(MONTH(配信視聴2024下半期[Published Date])=8))</f>
        <v>0</v>
      </c>
      <c r="AC20" s="10">
        <f>SUMPRODUCT((配信視聴2024下半期[Channel Name]=テーブル1318[[#This Row],[Channel Name]])*(MONTH(配信視聴2024下半期[Published Date])=9))</f>
        <v>0</v>
      </c>
      <c r="AD20" s="10">
        <f>SUMPRODUCT((配信視聴2024下半期[Channel Name]=テーブル1318[[#This Row],[Channel Name]])*(MONTH(配信視聴2024下半期[Published Date])=10))</f>
        <v>0</v>
      </c>
      <c r="AE20" s="10">
        <f>SUMPRODUCT((配信視聴2024下半期[Channel Name]=テーブル1318[[#This Row],[Channel Name]])*(MONTH(配信視聴2024下半期[Published Date])=11))</f>
        <v>0</v>
      </c>
      <c r="AF20" s="10">
        <f>SUMPRODUCT((配信視聴2024下半期[Channel Name]=テーブル1318[[#This Row],[Channel Name]])*(MONTH(配信視聴2024下半期[Published Date])=12))</f>
        <v>0</v>
      </c>
      <c r="AG20" s="10">
        <f>SUMPRODUCT((配信視聴2025上半期[Channel Name]=テーブル1318[[#This Row],[Channel Name]])*(MONTH(配信視聴2025上半期[Published Date])=1))</f>
        <v>0</v>
      </c>
    </row>
    <row r="21" spans="2:33" ht="15.75" customHeight="1" x14ac:dyDescent="0.25">
      <c r="B21" s="10" t="s">
        <v>20</v>
      </c>
      <c r="C2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17</v>
      </c>
      <c r="D21" s="10">
        <f>COUNTIF(配信視聴2023上半期[Channel Name], テーブル1318[[#This Row],[Channel Name]])</f>
        <v>6</v>
      </c>
      <c r="E21" s="10">
        <f>COUNTIF(配信視聴2023下半期[Channel Name], テーブル1318[[#This Row],[Channel Name]])</f>
        <v>2</v>
      </c>
      <c r="F21" s="10">
        <f>COUNTIF(配信視聴2024上半期[Channel Name], テーブル1318[[#This Row],[Channel Name]])</f>
        <v>0</v>
      </c>
      <c r="G21" s="10">
        <f>COUNTIF(配信視聴2024下半期[Channel Name], テーブル1318[[#This Row],[Channel Name]])</f>
        <v>9</v>
      </c>
      <c r="H21" s="10">
        <f>COUNTIF(配信視聴2025上半期[Channel Name], テーブル1318[[#This Row],[Channel Name]])</f>
        <v>0</v>
      </c>
      <c r="I21" s="10">
        <f>SUMPRODUCT((配信視聴2023上半期[Channel Name]=テーブル1318[[#This Row],[Channel Name]])*(MONTH(配信視聴2023上半期[Published Date])=1))</f>
        <v>1</v>
      </c>
      <c r="J21" s="10">
        <f>SUMPRODUCT((配信視聴2023上半期[Channel Name]=テーブル1318[[#This Row],[Channel Name]])*(MONTH(配信視聴2023上半期[Published Date])=2))</f>
        <v>2</v>
      </c>
      <c r="K21" s="10">
        <f>SUMPRODUCT((配信視聴2023上半期[Channel Name]=テーブル1318[[#This Row],[Channel Name]])*(MONTH(配信視聴2023上半期[Published Date])=3))</f>
        <v>1</v>
      </c>
      <c r="L21" s="10">
        <f>SUMPRODUCT((配信視聴2023上半期[Channel Name]=テーブル1318[[#This Row],[Channel Name]])*(MONTH(配信視聴2023上半期[Published Date])=4))</f>
        <v>0</v>
      </c>
      <c r="M21" s="10">
        <f>SUMPRODUCT((配信視聴2023上半期[Channel Name]=テーブル1318[[#This Row],[Channel Name]])*(MONTH(配信視聴2023上半期[Published Date])=5))</f>
        <v>0</v>
      </c>
      <c r="N21" s="10">
        <f>SUMPRODUCT((配信視聴2023上半期[Channel Name]=テーブル1318[[#This Row],[Channel Name]])*(MONTH(配信視聴2023上半期[Published Date])=6))</f>
        <v>1</v>
      </c>
      <c r="O21" s="10">
        <f>SUMPRODUCT((配信視聴2023下半期[Channel Name]=テーブル1318[[#This Row],[Channel Name]])*(MONTH(配信視聴2023下半期[Published Date])=7))</f>
        <v>2</v>
      </c>
      <c r="P21" s="10">
        <f>SUMPRODUCT((配信視聴2023下半期[Channel Name]=テーブル1318[[#This Row],[Channel Name]])*(MONTH(配信視聴2023下半期[Published Date])=8))</f>
        <v>0</v>
      </c>
      <c r="Q21" s="10">
        <f>SUMPRODUCT((配信視聴2023下半期[Channel Name]=テーブル1318[[#This Row],[Channel Name]])*(MONTH(配信視聴2023下半期[Published Date])=9))</f>
        <v>0</v>
      </c>
      <c r="R21" s="10">
        <f>SUMPRODUCT((配信視聴2023下半期[Channel Name]=テーブル1318[[#This Row],[Channel Name]])*(MONTH(配信視聴2023下半期[Published Date])=10))</f>
        <v>0</v>
      </c>
      <c r="S21" s="10">
        <f>SUMPRODUCT((配信視聴2023下半期[Channel Name]=テーブル1318[[#This Row],[Channel Name]])*(MONTH(配信視聴2023下半期[Published Date])=11))</f>
        <v>0</v>
      </c>
      <c r="T21" s="10">
        <f>SUMPRODUCT((配信視聴2023下半期[Channel Name]=テーブル1318[[#This Row],[Channel Name]])*(MONTH(配信視聴2023下半期[Published Date])=12))</f>
        <v>0</v>
      </c>
      <c r="U21" s="10">
        <f>SUMPRODUCT((配信視聴2024上半期[Channel Name]=テーブル1318[[#This Row],[Channel Name]])*(MONTH(配信視聴2024上半期[Published Date])=1))</f>
        <v>0</v>
      </c>
      <c r="V21" s="10">
        <f>SUMPRODUCT((配信視聴2024上半期[Channel Name]=テーブル1318[[#This Row],[Channel Name]])*(MONTH(配信視聴2024上半期[Published Date])=2))</f>
        <v>0</v>
      </c>
      <c r="W21" s="10">
        <f>SUMPRODUCT((配信視聴2024上半期[Channel Name]=テーブル1318[[#This Row],[Channel Name]])*(MONTH(配信視聴2024上半期[Published Date])=3))</f>
        <v>0</v>
      </c>
      <c r="X21" s="10">
        <f>SUMPRODUCT((配信視聴2024上半期[Channel Name]=テーブル1318[[#This Row],[Channel Name]])*(MONTH(配信視聴2024上半期[Published Date])=4))</f>
        <v>0</v>
      </c>
      <c r="Y21" s="10">
        <f>SUMPRODUCT((配信視聴2024上半期[Channel Name]=テーブル1318[[#This Row],[Channel Name]])*(MONTH(配信視聴2024上半期[Published Date])=5))</f>
        <v>0</v>
      </c>
      <c r="Z21" s="10">
        <f>SUMPRODUCT((配信視聴2024上半期[Channel Name]=テーブル1318[[#This Row],[Channel Name]])*(MONTH(配信視聴2024上半期[Published Date])=6))</f>
        <v>0</v>
      </c>
      <c r="AA21" s="10">
        <f>SUMPRODUCT((配信視聴2024下半期[Channel Name]=テーブル1318[[#This Row],[Channel Name]])*(MONTH(配信視聴2024下半期[Published Date])=7))</f>
        <v>0</v>
      </c>
      <c r="AB21" s="10">
        <f>SUMPRODUCT((配信視聴2024下半期[Channel Name]=テーブル1318[[#This Row],[Channel Name]])*(MONTH(配信視聴2024下半期[Published Date])=8))</f>
        <v>3</v>
      </c>
      <c r="AC21" s="10">
        <f>SUMPRODUCT((配信視聴2024下半期[Channel Name]=テーブル1318[[#This Row],[Channel Name]])*(MONTH(配信視聴2024下半期[Published Date])=9))</f>
        <v>5</v>
      </c>
      <c r="AD21" s="10">
        <f>SUMPRODUCT((配信視聴2024下半期[Channel Name]=テーブル1318[[#This Row],[Channel Name]])*(MONTH(配信視聴2024下半期[Published Date])=10))</f>
        <v>0</v>
      </c>
      <c r="AE21" s="10">
        <f>SUMPRODUCT((配信視聴2024下半期[Channel Name]=テーブル1318[[#This Row],[Channel Name]])*(MONTH(配信視聴2024下半期[Published Date])=11))</f>
        <v>1</v>
      </c>
      <c r="AF21" s="10">
        <f>SUMPRODUCT((配信視聴2024下半期[Channel Name]=テーブル1318[[#This Row],[Channel Name]])*(MONTH(配信視聴2024下半期[Published Date])=12))</f>
        <v>0</v>
      </c>
      <c r="AG21" s="10">
        <f>SUMPRODUCT((配信視聴2025上半期[Channel Name]=テーブル1318[[#This Row],[Channel Name]])*(MONTH(配信視聴2025上半期[Published Date])=1))</f>
        <v>0</v>
      </c>
    </row>
    <row r="22" spans="2:33" ht="15.75" customHeight="1" x14ac:dyDescent="0.25">
      <c r="B22" s="10" t="s">
        <v>27</v>
      </c>
      <c r="C2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15</v>
      </c>
      <c r="D22" s="10">
        <f>COUNTIF(配信視聴2023上半期[Channel Name], テーブル1318[[#This Row],[Channel Name]])</f>
        <v>11</v>
      </c>
      <c r="E22" s="10">
        <f>COUNTIF(配信視聴2023下半期[Channel Name], テーブル1318[[#This Row],[Channel Name]])</f>
        <v>4</v>
      </c>
      <c r="F22" s="10">
        <f>COUNTIF(配信視聴2024上半期[Channel Name], テーブル1318[[#This Row],[Channel Name]])</f>
        <v>0</v>
      </c>
      <c r="G22" s="10">
        <f>COUNTIF(配信視聴2024下半期[Channel Name], テーブル1318[[#This Row],[Channel Name]])</f>
        <v>0</v>
      </c>
      <c r="H22" s="10">
        <f>COUNTIF(配信視聴2025上半期[Channel Name], テーブル1318[[#This Row],[Channel Name]])</f>
        <v>0</v>
      </c>
      <c r="I22" s="10">
        <f>SUMPRODUCT((配信視聴2023上半期[Channel Name]=テーブル1318[[#This Row],[Channel Name]])*(MONTH(配信視聴2023上半期[Published Date])=1))</f>
        <v>7</v>
      </c>
      <c r="J22" s="10">
        <f>SUMPRODUCT((配信視聴2023上半期[Channel Name]=テーブル1318[[#This Row],[Channel Name]])*(MONTH(配信視聴2023上半期[Published Date])=2))</f>
        <v>4</v>
      </c>
      <c r="K22" s="10">
        <f>SUMPRODUCT((配信視聴2023上半期[Channel Name]=テーブル1318[[#This Row],[Channel Name]])*(MONTH(配信視聴2023上半期[Published Date])=3))</f>
        <v>0</v>
      </c>
      <c r="L22" s="10">
        <f>SUMPRODUCT((配信視聴2023上半期[Channel Name]=テーブル1318[[#This Row],[Channel Name]])*(MONTH(配信視聴2023上半期[Published Date])=4))</f>
        <v>0</v>
      </c>
      <c r="M22" s="10">
        <f>SUMPRODUCT((配信視聴2023上半期[Channel Name]=テーブル1318[[#This Row],[Channel Name]])*(MONTH(配信視聴2023上半期[Published Date])=5))</f>
        <v>0</v>
      </c>
      <c r="N22" s="10">
        <f>SUMPRODUCT((配信視聴2023上半期[Channel Name]=テーブル1318[[#This Row],[Channel Name]])*(MONTH(配信視聴2023上半期[Published Date])=6))</f>
        <v>0</v>
      </c>
      <c r="O22" s="10">
        <f>SUMPRODUCT((配信視聴2023下半期[Channel Name]=テーブル1318[[#This Row],[Channel Name]])*(MONTH(配信視聴2023下半期[Published Date])=7))</f>
        <v>0</v>
      </c>
      <c r="P22" s="10">
        <f>SUMPRODUCT((配信視聴2023下半期[Channel Name]=テーブル1318[[#This Row],[Channel Name]])*(MONTH(配信視聴2023下半期[Published Date])=8))</f>
        <v>0</v>
      </c>
      <c r="Q22" s="10">
        <f>SUMPRODUCT((配信視聴2023下半期[Channel Name]=テーブル1318[[#This Row],[Channel Name]])*(MONTH(配信視聴2023下半期[Published Date])=9))</f>
        <v>1</v>
      </c>
      <c r="R22" s="10">
        <f>SUMPRODUCT((配信視聴2023下半期[Channel Name]=テーブル1318[[#This Row],[Channel Name]])*(MONTH(配信視聴2023下半期[Published Date])=10))</f>
        <v>0</v>
      </c>
      <c r="S22" s="10">
        <f>SUMPRODUCT((配信視聴2023下半期[Channel Name]=テーブル1318[[#This Row],[Channel Name]])*(MONTH(配信視聴2023下半期[Published Date])=11))</f>
        <v>3</v>
      </c>
      <c r="T22" s="10">
        <f>SUMPRODUCT((配信視聴2023下半期[Channel Name]=テーブル1318[[#This Row],[Channel Name]])*(MONTH(配信視聴2023下半期[Published Date])=12))</f>
        <v>0</v>
      </c>
      <c r="U22" s="10">
        <f>SUMPRODUCT((配信視聴2024上半期[Channel Name]=テーブル1318[[#This Row],[Channel Name]])*(MONTH(配信視聴2024上半期[Published Date])=1))</f>
        <v>0</v>
      </c>
      <c r="V22" s="10">
        <f>SUMPRODUCT((配信視聴2024上半期[Channel Name]=テーブル1318[[#This Row],[Channel Name]])*(MONTH(配信視聴2024上半期[Published Date])=2))</f>
        <v>0</v>
      </c>
      <c r="W22" s="10">
        <f>SUMPRODUCT((配信視聴2024上半期[Channel Name]=テーブル1318[[#This Row],[Channel Name]])*(MONTH(配信視聴2024上半期[Published Date])=3))</f>
        <v>0</v>
      </c>
      <c r="X22" s="10">
        <f>SUMPRODUCT((配信視聴2024上半期[Channel Name]=テーブル1318[[#This Row],[Channel Name]])*(MONTH(配信視聴2024上半期[Published Date])=4))</f>
        <v>0</v>
      </c>
      <c r="Y22" s="10">
        <f>SUMPRODUCT((配信視聴2024上半期[Channel Name]=テーブル1318[[#This Row],[Channel Name]])*(MONTH(配信視聴2024上半期[Published Date])=5))</f>
        <v>0</v>
      </c>
      <c r="Z22" s="10">
        <f>SUMPRODUCT((配信視聴2024上半期[Channel Name]=テーブル1318[[#This Row],[Channel Name]])*(MONTH(配信視聴2024上半期[Published Date])=6))</f>
        <v>0</v>
      </c>
      <c r="AA22" s="10">
        <f>SUMPRODUCT((配信視聴2024下半期[Channel Name]=テーブル1318[[#This Row],[Channel Name]])*(MONTH(配信視聴2024下半期[Published Date])=7))</f>
        <v>0</v>
      </c>
      <c r="AB22" s="10">
        <f>SUMPRODUCT((配信視聴2024下半期[Channel Name]=テーブル1318[[#This Row],[Channel Name]])*(MONTH(配信視聴2024下半期[Published Date])=8))</f>
        <v>0</v>
      </c>
      <c r="AC22" s="10">
        <f>SUMPRODUCT((配信視聴2024下半期[Channel Name]=テーブル1318[[#This Row],[Channel Name]])*(MONTH(配信視聴2024下半期[Published Date])=9))</f>
        <v>0</v>
      </c>
      <c r="AD22" s="10">
        <f>SUMPRODUCT((配信視聴2024下半期[Channel Name]=テーブル1318[[#This Row],[Channel Name]])*(MONTH(配信視聴2024下半期[Published Date])=10))</f>
        <v>0</v>
      </c>
      <c r="AE22" s="10">
        <f>SUMPRODUCT((配信視聴2024下半期[Channel Name]=テーブル1318[[#This Row],[Channel Name]])*(MONTH(配信視聴2024下半期[Published Date])=11))</f>
        <v>0</v>
      </c>
      <c r="AF22" s="10">
        <f>SUMPRODUCT((配信視聴2024下半期[Channel Name]=テーブル1318[[#This Row],[Channel Name]])*(MONTH(配信視聴2024下半期[Published Date])=12))</f>
        <v>0</v>
      </c>
      <c r="AG22" s="10">
        <f>SUMPRODUCT((配信視聴2025上半期[Channel Name]=テーブル1318[[#This Row],[Channel Name]])*(MONTH(配信視聴2025上半期[Published Date])=1))</f>
        <v>0</v>
      </c>
    </row>
    <row r="23" spans="2:33" ht="15.75" customHeight="1" x14ac:dyDescent="0.25">
      <c r="B23" s="10" t="s">
        <v>32</v>
      </c>
      <c r="C2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15</v>
      </c>
      <c r="D23" s="10">
        <f>COUNTIF(配信視聴2023上半期[Channel Name], テーブル1318[[#This Row],[Channel Name]])</f>
        <v>0</v>
      </c>
      <c r="E23" s="10">
        <f>COUNTIF(配信視聴2023下半期[Channel Name], テーブル1318[[#This Row],[Channel Name]])</f>
        <v>2</v>
      </c>
      <c r="F23" s="10">
        <f>COUNTIF(配信視聴2024上半期[Channel Name], テーブル1318[[#This Row],[Channel Name]])</f>
        <v>2</v>
      </c>
      <c r="G23" s="10">
        <f>COUNTIF(配信視聴2024下半期[Channel Name], テーブル1318[[#This Row],[Channel Name]])</f>
        <v>6</v>
      </c>
      <c r="H23" s="10">
        <f>COUNTIF(配信視聴2025上半期[Channel Name], テーブル1318[[#This Row],[Channel Name]])</f>
        <v>5</v>
      </c>
      <c r="I23" s="10">
        <f>SUMPRODUCT((配信視聴2023上半期[Channel Name]=テーブル1318[[#This Row],[Channel Name]])*(MONTH(配信視聴2023上半期[Published Date])=1))</f>
        <v>0</v>
      </c>
      <c r="J23" s="10">
        <f>SUMPRODUCT((配信視聴2023上半期[Channel Name]=テーブル1318[[#This Row],[Channel Name]])*(MONTH(配信視聴2023上半期[Published Date])=2))</f>
        <v>0</v>
      </c>
      <c r="K23" s="10">
        <f>SUMPRODUCT((配信視聴2023上半期[Channel Name]=テーブル1318[[#This Row],[Channel Name]])*(MONTH(配信視聴2023上半期[Published Date])=3))</f>
        <v>0</v>
      </c>
      <c r="L23" s="10">
        <f>SUMPRODUCT((配信視聴2023上半期[Channel Name]=テーブル1318[[#This Row],[Channel Name]])*(MONTH(配信視聴2023上半期[Published Date])=4))</f>
        <v>0</v>
      </c>
      <c r="M23" s="10">
        <f>SUMPRODUCT((配信視聴2023上半期[Channel Name]=テーブル1318[[#This Row],[Channel Name]])*(MONTH(配信視聴2023上半期[Published Date])=5))</f>
        <v>0</v>
      </c>
      <c r="N23" s="10">
        <f>SUMPRODUCT((配信視聴2023上半期[Channel Name]=テーブル1318[[#This Row],[Channel Name]])*(MONTH(配信視聴2023上半期[Published Date])=6))</f>
        <v>0</v>
      </c>
      <c r="O23" s="10">
        <f>SUMPRODUCT((配信視聴2023下半期[Channel Name]=テーブル1318[[#This Row],[Channel Name]])*(MONTH(配信視聴2023下半期[Published Date])=7))</f>
        <v>0</v>
      </c>
      <c r="P23" s="10">
        <f>SUMPRODUCT((配信視聴2023下半期[Channel Name]=テーブル1318[[#This Row],[Channel Name]])*(MONTH(配信視聴2023下半期[Published Date])=8))</f>
        <v>0</v>
      </c>
      <c r="Q23" s="10">
        <f>SUMPRODUCT((配信視聴2023下半期[Channel Name]=テーブル1318[[#This Row],[Channel Name]])*(MONTH(配信視聴2023下半期[Published Date])=9))</f>
        <v>0</v>
      </c>
      <c r="R23" s="10">
        <f>SUMPRODUCT((配信視聴2023下半期[Channel Name]=テーブル1318[[#This Row],[Channel Name]])*(MONTH(配信視聴2023下半期[Published Date])=10))</f>
        <v>1</v>
      </c>
      <c r="S23" s="10">
        <f>SUMPRODUCT((配信視聴2023下半期[Channel Name]=テーブル1318[[#This Row],[Channel Name]])*(MONTH(配信視聴2023下半期[Published Date])=11))</f>
        <v>0</v>
      </c>
      <c r="T23" s="10">
        <f>SUMPRODUCT((配信視聴2023下半期[Channel Name]=テーブル1318[[#This Row],[Channel Name]])*(MONTH(配信視聴2023下半期[Published Date])=12))</f>
        <v>1</v>
      </c>
      <c r="U23" s="10">
        <f>SUMPRODUCT((配信視聴2024上半期[Channel Name]=テーブル1318[[#This Row],[Channel Name]])*(MONTH(配信視聴2024上半期[Published Date])=1))</f>
        <v>1</v>
      </c>
      <c r="V23" s="10">
        <f>SUMPRODUCT((配信視聴2024上半期[Channel Name]=テーブル1318[[#This Row],[Channel Name]])*(MONTH(配信視聴2024上半期[Published Date])=2))</f>
        <v>0</v>
      </c>
      <c r="W23" s="10">
        <f>SUMPRODUCT((配信視聴2024上半期[Channel Name]=テーブル1318[[#This Row],[Channel Name]])*(MONTH(配信視聴2024上半期[Published Date])=3))</f>
        <v>0</v>
      </c>
      <c r="X23" s="10">
        <f>SUMPRODUCT((配信視聴2024上半期[Channel Name]=テーブル1318[[#This Row],[Channel Name]])*(MONTH(配信視聴2024上半期[Published Date])=4))</f>
        <v>1</v>
      </c>
      <c r="Y23" s="10">
        <f>SUMPRODUCT((配信視聴2024上半期[Channel Name]=テーブル1318[[#This Row],[Channel Name]])*(MONTH(配信視聴2024上半期[Published Date])=5))</f>
        <v>0</v>
      </c>
      <c r="Z23" s="10">
        <f>SUMPRODUCT((配信視聴2024上半期[Channel Name]=テーブル1318[[#This Row],[Channel Name]])*(MONTH(配信視聴2024上半期[Published Date])=6))</f>
        <v>0</v>
      </c>
      <c r="AA23" s="10">
        <f>SUMPRODUCT((配信視聴2024下半期[Channel Name]=テーブル1318[[#This Row],[Channel Name]])*(MONTH(配信視聴2024下半期[Published Date])=7))</f>
        <v>0</v>
      </c>
      <c r="AB23" s="10">
        <f>SUMPRODUCT((配信視聴2024下半期[Channel Name]=テーブル1318[[#This Row],[Channel Name]])*(MONTH(配信視聴2024下半期[Published Date])=8))</f>
        <v>0</v>
      </c>
      <c r="AC23" s="10">
        <f>SUMPRODUCT((配信視聴2024下半期[Channel Name]=テーブル1318[[#This Row],[Channel Name]])*(MONTH(配信視聴2024下半期[Published Date])=9))</f>
        <v>0</v>
      </c>
      <c r="AD23" s="10">
        <f>SUMPRODUCT((配信視聴2024下半期[Channel Name]=テーブル1318[[#This Row],[Channel Name]])*(MONTH(配信視聴2024下半期[Published Date])=10))</f>
        <v>2</v>
      </c>
      <c r="AE23" s="10">
        <f>SUMPRODUCT((配信視聴2024下半期[Channel Name]=テーブル1318[[#This Row],[Channel Name]])*(MONTH(配信視聴2024下半期[Published Date])=11))</f>
        <v>2</v>
      </c>
      <c r="AF23" s="10">
        <f>SUMPRODUCT((配信視聴2024下半期[Channel Name]=テーブル1318[[#This Row],[Channel Name]])*(MONTH(配信視聴2024下半期[Published Date])=12))</f>
        <v>2</v>
      </c>
      <c r="AG23" s="10">
        <f>SUMPRODUCT((配信視聴2025上半期[Channel Name]=テーブル1318[[#This Row],[Channel Name]])*(MONTH(配信視聴2025上半期[Published Date])=1))</f>
        <v>4</v>
      </c>
    </row>
    <row r="24" spans="2:33" ht="15.75" customHeight="1" x14ac:dyDescent="0.25">
      <c r="B24" s="10" t="s">
        <v>31</v>
      </c>
      <c r="C2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14</v>
      </c>
      <c r="D24" s="10">
        <f>COUNTIF(配信視聴2023上半期[Channel Name], テーブル1318[[#This Row],[Channel Name]])</f>
        <v>1</v>
      </c>
      <c r="E24" s="10">
        <f>COUNTIF(配信視聴2023下半期[Channel Name], テーブル1318[[#This Row],[Channel Name]])</f>
        <v>2</v>
      </c>
      <c r="F24" s="10">
        <f>COUNTIF(配信視聴2024上半期[Channel Name], テーブル1318[[#This Row],[Channel Name]])</f>
        <v>5</v>
      </c>
      <c r="G24" s="10">
        <f>COUNTIF(配信視聴2024下半期[Channel Name], テーブル1318[[#This Row],[Channel Name]])</f>
        <v>4</v>
      </c>
      <c r="H24" s="10">
        <f>COUNTIF(配信視聴2025上半期[Channel Name], テーブル1318[[#This Row],[Channel Name]])</f>
        <v>2</v>
      </c>
      <c r="I24" s="10">
        <f>SUMPRODUCT((配信視聴2023上半期[Channel Name]=テーブル1318[[#This Row],[Channel Name]])*(MONTH(配信視聴2023上半期[Published Date])=1))</f>
        <v>1</v>
      </c>
      <c r="J24" s="10">
        <f>SUMPRODUCT((配信視聴2023上半期[Channel Name]=テーブル1318[[#This Row],[Channel Name]])*(MONTH(配信視聴2023上半期[Published Date])=2))</f>
        <v>0</v>
      </c>
      <c r="K24" s="10">
        <f>SUMPRODUCT((配信視聴2023上半期[Channel Name]=テーブル1318[[#This Row],[Channel Name]])*(MONTH(配信視聴2023上半期[Published Date])=3))</f>
        <v>0</v>
      </c>
      <c r="L24" s="10">
        <f>SUMPRODUCT((配信視聴2023上半期[Channel Name]=テーブル1318[[#This Row],[Channel Name]])*(MONTH(配信視聴2023上半期[Published Date])=4))</f>
        <v>0</v>
      </c>
      <c r="M24" s="10">
        <f>SUMPRODUCT((配信視聴2023上半期[Channel Name]=テーブル1318[[#This Row],[Channel Name]])*(MONTH(配信視聴2023上半期[Published Date])=5))</f>
        <v>0</v>
      </c>
      <c r="N24" s="10">
        <f>SUMPRODUCT((配信視聴2023上半期[Channel Name]=テーブル1318[[#This Row],[Channel Name]])*(MONTH(配信視聴2023上半期[Published Date])=6))</f>
        <v>0</v>
      </c>
      <c r="O24" s="10">
        <f>SUMPRODUCT((配信視聴2023下半期[Channel Name]=テーブル1318[[#This Row],[Channel Name]])*(MONTH(配信視聴2023下半期[Published Date])=7))</f>
        <v>0</v>
      </c>
      <c r="P24" s="10">
        <f>SUMPRODUCT((配信視聴2023下半期[Channel Name]=テーブル1318[[#This Row],[Channel Name]])*(MONTH(配信視聴2023下半期[Published Date])=8))</f>
        <v>0</v>
      </c>
      <c r="Q24" s="10">
        <f>SUMPRODUCT((配信視聴2023下半期[Channel Name]=テーブル1318[[#This Row],[Channel Name]])*(MONTH(配信視聴2023下半期[Published Date])=9))</f>
        <v>0</v>
      </c>
      <c r="R24" s="10">
        <f>SUMPRODUCT((配信視聴2023下半期[Channel Name]=テーブル1318[[#This Row],[Channel Name]])*(MONTH(配信視聴2023下半期[Published Date])=10))</f>
        <v>1</v>
      </c>
      <c r="S24" s="10">
        <f>SUMPRODUCT((配信視聴2023下半期[Channel Name]=テーブル1318[[#This Row],[Channel Name]])*(MONTH(配信視聴2023下半期[Published Date])=11))</f>
        <v>1</v>
      </c>
      <c r="T24" s="10">
        <f>SUMPRODUCT((配信視聴2023下半期[Channel Name]=テーブル1318[[#This Row],[Channel Name]])*(MONTH(配信視聴2023下半期[Published Date])=12))</f>
        <v>0</v>
      </c>
      <c r="U24" s="10">
        <f>SUMPRODUCT((配信視聴2024上半期[Channel Name]=テーブル1318[[#This Row],[Channel Name]])*(MONTH(配信視聴2024上半期[Published Date])=1))</f>
        <v>0</v>
      </c>
      <c r="V24" s="10">
        <f>SUMPRODUCT((配信視聴2024上半期[Channel Name]=テーブル1318[[#This Row],[Channel Name]])*(MONTH(配信視聴2024上半期[Published Date])=2))</f>
        <v>0</v>
      </c>
      <c r="W24" s="10">
        <f>SUMPRODUCT((配信視聴2024上半期[Channel Name]=テーブル1318[[#This Row],[Channel Name]])*(MONTH(配信視聴2024上半期[Published Date])=3))</f>
        <v>0</v>
      </c>
      <c r="X24" s="10">
        <f>SUMPRODUCT((配信視聴2024上半期[Channel Name]=テーブル1318[[#This Row],[Channel Name]])*(MONTH(配信視聴2024上半期[Published Date])=4))</f>
        <v>0</v>
      </c>
      <c r="Y24" s="10">
        <f>SUMPRODUCT((配信視聴2024上半期[Channel Name]=テーブル1318[[#This Row],[Channel Name]])*(MONTH(配信視聴2024上半期[Published Date])=5))</f>
        <v>1</v>
      </c>
      <c r="Z24" s="10">
        <f>SUMPRODUCT((配信視聴2024上半期[Channel Name]=テーブル1318[[#This Row],[Channel Name]])*(MONTH(配信視聴2024上半期[Published Date])=6))</f>
        <v>4</v>
      </c>
      <c r="AA24" s="10">
        <f>SUMPRODUCT((配信視聴2024下半期[Channel Name]=テーブル1318[[#This Row],[Channel Name]])*(MONTH(配信視聴2024下半期[Published Date])=7))</f>
        <v>0</v>
      </c>
      <c r="AB24" s="10">
        <f>SUMPRODUCT((配信視聴2024下半期[Channel Name]=テーブル1318[[#This Row],[Channel Name]])*(MONTH(配信視聴2024下半期[Published Date])=8))</f>
        <v>0</v>
      </c>
      <c r="AC24" s="10">
        <f>SUMPRODUCT((配信視聴2024下半期[Channel Name]=テーブル1318[[#This Row],[Channel Name]])*(MONTH(配信視聴2024下半期[Published Date])=9))</f>
        <v>0</v>
      </c>
      <c r="AD24" s="10">
        <f>SUMPRODUCT((配信視聴2024下半期[Channel Name]=テーブル1318[[#This Row],[Channel Name]])*(MONTH(配信視聴2024下半期[Published Date])=10))</f>
        <v>1</v>
      </c>
      <c r="AE24" s="10">
        <f>SUMPRODUCT((配信視聴2024下半期[Channel Name]=テーブル1318[[#This Row],[Channel Name]])*(MONTH(配信視聴2024下半期[Published Date])=11))</f>
        <v>1</v>
      </c>
      <c r="AF24" s="10">
        <f>SUMPRODUCT((配信視聴2024下半期[Channel Name]=テーブル1318[[#This Row],[Channel Name]])*(MONTH(配信視聴2024下半期[Published Date])=12))</f>
        <v>0</v>
      </c>
      <c r="AG24" s="10">
        <f>SUMPRODUCT((配信視聴2025上半期[Channel Name]=テーブル1318[[#This Row],[Channel Name]])*(MONTH(配信視聴2025上半期[Published Date])=1))</f>
        <v>2</v>
      </c>
    </row>
    <row r="25" spans="2:33" ht="15.75" customHeight="1" x14ac:dyDescent="0.25">
      <c r="B25" s="10" t="s">
        <v>26</v>
      </c>
      <c r="C2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14</v>
      </c>
      <c r="D25" s="10">
        <f>COUNTIF(配信視聴2023上半期[Channel Name], テーブル1318[[#This Row],[Channel Name]])</f>
        <v>1</v>
      </c>
      <c r="E25" s="10">
        <f>COUNTIF(配信視聴2023下半期[Channel Name], テーブル1318[[#This Row],[Channel Name]])</f>
        <v>2</v>
      </c>
      <c r="F25" s="10">
        <f>COUNTIF(配信視聴2024上半期[Channel Name], テーブル1318[[#This Row],[Channel Name]])</f>
        <v>7</v>
      </c>
      <c r="G25" s="10">
        <f>COUNTIF(配信視聴2024下半期[Channel Name], テーブル1318[[#This Row],[Channel Name]])</f>
        <v>0</v>
      </c>
      <c r="H25" s="10">
        <f>COUNTIF(配信視聴2025上半期[Channel Name], テーブル1318[[#This Row],[Channel Name]])</f>
        <v>4</v>
      </c>
      <c r="I25" s="10">
        <f>SUMPRODUCT((配信視聴2023上半期[Channel Name]=テーブル1318[[#This Row],[Channel Name]])*(MONTH(配信視聴2023上半期[Published Date])=1))</f>
        <v>0</v>
      </c>
      <c r="J25" s="10">
        <f>SUMPRODUCT((配信視聴2023上半期[Channel Name]=テーブル1318[[#This Row],[Channel Name]])*(MONTH(配信視聴2023上半期[Published Date])=2))</f>
        <v>0</v>
      </c>
      <c r="K25" s="10">
        <f>SUMPRODUCT((配信視聴2023上半期[Channel Name]=テーブル1318[[#This Row],[Channel Name]])*(MONTH(配信視聴2023上半期[Published Date])=3))</f>
        <v>0</v>
      </c>
      <c r="L25" s="10">
        <f>SUMPRODUCT((配信視聴2023上半期[Channel Name]=テーブル1318[[#This Row],[Channel Name]])*(MONTH(配信視聴2023上半期[Published Date])=4))</f>
        <v>0</v>
      </c>
      <c r="M25" s="10">
        <f>SUMPRODUCT((配信視聴2023上半期[Channel Name]=テーブル1318[[#This Row],[Channel Name]])*(MONTH(配信視聴2023上半期[Published Date])=5))</f>
        <v>1</v>
      </c>
      <c r="N25" s="10">
        <f>SUMPRODUCT((配信視聴2023上半期[Channel Name]=テーブル1318[[#This Row],[Channel Name]])*(MONTH(配信視聴2023上半期[Published Date])=6))</f>
        <v>0</v>
      </c>
      <c r="O25" s="10">
        <f>SUMPRODUCT((配信視聴2023下半期[Channel Name]=テーブル1318[[#This Row],[Channel Name]])*(MONTH(配信視聴2023下半期[Published Date])=7))</f>
        <v>0</v>
      </c>
      <c r="P25" s="10">
        <f>SUMPRODUCT((配信視聴2023下半期[Channel Name]=テーブル1318[[#This Row],[Channel Name]])*(MONTH(配信視聴2023下半期[Published Date])=8))</f>
        <v>1</v>
      </c>
      <c r="Q25" s="10">
        <f>SUMPRODUCT((配信視聴2023下半期[Channel Name]=テーブル1318[[#This Row],[Channel Name]])*(MONTH(配信視聴2023下半期[Published Date])=9))</f>
        <v>0</v>
      </c>
      <c r="R25" s="10">
        <f>SUMPRODUCT((配信視聴2023下半期[Channel Name]=テーブル1318[[#This Row],[Channel Name]])*(MONTH(配信視聴2023下半期[Published Date])=10))</f>
        <v>1</v>
      </c>
      <c r="S25" s="10">
        <f>SUMPRODUCT((配信視聴2023下半期[Channel Name]=テーブル1318[[#This Row],[Channel Name]])*(MONTH(配信視聴2023下半期[Published Date])=11))</f>
        <v>0</v>
      </c>
      <c r="T25" s="10">
        <f>SUMPRODUCT((配信視聴2023下半期[Channel Name]=テーブル1318[[#This Row],[Channel Name]])*(MONTH(配信視聴2023下半期[Published Date])=12))</f>
        <v>0</v>
      </c>
      <c r="U25" s="10">
        <f>SUMPRODUCT((配信視聴2024上半期[Channel Name]=テーブル1318[[#This Row],[Channel Name]])*(MONTH(配信視聴2024上半期[Published Date])=1))</f>
        <v>0</v>
      </c>
      <c r="V25" s="10">
        <f>SUMPRODUCT((配信視聴2024上半期[Channel Name]=テーブル1318[[#This Row],[Channel Name]])*(MONTH(配信視聴2024上半期[Published Date])=2))</f>
        <v>0</v>
      </c>
      <c r="W25" s="10">
        <f>SUMPRODUCT((配信視聴2024上半期[Channel Name]=テーブル1318[[#This Row],[Channel Name]])*(MONTH(配信視聴2024上半期[Published Date])=3))</f>
        <v>4</v>
      </c>
      <c r="X25" s="10">
        <f>SUMPRODUCT((配信視聴2024上半期[Channel Name]=テーブル1318[[#This Row],[Channel Name]])*(MONTH(配信視聴2024上半期[Published Date])=4))</f>
        <v>1</v>
      </c>
      <c r="Y25" s="10">
        <f>SUMPRODUCT((配信視聴2024上半期[Channel Name]=テーブル1318[[#This Row],[Channel Name]])*(MONTH(配信視聴2024上半期[Published Date])=5))</f>
        <v>2</v>
      </c>
      <c r="Z25" s="10">
        <f>SUMPRODUCT((配信視聴2024上半期[Channel Name]=テーブル1318[[#This Row],[Channel Name]])*(MONTH(配信視聴2024上半期[Published Date])=6))</f>
        <v>0</v>
      </c>
      <c r="AA25" s="10">
        <f>SUMPRODUCT((配信視聴2024下半期[Channel Name]=テーブル1318[[#This Row],[Channel Name]])*(MONTH(配信視聴2024下半期[Published Date])=7))</f>
        <v>0</v>
      </c>
      <c r="AB25" s="10">
        <f>SUMPRODUCT((配信視聴2024下半期[Channel Name]=テーブル1318[[#This Row],[Channel Name]])*(MONTH(配信視聴2024下半期[Published Date])=8))</f>
        <v>0</v>
      </c>
      <c r="AC25" s="10">
        <f>SUMPRODUCT((配信視聴2024下半期[Channel Name]=テーブル1318[[#This Row],[Channel Name]])*(MONTH(配信視聴2024下半期[Published Date])=9))</f>
        <v>0</v>
      </c>
      <c r="AD25" s="10">
        <f>SUMPRODUCT((配信視聴2024下半期[Channel Name]=テーブル1318[[#This Row],[Channel Name]])*(MONTH(配信視聴2024下半期[Published Date])=10))</f>
        <v>0</v>
      </c>
      <c r="AE25" s="10">
        <f>SUMPRODUCT((配信視聴2024下半期[Channel Name]=テーブル1318[[#This Row],[Channel Name]])*(MONTH(配信視聴2024下半期[Published Date])=11))</f>
        <v>0</v>
      </c>
      <c r="AF25" s="10">
        <f>SUMPRODUCT((配信視聴2024下半期[Channel Name]=テーブル1318[[#This Row],[Channel Name]])*(MONTH(配信視聴2024下半期[Published Date])=12))</f>
        <v>0</v>
      </c>
      <c r="AG25" s="10">
        <f>SUMPRODUCT((配信視聴2025上半期[Channel Name]=テーブル1318[[#This Row],[Channel Name]])*(MONTH(配信視聴2025上半期[Published Date])=1))</f>
        <v>3</v>
      </c>
    </row>
    <row r="26" spans="2:33" ht="15.75" customHeight="1" x14ac:dyDescent="0.25">
      <c r="B26" s="10" t="s">
        <v>34</v>
      </c>
      <c r="C2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13</v>
      </c>
      <c r="D26" s="10">
        <f>COUNTIF(配信視聴2023上半期[Channel Name], テーブル1318[[#This Row],[Channel Name]])</f>
        <v>1</v>
      </c>
      <c r="E26" s="10">
        <f>COUNTIF(配信視聴2023下半期[Channel Name], テーブル1318[[#This Row],[Channel Name]])</f>
        <v>8</v>
      </c>
      <c r="F26" s="10">
        <f>COUNTIF(配信視聴2024上半期[Channel Name], テーブル1318[[#This Row],[Channel Name]])</f>
        <v>2</v>
      </c>
      <c r="G26" s="10">
        <f>COUNTIF(配信視聴2024下半期[Channel Name], テーブル1318[[#This Row],[Channel Name]])</f>
        <v>2</v>
      </c>
      <c r="H26" s="10">
        <f>COUNTIF(配信視聴2025上半期[Channel Name], テーブル1318[[#This Row],[Channel Name]])</f>
        <v>0</v>
      </c>
      <c r="I26" s="10">
        <f>SUMPRODUCT((配信視聴2023上半期[Channel Name]=テーブル1318[[#This Row],[Channel Name]])*(MONTH(配信視聴2023上半期[Published Date])=1))</f>
        <v>1</v>
      </c>
      <c r="J26" s="10">
        <f>SUMPRODUCT((配信視聴2023上半期[Channel Name]=テーブル1318[[#This Row],[Channel Name]])*(MONTH(配信視聴2023上半期[Published Date])=2))</f>
        <v>0</v>
      </c>
      <c r="K26" s="10">
        <f>SUMPRODUCT((配信視聴2023上半期[Channel Name]=テーブル1318[[#This Row],[Channel Name]])*(MONTH(配信視聴2023上半期[Published Date])=3))</f>
        <v>0</v>
      </c>
      <c r="L26" s="10">
        <f>SUMPRODUCT((配信視聴2023上半期[Channel Name]=テーブル1318[[#This Row],[Channel Name]])*(MONTH(配信視聴2023上半期[Published Date])=4))</f>
        <v>0</v>
      </c>
      <c r="M26" s="10">
        <f>SUMPRODUCT((配信視聴2023上半期[Channel Name]=テーブル1318[[#This Row],[Channel Name]])*(MONTH(配信視聴2023上半期[Published Date])=5))</f>
        <v>0</v>
      </c>
      <c r="N26" s="10">
        <f>SUMPRODUCT((配信視聴2023上半期[Channel Name]=テーブル1318[[#This Row],[Channel Name]])*(MONTH(配信視聴2023上半期[Published Date])=6))</f>
        <v>0</v>
      </c>
      <c r="O26" s="10">
        <f>SUMPRODUCT((配信視聴2023下半期[Channel Name]=テーブル1318[[#This Row],[Channel Name]])*(MONTH(配信視聴2023下半期[Published Date])=7))</f>
        <v>1</v>
      </c>
      <c r="P26" s="10">
        <f>SUMPRODUCT((配信視聴2023下半期[Channel Name]=テーブル1318[[#This Row],[Channel Name]])*(MONTH(配信視聴2023下半期[Published Date])=8))</f>
        <v>1</v>
      </c>
      <c r="Q26" s="10">
        <f>SUMPRODUCT((配信視聴2023下半期[Channel Name]=テーブル1318[[#This Row],[Channel Name]])*(MONTH(配信視聴2023下半期[Published Date])=9))</f>
        <v>0</v>
      </c>
      <c r="R26" s="10">
        <f>SUMPRODUCT((配信視聴2023下半期[Channel Name]=テーブル1318[[#This Row],[Channel Name]])*(MONTH(配信視聴2023下半期[Published Date])=10))</f>
        <v>0</v>
      </c>
      <c r="S26" s="10">
        <f>SUMPRODUCT((配信視聴2023下半期[Channel Name]=テーブル1318[[#This Row],[Channel Name]])*(MONTH(配信視聴2023下半期[Published Date])=11))</f>
        <v>6</v>
      </c>
      <c r="T26" s="10">
        <f>SUMPRODUCT((配信視聴2023下半期[Channel Name]=テーブル1318[[#This Row],[Channel Name]])*(MONTH(配信視聴2023下半期[Published Date])=12))</f>
        <v>0</v>
      </c>
      <c r="U26" s="10">
        <f>SUMPRODUCT((配信視聴2024上半期[Channel Name]=テーブル1318[[#This Row],[Channel Name]])*(MONTH(配信視聴2024上半期[Published Date])=1))</f>
        <v>0</v>
      </c>
      <c r="V26" s="10">
        <f>SUMPRODUCT((配信視聴2024上半期[Channel Name]=テーブル1318[[#This Row],[Channel Name]])*(MONTH(配信視聴2024上半期[Published Date])=2))</f>
        <v>0</v>
      </c>
      <c r="W26" s="10">
        <f>SUMPRODUCT((配信視聴2024上半期[Channel Name]=テーブル1318[[#This Row],[Channel Name]])*(MONTH(配信視聴2024上半期[Published Date])=3))</f>
        <v>1</v>
      </c>
      <c r="X26" s="10">
        <f>SUMPRODUCT((配信視聴2024上半期[Channel Name]=テーブル1318[[#This Row],[Channel Name]])*(MONTH(配信視聴2024上半期[Published Date])=4))</f>
        <v>0</v>
      </c>
      <c r="Y26" s="10">
        <f>SUMPRODUCT((配信視聴2024上半期[Channel Name]=テーブル1318[[#This Row],[Channel Name]])*(MONTH(配信視聴2024上半期[Published Date])=5))</f>
        <v>0</v>
      </c>
      <c r="Z26" s="10">
        <f>SUMPRODUCT((配信視聴2024上半期[Channel Name]=テーブル1318[[#This Row],[Channel Name]])*(MONTH(配信視聴2024上半期[Published Date])=6))</f>
        <v>1</v>
      </c>
      <c r="AA26" s="10">
        <f>SUMPRODUCT((配信視聴2024下半期[Channel Name]=テーブル1318[[#This Row],[Channel Name]])*(MONTH(配信視聴2024下半期[Published Date])=7))</f>
        <v>0</v>
      </c>
      <c r="AB26" s="10">
        <f>SUMPRODUCT((配信視聴2024下半期[Channel Name]=テーブル1318[[#This Row],[Channel Name]])*(MONTH(配信視聴2024下半期[Published Date])=8))</f>
        <v>0</v>
      </c>
      <c r="AC26" s="10">
        <f>SUMPRODUCT((配信視聴2024下半期[Channel Name]=テーブル1318[[#This Row],[Channel Name]])*(MONTH(配信視聴2024下半期[Published Date])=9))</f>
        <v>1</v>
      </c>
      <c r="AD26" s="10">
        <f>SUMPRODUCT((配信視聴2024下半期[Channel Name]=テーブル1318[[#This Row],[Channel Name]])*(MONTH(配信視聴2024下半期[Published Date])=10))</f>
        <v>1</v>
      </c>
      <c r="AE26" s="10">
        <f>SUMPRODUCT((配信視聴2024下半期[Channel Name]=テーブル1318[[#This Row],[Channel Name]])*(MONTH(配信視聴2024下半期[Published Date])=11))</f>
        <v>0</v>
      </c>
      <c r="AF26" s="10">
        <f>SUMPRODUCT((配信視聴2024下半期[Channel Name]=テーブル1318[[#This Row],[Channel Name]])*(MONTH(配信視聴2024下半期[Published Date])=12))</f>
        <v>0</v>
      </c>
      <c r="AG26" s="10">
        <f>SUMPRODUCT((配信視聴2025上半期[Channel Name]=テーブル1318[[#This Row],[Channel Name]])*(MONTH(配信視聴2025上半期[Published Date])=1))</f>
        <v>0</v>
      </c>
    </row>
    <row r="27" spans="2:33" ht="15.75" customHeight="1" x14ac:dyDescent="0.25">
      <c r="B27" s="10" t="s">
        <v>30</v>
      </c>
      <c r="C2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13</v>
      </c>
      <c r="D27" s="10">
        <f>COUNTIF(配信視聴2023上半期[Channel Name], テーブル1318[[#This Row],[Channel Name]])</f>
        <v>7</v>
      </c>
      <c r="E27" s="10">
        <f>COUNTIF(配信視聴2023下半期[Channel Name], テーブル1318[[#This Row],[Channel Name]])</f>
        <v>4</v>
      </c>
      <c r="F27" s="10">
        <f>COUNTIF(配信視聴2024上半期[Channel Name], テーブル1318[[#This Row],[Channel Name]])</f>
        <v>2</v>
      </c>
      <c r="G27" s="10">
        <f>COUNTIF(配信視聴2024下半期[Channel Name], テーブル1318[[#This Row],[Channel Name]])</f>
        <v>0</v>
      </c>
      <c r="H27" s="10">
        <f>COUNTIF(配信視聴2025上半期[Channel Name], テーブル1318[[#This Row],[Channel Name]])</f>
        <v>0</v>
      </c>
      <c r="I27" s="10">
        <f>SUMPRODUCT((配信視聴2023上半期[Channel Name]=テーブル1318[[#This Row],[Channel Name]])*(MONTH(配信視聴2023上半期[Published Date])=1))</f>
        <v>0</v>
      </c>
      <c r="J27" s="10">
        <f>SUMPRODUCT((配信視聴2023上半期[Channel Name]=テーブル1318[[#This Row],[Channel Name]])*(MONTH(配信視聴2023上半期[Published Date])=2))</f>
        <v>0</v>
      </c>
      <c r="K27" s="10">
        <f>SUMPRODUCT((配信視聴2023上半期[Channel Name]=テーブル1318[[#This Row],[Channel Name]])*(MONTH(配信視聴2023上半期[Published Date])=3))</f>
        <v>3</v>
      </c>
      <c r="L27" s="10">
        <f>SUMPRODUCT((配信視聴2023上半期[Channel Name]=テーブル1318[[#This Row],[Channel Name]])*(MONTH(配信視聴2023上半期[Published Date])=4))</f>
        <v>2</v>
      </c>
      <c r="M27" s="10">
        <f>SUMPRODUCT((配信視聴2023上半期[Channel Name]=テーブル1318[[#This Row],[Channel Name]])*(MONTH(配信視聴2023上半期[Published Date])=5))</f>
        <v>1</v>
      </c>
      <c r="N27" s="10">
        <f>SUMPRODUCT((配信視聴2023上半期[Channel Name]=テーブル1318[[#This Row],[Channel Name]])*(MONTH(配信視聴2023上半期[Published Date])=6))</f>
        <v>1</v>
      </c>
      <c r="O27" s="10">
        <f>SUMPRODUCT((配信視聴2023下半期[Channel Name]=テーブル1318[[#This Row],[Channel Name]])*(MONTH(配信視聴2023下半期[Published Date])=7))</f>
        <v>1</v>
      </c>
      <c r="P27" s="10">
        <f>SUMPRODUCT((配信視聴2023下半期[Channel Name]=テーブル1318[[#This Row],[Channel Name]])*(MONTH(配信視聴2023下半期[Published Date])=8))</f>
        <v>2</v>
      </c>
      <c r="Q27" s="10">
        <f>SUMPRODUCT((配信視聴2023下半期[Channel Name]=テーブル1318[[#This Row],[Channel Name]])*(MONTH(配信視聴2023下半期[Published Date])=9))</f>
        <v>0</v>
      </c>
      <c r="R27" s="10">
        <f>SUMPRODUCT((配信視聴2023下半期[Channel Name]=テーブル1318[[#This Row],[Channel Name]])*(MONTH(配信視聴2023下半期[Published Date])=10))</f>
        <v>0</v>
      </c>
      <c r="S27" s="10">
        <f>SUMPRODUCT((配信視聴2023下半期[Channel Name]=テーブル1318[[#This Row],[Channel Name]])*(MONTH(配信視聴2023下半期[Published Date])=11))</f>
        <v>0</v>
      </c>
      <c r="T27" s="10">
        <f>SUMPRODUCT((配信視聴2023下半期[Channel Name]=テーブル1318[[#This Row],[Channel Name]])*(MONTH(配信視聴2023下半期[Published Date])=12))</f>
        <v>1</v>
      </c>
      <c r="U27" s="10">
        <f>SUMPRODUCT((配信視聴2024上半期[Channel Name]=テーブル1318[[#This Row],[Channel Name]])*(MONTH(配信視聴2024上半期[Published Date])=1))</f>
        <v>0</v>
      </c>
      <c r="V27" s="10">
        <f>SUMPRODUCT((配信視聴2024上半期[Channel Name]=テーブル1318[[#This Row],[Channel Name]])*(MONTH(配信視聴2024上半期[Published Date])=2))</f>
        <v>0</v>
      </c>
      <c r="W27" s="10">
        <f>SUMPRODUCT((配信視聴2024上半期[Channel Name]=テーブル1318[[#This Row],[Channel Name]])*(MONTH(配信視聴2024上半期[Published Date])=3))</f>
        <v>0</v>
      </c>
      <c r="X27" s="10">
        <f>SUMPRODUCT((配信視聴2024上半期[Channel Name]=テーブル1318[[#This Row],[Channel Name]])*(MONTH(配信視聴2024上半期[Published Date])=4))</f>
        <v>0</v>
      </c>
      <c r="Y27" s="10">
        <f>SUMPRODUCT((配信視聴2024上半期[Channel Name]=テーブル1318[[#This Row],[Channel Name]])*(MONTH(配信視聴2024上半期[Published Date])=5))</f>
        <v>0</v>
      </c>
      <c r="Z27" s="10">
        <f>SUMPRODUCT((配信視聴2024上半期[Channel Name]=テーブル1318[[#This Row],[Channel Name]])*(MONTH(配信視聴2024上半期[Published Date])=6))</f>
        <v>2</v>
      </c>
      <c r="AA27" s="10">
        <f>SUMPRODUCT((配信視聴2024下半期[Channel Name]=テーブル1318[[#This Row],[Channel Name]])*(MONTH(配信視聴2024下半期[Published Date])=7))</f>
        <v>0</v>
      </c>
      <c r="AB27" s="10">
        <f>SUMPRODUCT((配信視聴2024下半期[Channel Name]=テーブル1318[[#This Row],[Channel Name]])*(MONTH(配信視聴2024下半期[Published Date])=8))</f>
        <v>0</v>
      </c>
      <c r="AC27" s="10">
        <f>SUMPRODUCT((配信視聴2024下半期[Channel Name]=テーブル1318[[#This Row],[Channel Name]])*(MONTH(配信視聴2024下半期[Published Date])=9))</f>
        <v>0</v>
      </c>
      <c r="AD27" s="10">
        <f>SUMPRODUCT((配信視聴2024下半期[Channel Name]=テーブル1318[[#This Row],[Channel Name]])*(MONTH(配信視聴2024下半期[Published Date])=10))</f>
        <v>0</v>
      </c>
      <c r="AE27" s="10">
        <f>SUMPRODUCT((配信視聴2024下半期[Channel Name]=テーブル1318[[#This Row],[Channel Name]])*(MONTH(配信視聴2024下半期[Published Date])=11))</f>
        <v>0</v>
      </c>
      <c r="AF27" s="10">
        <f>SUMPRODUCT((配信視聴2024下半期[Channel Name]=テーブル1318[[#This Row],[Channel Name]])*(MONTH(配信視聴2024下半期[Published Date])=12))</f>
        <v>0</v>
      </c>
      <c r="AG27" s="10">
        <f>SUMPRODUCT((配信視聴2025上半期[Channel Name]=テーブル1318[[#This Row],[Channel Name]])*(MONTH(配信視聴2025上半期[Published Date])=1))</f>
        <v>0</v>
      </c>
    </row>
    <row r="28" spans="2:33" ht="15.75" customHeight="1" x14ac:dyDescent="0.25">
      <c r="B28" s="10" t="s">
        <v>35</v>
      </c>
      <c r="C2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13</v>
      </c>
      <c r="D28" s="10">
        <f>COUNTIF(配信視聴2023上半期[Channel Name], テーブル1318[[#This Row],[Channel Name]])</f>
        <v>2</v>
      </c>
      <c r="E28" s="10">
        <f>COUNTIF(配信視聴2023下半期[Channel Name], テーブル1318[[#This Row],[Channel Name]])</f>
        <v>3</v>
      </c>
      <c r="F28" s="10">
        <f>COUNTIF(配信視聴2024上半期[Channel Name], テーブル1318[[#This Row],[Channel Name]])</f>
        <v>1</v>
      </c>
      <c r="G28" s="10">
        <f>COUNTIF(配信視聴2024下半期[Channel Name], テーブル1318[[#This Row],[Channel Name]])</f>
        <v>5</v>
      </c>
      <c r="H28" s="10">
        <f>COUNTIF(配信視聴2025上半期[Channel Name], テーブル1318[[#This Row],[Channel Name]])</f>
        <v>2</v>
      </c>
      <c r="I28" s="10">
        <f>SUMPRODUCT((配信視聴2023上半期[Channel Name]=テーブル1318[[#This Row],[Channel Name]])*(MONTH(配信視聴2023上半期[Published Date])=1))</f>
        <v>0</v>
      </c>
      <c r="J28" s="10">
        <f>SUMPRODUCT((配信視聴2023上半期[Channel Name]=テーブル1318[[#This Row],[Channel Name]])*(MONTH(配信視聴2023上半期[Published Date])=2))</f>
        <v>0</v>
      </c>
      <c r="K28" s="10">
        <f>SUMPRODUCT((配信視聴2023上半期[Channel Name]=テーブル1318[[#This Row],[Channel Name]])*(MONTH(配信視聴2023上半期[Published Date])=3))</f>
        <v>0</v>
      </c>
      <c r="L28" s="10">
        <f>SUMPRODUCT((配信視聴2023上半期[Channel Name]=テーブル1318[[#This Row],[Channel Name]])*(MONTH(配信視聴2023上半期[Published Date])=4))</f>
        <v>2</v>
      </c>
      <c r="M28" s="10">
        <f>SUMPRODUCT((配信視聴2023上半期[Channel Name]=テーブル1318[[#This Row],[Channel Name]])*(MONTH(配信視聴2023上半期[Published Date])=5))</f>
        <v>0</v>
      </c>
      <c r="N28" s="10">
        <f>SUMPRODUCT((配信視聴2023上半期[Channel Name]=テーブル1318[[#This Row],[Channel Name]])*(MONTH(配信視聴2023上半期[Published Date])=6))</f>
        <v>0</v>
      </c>
      <c r="O28" s="10">
        <f>SUMPRODUCT((配信視聴2023下半期[Channel Name]=テーブル1318[[#This Row],[Channel Name]])*(MONTH(配信視聴2023下半期[Published Date])=7))</f>
        <v>0</v>
      </c>
      <c r="P28" s="10">
        <f>SUMPRODUCT((配信視聴2023下半期[Channel Name]=テーブル1318[[#This Row],[Channel Name]])*(MONTH(配信視聴2023下半期[Published Date])=8))</f>
        <v>0</v>
      </c>
      <c r="Q28" s="10">
        <f>SUMPRODUCT((配信視聴2023下半期[Channel Name]=テーブル1318[[#This Row],[Channel Name]])*(MONTH(配信視聴2023下半期[Published Date])=9))</f>
        <v>1</v>
      </c>
      <c r="R28" s="10">
        <f>SUMPRODUCT((配信視聴2023下半期[Channel Name]=テーブル1318[[#This Row],[Channel Name]])*(MONTH(配信視聴2023下半期[Published Date])=10))</f>
        <v>1</v>
      </c>
      <c r="S28" s="10">
        <f>SUMPRODUCT((配信視聴2023下半期[Channel Name]=テーブル1318[[#This Row],[Channel Name]])*(MONTH(配信視聴2023下半期[Published Date])=11))</f>
        <v>1</v>
      </c>
      <c r="T28" s="10">
        <f>SUMPRODUCT((配信視聴2023下半期[Channel Name]=テーブル1318[[#This Row],[Channel Name]])*(MONTH(配信視聴2023下半期[Published Date])=12))</f>
        <v>0</v>
      </c>
      <c r="U28" s="10">
        <f>SUMPRODUCT((配信視聴2024上半期[Channel Name]=テーブル1318[[#This Row],[Channel Name]])*(MONTH(配信視聴2024上半期[Published Date])=1))</f>
        <v>0</v>
      </c>
      <c r="V28" s="10">
        <f>SUMPRODUCT((配信視聴2024上半期[Channel Name]=テーブル1318[[#This Row],[Channel Name]])*(MONTH(配信視聴2024上半期[Published Date])=2))</f>
        <v>0</v>
      </c>
      <c r="W28" s="10">
        <f>SUMPRODUCT((配信視聴2024上半期[Channel Name]=テーブル1318[[#This Row],[Channel Name]])*(MONTH(配信視聴2024上半期[Published Date])=3))</f>
        <v>0</v>
      </c>
      <c r="X28" s="10">
        <f>SUMPRODUCT((配信視聴2024上半期[Channel Name]=テーブル1318[[#This Row],[Channel Name]])*(MONTH(配信視聴2024上半期[Published Date])=4))</f>
        <v>0</v>
      </c>
      <c r="Y28" s="10">
        <f>SUMPRODUCT((配信視聴2024上半期[Channel Name]=テーブル1318[[#This Row],[Channel Name]])*(MONTH(配信視聴2024上半期[Published Date])=5))</f>
        <v>1</v>
      </c>
      <c r="Z28" s="10">
        <f>SUMPRODUCT((配信視聴2024上半期[Channel Name]=テーブル1318[[#This Row],[Channel Name]])*(MONTH(配信視聴2024上半期[Published Date])=6))</f>
        <v>0</v>
      </c>
      <c r="AA28" s="10">
        <f>SUMPRODUCT((配信視聴2024下半期[Channel Name]=テーブル1318[[#This Row],[Channel Name]])*(MONTH(配信視聴2024下半期[Published Date])=7))</f>
        <v>3</v>
      </c>
      <c r="AB28" s="10">
        <f>SUMPRODUCT((配信視聴2024下半期[Channel Name]=テーブル1318[[#This Row],[Channel Name]])*(MONTH(配信視聴2024下半期[Published Date])=8))</f>
        <v>2</v>
      </c>
      <c r="AC28" s="10">
        <f>SUMPRODUCT((配信視聴2024下半期[Channel Name]=テーブル1318[[#This Row],[Channel Name]])*(MONTH(配信視聴2024下半期[Published Date])=9))</f>
        <v>0</v>
      </c>
      <c r="AD28" s="10">
        <f>SUMPRODUCT((配信視聴2024下半期[Channel Name]=テーブル1318[[#This Row],[Channel Name]])*(MONTH(配信視聴2024下半期[Published Date])=10))</f>
        <v>0</v>
      </c>
      <c r="AE28" s="10">
        <f>SUMPRODUCT((配信視聴2024下半期[Channel Name]=テーブル1318[[#This Row],[Channel Name]])*(MONTH(配信視聴2024下半期[Published Date])=11))</f>
        <v>0</v>
      </c>
      <c r="AF28" s="10">
        <f>SUMPRODUCT((配信視聴2024下半期[Channel Name]=テーブル1318[[#This Row],[Channel Name]])*(MONTH(配信視聴2024下半期[Published Date])=12))</f>
        <v>0</v>
      </c>
      <c r="AG28" s="10">
        <f>SUMPRODUCT((配信視聴2025上半期[Channel Name]=テーブル1318[[#This Row],[Channel Name]])*(MONTH(配信視聴2025上半期[Published Date])=1))</f>
        <v>0</v>
      </c>
    </row>
    <row r="29" spans="2:33" ht="15.75" customHeight="1" x14ac:dyDescent="0.25">
      <c r="B29" s="10" t="s">
        <v>38</v>
      </c>
      <c r="C2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12</v>
      </c>
      <c r="D29" s="10">
        <f>COUNTIF(配信視聴2023上半期[Channel Name], テーブル1318[[#This Row],[Channel Name]])</f>
        <v>1</v>
      </c>
      <c r="E29" s="10">
        <f>COUNTIF(配信視聴2023下半期[Channel Name], テーブル1318[[#This Row],[Channel Name]])</f>
        <v>7</v>
      </c>
      <c r="F29" s="10">
        <f>COUNTIF(配信視聴2024上半期[Channel Name], テーブル1318[[#This Row],[Channel Name]])</f>
        <v>3</v>
      </c>
      <c r="G29" s="10">
        <f>COUNTIF(配信視聴2024下半期[Channel Name], テーブル1318[[#This Row],[Channel Name]])</f>
        <v>0</v>
      </c>
      <c r="H29" s="10">
        <f>COUNTIF(配信視聴2025上半期[Channel Name], テーブル1318[[#This Row],[Channel Name]])</f>
        <v>1</v>
      </c>
      <c r="I29" s="10">
        <f>SUMPRODUCT((配信視聴2023上半期[Channel Name]=テーブル1318[[#This Row],[Channel Name]])*(MONTH(配信視聴2023上半期[Published Date])=1))</f>
        <v>0</v>
      </c>
      <c r="J29" s="10">
        <f>SUMPRODUCT((配信視聴2023上半期[Channel Name]=テーブル1318[[#This Row],[Channel Name]])*(MONTH(配信視聴2023上半期[Published Date])=2))</f>
        <v>0</v>
      </c>
      <c r="K29" s="10">
        <f>SUMPRODUCT((配信視聴2023上半期[Channel Name]=テーブル1318[[#This Row],[Channel Name]])*(MONTH(配信視聴2023上半期[Published Date])=3))</f>
        <v>0</v>
      </c>
      <c r="L29" s="10">
        <f>SUMPRODUCT((配信視聴2023上半期[Channel Name]=テーブル1318[[#This Row],[Channel Name]])*(MONTH(配信視聴2023上半期[Published Date])=4))</f>
        <v>0</v>
      </c>
      <c r="M29" s="10">
        <f>SUMPRODUCT((配信視聴2023上半期[Channel Name]=テーブル1318[[#This Row],[Channel Name]])*(MONTH(配信視聴2023上半期[Published Date])=5))</f>
        <v>0</v>
      </c>
      <c r="N29" s="10">
        <f>SUMPRODUCT((配信視聴2023上半期[Channel Name]=テーブル1318[[#This Row],[Channel Name]])*(MONTH(配信視聴2023上半期[Published Date])=6))</f>
        <v>1</v>
      </c>
      <c r="O29" s="10">
        <f>SUMPRODUCT((配信視聴2023下半期[Channel Name]=テーブル1318[[#This Row],[Channel Name]])*(MONTH(配信視聴2023下半期[Published Date])=7))</f>
        <v>0</v>
      </c>
      <c r="P29" s="10">
        <f>SUMPRODUCT((配信視聴2023下半期[Channel Name]=テーブル1318[[#This Row],[Channel Name]])*(MONTH(配信視聴2023下半期[Published Date])=8))</f>
        <v>5</v>
      </c>
      <c r="Q29" s="10">
        <f>SUMPRODUCT((配信視聴2023下半期[Channel Name]=テーブル1318[[#This Row],[Channel Name]])*(MONTH(配信視聴2023下半期[Published Date])=9))</f>
        <v>2</v>
      </c>
      <c r="R29" s="10">
        <f>SUMPRODUCT((配信視聴2023下半期[Channel Name]=テーブル1318[[#This Row],[Channel Name]])*(MONTH(配信視聴2023下半期[Published Date])=10))</f>
        <v>0</v>
      </c>
      <c r="S29" s="10">
        <f>SUMPRODUCT((配信視聴2023下半期[Channel Name]=テーブル1318[[#This Row],[Channel Name]])*(MONTH(配信視聴2023下半期[Published Date])=11))</f>
        <v>0</v>
      </c>
      <c r="T29" s="10">
        <f>SUMPRODUCT((配信視聴2023下半期[Channel Name]=テーブル1318[[#This Row],[Channel Name]])*(MONTH(配信視聴2023下半期[Published Date])=12))</f>
        <v>0</v>
      </c>
      <c r="U29" s="10">
        <f>SUMPRODUCT((配信視聴2024上半期[Channel Name]=テーブル1318[[#This Row],[Channel Name]])*(MONTH(配信視聴2024上半期[Published Date])=1))</f>
        <v>0</v>
      </c>
      <c r="V29" s="10">
        <f>SUMPRODUCT((配信視聴2024上半期[Channel Name]=テーブル1318[[#This Row],[Channel Name]])*(MONTH(配信視聴2024上半期[Published Date])=2))</f>
        <v>0</v>
      </c>
      <c r="W29" s="10">
        <f>SUMPRODUCT((配信視聴2024上半期[Channel Name]=テーブル1318[[#This Row],[Channel Name]])*(MONTH(配信視聴2024上半期[Published Date])=3))</f>
        <v>2</v>
      </c>
      <c r="X29" s="10">
        <f>SUMPRODUCT((配信視聴2024上半期[Channel Name]=テーブル1318[[#This Row],[Channel Name]])*(MONTH(配信視聴2024上半期[Published Date])=4))</f>
        <v>0</v>
      </c>
      <c r="Y29" s="10">
        <f>SUMPRODUCT((配信視聴2024上半期[Channel Name]=テーブル1318[[#This Row],[Channel Name]])*(MONTH(配信視聴2024上半期[Published Date])=5))</f>
        <v>1</v>
      </c>
      <c r="Z29" s="10">
        <f>SUMPRODUCT((配信視聴2024上半期[Channel Name]=テーブル1318[[#This Row],[Channel Name]])*(MONTH(配信視聴2024上半期[Published Date])=6))</f>
        <v>0</v>
      </c>
      <c r="AA29" s="10">
        <f>SUMPRODUCT((配信視聴2024下半期[Channel Name]=テーブル1318[[#This Row],[Channel Name]])*(MONTH(配信視聴2024下半期[Published Date])=7))</f>
        <v>0</v>
      </c>
      <c r="AB29" s="10">
        <f>SUMPRODUCT((配信視聴2024下半期[Channel Name]=テーブル1318[[#This Row],[Channel Name]])*(MONTH(配信視聴2024下半期[Published Date])=8))</f>
        <v>0</v>
      </c>
      <c r="AC29" s="10">
        <f>SUMPRODUCT((配信視聴2024下半期[Channel Name]=テーブル1318[[#This Row],[Channel Name]])*(MONTH(配信視聴2024下半期[Published Date])=9))</f>
        <v>0</v>
      </c>
      <c r="AD29" s="10">
        <f>SUMPRODUCT((配信視聴2024下半期[Channel Name]=テーブル1318[[#This Row],[Channel Name]])*(MONTH(配信視聴2024下半期[Published Date])=10))</f>
        <v>0</v>
      </c>
      <c r="AE29" s="10">
        <f>SUMPRODUCT((配信視聴2024下半期[Channel Name]=テーブル1318[[#This Row],[Channel Name]])*(MONTH(配信視聴2024下半期[Published Date])=11))</f>
        <v>0</v>
      </c>
      <c r="AF29" s="10">
        <f>SUMPRODUCT((配信視聴2024下半期[Channel Name]=テーブル1318[[#This Row],[Channel Name]])*(MONTH(配信視聴2024下半期[Published Date])=12))</f>
        <v>0</v>
      </c>
      <c r="AG29" s="10">
        <f>SUMPRODUCT((配信視聴2025上半期[Channel Name]=テーブル1318[[#This Row],[Channel Name]])*(MONTH(配信視聴2025上半期[Published Date])=1))</f>
        <v>0</v>
      </c>
    </row>
    <row r="30" spans="2:33" ht="15.75" customHeight="1" x14ac:dyDescent="0.25">
      <c r="B30" s="10" t="s">
        <v>29</v>
      </c>
      <c r="C3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11</v>
      </c>
      <c r="D30" s="10">
        <f>COUNTIF(配信視聴2023上半期[Channel Name], テーブル1318[[#This Row],[Channel Name]])</f>
        <v>3</v>
      </c>
      <c r="E30" s="10">
        <f>COUNTIF(配信視聴2023下半期[Channel Name], テーブル1318[[#This Row],[Channel Name]])</f>
        <v>0</v>
      </c>
      <c r="F30" s="10">
        <f>COUNTIF(配信視聴2024上半期[Channel Name], テーブル1318[[#This Row],[Channel Name]])</f>
        <v>6</v>
      </c>
      <c r="G30" s="10">
        <f>COUNTIF(配信視聴2024下半期[Channel Name], テーブル1318[[#This Row],[Channel Name]])</f>
        <v>1</v>
      </c>
      <c r="H30" s="10">
        <f>COUNTIF(配信視聴2025上半期[Channel Name], テーブル1318[[#This Row],[Channel Name]])</f>
        <v>1</v>
      </c>
      <c r="I30" s="10">
        <f>SUMPRODUCT((配信視聴2023上半期[Channel Name]=テーブル1318[[#This Row],[Channel Name]])*(MONTH(配信視聴2023上半期[Published Date])=1))</f>
        <v>1</v>
      </c>
      <c r="J30" s="10">
        <f>SUMPRODUCT((配信視聴2023上半期[Channel Name]=テーブル1318[[#This Row],[Channel Name]])*(MONTH(配信視聴2023上半期[Published Date])=2))</f>
        <v>0</v>
      </c>
      <c r="K30" s="10">
        <f>SUMPRODUCT((配信視聴2023上半期[Channel Name]=テーブル1318[[#This Row],[Channel Name]])*(MONTH(配信視聴2023上半期[Published Date])=3))</f>
        <v>1</v>
      </c>
      <c r="L30" s="10">
        <f>SUMPRODUCT((配信視聴2023上半期[Channel Name]=テーブル1318[[#This Row],[Channel Name]])*(MONTH(配信視聴2023上半期[Published Date])=4))</f>
        <v>0</v>
      </c>
      <c r="M30" s="10">
        <f>SUMPRODUCT((配信視聴2023上半期[Channel Name]=テーブル1318[[#This Row],[Channel Name]])*(MONTH(配信視聴2023上半期[Published Date])=5))</f>
        <v>1</v>
      </c>
      <c r="N30" s="10">
        <f>SUMPRODUCT((配信視聴2023上半期[Channel Name]=テーブル1318[[#This Row],[Channel Name]])*(MONTH(配信視聴2023上半期[Published Date])=6))</f>
        <v>0</v>
      </c>
      <c r="O30" s="10">
        <f>SUMPRODUCT((配信視聴2023下半期[Channel Name]=テーブル1318[[#This Row],[Channel Name]])*(MONTH(配信視聴2023下半期[Published Date])=7))</f>
        <v>0</v>
      </c>
      <c r="P30" s="10">
        <f>SUMPRODUCT((配信視聴2023下半期[Channel Name]=テーブル1318[[#This Row],[Channel Name]])*(MONTH(配信視聴2023下半期[Published Date])=8))</f>
        <v>0</v>
      </c>
      <c r="Q30" s="10">
        <f>SUMPRODUCT((配信視聴2023下半期[Channel Name]=テーブル1318[[#This Row],[Channel Name]])*(MONTH(配信視聴2023下半期[Published Date])=9))</f>
        <v>0</v>
      </c>
      <c r="R30" s="10">
        <f>SUMPRODUCT((配信視聴2023下半期[Channel Name]=テーブル1318[[#This Row],[Channel Name]])*(MONTH(配信視聴2023下半期[Published Date])=10))</f>
        <v>0</v>
      </c>
      <c r="S30" s="10">
        <f>SUMPRODUCT((配信視聴2023下半期[Channel Name]=テーブル1318[[#This Row],[Channel Name]])*(MONTH(配信視聴2023下半期[Published Date])=11))</f>
        <v>0</v>
      </c>
      <c r="T30" s="10">
        <f>SUMPRODUCT((配信視聴2023下半期[Channel Name]=テーブル1318[[#This Row],[Channel Name]])*(MONTH(配信視聴2023下半期[Published Date])=12))</f>
        <v>0</v>
      </c>
      <c r="U30" s="10">
        <f>SUMPRODUCT((配信視聴2024上半期[Channel Name]=テーブル1318[[#This Row],[Channel Name]])*(MONTH(配信視聴2024上半期[Published Date])=1))</f>
        <v>0</v>
      </c>
      <c r="V30" s="10">
        <f>SUMPRODUCT((配信視聴2024上半期[Channel Name]=テーブル1318[[#This Row],[Channel Name]])*(MONTH(配信視聴2024上半期[Published Date])=2))</f>
        <v>0</v>
      </c>
      <c r="W30" s="10">
        <f>SUMPRODUCT((配信視聴2024上半期[Channel Name]=テーブル1318[[#This Row],[Channel Name]])*(MONTH(配信視聴2024上半期[Published Date])=3))</f>
        <v>0</v>
      </c>
      <c r="X30" s="10">
        <f>SUMPRODUCT((配信視聴2024上半期[Channel Name]=テーブル1318[[#This Row],[Channel Name]])*(MONTH(配信視聴2024上半期[Published Date])=4))</f>
        <v>1</v>
      </c>
      <c r="Y30" s="10">
        <f>SUMPRODUCT((配信視聴2024上半期[Channel Name]=テーブル1318[[#This Row],[Channel Name]])*(MONTH(配信視聴2024上半期[Published Date])=5))</f>
        <v>5</v>
      </c>
      <c r="Z30" s="10">
        <f>SUMPRODUCT((配信視聴2024上半期[Channel Name]=テーブル1318[[#This Row],[Channel Name]])*(MONTH(配信視聴2024上半期[Published Date])=6))</f>
        <v>0</v>
      </c>
      <c r="AA30" s="10">
        <f>SUMPRODUCT((配信視聴2024下半期[Channel Name]=テーブル1318[[#This Row],[Channel Name]])*(MONTH(配信視聴2024下半期[Published Date])=7))</f>
        <v>0</v>
      </c>
      <c r="AB30" s="10">
        <f>SUMPRODUCT((配信視聴2024下半期[Channel Name]=テーブル1318[[#This Row],[Channel Name]])*(MONTH(配信視聴2024下半期[Published Date])=8))</f>
        <v>0</v>
      </c>
      <c r="AC30" s="10">
        <f>SUMPRODUCT((配信視聴2024下半期[Channel Name]=テーブル1318[[#This Row],[Channel Name]])*(MONTH(配信視聴2024下半期[Published Date])=9))</f>
        <v>0</v>
      </c>
      <c r="AD30" s="10">
        <f>SUMPRODUCT((配信視聴2024下半期[Channel Name]=テーブル1318[[#This Row],[Channel Name]])*(MONTH(配信視聴2024下半期[Published Date])=10))</f>
        <v>0</v>
      </c>
      <c r="AE30" s="10">
        <f>SUMPRODUCT((配信視聴2024下半期[Channel Name]=テーブル1318[[#This Row],[Channel Name]])*(MONTH(配信視聴2024下半期[Published Date])=11))</f>
        <v>1</v>
      </c>
      <c r="AF30" s="10">
        <f>SUMPRODUCT((配信視聴2024下半期[Channel Name]=テーブル1318[[#This Row],[Channel Name]])*(MONTH(配信視聴2024下半期[Published Date])=12))</f>
        <v>0</v>
      </c>
      <c r="AG30" s="10">
        <f>SUMPRODUCT((配信視聴2025上半期[Channel Name]=テーブル1318[[#This Row],[Channel Name]])*(MONTH(配信視聴2025上半期[Published Date])=1))</f>
        <v>0</v>
      </c>
    </row>
    <row r="31" spans="2:33" ht="15.75" customHeight="1" x14ac:dyDescent="0.25">
      <c r="B31" s="10" t="s">
        <v>53</v>
      </c>
      <c r="C3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7</v>
      </c>
      <c r="D31" s="10">
        <f>COUNTIF(配信視聴2023上半期[Channel Name], テーブル1318[[#This Row],[Channel Name]])</f>
        <v>3</v>
      </c>
      <c r="E31" s="10">
        <f>COUNTIF(配信視聴2023下半期[Channel Name], テーブル1318[[#This Row],[Channel Name]])</f>
        <v>3</v>
      </c>
      <c r="F31" s="10">
        <f>COUNTIF(配信視聴2024上半期[Channel Name], テーブル1318[[#This Row],[Channel Name]])</f>
        <v>0</v>
      </c>
      <c r="G31" s="10">
        <f>COUNTIF(配信視聴2024下半期[Channel Name], テーブル1318[[#This Row],[Channel Name]])</f>
        <v>1</v>
      </c>
      <c r="H31" s="10">
        <f>COUNTIF(配信視聴2025上半期[Channel Name], テーブル1318[[#This Row],[Channel Name]])</f>
        <v>0</v>
      </c>
      <c r="I31" s="10">
        <f>SUMPRODUCT((配信視聴2023上半期[Channel Name]=テーブル1318[[#This Row],[Channel Name]])*(MONTH(配信視聴2023上半期[Published Date])=1))</f>
        <v>2</v>
      </c>
      <c r="J31" s="10">
        <f>SUMPRODUCT((配信視聴2023上半期[Channel Name]=テーブル1318[[#This Row],[Channel Name]])*(MONTH(配信視聴2023上半期[Published Date])=2))</f>
        <v>0</v>
      </c>
      <c r="K31" s="10">
        <f>SUMPRODUCT((配信視聴2023上半期[Channel Name]=テーブル1318[[#This Row],[Channel Name]])*(MONTH(配信視聴2023上半期[Published Date])=3))</f>
        <v>0</v>
      </c>
      <c r="L31" s="10">
        <f>SUMPRODUCT((配信視聴2023上半期[Channel Name]=テーブル1318[[#This Row],[Channel Name]])*(MONTH(配信視聴2023上半期[Published Date])=4))</f>
        <v>0</v>
      </c>
      <c r="M31" s="10">
        <f>SUMPRODUCT((配信視聴2023上半期[Channel Name]=テーブル1318[[#This Row],[Channel Name]])*(MONTH(配信視聴2023上半期[Published Date])=5))</f>
        <v>1</v>
      </c>
      <c r="N31" s="10">
        <f>SUMPRODUCT((配信視聴2023上半期[Channel Name]=テーブル1318[[#This Row],[Channel Name]])*(MONTH(配信視聴2023上半期[Published Date])=6))</f>
        <v>0</v>
      </c>
      <c r="O31" s="10">
        <f>SUMPRODUCT((配信視聴2023下半期[Channel Name]=テーブル1318[[#This Row],[Channel Name]])*(MONTH(配信視聴2023下半期[Published Date])=7))</f>
        <v>0</v>
      </c>
      <c r="P31" s="10">
        <f>SUMPRODUCT((配信視聴2023下半期[Channel Name]=テーブル1318[[#This Row],[Channel Name]])*(MONTH(配信視聴2023下半期[Published Date])=8))</f>
        <v>0</v>
      </c>
      <c r="Q31" s="10">
        <f>SUMPRODUCT((配信視聴2023下半期[Channel Name]=テーブル1318[[#This Row],[Channel Name]])*(MONTH(配信視聴2023下半期[Published Date])=9))</f>
        <v>1</v>
      </c>
      <c r="R31" s="10">
        <f>SUMPRODUCT((配信視聴2023下半期[Channel Name]=テーブル1318[[#This Row],[Channel Name]])*(MONTH(配信視聴2023下半期[Published Date])=10))</f>
        <v>0</v>
      </c>
      <c r="S31" s="10">
        <f>SUMPRODUCT((配信視聴2023下半期[Channel Name]=テーブル1318[[#This Row],[Channel Name]])*(MONTH(配信視聴2023下半期[Published Date])=11))</f>
        <v>2</v>
      </c>
      <c r="T31" s="10">
        <f>SUMPRODUCT((配信視聴2023下半期[Channel Name]=テーブル1318[[#This Row],[Channel Name]])*(MONTH(配信視聴2023下半期[Published Date])=12))</f>
        <v>0</v>
      </c>
      <c r="U31" s="10">
        <f>SUMPRODUCT((配信視聴2024上半期[Channel Name]=テーブル1318[[#This Row],[Channel Name]])*(MONTH(配信視聴2024上半期[Published Date])=1))</f>
        <v>0</v>
      </c>
      <c r="V31" s="10">
        <f>SUMPRODUCT((配信視聴2024上半期[Channel Name]=テーブル1318[[#This Row],[Channel Name]])*(MONTH(配信視聴2024上半期[Published Date])=2))</f>
        <v>0</v>
      </c>
      <c r="W31" s="10">
        <f>SUMPRODUCT((配信視聴2024上半期[Channel Name]=テーブル1318[[#This Row],[Channel Name]])*(MONTH(配信視聴2024上半期[Published Date])=3))</f>
        <v>0</v>
      </c>
      <c r="X31" s="10">
        <f>SUMPRODUCT((配信視聴2024上半期[Channel Name]=テーブル1318[[#This Row],[Channel Name]])*(MONTH(配信視聴2024上半期[Published Date])=4))</f>
        <v>0</v>
      </c>
      <c r="Y31" s="10">
        <f>SUMPRODUCT((配信視聴2024上半期[Channel Name]=テーブル1318[[#This Row],[Channel Name]])*(MONTH(配信視聴2024上半期[Published Date])=5))</f>
        <v>0</v>
      </c>
      <c r="Z31" s="10">
        <f>SUMPRODUCT((配信視聴2024上半期[Channel Name]=テーブル1318[[#This Row],[Channel Name]])*(MONTH(配信視聴2024上半期[Published Date])=6))</f>
        <v>0</v>
      </c>
      <c r="AA31" s="10">
        <f>SUMPRODUCT((配信視聴2024下半期[Channel Name]=テーブル1318[[#This Row],[Channel Name]])*(MONTH(配信視聴2024下半期[Published Date])=7))</f>
        <v>0</v>
      </c>
      <c r="AB31" s="10">
        <f>SUMPRODUCT((配信視聴2024下半期[Channel Name]=テーブル1318[[#This Row],[Channel Name]])*(MONTH(配信視聴2024下半期[Published Date])=8))</f>
        <v>0</v>
      </c>
      <c r="AC31" s="10">
        <f>SUMPRODUCT((配信視聴2024下半期[Channel Name]=テーブル1318[[#This Row],[Channel Name]])*(MONTH(配信視聴2024下半期[Published Date])=9))</f>
        <v>0</v>
      </c>
      <c r="AD31" s="10">
        <f>SUMPRODUCT((配信視聴2024下半期[Channel Name]=テーブル1318[[#This Row],[Channel Name]])*(MONTH(配信視聴2024下半期[Published Date])=10))</f>
        <v>1</v>
      </c>
      <c r="AE31" s="10">
        <f>SUMPRODUCT((配信視聴2024下半期[Channel Name]=テーブル1318[[#This Row],[Channel Name]])*(MONTH(配信視聴2024下半期[Published Date])=11))</f>
        <v>0</v>
      </c>
      <c r="AF31" s="10">
        <f>SUMPRODUCT((配信視聴2024下半期[Channel Name]=テーブル1318[[#This Row],[Channel Name]])*(MONTH(配信視聴2024下半期[Published Date])=12))</f>
        <v>0</v>
      </c>
      <c r="AG31" s="10">
        <f>SUMPRODUCT((配信視聴2025上半期[Channel Name]=テーブル1318[[#This Row],[Channel Name]])*(MONTH(配信視聴2025上半期[Published Date])=1))</f>
        <v>0</v>
      </c>
    </row>
    <row r="32" spans="2:33" ht="15.75" customHeight="1" x14ac:dyDescent="0.25">
      <c r="B32" s="10" t="s">
        <v>40</v>
      </c>
      <c r="C3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7</v>
      </c>
      <c r="D32" s="10">
        <f>COUNTIF(配信視聴2023上半期[Channel Name], テーブル1318[[#This Row],[Channel Name]])</f>
        <v>5</v>
      </c>
      <c r="E32" s="10">
        <f>COUNTIF(配信視聴2023下半期[Channel Name], テーブル1318[[#This Row],[Channel Name]])</f>
        <v>1</v>
      </c>
      <c r="F32" s="10">
        <f>COUNTIF(配信視聴2024上半期[Channel Name], テーブル1318[[#This Row],[Channel Name]])</f>
        <v>0</v>
      </c>
      <c r="G32" s="10">
        <f>COUNTIF(配信視聴2024下半期[Channel Name], テーブル1318[[#This Row],[Channel Name]])</f>
        <v>1</v>
      </c>
      <c r="H32" s="10">
        <f>COUNTIF(配信視聴2025上半期[Channel Name], テーブル1318[[#This Row],[Channel Name]])</f>
        <v>0</v>
      </c>
      <c r="I32" s="10">
        <f>SUMPRODUCT((配信視聴2023上半期[Channel Name]=テーブル1318[[#This Row],[Channel Name]])*(MONTH(配信視聴2023上半期[Published Date])=1))</f>
        <v>3</v>
      </c>
      <c r="J32" s="10">
        <f>SUMPRODUCT((配信視聴2023上半期[Channel Name]=テーブル1318[[#This Row],[Channel Name]])*(MONTH(配信視聴2023上半期[Published Date])=2))</f>
        <v>1</v>
      </c>
      <c r="K32" s="10">
        <f>SUMPRODUCT((配信視聴2023上半期[Channel Name]=テーブル1318[[#This Row],[Channel Name]])*(MONTH(配信視聴2023上半期[Published Date])=3))</f>
        <v>0</v>
      </c>
      <c r="L32" s="10">
        <f>SUMPRODUCT((配信視聴2023上半期[Channel Name]=テーブル1318[[#This Row],[Channel Name]])*(MONTH(配信視聴2023上半期[Published Date])=4))</f>
        <v>0</v>
      </c>
      <c r="M32" s="10">
        <f>SUMPRODUCT((配信視聴2023上半期[Channel Name]=テーブル1318[[#This Row],[Channel Name]])*(MONTH(配信視聴2023上半期[Published Date])=5))</f>
        <v>1</v>
      </c>
      <c r="N32" s="10">
        <f>SUMPRODUCT((配信視聴2023上半期[Channel Name]=テーブル1318[[#This Row],[Channel Name]])*(MONTH(配信視聴2023上半期[Published Date])=6))</f>
        <v>0</v>
      </c>
      <c r="O32" s="10">
        <f>SUMPRODUCT((配信視聴2023下半期[Channel Name]=テーブル1318[[#This Row],[Channel Name]])*(MONTH(配信視聴2023下半期[Published Date])=7))</f>
        <v>0</v>
      </c>
      <c r="P32" s="10">
        <f>SUMPRODUCT((配信視聴2023下半期[Channel Name]=テーブル1318[[#This Row],[Channel Name]])*(MONTH(配信視聴2023下半期[Published Date])=8))</f>
        <v>0</v>
      </c>
      <c r="Q32" s="10">
        <f>SUMPRODUCT((配信視聴2023下半期[Channel Name]=テーブル1318[[#This Row],[Channel Name]])*(MONTH(配信視聴2023下半期[Published Date])=9))</f>
        <v>0</v>
      </c>
      <c r="R32" s="10">
        <f>SUMPRODUCT((配信視聴2023下半期[Channel Name]=テーブル1318[[#This Row],[Channel Name]])*(MONTH(配信視聴2023下半期[Published Date])=10))</f>
        <v>0</v>
      </c>
      <c r="S32" s="10">
        <f>SUMPRODUCT((配信視聴2023下半期[Channel Name]=テーブル1318[[#This Row],[Channel Name]])*(MONTH(配信視聴2023下半期[Published Date])=11))</f>
        <v>0</v>
      </c>
      <c r="T32" s="10">
        <f>SUMPRODUCT((配信視聴2023下半期[Channel Name]=テーブル1318[[#This Row],[Channel Name]])*(MONTH(配信視聴2023下半期[Published Date])=12))</f>
        <v>1</v>
      </c>
      <c r="U32" s="10">
        <f>SUMPRODUCT((配信視聴2024上半期[Channel Name]=テーブル1318[[#This Row],[Channel Name]])*(MONTH(配信視聴2024上半期[Published Date])=1))</f>
        <v>0</v>
      </c>
      <c r="V32" s="10">
        <f>SUMPRODUCT((配信視聴2024上半期[Channel Name]=テーブル1318[[#This Row],[Channel Name]])*(MONTH(配信視聴2024上半期[Published Date])=2))</f>
        <v>0</v>
      </c>
      <c r="W32" s="10">
        <f>SUMPRODUCT((配信視聴2024上半期[Channel Name]=テーブル1318[[#This Row],[Channel Name]])*(MONTH(配信視聴2024上半期[Published Date])=3))</f>
        <v>0</v>
      </c>
      <c r="X32" s="10">
        <f>SUMPRODUCT((配信視聴2024上半期[Channel Name]=テーブル1318[[#This Row],[Channel Name]])*(MONTH(配信視聴2024上半期[Published Date])=4))</f>
        <v>0</v>
      </c>
      <c r="Y32" s="10">
        <f>SUMPRODUCT((配信視聴2024上半期[Channel Name]=テーブル1318[[#This Row],[Channel Name]])*(MONTH(配信視聴2024上半期[Published Date])=5))</f>
        <v>0</v>
      </c>
      <c r="Z32" s="10">
        <f>SUMPRODUCT((配信視聴2024上半期[Channel Name]=テーブル1318[[#This Row],[Channel Name]])*(MONTH(配信視聴2024上半期[Published Date])=6))</f>
        <v>0</v>
      </c>
      <c r="AA32" s="10">
        <f>SUMPRODUCT((配信視聴2024下半期[Channel Name]=テーブル1318[[#This Row],[Channel Name]])*(MONTH(配信視聴2024下半期[Published Date])=7))</f>
        <v>0</v>
      </c>
      <c r="AB32" s="10">
        <f>SUMPRODUCT((配信視聴2024下半期[Channel Name]=テーブル1318[[#This Row],[Channel Name]])*(MONTH(配信視聴2024下半期[Published Date])=8))</f>
        <v>0</v>
      </c>
      <c r="AC32" s="10">
        <f>SUMPRODUCT((配信視聴2024下半期[Channel Name]=テーブル1318[[#This Row],[Channel Name]])*(MONTH(配信視聴2024下半期[Published Date])=9))</f>
        <v>0</v>
      </c>
      <c r="AD32" s="10">
        <f>SUMPRODUCT((配信視聴2024下半期[Channel Name]=テーブル1318[[#This Row],[Channel Name]])*(MONTH(配信視聴2024下半期[Published Date])=10))</f>
        <v>1</v>
      </c>
      <c r="AE32" s="10">
        <f>SUMPRODUCT((配信視聴2024下半期[Channel Name]=テーブル1318[[#This Row],[Channel Name]])*(MONTH(配信視聴2024下半期[Published Date])=11))</f>
        <v>0</v>
      </c>
      <c r="AF32" s="10">
        <f>SUMPRODUCT((配信視聴2024下半期[Channel Name]=テーブル1318[[#This Row],[Channel Name]])*(MONTH(配信視聴2024下半期[Published Date])=12))</f>
        <v>0</v>
      </c>
      <c r="AG32" s="10">
        <f>SUMPRODUCT((配信視聴2025上半期[Channel Name]=テーブル1318[[#This Row],[Channel Name]])*(MONTH(配信視聴2025上半期[Published Date])=1))</f>
        <v>0</v>
      </c>
    </row>
    <row r="33" spans="2:33" ht="15.75" customHeight="1" x14ac:dyDescent="0.25">
      <c r="B33" s="10" t="s">
        <v>33</v>
      </c>
      <c r="C3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7</v>
      </c>
      <c r="D33" s="10">
        <f>COUNTIF(配信視聴2023上半期[Channel Name], テーブル1318[[#This Row],[Channel Name]])</f>
        <v>7</v>
      </c>
      <c r="E33" s="10">
        <f>COUNTIF(配信視聴2023下半期[Channel Name], テーブル1318[[#This Row],[Channel Name]])</f>
        <v>0</v>
      </c>
      <c r="F33" s="10">
        <f>COUNTIF(配信視聴2024上半期[Channel Name], テーブル1318[[#This Row],[Channel Name]])</f>
        <v>0</v>
      </c>
      <c r="G33" s="10">
        <f>COUNTIF(配信視聴2024下半期[Channel Name], テーブル1318[[#This Row],[Channel Name]])</f>
        <v>0</v>
      </c>
      <c r="H33" s="10">
        <f>COUNTIF(配信視聴2025上半期[Channel Name], テーブル1318[[#This Row],[Channel Name]])</f>
        <v>0</v>
      </c>
      <c r="I33" s="10">
        <f>SUMPRODUCT((配信視聴2023上半期[Channel Name]=テーブル1318[[#This Row],[Channel Name]])*(MONTH(配信視聴2023上半期[Published Date])=1))</f>
        <v>4</v>
      </c>
      <c r="J33" s="10">
        <f>SUMPRODUCT((配信視聴2023上半期[Channel Name]=テーブル1318[[#This Row],[Channel Name]])*(MONTH(配信視聴2023上半期[Published Date])=2))</f>
        <v>0</v>
      </c>
      <c r="K33" s="10">
        <f>SUMPRODUCT((配信視聴2023上半期[Channel Name]=テーブル1318[[#This Row],[Channel Name]])*(MONTH(配信視聴2023上半期[Published Date])=3))</f>
        <v>0</v>
      </c>
      <c r="L33" s="10">
        <f>SUMPRODUCT((配信視聴2023上半期[Channel Name]=テーブル1318[[#This Row],[Channel Name]])*(MONTH(配信視聴2023上半期[Published Date])=4))</f>
        <v>1</v>
      </c>
      <c r="M33" s="10">
        <f>SUMPRODUCT((配信視聴2023上半期[Channel Name]=テーブル1318[[#This Row],[Channel Name]])*(MONTH(配信視聴2023上半期[Published Date])=5))</f>
        <v>2</v>
      </c>
      <c r="N33" s="10">
        <f>SUMPRODUCT((配信視聴2023上半期[Channel Name]=テーブル1318[[#This Row],[Channel Name]])*(MONTH(配信視聴2023上半期[Published Date])=6))</f>
        <v>0</v>
      </c>
      <c r="O33" s="10">
        <f>SUMPRODUCT((配信視聴2023下半期[Channel Name]=テーブル1318[[#This Row],[Channel Name]])*(MONTH(配信視聴2023下半期[Published Date])=7))</f>
        <v>0</v>
      </c>
      <c r="P33" s="10">
        <f>SUMPRODUCT((配信視聴2023下半期[Channel Name]=テーブル1318[[#This Row],[Channel Name]])*(MONTH(配信視聴2023下半期[Published Date])=8))</f>
        <v>0</v>
      </c>
      <c r="Q33" s="10">
        <f>SUMPRODUCT((配信視聴2023下半期[Channel Name]=テーブル1318[[#This Row],[Channel Name]])*(MONTH(配信視聴2023下半期[Published Date])=9))</f>
        <v>0</v>
      </c>
      <c r="R33" s="10">
        <f>SUMPRODUCT((配信視聴2023下半期[Channel Name]=テーブル1318[[#This Row],[Channel Name]])*(MONTH(配信視聴2023下半期[Published Date])=10))</f>
        <v>0</v>
      </c>
      <c r="S33" s="10">
        <f>SUMPRODUCT((配信視聴2023下半期[Channel Name]=テーブル1318[[#This Row],[Channel Name]])*(MONTH(配信視聴2023下半期[Published Date])=11))</f>
        <v>0</v>
      </c>
      <c r="T33" s="10">
        <f>SUMPRODUCT((配信視聴2023下半期[Channel Name]=テーブル1318[[#This Row],[Channel Name]])*(MONTH(配信視聴2023下半期[Published Date])=12))</f>
        <v>0</v>
      </c>
      <c r="U33" s="10">
        <f>SUMPRODUCT((配信視聴2024上半期[Channel Name]=テーブル1318[[#This Row],[Channel Name]])*(MONTH(配信視聴2024上半期[Published Date])=1))</f>
        <v>0</v>
      </c>
      <c r="V33" s="10">
        <f>SUMPRODUCT((配信視聴2024上半期[Channel Name]=テーブル1318[[#This Row],[Channel Name]])*(MONTH(配信視聴2024上半期[Published Date])=2))</f>
        <v>0</v>
      </c>
      <c r="W33" s="10">
        <f>SUMPRODUCT((配信視聴2024上半期[Channel Name]=テーブル1318[[#This Row],[Channel Name]])*(MONTH(配信視聴2024上半期[Published Date])=3))</f>
        <v>0</v>
      </c>
      <c r="X33" s="10">
        <f>SUMPRODUCT((配信視聴2024上半期[Channel Name]=テーブル1318[[#This Row],[Channel Name]])*(MONTH(配信視聴2024上半期[Published Date])=4))</f>
        <v>0</v>
      </c>
      <c r="Y33" s="10">
        <f>SUMPRODUCT((配信視聴2024上半期[Channel Name]=テーブル1318[[#This Row],[Channel Name]])*(MONTH(配信視聴2024上半期[Published Date])=5))</f>
        <v>0</v>
      </c>
      <c r="Z33" s="10">
        <f>SUMPRODUCT((配信視聴2024上半期[Channel Name]=テーブル1318[[#This Row],[Channel Name]])*(MONTH(配信視聴2024上半期[Published Date])=6))</f>
        <v>0</v>
      </c>
      <c r="AA33" s="10">
        <f>SUMPRODUCT((配信視聴2024下半期[Channel Name]=テーブル1318[[#This Row],[Channel Name]])*(MONTH(配信視聴2024下半期[Published Date])=7))</f>
        <v>0</v>
      </c>
      <c r="AB33" s="10">
        <f>SUMPRODUCT((配信視聴2024下半期[Channel Name]=テーブル1318[[#This Row],[Channel Name]])*(MONTH(配信視聴2024下半期[Published Date])=8))</f>
        <v>0</v>
      </c>
      <c r="AC33" s="10">
        <f>SUMPRODUCT((配信視聴2024下半期[Channel Name]=テーブル1318[[#This Row],[Channel Name]])*(MONTH(配信視聴2024下半期[Published Date])=9))</f>
        <v>0</v>
      </c>
      <c r="AD33" s="10">
        <f>SUMPRODUCT((配信視聴2024下半期[Channel Name]=テーブル1318[[#This Row],[Channel Name]])*(MONTH(配信視聴2024下半期[Published Date])=10))</f>
        <v>0</v>
      </c>
      <c r="AE33" s="10">
        <f>SUMPRODUCT((配信視聴2024下半期[Channel Name]=テーブル1318[[#This Row],[Channel Name]])*(MONTH(配信視聴2024下半期[Published Date])=11))</f>
        <v>0</v>
      </c>
      <c r="AF33" s="10">
        <f>SUMPRODUCT((配信視聴2024下半期[Channel Name]=テーブル1318[[#This Row],[Channel Name]])*(MONTH(配信視聴2024下半期[Published Date])=12))</f>
        <v>0</v>
      </c>
      <c r="AG33" s="10">
        <f>SUMPRODUCT((配信視聴2025上半期[Channel Name]=テーブル1318[[#This Row],[Channel Name]])*(MONTH(配信視聴2025上半期[Published Date])=1))</f>
        <v>0</v>
      </c>
    </row>
    <row r="34" spans="2:33" ht="15.75" customHeight="1" x14ac:dyDescent="0.25">
      <c r="B34" s="10" t="s">
        <v>42</v>
      </c>
      <c r="C3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6</v>
      </c>
      <c r="D34" s="10">
        <f>COUNTIF(配信視聴2023上半期[Channel Name], テーブル1318[[#This Row],[Channel Name]])</f>
        <v>0</v>
      </c>
      <c r="E34" s="10">
        <f>COUNTIF(配信視聴2023下半期[Channel Name], テーブル1318[[#This Row],[Channel Name]])</f>
        <v>5</v>
      </c>
      <c r="F34" s="10">
        <f>COUNTIF(配信視聴2024上半期[Channel Name], テーブル1318[[#This Row],[Channel Name]])</f>
        <v>1</v>
      </c>
      <c r="G34" s="10">
        <f>COUNTIF(配信視聴2024下半期[Channel Name], テーブル1318[[#This Row],[Channel Name]])</f>
        <v>0</v>
      </c>
      <c r="H34" s="10">
        <f>COUNTIF(配信視聴2025上半期[Channel Name], テーブル1318[[#This Row],[Channel Name]])</f>
        <v>0</v>
      </c>
      <c r="I34" s="10">
        <f>SUMPRODUCT((配信視聴2023上半期[Channel Name]=テーブル1318[[#This Row],[Channel Name]])*(MONTH(配信視聴2023上半期[Published Date])=1))</f>
        <v>0</v>
      </c>
      <c r="J34" s="10">
        <f>SUMPRODUCT((配信視聴2023上半期[Channel Name]=テーブル1318[[#This Row],[Channel Name]])*(MONTH(配信視聴2023上半期[Published Date])=2))</f>
        <v>0</v>
      </c>
      <c r="K34" s="10">
        <f>SUMPRODUCT((配信視聴2023上半期[Channel Name]=テーブル1318[[#This Row],[Channel Name]])*(MONTH(配信視聴2023上半期[Published Date])=3))</f>
        <v>0</v>
      </c>
      <c r="L34" s="10">
        <f>SUMPRODUCT((配信視聴2023上半期[Channel Name]=テーブル1318[[#This Row],[Channel Name]])*(MONTH(配信視聴2023上半期[Published Date])=4))</f>
        <v>0</v>
      </c>
      <c r="M34" s="10">
        <f>SUMPRODUCT((配信視聴2023上半期[Channel Name]=テーブル1318[[#This Row],[Channel Name]])*(MONTH(配信視聴2023上半期[Published Date])=5))</f>
        <v>0</v>
      </c>
      <c r="N34" s="10">
        <f>SUMPRODUCT((配信視聴2023上半期[Channel Name]=テーブル1318[[#This Row],[Channel Name]])*(MONTH(配信視聴2023上半期[Published Date])=6))</f>
        <v>0</v>
      </c>
      <c r="O34" s="10">
        <f>SUMPRODUCT((配信視聴2023下半期[Channel Name]=テーブル1318[[#This Row],[Channel Name]])*(MONTH(配信視聴2023下半期[Published Date])=7))</f>
        <v>0</v>
      </c>
      <c r="P34" s="10">
        <f>SUMPRODUCT((配信視聴2023下半期[Channel Name]=テーブル1318[[#This Row],[Channel Name]])*(MONTH(配信視聴2023下半期[Published Date])=8))</f>
        <v>0</v>
      </c>
      <c r="Q34" s="10">
        <f>SUMPRODUCT((配信視聴2023下半期[Channel Name]=テーブル1318[[#This Row],[Channel Name]])*(MONTH(配信視聴2023下半期[Published Date])=9))</f>
        <v>0</v>
      </c>
      <c r="R34" s="10">
        <f>SUMPRODUCT((配信視聴2023下半期[Channel Name]=テーブル1318[[#This Row],[Channel Name]])*(MONTH(配信視聴2023下半期[Published Date])=10))</f>
        <v>0</v>
      </c>
      <c r="S34" s="10">
        <f>SUMPRODUCT((配信視聴2023下半期[Channel Name]=テーブル1318[[#This Row],[Channel Name]])*(MONTH(配信視聴2023下半期[Published Date])=11))</f>
        <v>5</v>
      </c>
      <c r="T34" s="10">
        <f>SUMPRODUCT((配信視聴2023下半期[Channel Name]=テーブル1318[[#This Row],[Channel Name]])*(MONTH(配信視聴2023下半期[Published Date])=12))</f>
        <v>0</v>
      </c>
      <c r="U34" s="10">
        <f>SUMPRODUCT((配信視聴2024上半期[Channel Name]=テーブル1318[[#This Row],[Channel Name]])*(MONTH(配信視聴2024上半期[Published Date])=1))</f>
        <v>0</v>
      </c>
      <c r="V34" s="10">
        <f>SUMPRODUCT((配信視聴2024上半期[Channel Name]=テーブル1318[[#This Row],[Channel Name]])*(MONTH(配信視聴2024上半期[Published Date])=2))</f>
        <v>0</v>
      </c>
      <c r="W34" s="10">
        <f>SUMPRODUCT((配信視聴2024上半期[Channel Name]=テーブル1318[[#This Row],[Channel Name]])*(MONTH(配信視聴2024上半期[Published Date])=3))</f>
        <v>0</v>
      </c>
      <c r="X34" s="10">
        <f>SUMPRODUCT((配信視聴2024上半期[Channel Name]=テーブル1318[[#This Row],[Channel Name]])*(MONTH(配信視聴2024上半期[Published Date])=4))</f>
        <v>0</v>
      </c>
      <c r="Y34" s="10">
        <f>SUMPRODUCT((配信視聴2024上半期[Channel Name]=テーブル1318[[#This Row],[Channel Name]])*(MONTH(配信視聴2024上半期[Published Date])=5))</f>
        <v>1</v>
      </c>
      <c r="Z34" s="10">
        <f>SUMPRODUCT((配信視聴2024上半期[Channel Name]=テーブル1318[[#This Row],[Channel Name]])*(MONTH(配信視聴2024上半期[Published Date])=6))</f>
        <v>0</v>
      </c>
      <c r="AA34" s="10">
        <f>SUMPRODUCT((配信視聴2024下半期[Channel Name]=テーブル1318[[#This Row],[Channel Name]])*(MONTH(配信視聴2024下半期[Published Date])=7))</f>
        <v>0</v>
      </c>
      <c r="AB34" s="10">
        <f>SUMPRODUCT((配信視聴2024下半期[Channel Name]=テーブル1318[[#This Row],[Channel Name]])*(MONTH(配信視聴2024下半期[Published Date])=8))</f>
        <v>0</v>
      </c>
      <c r="AC34" s="10">
        <f>SUMPRODUCT((配信視聴2024下半期[Channel Name]=テーブル1318[[#This Row],[Channel Name]])*(MONTH(配信視聴2024下半期[Published Date])=9))</f>
        <v>0</v>
      </c>
      <c r="AD34" s="10">
        <f>SUMPRODUCT((配信視聴2024下半期[Channel Name]=テーブル1318[[#This Row],[Channel Name]])*(MONTH(配信視聴2024下半期[Published Date])=10))</f>
        <v>0</v>
      </c>
      <c r="AE34" s="10">
        <f>SUMPRODUCT((配信視聴2024下半期[Channel Name]=テーブル1318[[#This Row],[Channel Name]])*(MONTH(配信視聴2024下半期[Published Date])=11))</f>
        <v>0</v>
      </c>
      <c r="AF34" s="10">
        <f>SUMPRODUCT((配信視聴2024下半期[Channel Name]=テーブル1318[[#This Row],[Channel Name]])*(MONTH(配信視聴2024下半期[Published Date])=12))</f>
        <v>0</v>
      </c>
      <c r="AG34" s="10">
        <f>SUMPRODUCT((配信視聴2025上半期[Channel Name]=テーブル1318[[#This Row],[Channel Name]])*(MONTH(配信視聴2025上半期[Published Date])=1))</f>
        <v>0</v>
      </c>
    </row>
    <row r="35" spans="2:33" ht="15.75" customHeight="1" x14ac:dyDescent="0.25">
      <c r="B35" s="10" t="s">
        <v>46</v>
      </c>
      <c r="C3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6</v>
      </c>
      <c r="D35" s="10">
        <f>COUNTIF(配信視聴2023上半期[Channel Name], テーブル1318[[#This Row],[Channel Name]])</f>
        <v>4</v>
      </c>
      <c r="E35" s="10">
        <f>COUNTIF(配信視聴2023下半期[Channel Name], テーブル1318[[#This Row],[Channel Name]])</f>
        <v>2</v>
      </c>
      <c r="F35" s="10">
        <f>COUNTIF(配信視聴2024上半期[Channel Name], テーブル1318[[#This Row],[Channel Name]])</f>
        <v>0</v>
      </c>
      <c r="G35" s="10">
        <f>COUNTIF(配信視聴2024下半期[Channel Name], テーブル1318[[#This Row],[Channel Name]])</f>
        <v>0</v>
      </c>
      <c r="H35" s="10">
        <f>COUNTIF(配信視聴2025上半期[Channel Name], テーブル1318[[#This Row],[Channel Name]])</f>
        <v>0</v>
      </c>
      <c r="I35" s="10">
        <f>SUMPRODUCT((配信視聴2023上半期[Channel Name]=テーブル1318[[#This Row],[Channel Name]])*(MONTH(配信視聴2023上半期[Published Date])=1))</f>
        <v>2</v>
      </c>
      <c r="J35" s="10">
        <f>SUMPRODUCT((配信視聴2023上半期[Channel Name]=テーブル1318[[#This Row],[Channel Name]])*(MONTH(配信視聴2023上半期[Published Date])=2))</f>
        <v>0</v>
      </c>
      <c r="K35" s="10">
        <f>SUMPRODUCT((配信視聴2023上半期[Channel Name]=テーブル1318[[#This Row],[Channel Name]])*(MONTH(配信視聴2023上半期[Published Date])=3))</f>
        <v>1</v>
      </c>
      <c r="L35" s="10">
        <f>SUMPRODUCT((配信視聴2023上半期[Channel Name]=テーブル1318[[#This Row],[Channel Name]])*(MONTH(配信視聴2023上半期[Published Date])=4))</f>
        <v>0</v>
      </c>
      <c r="M35" s="10">
        <f>SUMPRODUCT((配信視聴2023上半期[Channel Name]=テーブル1318[[#This Row],[Channel Name]])*(MONTH(配信視聴2023上半期[Published Date])=5))</f>
        <v>1</v>
      </c>
      <c r="N35" s="10">
        <f>SUMPRODUCT((配信視聴2023上半期[Channel Name]=テーブル1318[[#This Row],[Channel Name]])*(MONTH(配信視聴2023上半期[Published Date])=6))</f>
        <v>0</v>
      </c>
      <c r="O35" s="10">
        <f>SUMPRODUCT((配信視聴2023下半期[Channel Name]=テーブル1318[[#This Row],[Channel Name]])*(MONTH(配信視聴2023下半期[Published Date])=7))</f>
        <v>1</v>
      </c>
      <c r="P35" s="10">
        <f>SUMPRODUCT((配信視聴2023下半期[Channel Name]=テーブル1318[[#This Row],[Channel Name]])*(MONTH(配信視聴2023下半期[Published Date])=8))</f>
        <v>0</v>
      </c>
      <c r="Q35" s="10">
        <f>SUMPRODUCT((配信視聴2023下半期[Channel Name]=テーブル1318[[#This Row],[Channel Name]])*(MONTH(配信視聴2023下半期[Published Date])=9))</f>
        <v>0</v>
      </c>
      <c r="R35" s="10">
        <f>SUMPRODUCT((配信視聴2023下半期[Channel Name]=テーブル1318[[#This Row],[Channel Name]])*(MONTH(配信視聴2023下半期[Published Date])=10))</f>
        <v>0</v>
      </c>
      <c r="S35" s="10">
        <f>SUMPRODUCT((配信視聴2023下半期[Channel Name]=テーブル1318[[#This Row],[Channel Name]])*(MONTH(配信視聴2023下半期[Published Date])=11))</f>
        <v>1</v>
      </c>
      <c r="T35" s="10">
        <f>SUMPRODUCT((配信視聴2023下半期[Channel Name]=テーブル1318[[#This Row],[Channel Name]])*(MONTH(配信視聴2023下半期[Published Date])=12))</f>
        <v>0</v>
      </c>
      <c r="U35" s="10">
        <f>SUMPRODUCT((配信視聴2024上半期[Channel Name]=テーブル1318[[#This Row],[Channel Name]])*(MONTH(配信視聴2024上半期[Published Date])=1))</f>
        <v>0</v>
      </c>
      <c r="V35" s="10">
        <f>SUMPRODUCT((配信視聴2024上半期[Channel Name]=テーブル1318[[#This Row],[Channel Name]])*(MONTH(配信視聴2024上半期[Published Date])=2))</f>
        <v>0</v>
      </c>
      <c r="W35" s="10">
        <f>SUMPRODUCT((配信視聴2024上半期[Channel Name]=テーブル1318[[#This Row],[Channel Name]])*(MONTH(配信視聴2024上半期[Published Date])=3))</f>
        <v>0</v>
      </c>
      <c r="X35" s="10">
        <f>SUMPRODUCT((配信視聴2024上半期[Channel Name]=テーブル1318[[#This Row],[Channel Name]])*(MONTH(配信視聴2024上半期[Published Date])=4))</f>
        <v>0</v>
      </c>
      <c r="Y35" s="10">
        <f>SUMPRODUCT((配信視聴2024上半期[Channel Name]=テーブル1318[[#This Row],[Channel Name]])*(MONTH(配信視聴2024上半期[Published Date])=5))</f>
        <v>0</v>
      </c>
      <c r="Z35" s="10">
        <f>SUMPRODUCT((配信視聴2024上半期[Channel Name]=テーブル1318[[#This Row],[Channel Name]])*(MONTH(配信視聴2024上半期[Published Date])=6))</f>
        <v>0</v>
      </c>
      <c r="AA35" s="10">
        <f>SUMPRODUCT((配信視聴2024下半期[Channel Name]=テーブル1318[[#This Row],[Channel Name]])*(MONTH(配信視聴2024下半期[Published Date])=7))</f>
        <v>0</v>
      </c>
      <c r="AB35" s="10">
        <f>SUMPRODUCT((配信視聴2024下半期[Channel Name]=テーブル1318[[#This Row],[Channel Name]])*(MONTH(配信視聴2024下半期[Published Date])=8))</f>
        <v>0</v>
      </c>
      <c r="AC35" s="10">
        <f>SUMPRODUCT((配信視聴2024下半期[Channel Name]=テーブル1318[[#This Row],[Channel Name]])*(MONTH(配信視聴2024下半期[Published Date])=9))</f>
        <v>0</v>
      </c>
      <c r="AD35" s="10">
        <f>SUMPRODUCT((配信視聴2024下半期[Channel Name]=テーブル1318[[#This Row],[Channel Name]])*(MONTH(配信視聴2024下半期[Published Date])=10))</f>
        <v>0</v>
      </c>
      <c r="AE35" s="10">
        <f>SUMPRODUCT((配信視聴2024下半期[Channel Name]=テーブル1318[[#This Row],[Channel Name]])*(MONTH(配信視聴2024下半期[Published Date])=11))</f>
        <v>0</v>
      </c>
      <c r="AF35" s="10">
        <f>SUMPRODUCT((配信視聴2024下半期[Channel Name]=テーブル1318[[#This Row],[Channel Name]])*(MONTH(配信視聴2024下半期[Published Date])=12))</f>
        <v>0</v>
      </c>
      <c r="AG35" s="10">
        <f>SUMPRODUCT((配信視聴2025上半期[Channel Name]=テーブル1318[[#This Row],[Channel Name]])*(MONTH(配信視聴2025上半期[Published Date])=1))</f>
        <v>0</v>
      </c>
    </row>
    <row r="36" spans="2:33" ht="15.75" customHeight="1" x14ac:dyDescent="0.25">
      <c r="B36" s="10" t="s">
        <v>45</v>
      </c>
      <c r="C3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6</v>
      </c>
      <c r="D36" s="10">
        <f>COUNTIF(配信視聴2023上半期[Channel Name], テーブル1318[[#This Row],[Channel Name]])</f>
        <v>3</v>
      </c>
      <c r="E36" s="10">
        <f>COUNTIF(配信視聴2023下半期[Channel Name], テーブル1318[[#This Row],[Channel Name]])</f>
        <v>1</v>
      </c>
      <c r="F36" s="10">
        <f>COUNTIF(配信視聴2024上半期[Channel Name], テーブル1318[[#This Row],[Channel Name]])</f>
        <v>2</v>
      </c>
      <c r="G36" s="10">
        <f>COUNTIF(配信視聴2024下半期[Channel Name], テーブル1318[[#This Row],[Channel Name]])</f>
        <v>0</v>
      </c>
      <c r="H36" s="10">
        <f>COUNTIF(配信視聴2025上半期[Channel Name], テーブル1318[[#This Row],[Channel Name]])</f>
        <v>0</v>
      </c>
      <c r="I36" s="10">
        <f>SUMPRODUCT((配信視聴2023上半期[Channel Name]=テーブル1318[[#This Row],[Channel Name]])*(MONTH(配信視聴2023上半期[Published Date])=1))</f>
        <v>0</v>
      </c>
      <c r="J36" s="10">
        <f>SUMPRODUCT((配信視聴2023上半期[Channel Name]=テーブル1318[[#This Row],[Channel Name]])*(MONTH(配信視聴2023上半期[Published Date])=2))</f>
        <v>0</v>
      </c>
      <c r="K36" s="10">
        <f>SUMPRODUCT((配信視聴2023上半期[Channel Name]=テーブル1318[[#This Row],[Channel Name]])*(MONTH(配信視聴2023上半期[Published Date])=3))</f>
        <v>0</v>
      </c>
      <c r="L36" s="10">
        <f>SUMPRODUCT((配信視聴2023上半期[Channel Name]=テーブル1318[[#This Row],[Channel Name]])*(MONTH(配信視聴2023上半期[Published Date])=4))</f>
        <v>0</v>
      </c>
      <c r="M36" s="10">
        <f>SUMPRODUCT((配信視聴2023上半期[Channel Name]=テーブル1318[[#This Row],[Channel Name]])*(MONTH(配信視聴2023上半期[Published Date])=5))</f>
        <v>2</v>
      </c>
      <c r="N36" s="10">
        <f>SUMPRODUCT((配信視聴2023上半期[Channel Name]=テーブル1318[[#This Row],[Channel Name]])*(MONTH(配信視聴2023上半期[Published Date])=6))</f>
        <v>1</v>
      </c>
      <c r="O36" s="10">
        <f>SUMPRODUCT((配信視聴2023下半期[Channel Name]=テーブル1318[[#This Row],[Channel Name]])*(MONTH(配信視聴2023下半期[Published Date])=7))</f>
        <v>0</v>
      </c>
      <c r="P36" s="10">
        <f>SUMPRODUCT((配信視聴2023下半期[Channel Name]=テーブル1318[[#This Row],[Channel Name]])*(MONTH(配信視聴2023下半期[Published Date])=8))</f>
        <v>0</v>
      </c>
      <c r="Q36" s="10">
        <f>SUMPRODUCT((配信視聴2023下半期[Channel Name]=テーブル1318[[#This Row],[Channel Name]])*(MONTH(配信視聴2023下半期[Published Date])=9))</f>
        <v>0</v>
      </c>
      <c r="R36" s="10">
        <f>SUMPRODUCT((配信視聴2023下半期[Channel Name]=テーブル1318[[#This Row],[Channel Name]])*(MONTH(配信視聴2023下半期[Published Date])=10))</f>
        <v>0</v>
      </c>
      <c r="S36" s="10">
        <f>SUMPRODUCT((配信視聴2023下半期[Channel Name]=テーブル1318[[#This Row],[Channel Name]])*(MONTH(配信視聴2023下半期[Published Date])=11))</f>
        <v>1</v>
      </c>
      <c r="T36" s="10">
        <f>SUMPRODUCT((配信視聴2023下半期[Channel Name]=テーブル1318[[#This Row],[Channel Name]])*(MONTH(配信視聴2023下半期[Published Date])=12))</f>
        <v>0</v>
      </c>
      <c r="U36" s="10">
        <f>SUMPRODUCT((配信視聴2024上半期[Channel Name]=テーブル1318[[#This Row],[Channel Name]])*(MONTH(配信視聴2024上半期[Published Date])=1))</f>
        <v>1</v>
      </c>
      <c r="V36" s="10">
        <f>SUMPRODUCT((配信視聴2024上半期[Channel Name]=テーブル1318[[#This Row],[Channel Name]])*(MONTH(配信視聴2024上半期[Published Date])=2))</f>
        <v>1</v>
      </c>
      <c r="W36" s="10">
        <f>SUMPRODUCT((配信視聴2024上半期[Channel Name]=テーブル1318[[#This Row],[Channel Name]])*(MONTH(配信視聴2024上半期[Published Date])=3))</f>
        <v>0</v>
      </c>
      <c r="X36" s="10">
        <f>SUMPRODUCT((配信視聴2024上半期[Channel Name]=テーブル1318[[#This Row],[Channel Name]])*(MONTH(配信視聴2024上半期[Published Date])=4))</f>
        <v>0</v>
      </c>
      <c r="Y36" s="10">
        <f>SUMPRODUCT((配信視聴2024上半期[Channel Name]=テーブル1318[[#This Row],[Channel Name]])*(MONTH(配信視聴2024上半期[Published Date])=5))</f>
        <v>0</v>
      </c>
      <c r="Z36" s="10">
        <f>SUMPRODUCT((配信視聴2024上半期[Channel Name]=テーブル1318[[#This Row],[Channel Name]])*(MONTH(配信視聴2024上半期[Published Date])=6))</f>
        <v>0</v>
      </c>
      <c r="AA36" s="10">
        <f>SUMPRODUCT((配信視聴2024下半期[Channel Name]=テーブル1318[[#This Row],[Channel Name]])*(MONTH(配信視聴2024下半期[Published Date])=7))</f>
        <v>0</v>
      </c>
      <c r="AB36" s="10">
        <f>SUMPRODUCT((配信視聴2024下半期[Channel Name]=テーブル1318[[#This Row],[Channel Name]])*(MONTH(配信視聴2024下半期[Published Date])=8))</f>
        <v>0</v>
      </c>
      <c r="AC36" s="10">
        <f>SUMPRODUCT((配信視聴2024下半期[Channel Name]=テーブル1318[[#This Row],[Channel Name]])*(MONTH(配信視聴2024下半期[Published Date])=9))</f>
        <v>0</v>
      </c>
      <c r="AD36" s="10">
        <f>SUMPRODUCT((配信視聴2024下半期[Channel Name]=テーブル1318[[#This Row],[Channel Name]])*(MONTH(配信視聴2024下半期[Published Date])=10))</f>
        <v>0</v>
      </c>
      <c r="AE36" s="10">
        <f>SUMPRODUCT((配信視聴2024下半期[Channel Name]=テーブル1318[[#This Row],[Channel Name]])*(MONTH(配信視聴2024下半期[Published Date])=11))</f>
        <v>0</v>
      </c>
      <c r="AF36" s="10">
        <f>SUMPRODUCT((配信視聴2024下半期[Channel Name]=テーブル1318[[#This Row],[Channel Name]])*(MONTH(配信視聴2024下半期[Published Date])=12))</f>
        <v>0</v>
      </c>
      <c r="AG36" s="10">
        <f>SUMPRODUCT((配信視聴2025上半期[Channel Name]=テーブル1318[[#This Row],[Channel Name]])*(MONTH(配信視聴2025上半期[Published Date])=1))</f>
        <v>0</v>
      </c>
    </row>
    <row r="37" spans="2:33" ht="15.75" customHeight="1" x14ac:dyDescent="0.25">
      <c r="B37" s="10" t="s">
        <v>37</v>
      </c>
      <c r="C3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6</v>
      </c>
      <c r="D37" s="10">
        <f>COUNTIF(配信視聴2023上半期[Channel Name], テーブル1318[[#This Row],[Channel Name]])</f>
        <v>6</v>
      </c>
      <c r="E37" s="10">
        <f>COUNTIF(配信視聴2023下半期[Channel Name], テーブル1318[[#This Row],[Channel Name]])</f>
        <v>0</v>
      </c>
      <c r="F37" s="10">
        <f>COUNTIF(配信視聴2024上半期[Channel Name], テーブル1318[[#This Row],[Channel Name]])</f>
        <v>0</v>
      </c>
      <c r="G37" s="10">
        <f>COUNTIF(配信視聴2024下半期[Channel Name], テーブル1318[[#This Row],[Channel Name]])</f>
        <v>0</v>
      </c>
      <c r="H37" s="10">
        <f>COUNTIF(配信視聴2025上半期[Channel Name], テーブル1318[[#This Row],[Channel Name]])</f>
        <v>0</v>
      </c>
      <c r="I37" s="10">
        <f>SUMPRODUCT((配信視聴2023上半期[Channel Name]=テーブル1318[[#This Row],[Channel Name]])*(MONTH(配信視聴2023上半期[Published Date])=1))</f>
        <v>0</v>
      </c>
      <c r="J37" s="10">
        <f>SUMPRODUCT((配信視聴2023上半期[Channel Name]=テーブル1318[[#This Row],[Channel Name]])*(MONTH(配信視聴2023上半期[Published Date])=2))</f>
        <v>0</v>
      </c>
      <c r="K37" s="10">
        <f>SUMPRODUCT((配信視聴2023上半期[Channel Name]=テーブル1318[[#This Row],[Channel Name]])*(MONTH(配信視聴2023上半期[Published Date])=3))</f>
        <v>0</v>
      </c>
      <c r="L37" s="10">
        <f>SUMPRODUCT((配信視聴2023上半期[Channel Name]=テーブル1318[[#This Row],[Channel Name]])*(MONTH(配信視聴2023上半期[Published Date])=4))</f>
        <v>0</v>
      </c>
      <c r="M37" s="10">
        <f>SUMPRODUCT((配信視聴2023上半期[Channel Name]=テーブル1318[[#This Row],[Channel Name]])*(MONTH(配信視聴2023上半期[Published Date])=5))</f>
        <v>0</v>
      </c>
      <c r="N37" s="10">
        <f>SUMPRODUCT((配信視聴2023上半期[Channel Name]=テーブル1318[[#This Row],[Channel Name]])*(MONTH(配信視聴2023上半期[Published Date])=6))</f>
        <v>6</v>
      </c>
      <c r="O37" s="10">
        <f>SUMPRODUCT((配信視聴2023下半期[Channel Name]=テーブル1318[[#This Row],[Channel Name]])*(MONTH(配信視聴2023下半期[Published Date])=7))</f>
        <v>0</v>
      </c>
      <c r="P37" s="10">
        <f>SUMPRODUCT((配信視聴2023下半期[Channel Name]=テーブル1318[[#This Row],[Channel Name]])*(MONTH(配信視聴2023下半期[Published Date])=8))</f>
        <v>0</v>
      </c>
      <c r="Q37" s="10">
        <f>SUMPRODUCT((配信視聴2023下半期[Channel Name]=テーブル1318[[#This Row],[Channel Name]])*(MONTH(配信視聴2023下半期[Published Date])=9))</f>
        <v>0</v>
      </c>
      <c r="R37" s="10">
        <f>SUMPRODUCT((配信視聴2023下半期[Channel Name]=テーブル1318[[#This Row],[Channel Name]])*(MONTH(配信視聴2023下半期[Published Date])=10))</f>
        <v>0</v>
      </c>
      <c r="S37" s="10">
        <f>SUMPRODUCT((配信視聴2023下半期[Channel Name]=テーブル1318[[#This Row],[Channel Name]])*(MONTH(配信視聴2023下半期[Published Date])=11))</f>
        <v>0</v>
      </c>
      <c r="T37" s="10">
        <f>SUMPRODUCT((配信視聴2023下半期[Channel Name]=テーブル1318[[#This Row],[Channel Name]])*(MONTH(配信視聴2023下半期[Published Date])=12))</f>
        <v>0</v>
      </c>
      <c r="U37" s="10">
        <f>SUMPRODUCT((配信視聴2024上半期[Channel Name]=テーブル1318[[#This Row],[Channel Name]])*(MONTH(配信視聴2024上半期[Published Date])=1))</f>
        <v>0</v>
      </c>
      <c r="V37" s="10">
        <f>SUMPRODUCT((配信視聴2024上半期[Channel Name]=テーブル1318[[#This Row],[Channel Name]])*(MONTH(配信視聴2024上半期[Published Date])=2))</f>
        <v>0</v>
      </c>
      <c r="W37" s="10">
        <f>SUMPRODUCT((配信視聴2024上半期[Channel Name]=テーブル1318[[#This Row],[Channel Name]])*(MONTH(配信視聴2024上半期[Published Date])=3))</f>
        <v>0</v>
      </c>
      <c r="X37" s="10">
        <f>SUMPRODUCT((配信視聴2024上半期[Channel Name]=テーブル1318[[#This Row],[Channel Name]])*(MONTH(配信視聴2024上半期[Published Date])=4))</f>
        <v>0</v>
      </c>
      <c r="Y37" s="10">
        <f>SUMPRODUCT((配信視聴2024上半期[Channel Name]=テーブル1318[[#This Row],[Channel Name]])*(MONTH(配信視聴2024上半期[Published Date])=5))</f>
        <v>0</v>
      </c>
      <c r="Z37" s="10">
        <f>SUMPRODUCT((配信視聴2024上半期[Channel Name]=テーブル1318[[#This Row],[Channel Name]])*(MONTH(配信視聴2024上半期[Published Date])=6))</f>
        <v>0</v>
      </c>
      <c r="AA37" s="10">
        <f>SUMPRODUCT((配信視聴2024下半期[Channel Name]=テーブル1318[[#This Row],[Channel Name]])*(MONTH(配信視聴2024下半期[Published Date])=7))</f>
        <v>0</v>
      </c>
      <c r="AB37" s="10">
        <f>SUMPRODUCT((配信視聴2024下半期[Channel Name]=テーブル1318[[#This Row],[Channel Name]])*(MONTH(配信視聴2024下半期[Published Date])=8))</f>
        <v>0</v>
      </c>
      <c r="AC37" s="10">
        <f>SUMPRODUCT((配信視聴2024下半期[Channel Name]=テーブル1318[[#This Row],[Channel Name]])*(MONTH(配信視聴2024下半期[Published Date])=9))</f>
        <v>0</v>
      </c>
      <c r="AD37" s="10">
        <f>SUMPRODUCT((配信視聴2024下半期[Channel Name]=テーブル1318[[#This Row],[Channel Name]])*(MONTH(配信視聴2024下半期[Published Date])=10))</f>
        <v>0</v>
      </c>
      <c r="AE37" s="10">
        <f>SUMPRODUCT((配信視聴2024下半期[Channel Name]=テーブル1318[[#This Row],[Channel Name]])*(MONTH(配信視聴2024下半期[Published Date])=11))</f>
        <v>0</v>
      </c>
      <c r="AF37" s="10">
        <f>SUMPRODUCT((配信視聴2024下半期[Channel Name]=テーブル1318[[#This Row],[Channel Name]])*(MONTH(配信視聴2024下半期[Published Date])=12))</f>
        <v>0</v>
      </c>
      <c r="AG37" s="10">
        <f>SUMPRODUCT((配信視聴2025上半期[Channel Name]=テーブル1318[[#This Row],[Channel Name]])*(MONTH(配信視聴2025上半期[Published Date])=1))</f>
        <v>0</v>
      </c>
    </row>
    <row r="38" spans="2:33" ht="15.75" customHeight="1" x14ac:dyDescent="0.25">
      <c r="B38" s="10" t="s">
        <v>59</v>
      </c>
      <c r="C3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5</v>
      </c>
      <c r="D38" s="10">
        <f>COUNTIF(配信視聴2023上半期[Channel Name], テーブル1318[[#This Row],[Channel Name]])</f>
        <v>2</v>
      </c>
      <c r="E38" s="10">
        <f>COUNTIF(配信視聴2023下半期[Channel Name], テーブル1318[[#This Row],[Channel Name]])</f>
        <v>2</v>
      </c>
      <c r="F38" s="10">
        <f>COUNTIF(配信視聴2024上半期[Channel Name], テーブル1318[[#This Row],[Channel Name]])</f>
        <v>0</v>
      </c>
      <c r="G38" s="10">
        <f>COUNTIF(配信視聴2024下半期[Channel Name], テーブル1318[[#This Row],[Channel Name]])</f>
        <v>1</v>
      </c>
      <c r="H38" s="10">
        <f>COUNTIF(配信視聴2025上半期[Channel Name], テーブル1318[[#This Row],[Channel Name]])</f>
        <v>0</v>
      </c>
      <c r="I38" s="10">
        <f>SUMPRODUCT((配信視聴2023上半期[Channel Name]=テーブル1318[[#This Row],[Channel Name]])*(MONTH(配信視聴2023上半期[Published Date])=1))</f>
        <v>0</v>
      </c>
      <c r="J38" s="10">
        <f>SUMPRODUCT((配信視聴2023上半期[Channel Name]=テーブル1318[[#This Row],[Channel Name]])*(MONTH(配信視聴2023上半期[Published Date])=2))</f>
        <v>0</v>
      </c>
      <c r="K38" s="10">
        <f>SUMPRODUCT((配信視聴2023上半期[Channel Name]=テーブル1318[[#This Row],[Channel Name]])*(MONTH(配信視聴2023上半期[Published Date])=3))</f>
        <v>0</v>
      </c>
      <c r="L38" s="10">
        <f>SUMPRODUCT((配信視聴2023上半期[Channel Name]=テーブル1318[[#This Row],[Channel Name]])*(MONTH(配信視聴2023上半期[Published Date])=4))</f>
        <v>0</v>
      </c>
      <c r="M38" s="10">
        <f>SUMPRODUCT((配信視聴2023上半期[Channel Name]=テーブル1318[[#This Row],[Channel Name]])*(MONTH(配信視聴2023上半期[Published Date])=5))</f>
        <v>0</v>
      </c>
      <c r="N38" s="10">
        <f>SUMPRODUCT((配信視聴2023上半期[Channel Name]=テーブル1318[[#This Row],[Channel Name]])*(MONTH(配信視聴2023上半期[Published Date])=6))</f>
        <v>2</v>
      </c>
      <c r="O38" s="10">
        <f>SUMPRODUCT((配信視聴2023下半期[Channel Name]=テーブル1318[[#This Row],[Channel Name]])*(MONTH(配信視聴2023下半期[Published Date])=7))</f>
        <v>1</v>
      </c>
      <c r="P38" s="10">
        <f>SUMPRODUCT((配信視聴2023下半期[Channel Name]=テーブル1318[[#This Row],[Channel Name]])*(MONTH(配信視聴2023下半期[Published Date])=8))</f>
        <v>0</v>
      </c>
      <c r="Q38" s="10">
        <f>SUMPRODUCT((配信視聴2023下半期[Channel Name]=テーブル1318[[#This Row],[Channel Name]])*(MONTH(配信視聴2023下半期[Published Date])=9))</f>
        <v>1</v>
      </c>
      <c r="R38" s="10">
        <f>SUMPRODUCT((配信視聴2023下半期[Channel Name]=テーブル1318[[#This Row],[Channel Name]])*(MONTH(配信視聴2023下半期[Published Date])=10))</f>
        <v>0</v>
      </c>
      <c r="S38" s="10">
        <f>SUMPRODUCT((配信視聴2023下半期[Channel Name]=テーブル1318[[#This Row],[Channel Name]])*(MONTH(配信視聴2023下半期[Published Date])=11))</f>
        <v>0</v>
      </c>
      <c r="T38" s="10">
        <f>SUMPRODUCT((配信視聴2023下半期[Channel Name]=テーブル1318[[#This Row],[Channel Name]])*(MONTH(配信視聴2023下半期[Published Date])=12))</f>
        <v>0</v>
      </c>
      <c r="U38" s="10">
        <f>SUMPRODUCT((配信視聴2024上半期[Channel Name]=テーブル1318[[#This Row],[Channel Name]])*(MONTH(配信視聴2024上半期[Published Date])=1))</f>
        <v>0</v>
      </c>
      <c r="V38" s="10">
        <f>SUMPRODUCT((配信視聴2024上半期[Channel Name]=テーブル1318[[#This Row],[Channel Name]])*(MONTH(配信視聴2024上半期[Published Date])=2))</f>
        <v>0</v>
      </c>
      <c r="W38" s="10">
        <f>SUMPRODUCT((配信視聴2024上半期[Channel Name]=テーブル1318[[#This Row],[Channel Name]])*(MONTH(配信視聴2024上半期[Published Date])=3))</f>
        <v>0</v>
      </c>
      <c r="X38" s="10">
        <f>SUMPRODUCT((配信視聴2024上半期[Channel Name]=テーブル1318[[#This Row],[Channel Name]])*(MONTH(配信視聴2024上半期[Published Date])=4))</f>
        <v>0</v>
      </c>
      <c r="Y38" s="10">
        <f>SUMPRODUCT((配信視聴2024上半期[Channel Name]=テーブル1318[[#This Row],[Channel Name]])*(MONTH(配信視聴2024上半期[Published Date])=5))</f>
        <v>0</v>
      </c>
      <c r="Z38" s="10">
        <f>SUMPRODUCT((配信視聴2024上半期[Channel Name]=テーブル1318[[#This Row],[Channel Name]])*(MONTH(配信視聴2024上半期[Published Date])=6))</f>
        <v>0</v>
      </c>
      <c r="AA38" s="10">
        <f>SUMPRODUCT((配信視聴2024下半期[Channel Name]=テーブル1318[[#This Row],[Channel Name]])*(MONTH(配信視聴2024下半期[Published Date])=7))</f>
        <v>0</v>
      </c>
      <c r="AB38" s="10">
        <f>SUMPRODUCT((配信視聴2024下半期[Channel Name]=テーブル1318[[#This Row],[Channel Name]])*(MONTH(配信視聴2024下半期[Published Date])=8))</f>
        <v>0</v>
      </c>
      <c r="AC38" s="10">
        <f>SUMPRODUCT((配信視聴2024下半期[Channel Name]=テーブル1318[[#This Row],[Channel Name]])*(MONTH(配信視聴2024下半期[Published Date])=9))</f>
        <v>1</v>
      </c>
      <c r="AD38" s="10">
        <f>SUMPRODUCT((配信視聴2024下半期[Channel Name]=テーブル1318[[#This Row],[Channel Name]])*(MONTH(配信視聴2024下半期[Published Date])=10))</f>
        <v>0</v>
      </c>
      <c r="AE38" s="10">
        <f>SUMPRODUCT((配信視聴2024下半期[Channel Name]=テーブル1318[[#This Row],[Channel Name]])*(MONTH(配信視聴2024下半期[Published Date])=11))</f>
        <v>0</v>
      </c>
      <c r="AF38" s="10">
        <f>SUMPRODUCT((配信視聴2024下半期[Channel Name]=テーブル1318[[#This Row],[Channel Name]])*(MONTH(配信視聴2024下半期[Published Date])=12))</f>
        <v>0</v>
      </c>
      <c r="AG38" s="10">
        <f>SUMPRODUCT((配信視聴2025上半期[Channel Name]=テーブル1318[[#This Row],[Channel Name]])*(MONTH(配信視聴2025上半期[Published Date])=1))</f>
        <v>0</v>
      </c>
    </row>
    <row r="39" spans="2:33" ht="15.75" customHeight="1" x14ac:dyDescent="0.25">
      <c r="B39" s="10" t="s">
        <v>44</v>
      </c>
      <c r="C3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5</v>
      </c>
      <c r="D39" s="10">
        <f>COUNTIF(配信視聴2023上半期[Channel Name], テーブル1318[[#This Row],[Channel Name]])</f>
        <v>1</v>
      </c>
      <c r="E39" s="10">
        <f>COUNTIF(配信視聴2023下半期[Channel Name], テーブル1318[[#This Row],[Channel Name]])</f>
        <v>1</v>
      </c>
      <c r="F39" s="10">
        <f>COUNTIF(配信視聴2024上半期[Channel Name], テーブル1318[[#This Row],[Channel Name]])</f>
        <v>1</v>
      </c>
      <c r="G39" s="10">
        <f>COUNTIF(配信視聴2024下半期[Channel Name], テーブル1318[[#This Row],[Channel Name]])</f>
        <v>2</v>
      </c>
      <c r="H39" s="10">
        <f>COUNTIF(配信視聴2025上半期[Channel Name], テーブル1318[[#This Row],[Channel Name]])</f>
        <v>0</v>
      </c>
      <c r="I39" s="10">
        <f>SUMPRODUCT((配信視聴2023上半期[Channel Name]=テーブル1318[[#This Row],[Channel Name]])*(MONTH(配信視聴2023上半期[Published Date])=1))</f>
        <v>0</v>
      </c>
      <c r="J39" s="10">
        <f>SUMPRODUCT((配信視聴2023上半期[Channel Name]=テーブル1318[[#This Row],[Channel Name]])*(MONTH(配信視聴2023上半期[Published Date])=2))</f>
        <v>0</v>
      </c>
      <c r="K39" s="10">
        <f>SUMPRODUCT((配信視聴2023上半期[Channel Name]=テーブル1318[[#This Row],[Channel Name]])*(MONTH(配信視聴2023上半期[Published Date])=3))</f>
        <v>0</v>
      </c>
      <c r="L39" s="10">
        <f>SUMPRODUCT((配信視聴2023上半期[Channel Name]=テーブル1318[[#This Row],[Channel Name]])*(MONTH(配信視聴2023上半期[Published Date])=4))</f>
        <v>1</v>
      </c>
      <c r="M39" s="10">
        <f>SUMPRODUCT((配信視聴2023上半期[Channel Name]=テーブル1318[[#This Row],[Channel Name]])*(MONTH(配信視聴2023上半期[Published Date])=5))</f>
        <v>0</v>
      </c>
      <c r="N39" s="10">
        <f>SUMPRODUCT((配信視聴2023上半期[Channel Name]=テーブル1318[[#This Row],[Channel Name]])*(MONTH(配信視聴2023上半期[Published Date])=6))</f>
        <v>0</v>
      </c>
      <c r="O39" s="10">
        <f>SUMPRODUCT((配信視聴2023下半期[Channel Name]=テーブル1318[[#This Row],[Channel Name]])*(MONTH(配信視聴2023下半期[Published Date])=7))</f>
        <v>0</v>
      </c>
      <c r="P39" s="10">
        <f>SUMPRODUCT((配信視聴2023下半期[Channel Name]=テーブル1318[[#This Row],[Channel Name]])*(MONTH(配信視聴2023下半期[Published Date])=8))</f>
        <v>1</v>
      </c>
      <c r="Q39" s="10">
        <f>SUMPRODUCT((配信視聴2023下半期[Channel Name]=テーブル1318[[#This Row],[Channel Name]])*(MONTH(配信視聴2023下半期[Published Date])=9))</f>
        <v>0</v>
      </c>
      <c r="R39" s="10">
        <f>SUMPRODUCT((配信視聴2023下半期[Channel Name]=テーブル1318[[#This Row],[Channel Name]])*(MONTH(配信視聴2023下半期[Published Date])=10))</f>
        <v>0</v>
      </c>
      <c r="S39" s="10">
        <f>SUMPRODUCT((配信視聴2023下半期[Channel Name]=テーブル1318[[#This Row],[Channel Name]])*(MONTH(配信視聴2023下半期[Published Date])=11))</f>
        <v>0</v>
      </c>
      <c r="T39" s="10">
        <f>SUMPRODUCT((配信視聴2023下半期[Channel Name]=テーブル1318[[#This Row],[Channel Name]])*(MONTH(配信視聴2023下半期[Published Date])=12))</f>
        <v>0</v>
      </c>
      <c r="U39" s="10">
        <f>SUMPRODUCT((配信視聴2024上半期[Channel Name]=テーブル1318[[#This Row],[Channel Name]])*(MONTH(配信視聴2024上半期[Published Date])=1))</f>
        <v>0</v>
      </c>
      <c r="V39" s="10">
        <f>SUMPRODUCT((配信視聴2024上半期[Channel Name]=テーブル1318[[#This Row],[Channel Name]])*(MONTH(配信視聴2024上半期[Published Date])=2))</f>
        <v>0</v>
      </c>
      <c r="W39" s="10">
        <f>SUMPRODUCT((配信視聴2024上半期[Channel Name]=テーブル1318[[#This Row],[Channel Name]])*(MONTH(配信視聴2024上半期[Published Date])=3))</f>
        <v>0</v>
      </c>
      <c r="X39" s="10">
        <f>SUMPRODUCT((配信視聴2024上半期[Channel Name]=テーブル1318[[#This Row],[Channel Name]])*(MONTH(配信視聴2024上半期[Published Date])=4))</f>
        <v>1</v>
      </c>
      <c r="Y39" s="10">
        <f>SUMPRODUCT((配信視聴2024上半期[Channel Name]=テーブル1318[[#This Row],[Channel Name]])*(MONTH(配信視聴2024上半期[Published Date])=5))</f>
        <v>0</v>
      </c>
      <c r="Z39" s="10">
        <f>SUMPRODUCT((配信視聴2024上半期[Channel Name]=テーブル1318[[#This Row],[Channel Name]])*(MONTH(配信視聴2024上半期[Published Date])=6))</f>
        <v>0</v>
      </c>
      <c r="AA39" s="10">
        <f>SUMPRODUCT((配信視聴2024下半期[Channel Name]=テーブル1318[[#This Row],[Channel Name]])*(MONTH(配信視聴2024下半期[Published Date])=7))</f>
        <v>1</v>
      </c>
      <c r="AB39" s="10">
        <f>SUMPRODUCT((配信視聴2024下半期[Channel Name]=テーブル1318[[#This Row],[Channel Name]])*(MONTH(配信視聴2024下半期[Published Date])=8))</f>
        <v>0</v>
      </c>
      <c r="AC39" s="10">
        <f>SUMPRODUCT((配信視聴2024下半期[Channel Name]=テーブル1318[[#This Row],[Channel Name]])*(MONTH(配信視聴2024下半期[Published Date])=9))</f>
        <v>0</v>
      </c>
      <c r="AD39" s="10">
        <f>SUMPRODUCT((配信視聴2024下半期[Channel Name]=テーブル1318[[#This Row],[Channel Name]])*(MONTH(配信視聴2024下半期[Published Date])=10))</f>
        <v>0</v>
      </c>
      <c r="AE39" s="10">
        <f>SUMPRODUCT((配信視聴2024下半期[Channel Name]=テーブル1318[[#This Row],[Channel Name]])*(MONTH(配信視聴2024下半期[Published Date])=11))</f>
        <v>0</v>
      </c>
      <c r="AF39" s="10">
        <f>SUMPRODUCT((配信視聴2024下半期[Channel Name]=テーブル1318[[#This Row],[Channel Name]])*(MONTH(配信視聴2024下半期[Published Date])=12))</f>
        <v>1</v>
      </c>
      <c r="AG39" s="10">
        <f>SUMPRODUCT((配信視聴2025上半期[Channel Name]=テーブル1318[[#This Row],[Channel Name]])*(MONTH(配信視聴2025上半期[Published Date])=1))</f>
        <v>0</v>
      </c>
    </row>
    <row r="40" spans="2:33" ht="15.75" customHeight="1" x14ac:dyDescent="0.25">
      <c r="B40" s="10" t="s">
        <v>48</v>
      </c>
      <c r="C4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5</v>
      </c>
      <c r="D40" s="10">
        <f>COUNTIF(配信視聴2023上半期[Channel Name], テーブル1318[[#This Row],[Channel Name]])</f>
        <v>4</v>
      </c>
      <c r="E40" s="10">
        <f>COUNTIF(配信視聴2023下半期[Channel Name], テーブル1318[[#This Row],[Channel Name]])</f>
        <v>1</v>
      </c>
      <c r="F40" s="10">
        <f>COUNTIF(配信視聴2024上半期[Channel Name], テーブル1318[[#This Row],[Channel Name]])</f>
        <v>0</v>
      </c>
      <c r="G40" s="10">
        <f>COUNTIF(配信視聴2024下半期[Channel Name], テーブル1318[[#This Row],[Channel Name]])</f>
        <v>0</v>
      </c>
      <c r="H40" s="10">
        <f>COUNTIF(配信視聴2025上半期[Channel Name], テーブル1318[[#This Row],[Channel Name]])</f>
        <v>0</v>
      </c>
      <c r="I40" s="10">
        <f>SUMPRODUCT((配信視聴2023上半期[Channel Name]=テーブル1318[[#This Row],[Channel Name]])*(MONTH(配信視聴2023上半期[Published Date])=1))</f>
        <v>1</v>
      </c>
      <c r="J40" s="10">
        <f>SUMPRODUCT((配信視聴2023上半期[Channel Name]=テーブル1318[[#This Row],[Channel Name]])*(MONTH(配信視聴2023上半期[Published Date])=2))</f>
        <v>2</v>
      </c>
      <c r="K40" s="10">
        <f>SUMPRODUCT((配信視聴2023上半期[Channel Name]=テーブル1318[[#This Row],[Channel Name]])*(MONTH(配信視聴2023上半期[Published Date])=3))</f>
        <v>0</v>
      </c>
      <c r="L40" s="10">
        <f>SUMPRODUCT((配信視聴2023上半期[Channel Name]=テーブル1318[[#This Row],[Channel Name]])*(MONTH(配信視聴2023上半期[Published Date])=4))</f>
        <v>0</v>
      </c>
      <c r="M40" s="10">
        <f>SUMPRODUCT((配信視聴2023上半期[Channel Name]=テーブル1318[[#This Row],[Channel Name]])*(MONTH(配信視聴2023上半期[Published Date])=5))</f>
        <v>1</v>
      </c>
      <c r="N40" s="10">
        <f>SUMPRODUCT((配信視聴2023上半期[Channel Name]=テーブル1318[[#This Row],[Channel Name]])*(MONTH(配信視聴2023上半期[Published Date])=6))</f>
        <v>0</v>
      </c>
      <c r="O40" s="10">
        <f>SUMPRODUCT((配信視聴2023下半期[Channel Name]=テーブル1318[[#This Row],[Channel Name]])*(MONTH(配信視聴2023下半期[Published Date])=7))</f>
        <v>0</v>
      </c>
      <c r="P40" s="10">
        <f>SUMPRODUCT((配信視聴2023下半期[Channel Name]=テーブル1318[[#This Row],[Channel Name]])*(MONTH(配信視聴2023下半期[Published Date])=8))</f>
        <v>0</v>
      </c>
      <c r="Q40" s="10">
        <f>SUMPRODUCT((配信視聴2023下半期[Channel Name]=テーブル1318[[#This Row],[Channel Name]])*(MONTH(配信視聴2023下半期[Published Date])=9))</f>
        <v>0</v>
      </c>
      <c r="R40" s="10">
        <f>SUMPRODUCT((配信視聴2023下半期[Channel Name]=テーブル1318[[#This Row],[Channel Name]])*(MONTH(配信視聴2023下半期[Published Date])=10))</f>
        <v>1</v>
      </c>
      <c r="S40" s="10">
        <f>SUMPRODUCT((配信視聴2023下半期[Channel Name]=テーブル1318[[#This Row],[Channel Name]])*(MONTH(配信視聴2023下半期[Published Date])=11))</f>
        <v>0</v>
      </c>
      <c r="T40" s="10">
        <f>SUMPRODUCT((配信視聴2023下半期[Channel Name]=テーブル1318[[#This Row],[Channel Name]])*(MONTH(配信視聴2023下半期[Published Date])=12))</f>
        <v>0</v>
      </c>
      <c r="U40" s="10">
        <f>SUMPRODUCT((配信視聴2024上半期[Channel Name]=テーブル1318[[#This Row],[Channel Name]])*(MONTH(配信視聴2024上半期[Published Date])=1))</f>
        <v>0</v>
      </c>
      <c r="V40" s="10">
        <f>SUMPRODUCT((配信視聴2024上半期[Channel Name]=テーブル1318[[#This Row],[Channel Name]])*(MONTH(配信視聴2024上半期[Published Date])=2))</f>
        <v>0</v>
      </c>
      <c r="W40" s="10">
        <f>SUMPRODUCT((配信視聴2024上半期[Channel Name]=テーブル1318[[#This Row],[Channel Name]])*(MONTH(配信視聴2024上半期[Published Date])=3))</f>
        <v>0</v>
      </c>
      <c r="X40" s="10">
        <f>SUMPRODUCT((配信視聴2024上半期[Channel Name]=テーブル1318[[#This Row],[Channel Name]])*(MONTH(配信視聴2024上半期[Published Date])=4))</f>
        <v>0</v>
      </c>
      <c r="Y40" s="10">
        <f>SUMPRODUCT((配信視聴2024上半期[Channel Name]=テーブル1318[[#This Row],[Channel Name]])*(MONTH(配信視聴2024上半期[Published Date])=5))</f>
        <v>0</v>
      </c>
      <c r="Z40" s="10">
        <f>SUMPRODUCT((配信視聴2024上半期[Channel Name]=テーブル1318[[#This Row],[Channel Name]])*(MONTH(配信視聴2024上半期[Published Date])=6))</f>
        <v>0</v>
      </c>
      <c r="AA40" s="10">
        <f>SUMPRODUCT((配信視聴2024下半期[Channel Name]=テーブル1318[[#This Row],[Channel Name]])*(MONTH(配信視聴2024下半期[Published Date])=7))</f>
        <v>0</v>
      </c>
      <c r="AB40" s="10">
        <f>SUMPRODUCT((配信視聴2024下半期[Channel Name]=テーブル1318[[#This Row],[Channel Name]])*(MONTH(配信視聴2024下半期[Published Date])=8))</f>
        <v>0</v>
      </c>
      <c r="AC40" s="10">
        <f>SUMPRODUCT((配信視聴2024下半期[Channel Name]=テーブル1318[[#This Row],[Channel Name]])*(MONTH(配信視聴2024下半期[Published Date])=9))</f>
        <v>0</v>
      </c>
      <c r="AD40" s="10">
        <f>SUMPRODUCT((配信視聴2024下半期[Channel Name]=テーブル1318[[#This Row],[Channel Name]])*(MONTH(配信視聴2024下半期[Published Date])=10))</f>
        <v>0</v>
      </c>
      <c r="AE40" s="10">
        <f>SUMPRODUCT((配信視聴2024下半期[Channel Name]=テーブル1318[[#This Row],[Channel Name]])*(MONTH(配信視聴2024下半期[Published Date])=11))</f>
        <v>0</v>
      </c>
      <c r="AF40" s="10">
        <f>SUMPRODUCT((配信視聴2024下半期[Channel Name]=テーブル1318[[#This Row],[Channel Name]])*(MONTH(配信視聴2024下半期[Published Date])=12))</f>
        <v>0</v>
      </c>
      <c r="AG40" s="10">
        <f>SUMPRODUCT((配信視聴2025上半期[Channel Name]=テーブル1318[[#This Row],[Channel Name]])*(MONTH(配信視聴2025上半期[Published Date])=1))</f>
        <v>0</v>
      </c>
    </row>
    <row r="41" spans="2:33" ht="15.75" customHeight="1" x14ac:dyDescent="0.25">
      <c r="B41" s="10" t="s">
        <v>36</v>
      </c>
      <c r="C4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5</v>
      </c>
      <c r="D41" s="10">
        <f>COUNTIF(配信視聴2023上半期[Channel Name], テーブル1318[[#This Row],[Channel Name]])</f>
        <v>1</v>
      </c>
      <c r="E41" s="10">
        <f>COUNTIF(配信視聴2023下半期[Channel Name], テーブル1318[[#This Row],[Channel Name]])</f>
        <v>0</v>
      </c>
      <c r="F41" s="10">
        <f>COUNTIF(配信視聴2024上半期[Channel Name], テーブル1318[[#This Row],[Channel Name]])</f>
        <v>4</v>
      </c>
      <c r="G41" s="10">
        <f>COUNTIF(配信視聴2024下半期[Channel Name], テーブル1318[[#This Row],[Channel Name]])</f>
        <v>0</v>
      </c>
      <c r="H41" s="10">
        <f>COUNTIF(配信視聴2025上半期[Channel Name], テーブル1318[[#This Row],[Channel Name]])</f>
        <v>0</v>
      </c>
      <c r="I41" s="10">
        <f>SUMPRODUCT((配信視聴2023上半期[Channel Name]=テーブル1318[[#This Row],[Channel Name]])*(MONTH(配信視聴2023上半期[Published Date])=1))</f>
        <v>0</v>
      </c>
      <c r="J41" s="10">
        <f>SUMPRODUCT((配信視聴2023上半期[Channel Name]=テーブル1318[[#This Row],[Channel Name]])*(MONTH(配信視聴2023上半期[Published Date])=2))</f>
        <v>0</v>
      </c>
      <c r="K41" s="10">
        <f>SUMPRODUCT((配信視聴2023上半期[Channel Name]=テーブル1318[[#This Row],[Channel Name]])*(MONTH(配信視聴2023上半期[Published Date])=3))</f>
        <v>0</v>
      </c>
      <c r="L41" s="10">
        <f>SUMPRODUCT((配信視聴2023上半期[Channel Name]=テーブル1318[[#This Row],[Channel Name]])*(MONTH(配信視聴2023上半期[Published Date])=4))</f>
        <v>0</v>
      </c>
      <c r="M41" s="10">
        <f>SUMPRODUCT((配信視聴2023上半期[Channel Name]=テーブル1318[[#This Row],[Channel Name]])*(MONTH(配信視聴2023上半期[Published Date])=5))</f>
        <v>0</v>
      </c>
      <c r="N41" s="10">
        <f>SUMPRODUCT((配信視聴2023上半期[Channel Name]=テーブル1318[[#This Row],[Channel Name]])*(MONTH(配信視聴2023上半期[Published Date])=6))</f>
        <v>1</v>
      </c>
      <c r="O41" s="10">
        <f>SUMPRODUCT((配信視聴2023下半期[Channel Name]=テーブル1318[[#This Row],[Channel Name]])*(MONTH(配信視聴2023下半期[Published Date])=7))</f>
        <v>0</v>
      </c>
      <c r="P41" s="10">
        <f>SUMPRODUCT((配信視聴2023下半期[Channel Name]=テーブル1318[[#This Row],[Channel Name]])*(MONTH(配信視聴2023下半期[Published Date])=8))</f>
        <v>0</v>
      </c>
      <c r="Q41" s="10">
        <f>SUMPRODUCT((配信視聴2023下半期[Channel Name]=テーブル1318[[#This Row],[Channel Name]])*(MONTH(配信視聴2023下半期[Published Date])=9))</f>
        <v>0</v>
      </c>
      <c r="R41" s="10">
        <f>SUMPRODUCT((配信視聴2023下半期[Channel Name]=テーブル1318[[#This Row],[Channel Name]])*(MONTH(配信視聴2023下半期[Published Date])=10))</f>
        <v>0</v>
      </c>
      <c r="S41" s="10">
        <f>SUMPRODUCT((配信視聴2023下半期[Channel Name]=テーブル1318[[#This Row],[Channel Name]])*(MONTH(配信視聴2023下半期[Published Date])=11))</f>
        <v>0</v>
      </c>
      <c r="T41" s="10">
        <f>SUMPRODUCT((配信視聴2023下半期[Channel Name]=テーブル1318[[#This Row],[Channel Name]])*(MONTH(配信視聴2023下半期[Published Date])=12))</f>
        <v>0</v>
      </c>
      <c r="U41" s="10">
        <f>SUMPRODUCT((配信視聴2024上半期[Channel Name]=テーブル1318[[#This Row],[Channel Name]])*(MONTH(配信視聴2024上半期[Published Date])=1))</f>
        <v>0</v>
      </c>
      <c r="V41" s="10">
        <f>SUMPRODUCT((配信視聴2024上半期[Channel Name]=テーブル1318[[#This Row],[Channel Name]])*(MONTH(配信視聴2024上半期[Published Date])=2))</f>
        <v>0</v>
      </c>
      <c r="W41" s="10">
        <f>SUMPRODUCT((配信視聴2024上半期[Channel Name]=テーブル1318[[#This Row],[Channel Name]])*(MONTH(配信視聴2024上半期[Published Date])=3))</f>
        <v>4</v>
      </c>
      <c r="X41" s="10">
        <f>SUMPRODUCT((配信視聴2024上半期[Channel Name]=テーブル1318[[#This Row],[Channel Name]])*(MONTH(配信視聴2024上半期[Published Date])=4))</f>
        <v>0</v>
      </c>
      <c r="Y41" s="10">
        <f>SUMPRODUCT((配信視聴2024上半期[Channel Name]=テーブル1318[[#This Row],[Channel Name]])*(MONTH(配信視聴2024上半期[Published Date])=5))</f>
        <v>0</v>
      </c>
      <c r="Z41" s="10">
        <f>SUMPRODUCT((配信視聴2024上半期[Channel Name]=テーブル1318[[#This Row],[Channel Name]])*(MONTH(配信視聴2024上半期[Published Date])=6))</f>
        <v>0</v>
      </c>
      <c r="AA41" s="10">
        <f>SUMPRODUCT((配信視聴2024下半期[Channel Name]=テーブル1318[[#This Row],[Channel Name]])*(MONTH(配信視聴2024下半期[Published Date])=7))</f>
        <v>0</v>
      </c>
      <c r="AB41" s="10">
        <f>SUMPRODUCT((配信視聴2024下半期[Channel Name]=テーブル1318[[#This Row],[Channel Name]])*(MONTH(配信視聴2024下半期[Published Date])=8))</f>
        <v>0</v>
      </c>
      <c r="AC41" s="10">
        <f>SUMPRODUCT((配信視聴2024下半期[Channel Name]=テーブル1318[[#This Row],[Channel Name]])*(MONTH(配信視聴2024下半期[Published Date])=9))</f>
        <v>0</v>
      </c>
      <c r="AD41" s="10">
        <f>SUMPRODUCT((配信視聴2024下半期[Channel Name]=テーブル1318[[#This Row],[Channel Name]])*(MONTH(配信視聴2024下半期[Published Date])=10))</f>
        <v>0</v>
      </c>
      <c r="AE41" s="10">
        <f>SUMPRODUCT((配信視聴2024下半期[Channel Name]=テーブル1318[[#This Row],[Channel Name]])*(MONTH(配信視聴2024下半期[Published Date])=11))</f>
        <v>0</v>
      </c>
      <c r="AF41" s="10">
        <f>SUMPRODUCT((配信視聴2024下半期[Channel Name]=テーブル1318[[#This Row],[Channel Name]])*(MONTH(配信視聴2024下半期[Published Date])=12))</f>
        <v>0</v>
      </c>
      <c r="AG41" s="10">
        <f>SUMPRODUCT((配信視聴2025上半期[Channel Name]=テーブル1318[[#This Row],[Channel Name]])*(MONTH(配信視聴2025上半期[Published Date])=1))</f>
        <v>0</v>
      </c>
    </row>
    <row r="42" spans="2:33" ht="15.75" customHeight="1" x14ac:dyDescent="0.25">
      <c r="B42" s="10" t="s">
        <v>41</v>
      </c>
      <c r="C4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5</v>
      </c>
      <c r="D42" s="10">
        <f>COUNTIF(配信視聴2023上半期[Channel Name], テーブル1318[[#This Row],[Channel Name]])</f>
        <v>5</v>
      </c>
      <c r="E42" s="10">
        <f>COUNTIF(配信視聴2023下半期[Channel Name], テーブル1318[[#This Row],[Channel Name]])</f>
        <v>0</v>
      </c>
      <c r="F42" s="10">
        <f>COUNTIF(配信視聴2024上半期[Channel Name], テーブル1318[[#This Row],[Channel Name]])</f>
        <v>0</v>
      </c>
      <c r="G42" s="10">
        <f>COUNTIF(配信視聴2024下半期[Channel Name], テーブル1318[[#This Row],[Channel Name]])</f>
        <v>0</v>
      </c>
      <c r="H42" s="10">
        <f>COUNTIF(配信視聴2025上半期[Channel Name], テーブル1318[[#This Row],[Channel Name]])</f>
        <v>0</v>
      </c>
      <c r="I42" s="10">
        <f>SUMPRODUCT((配信視聴2023上半期[Channel Name]=テーブル1318[[#This Row],[Channel Name]])*(MONTH(配信視聴2023上半期[Published Date])=1))</f>
        <v>1</v>
      </c>
      <c r="J42" s="10">
        <f>SUMPRODUCT((配信視聴2023上半期[Channel Name]=テーブル1318[[#This Row],[Channel Name]])*(MONTH(配信視聴2023上半期[Published Date])=2))</f>
        <v>1</v>
      </c>
      <c r="K42" s="10">
        <f>SUMPRODUCT((配信視聴2023上半期[Channel Name]=テーブル1318[[#This Row],[Channel Name]])*(MONTH(配信視聴2023上半期[Published Date])=3))</f>
        <v>1</v>
      </c>
      <c r="L42" s="10">
        <f>SUMPRODUCT((配信視聴2023上半期[Channel Name]=テーブル1318[[#This Row],[Channel Name]])*(MONTH(配信視聴2023上半期[Published Date])=4))</f>
        <v>2</v>
      </c>
      <c r="M42" s="10">
        <f>SUMPRODUCT((配信視聴2023上半期[Channel Name]=テーブル1318[[#This Row],[Channel Name]])*(MONTH(配信視聴2023上半期[Published Date])=5))</f>
        <v>0</v>
      </c>
      <c r="N42" s="10">
        <f>SUMPRODUCT((配信視聴2023上半期[Channel Name]=テーブル1318[[#This Row],[Channel Name]])*(MONTH(配信視聴2023上半期[Published Date])=6))</f>
        <v>0</v>
      </c>
      <c r="O42" s="10">
        <f>SUMPRODUCT((配信視聴2023下半期[Channel Name]=テーブル1318[[#This Row],[Channel Name]])*(MONTH(配信視聴2023下半期[Published Date])=7))</f>
        <v>0</v>
      </c>
      <c r="P42" s="10">
        <f>SUMPRODUCT((配信視聴2023下半期[Channel Name]=テーブル1318[[#This Row],[Channel Name]])*(MONTH(配信視聴2023下半期[Published Date])=8))</f>
        <v>0</v>
      </c>
      <c r="Q42" s="10">
        <f>SUMPRODUCT((配信視聴2023下半期[Channel Name]=テーブル1318[[#This Row],[Channel Name]])*(MONTH(配信視聴2023下半期[Published Date])=9))</f>
        <v>0</v>
      </c>
      <c r="R42" s="10">
        <f>SUMPRODUCT((配信視聴2023下半期[Channel Name]=テーブル1318[[#This Row],[Channel Name]])*(MONTH(配信視聴2023下半期[Published Date])=10))</f>
        <v>0</v>
      </c>
      <c r="S42" s="10">
        <f>SUMPRODUCT((配信視聴2023下半期[Channel Name]=テーブル1318[[#This Row],[Channel Name]])*(MONTH(配信視聴2023下半期[Published Date])=11))</f>
        <v>0</v>
      </c>
      <c r="T42" s="10">
        <f>SUMPRODUCT((配信視聴2023下半期[Channel Name]=テーブル1318[[#This Row],[Channel Name]])*(MONTH(配信視聴2023下半期[Published Date])=12))</f>
        <v>0</v>
      </c>
      <c r="U42" s="10">
        <f>SUMPRODUCT((配信視聴2024上半期[Channel Name]=テーブル1318[[#This Row],[Channel Name]])*(MONTH(配信視聴2024上半期[Published Date])=1))</f>
        <v>0</v>
      </c>
      <c r="V42" s="10">
        <f>SUMPRODUCT((配信視聴2024上半期[Channel Name]=テーブル1318[[#This Row],[Channel Name]])*(MONTH(配信視聴2024上半期[Published Date])=2))</f>
        <v>0</v>
      </c>
      <c r="W42" s="10">
        <f>SUMPRODUCT((配信視聴2024上半期[Channel Name]=テーブル1318[[#This Row],[Channel Name]])*(MONTH(配信視聴2024上半期[Published Date])=3))</f>
        <v>0</v>
      </c>
      <c r="X42" s="10">
        <f>SUMPRODUCT((配信視聴2024上半期[Channel Name]=テーブル1318[[#This Row],[Channel Name]])*(MONTH(配信視聴2024上半期[Published Date])=4))</f>
        <v>0</v>
      </c>
      <c r="Y42" s="10">
        <f>SUMPRODUCT((配信視聴2024上半期[Channel Name]=テーブル1318[[#This Row],[Channel Name]])*(MONTH(配信視聴2024上半期[Published Date])=5))</f>
        <v>0</v>
      </c>
      <c r="Z42" s="10">
        <f>SUMPRODUCT((配信視聴2024上半期[Channel Name]=テーブル1318[[#This Row],[Channel Name]])*(MONTH(配信視聴2024上半期[Published Date])=6))</f>
        <v>0</v>
      </c>
      <c r="AA42" s="10">
        <f>SUMPRODUCT((配信視聴2024下半期[Channel Name]=テーブル1318[[#This Row],[Channel Name]])*(MONTH(配信視聴2024下半期[Published Date])=7))</f>
        <v>0</v>
      </c>
      <c r="AB42" s="10">
        <f>SUMPRODUCT((配信視聴2024下半期[Channel Name]=テーブル1318[[#This Row],[Channel Name]])*(MONTH(配信視聴2024下半期[Published Date])=8))</f>
        <v>0</v>
      </c>
      <c r="AC42" s="10">
        <f>SUMPRODUCT((配信視聴2024下半期[Channel Name]=テーブル1318[[#This Row],[Channel Name]])*(MONTH(配信視聴2024下半期[Published Date])=9))</f>
        <v>0</v>
      </c>
      <c r="AD42" s="10">
        <f>SUMPRODUCT((配信視聴2024下半期[Channel Name]=テーブル1318[[#This Row],[Channel Name]])*(MONTH(配信視聴2024下半期[Published Date])=10))</f>
        <v>0</v>
      </c>
      <c r="AE42" s="10">
        <f>SUMPRODUCT((配信視聴2024下半期[Channel Name]=テーブル1318[[#This Row],[Channel Name]])*(MONTH(配信視聴2024下半期[Published Date])=11))</f>
        <v>0</v>
      </c>
      <c r="AF42" s="10">
        <f>SUMPRODUCT((配信視聴2024下半期[Channel Name]=テーブル1318[[#This Row],[Channel Name]])*(MONTH(配信視聴2024下半期[Published Date])=12))</f>
        <v>0</v>
      </c>
      <c r="AG42" s="10">
        <f>SUMPRODUCT((配信視聴2025上半期[Channel Name]=テーブル1318[[#This Row],[Channel Name]])*(MONTH(配信視聴2025上半期[Published Date])=1))</f>
        <v>0</v>
      </c>
    </row>
    <row r="43" spans="2:33" ht="15.75" customHeight="1" x14ac:dyDescent="0.25">
      <c r="B43" s="10" t="s">
        <v>56</v>
      </c>
      <c r="C4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43" s="10">
        <f>COUNTIF(配信視聴2023上半期[Channel Name], テーブル1318[[#This Row],[Channel Name]])</f>
        <v>1</v>
      </c>
      <c r="E43" s="10">
        <f>COUNTIF(配信視聴2023下半期[Channel Name], テーブル1318[[#This Row],[Channel Name]])</f>
        <v>1</v>
      </c>
      <c r="F43" s="10">
        <f>COUNTIF(配信視聴2024上半期[Channel Name], テーブル1318[[#This Row],[Channel Name]])</f>
        <v>1</v>
      </c>
      <c r="G43" s="10">
        <f>COUNTIF(配信視聴2024下半期[Channel Name], テーブル1318[[#This Row],[Channel Name]])</f>
        <v>1</v>
      </c>
      <c r="H43" s="10">
        <f>COUNTIF(配信視聴2025上半期[Channel Name], テーブル1318[[#This Row],[Channel Name]])</f>
        <v>0</v>
      </c>
      <c r="I43" s="10">
        <f>SUMPRODUCT((配信視聴2023上半期[Channel Name]=テーブル1318[[#This Row],[Channel Name]])*(MONTH(配信視聴2023上半期[Published Date])=1))</f>
        <v>1</v>
      </c>
      <c r="J43" s="10">
        <f>SUMPRODUCT((配信視聴2023上半期[Channel Name]=テーブル1318[[#This Row],[Channel Name]])*(MONTH(配信視聴2023上半期[Published Date])=2))</f>
        <v>0</v>
      </c>
      <c r="K43" s="10">
        <f>SUMPRODUCT((配信視聴2023上半期[Channel Name]=テーブル1318[[#This Row],[Channel Name]])*(MONTH(配信視聴2023上半期[Published Date])=3))</f>
        <v>0</v>
      </c>
      <c r="L43" s="10">
        <f>SUMPRODUCT((配信視聴2023上半期[Channel Name]=テーブル1318[[#This Row],[Channel Name]])*(MONTH(配信視聴2023上半期[Published Date])=4))</f>
        <v>0</v>
      </c>
      <c r="M43" s="10">
        <f>SUMPRODUCT((配信視聴2023上半期[Channel Name]=テーブル1318[[#This Row],[Channel Name]])*(MONTH(配信視聴2023上半期[Published Date])=5))</f>
        <v>0</v>
      </c>
      <c r="N43" s="10">
        <f>SUMPRODUCT((配信視聴2023上半期[Channel Name]=テーブル1318[[#This Row],[Channel Name]])*(MONTH(配信視聴2023上半期[Published Date])=6))</f>
        <v>0</v>
      </c>
      <c r="O43" s="10">
        <f>SUMPRODUCT((配信視聴2023下半期[Channel Name]=テーブル1318[[#This Row],[Channel Name]])*(MONTH(配信視聴2023下半期[Published Date])=7))</f>
        <v>0</v>
      </c>
      <c r="P43" s="10">
        <f>SUMPRODUCT((配信視聴2023下半期[Channel Name]=テーブル1318[[#This Row],[Channel Name]])*(MONTH(配信視聴2023下半期[Published Date])=8))</f>
        <v>0</v>
      </c>
      <c r="Q43" s="10">
        <f>SUMPRODUCT((配信視聴2023下半期[Channel Name]=テーブル1318[[#This Row],[Channel Name]])*(MONTH(配信視聴2023下半期[Published Date])=9))</f>
        <v>1</v>
      </c>
      <c r="R43" s="10">
        <f>SUMPRODUCT((配信視聴2023下半期[Channel Name]=テーブル1318[[#This Row],[Channel Name]])*(MONTH(配信視聴2023下半期[Published Date])=10))</f>
        <v>0</v>
      </c>
      <c r="S43" s="10">
        <f>SUMPRODUCT((配信視聴2023下半期[Channel Name]=テーブル1318[[#This Row],[Channel Name]])*(MONTH(配信視聴2023下半期[Published Date])=11))</f>
        <v>0</v>
      </c>
      <c r="T43" s="10">
        <f>SUMPRODUCT((配信視聴2023下半期[Channel Name]=テーブル1318[[#This Row],[Channel Name]])*(MONTH(配信視聴2023下半期[Published Date])=12))</f>
        <v>0</v>
      </c>
      <c r="U43" s="10">
        <f>SUMPRODUCT((配信視聴2024上半期[Channel Name]=テーブル1318[[#This Row],[Channel Name]])*(MONTH(配信視聴2024上半期[Published Date])=1))</f>
        <v>0</v>
      </c>
      <c r="V43" s="10">
        <f>SUMPRODUCT((配信視聴2024上半期[Channel Name]=テーブル1318[[#This Row],[Channel Name]])*(MONTH(配信視聴2024上半期[Published Date])=2))</f>
        <v>0</v>
      </c>
      <c r="W43" s="10">
        <f>SUMPRODUCT((配信視聴2024上半期[Channel Name]=テーブル1318[[#This Row],[Channel Name]])*(MONTH(配信視聴2024上半期[Published Date])=3))</f>
        <v>0</v>
      </c>
      <c r="X43" s="10">
        <f>SUMPRODUCT((配信視聴2024上半期[Channel Name]=テーブル1318[[#This Row],[Channel Name]])*(MONTH(配信視聴2024上半期[Published Date])=4))</f>
        <v>0</v>
      </c>
      <c r="Y43" s="10">
        <f>SUMPRODUCT((配信視聴2024上半期[Channel Name]=テーブル1318[[#This Row],[Channel Name]])*(MONTH(配信視聴2024上半期[Published Date])=5))</f>
        <v>0</v>
      </c>
      <c r="Z43" s="10">
        <f>SUMPRODUCT((配信視聴2024上半期[Channel Name]=テーブル1318[[#This Row],[Channel Name]])*(MONTH(配信視聴2024上半期[Published Date])=6))</f>
        <v>1</v>
      </c>
      <c r="AA43" s="10">
        <f>SUMPRODUCT((配信視聴2024下半期[Channel Name]=テーブル1318[[#This Row],[Channel Name]])*(MONTH(配信視聴2024下半期[Published Date])=7))</f>
        <v>0</v>
      </c>
      <c r="AB43" s="10">
        <f>SUMPRODUCT((配信視聴2024下半期[Channel Name]=テーブル1318[[#This Row],[Channel Name]])*(MONTH(配信視聴2024下半期[Published Date])=8))</f>
        <v>0</v>
      </c>
      <c r="AC43" s="10">
        <f>SUMPRODUCT((配信視聴2024下半期[Channel Name]=テーブル1318[[#This Row],[Channel Name]])*(MONTH(配信視聴2024下半期[Published Date])=9))</f>
        <v>1</v>
      </c>
      <c r="AD43" s="10">
        <f>SUMPRODUCT((配信視聴2024下半期[Channel Name]=テーブル1318[[#This Row],[Channel Name]])*(MONTH(配信視聴2024下半期[Published Date])=10))</f>
        <v>0</v>
      </c>
      <c r="AE43" s="10">
        <f>SUMPRODUCT((配信視聴2024下半期[Channel Name]=テーブル1318[[#This Row],[Channel Name]])*(MONTH(配信視聴2024下半期[Published Date])=11))</f>
        <v>0</v>
      </c>
      <c r="AF43" s="10">
        <f>SUMPRODUCT((配信視聴2024下半期[Channel Name]=テーブル1318[[#This Row],[Channel Name]])*(MONTH(配信視聴2024下半期[Published Date])=12))</f>
        <v>0</v>
      </c>
      <c r="AG43" s="10">
        <f>SUMPRODUCT((配信視聴2025上半期[Channel Name]=テーブル1318[[#This Row],[Channel Name]])*(MONTH(配信視聴2025上半期[Published Date])=1))</f>
        <v>0</v>
      </c>
    </row>
    <row r="44" spans="2:33" ht="15.75" customHeight="1" x14ac:dyDescent="0.25">
      <c r="B44" s="10" t="s">
        <v>70</v>
      </c>
      <c r="C4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44" s="10">
        <f>COUNTIF(配信視聴2023上半期[Channel Name], テーブル1318[[#This Row],[Channel Name]])</f>
        <v>2</v>
      </c>
      <c r="E44" s="10">
        <f>COUNTIF(配信視聴2023下半期[Channel Name], テーブル1318[[#This Row],[Channel Name]])</f>
        <v>2</v>
      </c>
      <c r="F44" s="10">
        <f>COUNTIF(配信視聴2024上半期[Channel Name], テーブル1318[[#This Row],[Channel Name]])</f>
        <v>0</v>
      </c>
      <c r="G44" s="10">
        <f>COUNTIF(配信視聴2024下半期[Channel Name], テーブル1318[[#This Row],[Channel Name]])</f>
        <v>0</v>
      </c>
      <c r="H44" s="10">
        <f>COUNTIF(配信視聴2025上半期[Channel Name], テーブル1318[[#This Row],[Channel Name]])</f>
        <v>0</v>
      </c>
      <c r="I44" s="10">
        <f>SUMPRODUCT((配信視聴2023上半期[Channel Name]=テーブル1318[[#This Row],[Channel Name]])*(MONTH(配信視聴2023上半期[Published Date])=1))</f>
        <v>1</v>
      </c>
      <c r="J44" s="10">
        <f>SUMPRODUCT((配信視聴2023上半期[Channel Name]=テーブル1318[[#This Row],[Channel Name]])*(MONTH(配信視聴2023上半期[Published Date])=2))</f>
        <v>0</v>
      </c>
      <c r="K44" s="10">
        <f>SUMPRODUCT((配信視聴2023上半期[Channel Name]=テーブル1318[[#This Row],[Channel Name]])*(MONTH(配信視聴2023上半期[Published Date])=3))</f>
        <v>0</v>
      </c>
      <c r="L44" s="10">
        <f>SUMPRODUCT((配信視聴2023上半期[Channel Name]=テーブル1318[[#This Row],[Channel Name]])*(MONTH(配信視聴2023上半期[Published Date])=4))</f>
        <v>0</v>
      </c>
      <c r="M44" s="10">
        <f>SUMPRODUCT((配信視聴2023上半期[Channel Name]=テーブル1318[[#This Row],[Channel Name]])*(MONTH(配信視聴2023上半期[Published Date])=5))</f>
        <v>0</v>
      </c>
      <c r="N44" s="10">
        <f>SUMPRODUCT((配信視聴2023上半期[Channel Name]=テーブル1318[[#This Row],[Channel Name]])*(MONTH(配信視聴2023上半期[Published Date])=6))</f>
        <v>1</v>
      </c>
      <c r="O44" s="10">
        <f>SUMPRODUCT((配信視聴2023下半期[Channel Name]=テーブル1318[[#This Row],[Channel Name]])*(MONTH(配信視聴2023下半期[Published Date])=7))</f>
        <v>0</v>
      </c>
      <c r="P44" s="10">
        <f>SUMPRODUCT((配信視聴2023下半期[Channel Name]=テーブル1318[[#This Row],[Channel Name]])*(MONTH(配信視聴2023下半期[Published Date])=8))</f>
        <v>1</v>
      </c>
      <c r="Q44" s="10">
        <f>SUMPRODUCT((配信視聴2023下半期[Channel Name]=テーブル1318[[#This Row],[Channel Name]])*(MONTH(配信視聴2023下半期[Published Date])=9))</f>
        <v>1</v>
      </c>
      <c r="R44" s="10">
        <f>SUMPRODUCT((配信視聴2023下半期[Channel Name]=テーブル1318[[#This Row],[Channel Name]])*(MONTH(配信視聴2023下半期[Published Date])=10))</f>
        <v>0</v>
      </c>
      <c r="S44" s="10">
        <f>SUMPRODUCT((配信視聴2023下半期[Channel Name]=テーブル1318[[#This Row],[Channel Name]])*(MONTH(配信視聴2023下半期[Published Date])=11))</f>
        <v>0</v>
      </c>
      <c r="T44" s="10">
        <f>SUMPRODUCT((配信視聴2023下半期[Channel Name]=テーブル1318[[#This Row],[Channel Name]])*(MONTH(配信視聴2023下半期[Published Date])=12))</f>
        <v>0</v>
      </c>
      <c r="U44" s="10">
        <f>SUMPRODUCT((配信視聴2024上半期[Channel Name]=テーブル1318[[#This Row],[Channel Name]])*(MONTH(配信視聴2024上半期[Published Date])=1))</f>
        <v>0</v>
      </c>
      <c r="V44" s="10">
        <f>SUMPRODUCT((配信視聴2024上半期[Channel Name]=テーブル1318[[#This Row],[Channel Name]])*(MONTH(配信視聴2024上半期[Published Date])=2))</f>
        <v>0</v>
      </c>
      <c r="W44" s="10">
        <f>SUMPRODUCT((配信視聴2024上半期[Channel Name]=テーブル1318[[#This Row],[Channel Name]])*(MONTH(配信視聴2024上半期[Published Date])=3))</f>
        <v>0</v>
      </c>
      <c r="X44" s="10">
        <f>SUMPRODUCT((配信視聴2024上半期[Channel Name]=テーブル1318[[#This Row],[Channel Name]])*(MONTH(配信視聴2024上半期[Published Date])=4))</f>
        <v>0</v>
      </c>
      <c r="Y44" s="10">
        <f>SUMPRODUCT((配信視聴2024上半期[Channel Name]=テーブル1318[[#This Row],[Channel Name]])*(MONTH(配信視聴2024上半期[Published Date])=5))</f>
        <v>0</v>
      </c>
      <c r="Z44" s="10">
        <f>SUMPRODUCT((配信視聴2024上半期[Channel Name]=テーブル1318[[#This Row],[Channel Name]])*(MONTH(配信視聴2024上半期[Published Date])=6))</f>
        <v>0</v>
      </c>
      <c r="AA44" s="10">
        <f>SUMPRODUCT((配信視聴2024下半期[Channel Name]=テーブル1318[[#This Row],[Channel Name]])*(MONTH(配信視聴2024下半期[Published Date])=7))</f>
        <v>0</v>
      </c>
      <c r="AB44" s="10">
        <f>SUMPRODUCT((配信視聴2024下半期[Channel Name]=テーブル1318[[#This Row],[Channel Name]])*(MONTH(配信視聴2024下半期[Published Date])=8))</f>
        <v>0</v>
      </c>
      <c r="AC44" s="10">
        <f>SUMPRODUCT((配信視聴2024下半期[Channel Name]=テーブル1318[[#This Row],[Channel Name]])*(MONTH(配信視聴2024下半期[Published Date])=9))</f>
        <v>0</v>
      </c>
      <c r="AD44" s="10">
        <f>SUMPRODUCT((配信視聴2024下半期[Channel Name]=テーブル1318[[#This Row],[Channel Name]])*(MONTH(配信視聴2024下半期[Published Date])=10))</f>
        <v>0</v>
      </c>
      <c r="AE44" s="10">
        <f>SUMPRODUCT((配信視聴2024下半期[Channel Name]=テーブル1318[[#This Row],[Channel Name]])*(MONTH(配信視聴2024下半期[Published Date])=11))</f>
        <v>0</v>
      </c>
      <c r="AF44" s="10">
        <f>SUMPRODUCT((配信視聴2024下半期[Channel Name]=テーブル1318[[#This Row],[Channel Name]])*(MONTH(配信視聴2024下半期[Published Date])=12))</f>
        <v>0</v>
      </c>
      <c r="AG44" s="10">
        <f>SUMPRODUCT((配信視聴2025上半期[Channel Name]=テーブル1318[[#This Row],[Channel Name]])*(MONTH(配信視聴2025上半期[Published Date])=1))</f>
        <v>0</v>
      </c>
    </row>
    <row r="45" spans="2:33" ht="15.75" customHeight="1" x14ac:dyDescent="0.25">
      <c r="B45" s="10" t="s">
        <v>39</v>
      </c>
      <c r="C4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45" s="10">
        <f>COUNTIF(配信視聴2023上半期[Channel Name], テーブル1318[[#This Row],[Channel Name]])</f>
        <v>0</v>
      </c>
      <c r="E45" s="10">
        <f>COUNTIF(配信視聴2023下半期[Channel Name], テーブル1318[[#This Row],[Channel Name]])</f>
        <v>1</v>
      </c>
      <c r="F45" s="10">
        <f>COUNTIF(配信視聴2024上半期[Channel Name], テーブル1318[[#This Row],[Channel Name]])</f>
        <v>3</v>
      </c>
      <c r="G45" s="10">
        <f>COUNTIF(配信視聴2024下半期[Channel Name], テーブル1318[[#This Row],[Channel Name]])</f>
        <v>0</v>
      </c>
      <c r="H45" s="10">
        <f>COUNTIF(配信視聴2025上半期[Channel Name], テーブル1318[[#This Row],[Channel Name]])</f>
        <v>0</v>
      </c>
      <c r="I45" s="10">
        <f>SUMPRODUCT((配信視聴2023上半期[Channel Name]=テーブル1318[[#This Row],[Channel Name]])*(MONTH(配信視聴2023上半期[Published Date])=1))</f>
        <v>0</v>
      </c>
      <c r="J45" s="10">
        <f>SUMPRODUCT((配信視聴2023上半期[Channel Name]=テーブル1318[[#This Row],[Channel Name]])*(MONTH(配信視聴2023上半期[Published Date])=2))</f>
        <v>0</v>
      </c>
      <c r="K45" s="10">
        <f>SUMPRODUCT((配信視聴2023上半期[Channel Name]=テーブル1318[[#This Row],[Channel Name]])*(MONTH(配信視聴2023上半期[Published Date])=3))</f>
        <v>0</v>
      </c>
      <c r="L45" s="10">
        <f>SUMPRODUCT((配信視聴2023上半期[Channel Name]=テーブル1318[[#This Row],[Channel Name]])*(MONTH(配信視聴2023上半期[Published Date])=4))</f>
        <v>0</v>
      </c>
      <c r="M45" s="10">
        <f>SUMPRODUCT((配信視聴2023上半期[Channel Name]=テーブル1318[[#This Row],[Channel Name]])*(MONTH(配信視聴2023上半期[Published Date])=5))</f>
        <v>0</v>
      </c>
      <c r="N45" s="10">
        <f>SUMPRODUCT((配信視聴2023上半期[Channel Name]=テーブル1318[[#This Row],[Channel Name]])*(MONTH(配信視聴2023上半期[Published Date])=6))</f>
        <v>0</v>
      </c>
      <c r="O45" s="10">
        <f>SUMPRODUCT((配信視聴2023下半期[Channel Name]=テーブル1318[[#This Row],[Channel Name]])*(MONTH(配信視聴2023下半期[Published Date])=7))</f>
        <v>0</v>
      </c>
      <c r="P45" s="10">
        <f>SUMPRODUCT((配信視聴2023下半期[Channel Name]=テーブル1318[[#This Row],[Channel Name]])*(MONTH(配信視聴2023下半期[Published Date])=8))</f>
        <v>1</v>
      </c>
      <c r="Q45" s="10">
        <f>SUMPRODUCT((配信視聴2023下半期[Channel Name]=テーブル1318[[#This Row],[Channel Name]])*(MONTH(配信視聴2023下半期[Published Date])=9))</f>
        <v>0</v>
      </c>
      <c r="R45" s="10">
        <f>SUMPRODUCT((配信視聴2023下半期[Channel Name]=テーブル1318[[#This Row],[Channel Name]])*(MONTH(配信視聴2023下半期[Published Date])=10))</f>
        <v>0</v>
      </c>
      <c r="S45" s="10">
        <f>SUMPRODUCT((配信視聴2023下半期[Channel Name]=テーブル1318[[#This Row],[Channel Name]])*(MONTH(配信視聴2023下半期[Published Date])=11))</f>
        <v>0</v>
      </c>
      <c r="T45" s="10">
        <f>SUMPRODUCT((配信視聴2023下半期[Channel Name]=テーブル1318[[#This Row],[Channel Name]])*(MONTH(配信視聴2023下半期[Published Date])=12))</f>
        <v>0</v>
      </c>
      <c r="U45" s="10">
        <f>SUMPRODUCT((配信視聴2024上半期[Channel Name]=テーブル1318[[#This Row],[Channel Name]])*(MONTH(配信視聴2024上半期[Published Date])=1))</f>
        <v>1</v>
      </c>
      <c r="V45" s="10">
        <f>SUMPRODUCT((配信視聴2024上半期[Channel Name]=テーブル1318[[#This Row],[Channel Name]])*(MONTH(配信視聴2024上半期[Published Date])=2))</f>
        <v>1</v>
      </c>
      <c r="W45" s="10">
        <f>SUMPRODUCT((配信視聴2024上半期[Channel Name]=テーブル1318[[#This Row],[Channel Name]])*(MONTH(配信視聴2024上半期[Published Date])=3))</f>
        <v>0</v>
      </c>
      <c r="X45" s="10">
        <f>SUMPRODUCT((配信視聴2024上半期[Channel Name]=テーブル1318[[#This Row],[Channel Name]])*(MONTH(配信視聴2024上半期[Published Date])=4))</f>
        <v>1</v>
      </c>
      <c r="Y45" s="10">
        <f>SUMPRODUCT((配信視聴2024上半期[Channel Name]=テーブル1318[[#This Row],[Channel Name]])*(MONTH(配信視聴2024上半期[Published Date])=5))</f>
        <v>0</v>
      </c>
      <c r="Z45" s="10">
        <f>SUMPRODUCT((配信視聴2024上半期[Channel Name]=テーブル1318[[#This Row],[Channel Name]])*(MONTH(配信視聴2024上半期[Published Date])=6))</f>
        <v>0</v>
      </c>
      <c r="AA45" s="10">
        <f>SUMPRODUCT((配信視聴2024下半期[Channel Name]=テーブル1318[[#This Row],[Channel Name]])*(MONTH(配信視聴2024下半期[Published Date])=7))</f>
        <v>0</v>
      </c>
      <c r="AB45" s="10">
        <f>SUMPRODUCT((配信視聴2024下半期[Channel Name]=テーブル1318[[#This Row],[Channel Name]])*(MONTH(配信視聴2024下半期[Published Date])=8))</f>
        <v>0</v>
      </c>
      <c r="AC45" s="10">
        <f>SUMPRODUCT((配信視聴2024下半期[Channel Name]=テーブル1318[[#This Row],[Channel Name]])*(MONTH(配信視聴2024下半期[Published Date])=9))</f>
        <v>0</v>
      </c>
      <c r="AD45" s="10">
        <f>SUMPRODUCT((配信視聴2024下半期[Channel Name]=テーブル1318[[#This Row],[Channel Name]])*(MONTH(配信視聴2024下半期[Published Date])=10))</f>
        <v>0</v>
      </c>
      <c r="AE45" s="10">
        <f>SUMPRODUCT((配信視聴2024下半期[Channel Name]=テーブル1318[[#This Row],[Channel Name]])*(MONTH(配信視聴2024下半期[Published Date])=11))</f>
        <v>0</v>
      </c>
      <c r="AF45" s="10">
        <f>SUMPRODUCT((配信視聴2024下半期[Channel Name]=テーブル1318[[#This Row],[Channel Name]])*(MONTH(配信視聴2024下半期[Published Date])=12))</f>
        <v>0</v>
      </c>
      <c r="AG45" s="10">
        <f>SUMPRODUCT((配信視聴2025上半期[Channel Name]=テーブル1318[[#This Row],[Channel Name]])*(MONTH(配信視聴2025上半期[Published Date])=1))</f>
        <v>0</v>
      </c>
    </row>
    <row r="46" spans="2:33" ht="15.75" customHeight="1" x14ac:dyDescent="0.25">
      <c r="B46" s="10" t="s">
        <v>75</v>
      </c>
      <c r="C4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46" s="10">
        <f>COUNTIF(配信視聴2023上半期[Channel Name], テーブル1318[[#This Row],[Channel Name]])</f>
        <v>1</v>
      </c>
      <c r="E46" s="10">
        <f>COUNTIF(配信視聴2023下半期[Channel Name], テーブル1318[[#This Row],[Channel Name]])</f>
        <v>1</v>
      </c>
      <c r="F46" s="10">
        <f>COUNTIF(配信視聴2024上半期[Channel Name], テーブル1318[[#This Row],[Channel Name]])</f>
        <v>1</v>
      </c>
      <c r="G46" s="10">
        <f>COUNTIF(配信視聴2024下半期[Channel Name], テーブル1318[[#This Row],[Channel Name]])</f>
        <v>1</v>
      </c>
      <c r="H46" s="10">
        <f>COUNTIF(配信視聴2025上半期[Channel Name], テーブル1318[[#This Row],[Channel Name]])</f>
        <v>0</v>
      </c>
      <c r="I46" s="10">
        <f>SUMPRODUCT((配信視聴2023上半期[Channel Name]=テーブル1318[[#This Row],[Channel Name]])*(MONTH(配信視聴2023上半期[Published Date])=1))</f>
        <v>0</v>
      </c>
      <c r="J46" s="10">
        <f>SUMPRODUCT((配信視聴2023上半期[Channel Name]=テーブル1318[[#This Row],[Channel Name]])*(MONTH(配信視聴2023上半期[Published Date])=2))</f>
        <v>1</v>
      </c>
      <c r="K46" s="10">
        <f>SUMPRODUCT((配信視聴2023上半期[Channel Name]=テーブル1318[[#This Row],[Channel Name]])*(MONTH(配信視聴2023上半期[Published Date])=3))</f>
        <v>0</v>
      </c>
      <c r="L46" s="10">
        <f>SUMPRODUCT((配信視聴2023上半期[Channel Name]=テーブル1318[[#This Row],[Channel Name]])*(MONTH(配信視聴2023上半期[Published Date])=4))</f>
        <v>0</v>
      </c>
      <c r="M46" s="10">
        <f>SUMPRODUCT((配信視聴2023上半期[Channel Name]=テーブル1318[[#This Row],[Channel Name]])*(MONTH(配信視聴2023上半期[Published Date])=5))</f>
        <v>0</v>
      </c>
      <c r="N46" s="10">
        <f>SUMPRODUCT((配信視聴2023上半期[Channel Name]=テーブル1318[[#This Row],[Channel Name]])*(MONTH(配信視聴2023上半期[Published Date])=6))</f>
        <v>0</v>
      </c>
      <c r="O46" s="10">
        <f>SUMPRODUCT((配信視聴2023下半期[Channel Name]=テーブル1318[[#This Row],[Channel Name]])*(MONTH(配信視聴2023下半期[Published Date])=7))</f>
        <v>0</v>
      </c>
      <c r="P46" s="10">
        <f>SUMPRODUCT((配信視聴2023下半期[Channel Name]=テーブル1318[[#This Row],[Channel Name]])*(MONTH(配信視聴2023下半期[Published Date])=8))</f>
        <v>0</v>
      </c>
      <c r="Q46" s="10">
        <f>SUMPRODUCT((配信視聴2023下半期[Channel Name]=テーブル1318[[#This Row],[Channel Name]])*(MONTH(配信視聴2023下半期[Published Date])=9))</f>
        <v>0</v>
      </c>
      <c r="R46" s="10">
        <f>SUMPRODUCT((配信視聴2023下半期[Channel Name]=テーブル1318[[#This Row],[Channel Name]])*(MONTH(配信視聴2023下半期[Published Date])=10))</f>
        <v>0</v>
      </c>
      <c r="S46" s="10">
        <f>SUMPRODUCT((配信視聴2023下半期[Channel Name]=テーブル1318[[#This Row],[Channel Name]])*(MONTH(配信視聴2023下半期[Published Date])=11))</f>
        <v>1</v>
      </c>
      <c r="T46" s="10">
        <f>SUMPRODUCT((配信視聴2023下半期[Channel Name]=テーブル1318[[#This Row],[Channel Name]])*(MONTH(配信視聴2023下半期[Published Date])=12))</f>
        <v>0</v>
      </c>
      <c r="U46" s="10">
        <f>SUMPRODUCT((配信視聴2024上半期[Channel Name]=テーブル1318[[#This Row],[Channel Name]])*(MONTH(配信視聴2024上半期[Published Date])=1))</f>
        <v>0</v>
      </c>
      <c r="V46" s="10">
        <f>SUMPRODUCT((配信視聴2024上半期[Channel Name]=テーブル1318[[#This Row],[Channel Name]])*(MONTH(配信視聴2024上半期[Published Date])=2))</f>
        <v>0</v>
      </c>
      <c r="W46" s="10">
        <f>SUMPRODUCT((配信視聴2024上半期[Channel Name]=テーブル1318[[#This Row],[Channel Name]])*(MONTH(配信視聴2024上半期[Published Date])=3))</f>
        <v>0</v>
      </c>
      <c r="X46" s="10">
        <f>SUMPRODUCT((配信視聴2024上半期[Channel Name]=テーブル1318[[#This Row],[Channel Name]])*(MONTH(配信視聴2024上半期[Published Date])=4))</f>
        <v>0</v>
      </c>
      <c r="Y46" s="10">
        <f>SUMPRODUCT((配信視聴2024上半期[Channel Name]=テーブル1318[[#This Row],[Channel Name]])*(MONTH(配信視聴2024上半期[Published Date])=5))</f>
        <v>1</v>
      </c>
      <c r="Z46" s="10">
        <f>SUMPRODUCT((配信視聴2024上半期[Channel Name]=テーブル1318[[#This Row],[Channel Name]])*(MONTH(配信視聴2024上半期[Published Date])=6))</f>
        <v>0</v>
      </c>
      <c r="AA46" s="10">
        <f>SUMPRODUCT((配信視聴2024下半期[Channel Name]=テーブル1318[[#This Row],[Channel Name]])*(MONTH(配信視聴2024下半期[Published Date])=7))</f>
        <v>0</v>
      </c>
      <c r="AB46" s="10">
        <f>SUMPRODUCT((配信視聴2024下半期[Channel Name]=テーブル1318[[#This Row],[Channel Name]])*(MONTH(配信視聴2024下半期[Published Date])=8))</f>
        <v>0</v>
      </c>
      <c r="AC46" s="10">
        <f>SUMPRODUCT((配信視聴2024下半期[Channel Name]=テーブル1318[[#This Row],[Channel Name]])*(MONTH(配信視聴2024下半期[Published Date])=9))</f>
        <v>0</v>
      </c>
      <c r="AD46" s="10">
        <f>SUMPRODUCT((配信視聴2024下半期[Channel Name]=テーブル1318[[#This Row],[Channel Name]])*(MONTH(配信視聴2024下半期[Published Date])=10))</f>
        <v>0</v>
      </c>
      <c r="AE46" s="10">
        <f>SUMPRODUCT((配信視聴2024下半期[Channel Name]=テーブル1318[[#This Row],[Channel Name]])*(MONTH(配信視聴2024下半期[Published Date])=11))</f>
        <v>0</v>
      </c>
      <c r="AF46" s="10">
        <f>SUMPRODUCT((配信視聴2024下半期[Channel Name]=テーブル1318[[#This Row],[Channel Name]])*(MONTH(配信視聴2024下半期[Published Date])=12))</f>
        <v>1</v>
      </c>
      <c r="AG46" s="10">
        <f>SUMPRODUCT((配信視聴2025上半期[Channel Name]=テーブル1318[[#This Row],[Channel Name]])*(MONTH(配信視聴2025上半期[Published Date])=1))</f>
        <v>0</v>
      </c>
    </row>
    <row r="47" spans="2:33" ht="15.75" customHeight="1" x14ac:dyDescent="0.25">
      <c r="B47" s="10" t="s">
        <v>52</v>
      </c>
      <c r="C4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47" s="10">
        <f>COUNTIF(配信視聴2023上半期[Channel Name], テーブル1318[[#This Row],[Channel Name]])</f>
        <v>0</v>
      </c>
      <c r="E47" s="10">
        <f>COUNTIF(配信視聴2023下半期[Channel Name], テーブル1318[[#This Row],[Channel Name]])</f>
        <v>1</v>
      </c>
      <c r="F47" s="10">
        <f>COUNTIF(配信視聴2024上半期[Channel Name], テーブル1318[[#This Row],[Channel Name]])</f>
        <v>1</v>
      </c>
      <c r="G47" s="10">
        <f>COUNTIF(配信視聴2024下半期[Channel Name], テーブル1318[[#This Row],[Channel Name]])</f>
        <v>2</v>
      </c>
      <c r="H47" s="10">
        <f>COUNTIF(配信視聴2025上半期[Channel Name], テーブル1318[[#This Row],[Channel Name]])</f>
        <v>0</v>
      </c>
      <c r="I47" s="10">
        <f>SUMPRODUCT((配信視聴2023上半期[Channel Name]=テーブル1318[[#This Row],[Channel Name]])*(MONTH(配信視聴2023上半期[Published Date])=1))</f>
        <v>0</v>
      </c>
      <c r="J47" s="10">
        <f>SUMPRODUCT((配信視聴2023上半期[Channel Name]=テーブル1318[[#This Row],[Channel Name]])*(MONTH(配信視聴2023上半期[Published Date])=2))</f>
        <v>0</v>
      </c>
      <c r="K47" s="10">
        <f>SUMPRODUCT((配信視聴2023上半期[Channel Name]=テーブル1318[[#This Row],[Channel Name]])*(MONTH(配信視聴2023上半期[Published Date])=3))</f>
        <v>0</v>
      </c>
      <c r="L47" s="10">
        <f>SUMPRODUCT((配信視聴2023上半期[Channel Name]=テーブル1318[[#This Row],[Channel Name]])*(MONTH(配信視聴2023上半期[Published Date])=4))</f>
        <v>0</v>
      </c>
      <c r="M47" s="10">
        <f>SUMPRODUCT((配信視聴2023上半期[Channel Name]=テーブル1318[[#This Row],[Channel Name]])*(MONTH(配信視聴2023上半期[Published Date])=5))</f>
        <v>0</v>
      </c>
      <c r="N47" s="10">
        <f>SUMPRODUCT((配信視聴2023上半期[Channel Name]=テーブル1318[[#This Row],[Channel Name]])*(MONTH(配信視聴2023上半期[Published Date])=6))</f>
        <v>0</v>
      </c>
      <c r="O47" s="10">
        <f>SUMPRODUCT((配信視聴2023下半期[Channel Name]=テーブル1318[[#This Row],[Channel Name]])*(MONTH(配信視聴2023下半期[Published Date])=7))</f>
        <v>0</v>
      </c>
      <c r="P47" s="10">
        <f>SUMPRODUCT((配信視聴2023下半期[Channel Name]=テーブル1318[[#This Row],[Channel Name]])*(MONTH(配信視聴2023下半期[Published Date])=8))</f>
        <v>0</v>
      </c>
      <c r="Q47" s="10">
        <f>SUMPRODUCT((配信視聴2023下半期[Channel Name]=テーブル1318[[#This Row],[Channel Name]])*(MONTH(配信視聴2023下半期[Published Date])=9))</f>
        <v>0</v>
      </c>
      <c r="R47" s="10">
        <f>SUMPRODUCT((配信視聴2023下半期[Channel Name]=テーブル1318[[#This Row],[Channel Name]])*(MONTH(配信視聴2023下半期[Published Date])=10))</f>
        <v>0</v>
      </c>
      <c r="S47" s="10">
        <f>SUMPRODUCT((配信視聴2023下半期[Channel Name]=テーブル1318[[#This Row],[Channel Name]])*(MONTH(配信視聴2023下半期[Published Date])=11))</f>
        <v>1</v>
      </c>
      <c r="T47" s="10">
        <f>SUMPRODUCT((配信視聴2023下半期[Channel Name]=テーブル1318[[#This Row],[Channel Name]])*(MONTH(配信視聴2023下半期[Published Date])=12))</f>
        <v>0</v>
      </c>
      <c r="U47" s="10">
        <f>SUMPRODUCT((配信視聴2024上半期[Channel Name]=テーブル1318[[#This Row],[Channel Name]])*(MONTH(配信視聴2024上半期[Published Date])=1))</f>
        <v>0</v>
      </c>
      <c r="V47" s="10">
        <f>SUMPRODUCT((配信視聴2024上半期[Channel Name]=テーブル1318[[#This Row],[Channel Name]])*(MONTH(配信視聴2024上半期[Published Date])=2))</f>
        <v>0</v>
      </c>
      <c r="W47" s="10">
        <f>SUMPRODUCT((配信視聴2024上半期[Channel Name]=テーブル1318[[#This Row],[Channel Name]])*(MONTH(配信視聴2024上半期[Published Date])=3))</f>
        <v>0</v>
      </c>
      <c r="X47" s="10">
        <f>SUMPRODUCT((配信視聴2024上半期[Channel Name]=テーブル1318[[#This Row],[Channel Name]])*(MONTH(配信視聴2024上半期[Published Date])=4))</f>
        <v>0</v>
      </c>
      <c r="Y47" s="10">
        <f>SUMPRODUCT((配信視聴2024上半期[Channel Name]=テーブル1318[[#This Row],[Channel Name]])*(MONTH(配信視聴2024上半期[Published Date])=5))</f>
        <v>0</v>
      </c>
      <c r="Z47" s="10">
        <f>SUMPRODUCT((配信視聴2024上半期[Channel Name]=テーブル1318[[#This Row],[Channel Name]])*(MONTH(配信視聴2024上半期[Published Date])=6))</f>
        <v>1</v>
      </c>
      <c r="AA47" s="10">
        <f>SUMPRODUCT((配信視聴2024下半期[Channel Name]=テーブル1318[[#This Row],[Channel Name]])*(MONTH(配信視聴2024下半期[Published Date])=7))</f>
        <v>0</v>
      </c>
      <c r="AB47" s="10">
        <f>SUMPRODUCT((配信視聴2024下半期[Channel Name]=テーブル1318[[#This Row],[Channel Name]])*(MONTH(配信視聴2024下半期[Published Date])=8))</f>
        <v>0</v>
      </c>
      <c r="AC47" s="10">
        <f>SUMPRODUCT((配信視聴2024下半期[Channel Name]=テーブル1318[[#This Row],[Channel Name]])*(MONTH(配信視聴2024下半期[Published Date])=9))</f>
        <v>1</v>
      </c>
      <c r="AD47" s="10">
        <f>SUMPRODUCT((配信視聴2024下半期[Channel Name]=テーブル1318[[#This Row],[Channel Name]])*(MONTH(配信視聴2024下半期[Published Date])=10))</f>
        <v>1</v>
      </c>
      <c r="AE47" s="10">
        <f>SUMPRODUCT((配信視聴2024下半期[Channel Name]=テーブル1318[[#This Row],[Channel Name]])*(MONTH(配信視聴2024下半期[Published Date])=11))</f>
        <v>0</v>
      </c>
      <c r="AF47" s="10">
        <f>SUMPRODUCT((配信視聴2024下半期[Channel Name]=テーブル1318[[#This Row],[Channel Name]])*(MONTH(配信視聴2024下半期[Published Date])=12))</f>
        <v>0</v>
      </c>
      <c r="AG47" s="10">
        <f>SUMPRODUCT((配信視聴2025上半期[Channel Name]=テーブル1318[[#This Row],[Channel Name]])*(MONTH(配信視聴2025上半期[Published Date])=1))</f>
        <v>0</v>
      </c>
    </row>
    <row r="48" spans="2:33" ht="15.75" customHeight="1" x14ac:dyDescent="0.25">
      <c r="B48" s="10" t="s">
        <v>79</v>
      </c>
      <c r="C4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48" s="10">
        <f>COUNTIF(配信視聴2023上半期[Channel Name], テーブル1318[[#This Row],[Channel Name]])</f>
        <v>2</v>
      </c>
      <c r="E48" s="10">
        <f>COUNTIF(配信視聴2023下半期[Channel Name], テーブル1318[[#This Row],[Channel Name]])</f>
        <v>1</v>
      </c>
      <c r="F48" s="10">
        <f>COUNTIF(配信視聴2024上半期[Channel Name], テーブル1318[[#This Row],[Channel Name]])</f>
        <v>1</v>
      </c>
      <c r="G48" s="10">
        <f>COUNTIF(配信視聴2024下半期[Channel Name], テーブル1318[[#This Row],[Channel Name]])</f>
        <v>0</v>
      </c>
      <c r="H48" s="10">
        <f>COUNTIF(配信視聴2025上半期[Channel Name], テーブル1318[[#This Row],[Channel Name]])</f>
        <v>0</v>
      </c>
      <c r="I48" s="10">
        <f>SUMPRODUCT((配信視聴2023上半期[Channel Name]=テーブル1318[[#This Row],[Channel Name]])*(MONTH(配信視聴2023上半期[Published Date])=1))</f>
        <v>0</v>
      </c>
      <c r="J48" s="10">
        <f>SUMPRODUCT((配信視聴2023上半期[Channel Name]=テーブル1318[[#This Row],[Channel Name]])*(MONTH(配信視聴2023上半期[Published Date])=2))</f>
        <v>1</v>
      </c>
      <c r="K48" s="10">
        <f>SUMPRODUCT((配信視聴2023上半期[Channel Name]=テーブル1318[[#This Row],[Channel Name]])*(MONTH(配信視聴2023上半期[Published Date])=3))</f>
        <v>0</v>
      </c>
      <c r="L48" s="10">
        <f>SUMPRODUCT((配信視聴2023上半期[Channel Name]=テーブル1318[[#This Row],[Channel Name]])*(MONTH(配信視聴2023上半期[Published Date])=4))</f>
        <v>1</v>
      </c>
      <c r="M48" s="10">
        <f>SUMPRODUCT((配信視聴2023上半期[Channel Name]=テーブル1318[[#This Row],[Channel Name]])*(MONTH(配信視聴2023上半期[Published Date])=5))</f>
        <v>0</v>
      </c>
      <c r="N48" s="10">
        <f>SUMPRODUCT((配信視聴2023上半期[Channel Name]=テーブル1318[[#This Row],[Channel Name]])*(MONTH(配信視聴2023上半期[Published Date])=6))</f>
        <v>0</v>
      </c>
      <c r="O48" s="10">
        <f>SUMPRODUCT((配信視聴2023下半期[Channel Name]=テーブル1318[[#This Row],[Channel Name]])*(MONTH(配信視聴2023下半期[Published Date])=7))</f>
        <v>0</v>
      </c>
      <c r="P48" s="10">
        <f>SUMPRODUCT((配信視聴2023下半期[Channel Name]=テーブル1318[[#This Row],[Channel Name]])*(MONTH(配信視聴2023下半期[Published Date])=8))</f>
        <v>1</v>
      </c>
      <c r="Q48" s="10">
        <f>SUMPRODUCT((配信視聴2023下半期[Channel Name]=テーブル1318[[#This Row],[Channel Name]])*(MONTH(配信視聴2023下半期[Published Date])=9))</f>
        <v>0</v>
      </c>
      <c r="R48" s="10">
        <f>SUMPRODUCT((配信視聴2023下半期[Channel Name]=テーブル1318[[#This Row],[Channel Name]])*(MONTH(配信視聴2023下半期[Published Date])=10))</f>
        <v>0</v>
      </c>
      <c r="S48" s="10">
        <f>SUMPRODUCT((配信視聴2023下半期[Channel Name]=テーブル1318[[#This Row],[Channel Name]])*(MONTH(配信視聴2023下半期[Published Date])=11))</f>
        <v>0</v>
      </c>
      <c r="T48" s="10">
        <f>SUMPRODUCT((配信視聴2023下半期[Channel Name]=テーブル1318[[#This Row],[Channel Name]])*(MONTH(配信視聴2023下半期[Published Date])=12))</f>
        <v>0</v>
      </c>
      <c r="U48" s="10">
        <f>SUMPRODUCT((配信視聴2024上半期[Channel Name]=テーブル1318[[#This Row],[Channel Name]])*(MONTH(配信視聴2024上半期[Published Date])=1))</f>
        <v>0</v>
      </c>
      <c r="V48" s="10">
        <f>SUMPRODUCT((配信視聴2024上半期[Channel Name]=テーブル1318[[#This Row],[Channel Name]])*(MONTH(配信視聴2024上半期[Published Date])=2))</f>
        <v>0</v>
      </c>
      <c r="W48" s="10">
        <f>SUMPRODUCT((配信視聴2024上半期[Channel Name]=テーブル1318[[#This Row],[Channel Name]])*(MONTH(配信視聴2024上半期[Published Date])=3))</f>
        <v>0</v>
      </c>
      <c r="X48" s="10">
        <f>SUMPRODUCT((配信視聴2024上半期[Channel Name]=テーブル1318[[#This Row],[Channel Name]])*(MONTH(配信視聴2024上半期[Published Date])=4))</f>
        <v>1</v>
      </c>
      <c r="Y48" s="10">
        <f>SUMPRODUCT((配信視聴2024上半期[Channel Name]=テーブル1318[[#This Row],[Channel Name]])*(MONTH(配信視聴2024上半期[Published Date])=5))</f>
        <v>0</v>
      </c>
      <c r="Z48" s="10">
        <f>SUMPRODUCT((配信視聴2024上半期[Channel Name]=テーブル1318[[#This Row],[Channel Name]])*(MONTH(配信視聴2024上半期[Published Date])=6))</f>
        <v>0</v>
      </c>
      <c r="AA48" s="10">
        <f>SUMPRODUCT((配信視聴2024下半期[Channel Name]=テーブル1318[[#This Row],[Channel Name]])*(MONTH(配信視聴2024下半期[Published Date])=7))</f>
        <v>0</v>
      </c>
      <c r="AB48" s="10">
        <f>SUMPRODUCT((配信視聴2024下半期[Channel Name]=テーブル1318[[#This Row],[Channel Name]])*(MONTH(配信視聴2024下半期[Published Date])=8))</f>
        <v>0</v>
      </c>
      <c r="AC48" s="10">
        <f>SUMPRODUCT((配信視聴2024下半期[Channel Name]=テーブル1318[[#This Row],[Channel Name]])*(MONTH(配信視聴2024下半期[Published Date])=9))</f>
        <v>0</v>
      </c>
      <c r="AD48" s="10">
        <f>SUMPRODUCT((配信視聴2024下半期[Channel Name]=テーブル1318[[#This Row],[Channel Name]])*(MONTH(配信視聴2024下半期[Published Date])=10))</f>
        <v>0</v>
      </c>
      <c r="AE48" s="10">
        <f>SUMPRODUCT((配信視聴2024下半期[Channel Name]=テーブル1318[[#This Row],[Channel Name]])*(MONTH(配信視聴2024下半期[Published Date])=11))</f>
        <v>0</v>
      </c>
      <c r="AF48" s="10">
        <f>SUMPRODUCT((配信視聴2024下半期[Channel Name]=テーブル1318[[#This Row],[Channel Name]])*(MONTH(配信視聴2024下半期[Published Date])=12))</f>
        <v>0</v>
      </c>
      <c r="AG48" s="10">
        <f>SUMPRODUCT((配信視聴2025上半期[Channel Name]=テーブル1318[[#This Row],[Channel Name]])*(MONTH(配信視聴2025上半期[Published Date])=1))</f>
        <v>0</v>
      </c>
    </row>
    <row r="49" spans="2:33" ht="15.75" customHeight="1" x14ac:dyDescent="0.25">
      <c r="B49" s="10" t="s">
        <v>77</v>
      </c>
      <c r="C4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49" s="10">
        <f>COUNTIF(配信視聴2023上半期[Channel Name], テーブル1318[[#This Row],[Channel Name]])</f>
        <v>2</v>
      </c>
      <c r="E49" s="10">
        <f>COUNTIF(配信視聴2023下半期[Channel Name], テーブル1318[[#This Row],[Channel Name]])</f>
        <v>1</v>
      </c>
      <c r="F49" s="10">
        <f>COUNTIF(配信視聴2024上半期[Channel Name], テーブル1318[[#This Row],[Channel Name]])</f>
        <v>0</v>
      </c>
      <c r="G49" s="10">
        <f>COUNTIF(配信視聴2024下半期[Channel Name], テーブル1318[[#This Row],[Channel Name]])</f>
        <v>1</v>
      </c>
      <c r="H49" s="10">
        <f>COUNTIF(配信視聴2025上半期[Channel Name], テーブル1318[[#This Row],[Channel Name]])</f>
        <v>0</v>
      </c>
      <c r="I49" s="10">
        <f>SUMPRODUCT((配信視聴2023上半期[Channel Name]=テーブル1318[[#This Row],[Channel Name]])*(MONTH(配信視聴2023上半期[Published Date])=1))</f>
        <v>0</v>
      </c>
      <c r="J49" s="10">
        <f>SUMPRODUCT((配信視聴2023上半期[Channel Name]=テーブル1318[[#This Row],[Channel Name]])*(MONTH(配信視聴2023上半期[Published Date])=2))</f>
        <v>0</v>
      </c>
      <c r="K49" s="10">
        <f>SUMPRODUCT((配信視聴2023上半期[Channel Name]=テーブル1318[[#This Row],[Channel Name]])*(MONTH(配信視聴2023上半期[Published Date])=3))</f>
        <v>0</v>
      </c>
      <c r="L49" s="10">
        <f>SUMPRODUCT((配信視聴2023上半期[Channel Name]=テーブル1318[[#This Row],[Channel Name]])*(MONTH(配信視聴2023上半期[Published Date])=4))</f>
        <v>1</v>
      </c>
      <c r="M49" s="10">
        <f>SUMPRODUCT((配信視聴2023上半期[Channel Name]=テーブル1318[[#This Row],[Channel Name]])*(MONTH(配信視聴2023上半期[Published Date])=5))</f>
        <v>0</v>
      </c>
      <c r="N49" s="10">
        <f>SUMPRODUCT((配信視聴2023上半期[Channel Name]=テーブル1318[[#This Row],[Channel Name]])*(MONTH(配信視聴2023上半期[Published Date])=6))</f>
        <v>1</v>
      </c>
      <c r="O49" s="10">
        <f>SUMPRODUCT((配信視聴2023下半期[Channel Name]=テーブル1318[[#This Row],[Channel Name]])*(MONTH(配信視聴2023下半期[Published Date])=7))</f>
        <v>0</v>
      </c>
      <c r="P49" s="10">
        <f>SUMPRODUCT((配信視聴2023下半期[Channel Name]=テーブル1318[[#This Row],[Channel Name]])*(MONTH(配信視聴2023下半期[Published Date])=8))</f>
        <v>0</v>
      </c>
      <c r="Q49" s="10">
        <f>SUMPRODUCT((配信視聴2023下半期[Channel Name]=テーブル1318[[#This Row],[Channel Name]])*(MONTH(配信視聴2023下半期[Published Date])=9))</f>
        <v>0</v>
      </c>
      <c r="R49" s="10">
        <f>SUMPRODUCT((配信視聴2023下半期[Channel Name]=テーブル1318[[#This Row],[Channel Name]])*(MONTH(配信視聴2023下半期[Published Date])=10))</f>
        <v>0</v>
      </c>
      <c r="S49" s="10">
        <f>SUMPRODUCT((配信視聴2023下半期[Channel Name]=テーブル1318[[#This Row],[Channel Name]])*(MONTH(配信視聴2023下半期[Published Date])=11))</f>
        <v>1</v>
      </c>
      <c r="T49" s="10">
        <f>SUMPRODUCT((配信視聴2023下半期[Channel Name]=テーブル1318[[#This Row],[Channel Name]])*(MONTH(配信視聴2023下半期[Published Date])=12))</f>
        <v>0</v>
      </c>
      <c r="U49" s="10">
        <f>SUMPRODUCT((配信視聴2024上半期[Channel Name]=テーブル1318[[#This Row],[Channel Name]])*(MONTH(配信視聴2024上半期[Published Date])=1))</f>
        <v>0</v>
      </c>
      <c r="V49" s="10">
        <f>SUMPRODUCT((配信視聴2024上半期[Channel Name]=テーブル1318[[#This Row],[Channel Name]])*(MONTH(配信視聴2024上半期[Published Date])=2))</f>
        <v>0</v>
      </c>
      <c r="W49" s="10">
        <f>SUMPRODUCT((配信視聴2024上半期[Channel Name]=テーブル1318[[#This Row],[Channel Name]])*(MONTH(配信視聴2024上半期[Published Date])=3))</f>
        <v>0</v>
      </c>
      <c r="X49" s="10">
        <f>SUMPRODUCT((配信視聴2024上半期[Channel Name]=テーブル1318[[#This Row],[Channel Name]])*(MONTH(配信視聴2024上半期[Published Date])=4))</f>
        <v>0</v>
      </c>
      <c r="Y49" s="10">
        <f>SUMPRODUCT((配信視聴2024上半期[Channel Name]=テーブル1318[[#This Row],[Channel Name]])*(MONTH(配信視聴2024上半期[Published Date])=5))</f>
        <v>0</v>
      </c>
      <c r="Z49" s="10">
        <f>SUMPRODUCT((配信視聴2024上半期[Channel Name]=テーブル1318[[#This Row],[Channel Name]])*(MONTH(配信視聴2024上半期[Published Date])=6))</f>
        <v>0</v>
      </c>
      <c r="AA49" s="10">
        <f>SUMPRODUCT((配信視聴2024下半期[Channel Name]=テーブル1318[[#This Row],[Channel Name]])*(MONTH(配信視聴2024下半期[Published Date])=7))</f>
        <v>0</v>
      </c>
      <c r="AB49" s="10">
        <f>SUMPRODUCT((配信視聴2024下半期[Channel Name]=テーブル1318[[#This Row],[Channel Name]])*(MONTH(配信視聴2024下半期[Published Date])=8))</f>
        <v>0</v>
      </c>
      <c r="AC49" s="10">
        <f>SUMPRODUCT((配信視聴2024下半期[Channel Name]=テーブル1318[[#This Row],[Channel Name]])*(MONTH(配信視聴2024下半期[Published Date])=9))</f>
        <v>0</v>
      </c>
      <c r="AD49" s="10">
        <f>SUMPRODUCT((配信視聴2024下半期[Channel Name]=テーブル1318[[#This Row],[Channel Name]])*(MONTH(配信視聴2024下半期[Published Date])=10))</f>
        <v>0</v>
      </c>
      <c r="AE49" s="10">
        <f>SUMPRODUCT((配信視聴2024下半期[Channel Name]=テーブル1318[[#This Row],[Channel Name]])*(MONTH(配信視聴2024下半期[Published Date])=11))</f>
        <v>0</v>
      </c>
      <c r="AF49" s="10">
        <f>SUMPRODUCT((配信視聴2024下半期[Channel Name]=テーブル1318[[#This Row],[Channel Name]])*(MONTH(配信視聴2024下半期[Published Date])=12))</f>
        <v>1</v>
      </c>
      <c r="AG49" s="10">
        <f>SUMPRODUCT((配信視聴2025上半期[Channel Name]=テーブル1318[[#This Row],[Channel Name]])*(MONTH(配信視聴2025上半期[Published Date])=1))</f>
        <v>0</v>
      </c>
    </row>
    <row r="50" spans="2:33" ht="15.75" customHeight="1" x14ac:dyDescent="0.25">
      <c r="B50" s="10" t="s">
        <v>49</v>
      </c>
      <c r="C5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50" s="10">
        <f>COUNTIF(配信視聴2023上半期[Channel Name], テーブル1318[[#This Row],[Channel Name]])</f>
        <v>1</v>
      </c>
      <c r="E50" s="10">
        <f>COUNTIF(配信視聴2023下半期[Channel Name], テーブル1318[[#This Row],[Channel Name]])</f>
        <v>1</v>
      </c>
      <c r="F50" s="10">
        <f>COUNTIF(配信視聴2024上半期[Channel Name], テーブル1318[[#This Row],[Channel Name]])</f>
        <v>0</v>
      </c>
      <c r="G50" s="10">
        <f>COUNTIF(配信視聴2024下半期[Channel Name], テーブル1318[[#This Row],[Channel Name]])</f>
        <v>2</v>
      </c>
      <c r="H50" s="10">
        <f>COUNTIF(配信視聴2025上半期[Channel Name], テーブル1318[[#This Row],[Channel Name]])</f>
        <v>0</v>
      </c>
      <c r="I50" s="10">
        <f>SUMPRODUCT((配信視聴2023上半期[Channel Name]=テーブル1318[[#This Row],[Channel Name]])*(MONTH(配信視聴2023上半期[Published Date])=1))</f>
        <v>0</v>
      </c>
      <c r="J50" s="10">
        <f>SUMPRODUCT((配信視聴2023上半期[Channel Name]=テーブル1318[[#This Row],[Channel Name]])*(MONTH(配信視聴2023上半期[Published Date])=2))</f>
        <v>0</v>
      </c>
      <c r="K50" s="10">
        <f>SUMPRODUCT((配信視聴2023上半期[Channel Name]=テーブル1318[[#This Row],[Channel Name]])*(MONTH(配信視聴2023上半期[Published Date])=3))</f>
        <v>0</v>
      </c>
      <c r="L50" s="10">
        <f>SUMPRODUCT((配信視聴2023上半期[Channel Name]=テーブル1318[[#This Row],[Channel Name]])*(MONTH(配信視聴2023上半期[Published Date])=4))</f>
        <v>0</v>
      </c>
      <c r="M50" s="10">
        <f>SUMPRODUCT((配信視聴2023上半期[Channel Name]=テーブル1318[[#This Row],[Channel Name]])*(MONTH(配信視聴2023上半期[Published Date])=5))</f>
        <v>0</v>
      </c>
      <c r="N50" s="10">
        <f>SUMPRODUCT((配信視聴2023上半期[Channel Name]=テーブル1318[[#This Row],[Channel Name]])*(MONTH(配信視聴2023上半期[Published Date])=6))</f>
        <v>1</v>
      </c>
      <c r="O50" s="10">
        <f>SUMPRODUCT((配信視聴2023下半期[Channel Name]=テーブル1318[[#This Row],[Channel Name]])*(MONTH(配信視聴2023下半期[Published Date])=7))</f>
        <v>0</v>
      </c>
      <c r="P50" s="10">
        <f>SUMPRODUCT((配信視聴2023下半期[Channel Name]=テーブル1318[[#This Row],[Channel Name]])*(MONTH(配信視聴2023下半期[Published Date])=8))</f>
        <v>0</v>
      </c>
      <c r="Q50" s="10">
        <f>SUMPRODUCT((配信視聴2023下半期[Channel Name]=テーブル1318[[#This Row],[Channel Name]])*(MONTH(配信視聴2023下半期[Published Date])=9))</f>
        <v>0</v>
      </c>
      <c r="R50" s="10">
        <f>SUMPRODUCT((配信視聴2023下半期[Channel Name]=テーブル1318[[#This Row],[Channel Name]])*(MONTH(配信視聴2023下半期[Published Date])=10))</f>
        <v>1</v>
      </c>
      <c r="S50" s="10">
        <f>SUMPRODUCT((配信視聴2023下半期[Channel Name]=テーブル1318[[#This Row],[Channel Name]])*(MONTH(配信視聴2023下半期[Published Date])=11))</f>
        <v>0</v>
      </c>
      <c r="T50" s="10">
        <f>SUMPRODUCT((配信視聴2023下半期[Channel Name]=テーブル1318[[#This Row],[Channel Name]])*(MONTH(配信視聴2023下半期[Published Date])=12))</f>
        <v>0</v>
      </c>
      <c r="U50" s="10">
        <f>SUMPRODUCT((配信視聴2024上半期[Channel Name]=テーブル1318[[#This Row],[Channel Name]])*(MONTH(配信視聴2024上半期[Published Date])=1))</f>
        <v>0</v>
      </c>
      <c r="V50" s="10">
        <f>SUMPRODUCT((配信視聴2024上半期[Channel Name]=テーブル1318[[#This Row],[Channel Name]])*(MONTH(配信視聴2024上半期[Published Date])=2))</f>
        <v>0</v>
      </c>
      <c r="W50" s="10">
        <f>SUMPRODUCT((配信視聴2024上半期[Channel Name]=テーブル1318[[#This Row],[Channel Name]])*(MONTH(配信視聴2024上半期[Published Date])=3))</f>
        <v>0</v>
      </c>
      <c r="X50" s="10">
        <f>SUMPRODUCT((配信視聴2024上半期[Channel Name]=テーブル1318[[#This Row],[Channel Name]])*(MONTH(配信視聴2024上半期[Published Date])=4))</f>
        <v>0</v>
      </c>
      <c r="Y50" s="10">
        <f>SUMPRODUCT((配信視聴2024上半期[Channel Name]=テーブル1318[[#This Row],[Channel Name]])*(MONTH(配信視聴2024上半期[Published Date])=5))</f>
        <v>0</v>
      </c>
      <c r="Z50" s="10">
        <f>SUMPRODUCT((配信視聴2024上半期[Channel Name]=テーブル1318[[#This Row],[Channel Name]])*(MONTH(配信視聴2024上半期[Published Date])=6))</f>
        <v>0</v>
      </c>
      <c r="AA50" s="10">
        <f>SUMPRODUCT((配信視聴2024下半期[Channel Name]=テーブル1318[[#This Row],[Channel Name]])*(MONTH(配信視聴2024下半期[Published Date])=7))</f>
        <v>0</v>
      </c>
      <c r="AB50" s="10">
        <f>SUMPRODUCT((配信視聴2024下半期[Channel Name]=テーブル1318[[#This Row],[Channel Name]])*(MONTH(配信視聴2024下半期[Published Date])=8))</f>
        <v>2</v>
      </c>
      <c r="AC50" s="10">
        <f>SUMPRODUCT((配信視聴2024下半期[Channel Name]=テーブル1318[[#This Row],[Channel Name]])*(MONTH(配信視聴2024下半期[Published Date])=9))</f>
        <v>0</v>
      </c>
      <c r="AD50" s="10">
        <f>SUMPRODUCT((配信視聴2024下半期[Channel Name]=テーブル1318[[#This Row],[Channel Name]])*(MONTH(配信視聴2024下半期[Published Date])=10))</f>
        <v>0</v>
      </c>
      <c r="AE50" s="10">
        <f>SUMPRODUCT((配信視聴2024下半期[Channel Name]=テーブル1318[[#This Row],[Channel Name]])*(MONTH(配信視聴2024下半期[Published Date])=11))</f>
        <v>0</v>
      </c>
      <c r="AF50" s="10">
        <f>SUMPRODUCT((配信視聴2024下半期[Channel Name]=テーブル1318[[#This Row],[Channel Name]])*(MONTH(配信視聴2024下半期[Published Date])=12))</f>
        <v>0</v>
      </c>
      <c r="AG50" s="10">
        <f>SUMPRODUCT((配信視聴2025上半期[Channel Name]=テーブル1318[[#This Row],[Channel Name]])*(MONTH(配信視聴2025上半期[Published Date])=1))</f>
        <v>0</v>
      </c>
    </row>
    <row r="51" spans="2:33" ht="15.75" customHeight="1" x14ac:dyDescent="0.25">
      <c r="B51" s="10" t="s">
        <v>60</v>
      </c>
      <c r="C5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51" s="10">
        <f>COUNTIF(配信視聴2023上半期[Channel Name], テーブル1318[[#This Row],[Channel Name]])</f>
        <v>3</v>
      </c>
      <c r="E51" s="10">
        <f>COUNTIF(配信視聴2023下半期[Channel Name], テーブル1318[[#This Row],[Channel Name]])</f>
        <v>1</v>
      </c>
      <c r="F51" s="10">
        <f>COUNTIF(配信視聴2024上半期[Channel Name], テーブル1318[[#This Row],[Channel Name]])</f>
        <v>0</v>
      </c>
      <c r="G51" s="10">
        <f>COUNTIF(配信視聴2024下半期[Channel Name], テーブル1318[[#This Row],[Channel Name]])</f>
        <v>0</v>
      </c>
      <c r="H51" s="10">
        <f>COUNTIF(配信視聴2025上半期[Channel Name], テーブル1318[[#This Row],[Channel Name]])</f>
        <v>0</v>
      </c>
      <c r="I51" s="10">
        <f>SUMPRODUCT((配信視聴2023上半期[Channel Name]=テーブル1318[[#This Row],[Channel Name]])*(MONTH(配信視聴2023上半期[Published Date])=1))</f>
        <v>2</v>
      </c>
      <c r="J51" s="10">
        <f>SUMPRODUCT((配信視聴2023上半期[Channel Name]=テーブル1318[[#This Row],[Channel Name]])*(MONTH(配信視聴2023上半期[Published Date])=2))</f>
        <v>1</v>
      </c>
      <c r="K51" s="10">
        <f>SUMPRODUCT((配信視聴2023上半期[Channel Name]=テーブル1318[[#This Row],[Channel Name]])*(MONTH(配信視聴2023上半期[Published Date])=3))</f>
        <v>0</v>
      </c>
      <c r="L51" s="10">
        <f>SUMPRODUCT((配信視聴2023上半期[Channel Name]=テーブル1318[[#This Row],[Channel Name]])*(MONTH(配信視聴2023上半期[Published Date])=4))</f>
        <v>0</v>
      </c>
      <c r="M51" s="10">
        <f>SUMPRODUCT((配信視聴2023上半期[Channel Name]=テーブル1318[[#This Row],[Channel Name]])*(MONTH(配信視聴2023上半期[Published Date])=5))</f>
        <v>0</v>
      </c>
      <c r="N51" s="10">
        <f>SUMPRODUCT((配信視聴2023上半期[Channel Name]=テーブル1318[[#This Row],[Channel Name]])*(MONTH(配信視聴2023上半期[Published Date])=6))</f>
        <v>0</v>
      </c>
      <c r="O51" s="10">
        <f>SUMPRODUCT((配信視聴2023下半期[Channel Name]=テーブル1318[[#This Row],[Channel Name]])*(MONTH(配信視聴2023下半期[Published Date])=7))</f>
        <v>0</v>
      </c>
      <c r="P51" s="10">
        <f>SUMPRODUCT((配信視聴2023下半期[Channel Name]=テーブル1318[[#This Row],[Channel Name]])*(MONTH(配信視聴2023下半期[Published Date])=8))</f>
        <v>1</v>
      </c>
      <c r="Q51" s="10">
        <f>SUMPRODUCT((配信視聴2023下半期[Channel Name]=テーブル1318[[#This Row],[Channel Name]])*(MONTH(配信視聴2023下半期[Published Date])=9))</f>
        <v>0</v>
      </c>
      <c r="R51" s="10">
        <f>SUMPRODUCT((配信視聴2023下半期[Channel Name]=テーブル1318[[#This Row],[Channel Name]])*(MONTH(配信視聴2023下半期[Published Date])=10))</f>
        <v>0</v>
      </c>
      <c r="S51" s="10">
        <f>SUMPRODUCT((配信視聴2023下半期[Channel Name]=テーブル1318[[#This Row],[Channel Name]])*(MONTH(配信視聴2023下半期[Published Date])=11))</f>
        <v>0</v>
      </c>
      <c r="T51" s="10">
        <f>SUMPRODUCT((配信視聴2023下半期[Channel Name]=テーブル1318[[#This Row],[Channel Name]])*(MONTH(配信視聴2023下半期[Published Date])=12))</f>
        <v>0</v>
      </c>
      <c r="U51" s="10">
        <f>SUMPRODUCT((配信視聴2024上半期[Channel Name]=テーブル1318[[#This Row],[Channel Name]])*(MONTH(配信視聴2024上半期[Published Date])=1))</f>
        <v>0</v>
      </c>
      <c r="V51" s="10">
        <f>SUMPRODUCT((配信視聴2024上半期[Channel Name]=テーブル1318[[#This Row],[Channel Name]])*(MONTH(配信視聴2024上半期[Published Date])=2))</f>
        <v>0</v>
      </c>
      <c r="W51" s="10">
        <f>SUMPRODUCT((配信視聴2024上半期[Channel Name]=テーブル1318[[#This Row],[Channel Name]])*(MONTH(配信視聴2024上半期[Published Date])=3))</f>
        <v>0</v>
      </c>
      <c r="X51" s="10">
        <f>SUMPRODUCT((配信視聴2024上半期[Channel Name]=テーブル1318[[#This Row],[Channel Name]])*(MONTH(配信視聴2024上半期[Published Date])=4))</f>
        <v>0</v>
      </c>
      <c r="Y51" s="10">
        <f>SUMPRODUCT((配信視聴2024上半期[Channel Name]=テーブル1318[[#This Row],[Channel Name]])*(MONTH(配信視聴2024上半期[Published Date])=5))</f>
        <v>0</v>
      </c>
      <c r="Z51" s="10">
        <f>SUMPRODUCT((配信視聴2024上半期[Channel Name]=テーブル1318[[#This Row],[Channel Name]])*(MONTH(配信視聴2024上半期[Published Date])=6))</f>
        <v>0</v>
      </c>
      <c r="AA51" s="10">
        <f>SUMPRODUCT((配信視聴2024下半期[Channel Name]=テーブル1318[[#This Row],[Channel Name]])*(MONTH(配信視聴2024下半期[Published Date])=7))</f>
        <v>0</v>
      </c>
      <c r="AB51" s="10">
        <f>SUMPRODUCT((配信視聴2024下半期[Channel Name]=テーブル1318[[#This Row],[Channel Name]])*(MONTH(配信視聴2024下半期[Published Date])=8))</f>
        <v>0</v>
      </c>
      <c r="AC51" s="10">
        <f>SUMPRODUCT((配信視聴2024下半期[Channel Name]=テーブル1318[[#This Row],[Channel Name]])*(MONTH(配信視聴2024下半期[Published Date])=9))</f>
        <v>0</v>
      </c>
      <c r="AD51" s="10">
        <f>SUMPRODUCT((配信視聴2024下半期[Channel Name]=テーブル1318[[#This Row],[Channel Name]])*(MONTH(配信視聴2024下半期[Published Date])=10))</f>
        <v>0</v>
      </c>
      <c r="AE51" s="10">
        <f>SUMPRODUCT((配信視聴2024下半期[Channel Name]=テーブル1318[[#This Row],[Channel Name]])*(MONTH(配信視聴2024下半期[Published Date])=11))</f>
        <v>0</v>
      </c>
      <c r="AF51" s="10">
        <f>SUMPRODUCT((配信視聴2024下半期[Channel Name]=テーブル1318[[#This Row],[Channel Name]])*(MONTH(配信視聴2024下半期[Published Date])=12))</f>
        <v>0</v>
      </c>
      <c r="AG51" s="10">
        <f>SUMPRODUCT((配信視聴2025上半期[Channel Name]=テーブル1318[[#This Row],[Channel Name]])*(MONTH(配信視聴2025上半期[Published Date])=1))</f>
        <v>0</v>
      </c>
    </row>
    <row r="52" spans="2:33" ht="15.75" customHeight="1" x14ac:dyDescent="0.25">
      <c r="B52" s="10" t="s">
        <v>43</v>
      </c>
      <c r="C5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52" s="10">
        <f>COUNTIF(配信視聴2023上半期[Channel Name], テーブル1318[[#This Row],[Channel Name]])</f>
        <v>0</v>
      </c>
      <c r="E52" s="10">
        <f>COUNTIF(配信視聴2023下半期[Channel Name], テーブル1318[[#This Row],[Channel Name]])</f>
        <v>0</v>
      </c>
      <c r="F52" s="10">
        <f>COUNTIF(配信視聴2024上半期[Channel Name], テーブル1318[[#This Row],[Channel Name]])</f>
        <v>3</v>
      </c>
      <c r="G52" s="10">
        <f>COUNTIF(配信視聴2024下半期[Channel Name], テーブル1318[[#This Row],[Channel Name]])</f>
        <v>1</v>
      </c>
      <c r="H52" s="10">
        <f>COUNTIF(配信視聴2025上半期[Channel Name], テーブル1318[[#This Row],[Channel Name]])</f>
        <v>0</v>
      </c>
      <c r="I52" s="10">
        <f>SUMPRODUCT((配信視聴2023上半期[Channel Name]=テーブル1318[[#This Row],[Channel Name]])*(MONTH(配信視聴2023上半期[Published Date])=1))</f>
        <v>0</v>
      </c>
      <c r="J52" s="10">
        <f>SUMPRODUCT((配信視聴2023上半期[Channel Name]=テーブル1318[[#This Row],[Channel Name]])*(MONTH(配信視聴2023上半期[Published Date])=2))</f>
        <v>0</v>
      </c>
      <c r="K52" s="10">
        <f>SUMPRODUCT((配信視聴2023上半期[Channel Name]=テーブル1318[[#This Row],[Channel Name]])*(MONTH(配信視聴2023上半期[Published Date])=3))</f>
        <v>0</v>
      </c>
      <c r="L52" s="10">
        <f>SUMPRODUCT((配信視聴2023上半期[Channel Name]=テーブル1318[[#This Row],[Channel Name]])*(MONTH(配信視聴2023上半期[Published Date])=4))</f>
        <v>0</v>
      </c>
      <c r="M52" s="10">
        <f>SUMPRODUCT((配信視聴2023上半期[Channel Name]=テーブル1318[[#This Row],[Channel Name]])*(MONTH(配信視聴2023上半期[Published Date])=5))</f>
        <v>0</v>
      </c>
      <c r="N52" s="10">
        <f>SUMPRODUCT((配信視聴2023上半期[Channel Name]=テーブル1318[[#This Row],[Channel Name]])*(MONTH(配信視聴2023上半期[Published Date])=6))</f>
        <v>0</v>
      </c>
      <c r="O52" s="10">
        <f>SUMPRODUCT((配信視聴2023下半期[Channel Name]=テーブル1318[[#This Row],[Channel Name]])*(MONTH(配信視聴2023下半期[Published Date])=7))</f>
        <v>0</v>
      </c>
      <c r="P52" s="10">
        <f>SUMPRODUCT((配信視聴2023下半期[Channel Name]=テーブル1318[[#This Row],[Channel Name]])*(MONTH(配信視聴2023下半期[Published Date])=8))</f>
        <v>0</v>
      </c>
      <c r="Q52" s="10">
        <f>SUMPRODUCT((配信視聴2023下半期[Channel Name]=テーブル1318[[#This Row],[Channel Name]])*(MONTH(配信視聴2023下半期[Published Date])=9))</f>
        <v>0</v>
      </c>
      <c r="R52" s="10">
        <f>SUMPRODUCT((配信視聴2023下半期[Channel Name]=テーブル1318[[#This Row],[Channel Name]])*(MONTH(配信視聴2023下半期[Published Date])=10))</f>
        <v>0</v>
      </c>
      <c r="S52" s="10">
        <f>SUMPRODUCT((配信視聴2023下半期[Channel Name]=テーブル1318[[#This Row],[Channel Name]])*(MONTH(配信視聴2023下半期[Published Date])=11))</f>
        <v>0</v>
      </c>
      <c r="T52" s="10">
        <f>SUMPRODUCT((配信視聴2023下半期[Channel Name]=テーブル1318[[#This Row],[Channel Name]])*(MONTH(配信視聴2023下半期[Published Date])=12))</f>
        <v>0</v>
      </c>
      <c r="U52" s="10">
        <f>SUMPRODUCT((配信視聴2024上半期[Channel Name]=テーブル1318[[#This Row],[Channel Name]])*(MONTH(配信視聴2024上半期[Published Date])=1))</f>
        <v>0</v>
      </c>
      <c r="V52" s="10">
        <f>SUMPRODUCT((配信視聴2024上半期[Channel Name]=テーブル1318[[#This Row],[Channel Name]])*(MONTH(配信視聴2024上半期[Published Date])=2))</f>
        <v>0</v>
      </c>
      <c r="W52" s="10">
        <f>SUMPRODUCT((配信視聴2024上半期[Channel Name]=テーブル1318[[#This Row],[Channel Name]])*(MONTH(配信視聴2024上半期[Published Date])=3))</f>
        <v>0</v>
      </c>
      <c r="X52" s="10">
        <f>SUMPRODUCT((配信視聴2024上半期[Channel Name]=テーブル1318[[#This Row],[Channel Name]])*(MONTH(配信視聴2024上半期[Published Date])=4))</f>
        <v>0</v>
      </c>
      <c r="Y52" s="10">
        <f>SUMPRODUCT((配信視聴2024上半期[Channel Name]=テーブル1318[[#This Row],[Channel Name]])*(MONTH(配信視聴2024上半期[Published Date])=5))</f>
        <v>3</v>
      </c>
      <c r="Z52" s="10">
        <f>SUMPRODUCT((配信視聴2024上半期[Channel Name]=テーブル1318[[#This Row],[Channel Name]])*(MONTH(配信視聴2024上半期[Published Date])=6))</f>
        <v>0</v>
      </c>
      <c r="AA52" s="10">
        <f>SUMPRODUCT((配信視聴2024下半期[Channel Name]=テーブル1318[[#This Row],[Channel Name]])*(MONTH(配信視聴2024下半期[Published Date])=7))</f>
        <v>0</v>
      </c>
      <c r="AB52" s="10">
        <f>SUMPRODUCT((配信視聴2024下半期[Channel Name]=テーブル1318[[#This Row],[Channel Name]])*(MONTH(配信視聴2024下半期[Published Date])=8))</f>
        <v>0</v>
      </c>
      <c r="AC52" s="10">
        <f>SUMPRODUCT((配信視聴2024下半期[Channel Name]=テーブル1318[[#This Row],[Channel Name]])*(MONTH(配信視聴2024下半期[Published Date])=9))</f>
        <v>0</v>
      </c>
      <c r="AD52" s="10">
        <f>SUMPRODUCT((配信視聴2024下半期[Channel Name]=テーブル1318[[#This Row],[Channel Name]])*(MONTH(配信視聴2024下半期[Published Date])=10))</f>
        <v>1</v>
      </c>
      <c r="AE52" s="10">
        <f>SUMPRODUCT((配信視聴2024下半期[Channel Name]=テーブル1318[[#This Row],[Channel Name]])*(MONTH(配信視聴2024下半期[Published Date])=11))</f>
        <v>0</v>
      </c>
      <c r="AF52" s="10">
        <f>SUMPRODUCT((配信視聴2024下半期[Channel Name]=テーブル1318[[#This Row],[Channel Name]])*(MONTH(配信視聴2024下半期[Published Date])=12))</f>
        <v>0</v>
      </c>
      <c r="AG52" s="10">
        <f>SUMPRODUCT((配信視聴2025上半期[Channel Name]=テーブル1318[[#This Row],[Channel Name]])*(MONTH(配信視聴2025上半期[Published Date])=1))</f>
        <v>0</v>
      </c>
    </row>
    <row r="53" spans="2:33" ht="15.75" customHeight="1" x14ac:dyDescent="0.25">
      <c r="B53" s="10" t="s">
        <v>51</v>
      </c>
      <c r="C5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53" s="10">
        <f>COUNTIF(配信視聴2023上半期[Channel Name], テーブル1318[[#This Row],[Channel Name]])</f>
        <v>4</v>
      </c>
      <c r="E53" s="10">
        <f>COUNTIF(配信視聴2023下半期[Channel Name], テーブル1318[[#This Row],[Channel Name]])</f>
        <v>0</v>
      </c>
      <c r="F53" s="10">
        <f>COUNTIF(配信視聴2024上半期[Channel Name], テーブル1318[[#This Row],[Channel Name]])</f>
        <v>0</v>
      </c>
      <c r="G53" s="10">
        <f>COUNTIF(配信視聴2024下半期[Channel Name], テーブル1318[[#This Row],[Channel Name]])</f>
        <v>0</v>
      </c>
      <c r="H53" s="10">
        <f>COUNTIF(配信視聴2025上半期[Channel Name], テーブル1318[[#This Row],[Channel Name]])</f>
        <v>0</v>
      </c>
      <c r="I53" s="10">
        <f>SUMPRODUCT((配信視聴2023上半期[Channel Name]=テーブル1318[[#This Row],[Channel Name]])*(MONTH(配信視聴2023上半期[Published Date])=1))</f>
        <v>2</v>
      </c>
      <c r="J53" s="10">
        <f>SUMPRODUCT((配信視聴2023上半期[Channel Name]=テーブル1318[[#This Row],[Channel Name]])*(MONTH(配信視聴2023上半期[Published Date])=2))</f>
        <v>1</v>
      </c>
      <c r="K53" s="10">
        <f>SUMPRODUCT((配信視聴2023上半期[Channel Name]=テーブル1318[[#This Row],[Channel Name]])*(MONTH(配信視聴2023上半期[Published Date])=3))</f>
        <v>0</v>
      </c>
      <c r="L53" s="10">
        <f>SUMPRODUCT((配信視聴2023上半期[Channel Name]=テーブル1318[[#This Row],[Channel Name]])*(MONTH(配信視聴2023上半期[Published Date])=4))</f>
        <v>0</v>
      </c>
      <c r="M53" s="10">
        <f>SUMPRODUCT((配信視聴2023上半期[Channel Name]=テーブル1318[[#This Row],[Channel Name]])*(MONTH(配信視聴2023上半期[Published Date])=5))</f>
        <v>0</v>
      </c>
      <c r="N53" s="10">
        <f>SUMPRODUCT((配信視聴2023上半期[Channel Name]=テーブル1318[[#This Row],[Channel Name]])*(MONTH(配信視聴2023上半期[Published Date])=6))</f>
        <v>1</v>
      </c>
      <c r="O53" s="10">
        <f>SUMPRODUCT((配信視聴2023下半期[Channel Name]=テーブル1318[[#This Row],[Channel Name]])*(MONTH(配信視聴2023下半期[Published Date])=7))</f>
        <v>0</v>
      </c>
      <c r="P53" s="10">
        <f>SUMPRODUCT((配信視聴2023下半期[Channel Name]=テーブル1318[[#This Row],[Channel Name]])*(MONTH(配信視聴2023下半期[Published Date])=8))</f>
        <v>0</v>
      </c>
      <c r="Q53" s="10">
        <f>SUMPRODUCT((配信視聴2023下半期[Channel Name]=テーブル1318[[#This Row],[Channel Name]])*(MONTH(配信視聴2023下半期[Published Date])=9))</f>
        <v>0</v>
      </c>
      <c r="R53" s="10">
        <f>SUMPRODUCT((配信視聴2023下半期[Channel Name]=テーブル1318[[#This Row],[Channel Name]])*(MONTH(配信視聴2023下半期[Published Date])=10))</f>
        <v>0</v>
      </c>
      <c r="S53" s="10">
        <f>SUMPRODUCT((配信視聴2023下半期[Channel Name]=テーブル1318[[#This Row],[Channel Name]])*(MONTH(配信視聴2023下半期[Published Date])=11))</f>
        <v>0</v>
      </c>
      <c r="T53" s="10">
        <f>SUMPRODUCT((配信視聴2023下半期[Channel Name]=テーブル1318[[#This Row],[Channel Name]])*(MONTH(配信視聴2023下半期[Published Date])=12))</f>
        <v>0</v>
      </c>
      <c r="U53" s="10">
        <f>SUMPRODUCT((配信視聴2024上半期[Channel Name]=テーブル1318[[#This Row],[Channel Name]])*(MONTH(配信視聴2024上半期[Published Date])=1))</f>
        <v>0</v>
      </c>
      <c r="V53" s="10">
        <f>SUMPRODUCT((配信視聴2024上半期[Channel Name]=テーブル1318[[#This Row],[Channel Name]])*(MONTH(配信視聴2024上半期[Published Date])=2))</f>
        <v>0</v>
      </c>
      <c r="W53" s="10">
        <f>SUMPRODUCT((配信視聴2024上半期[Channel Name]=テーブル1318[[#This Row],[Channel Name]])*(MONTH(配信視聴2024上半期[Published Date])=3))</f>
        <v>0</v>
      </c>
      <c r="X53" s="10">
        <f>SUMPRODUCT((配信視聴2024上半期[Channel Name]=テーブル1318[[#This Row],[Channel Name]])*(MONTH(配信視聴2024上半期[Published Date])=4))</f>
        <v>0</v>
      </c>
      <c r="Y53" s="10">
        <f>SUMPRODUCT((配信視聴2024上半期[Channel Name]=テーブル1318[[#This Row],[Channel Name]])*(MONTH(配信視聴2024上半期[Published Date])=5))</f>
        <v>0</v>
      </c>
      <c r="Z53" s="10">
        <f>SUMPRODUCT((配信視聴2024上半期[Channel Name]=テーブル1318[[#This Row],[Channel Name]])*(MONTH(配信視聴2024上半期[Published Date])=6))</f>
        <v>0</v>
      </c>
      <c r="AA53" s="10">
        <f>SUMPRODUCT((配信視聴2024下半期[Channel Name]=テーブル1318[[#This Row],[Channel Name]])*(MONTH(配信視聴2024下半期[Published Date])=7))</f>
        <v>0</v>
      </c>
      <c r="AB53" s="10">
        <f>SUMPRODUCT((配信視聴2024下半期[Channel Name]=テーブル1318[[#This Row],[Channel Name]])*(MONTH(配信視聴2024下半期[Published Date])=8))</f>
        <v>0</v>
      </c>
      <c r="AC53" s="10">
        <f>SUMPRODUCT((配信視聴2024下半期[Channel Name]=テーブル1318[[#This Row],[Channel Name]])*(MONTH(配信視聴2024下半期[Published Date])=9))</f>
        <v>0</v>
      </c>
      <c r="AD53" s="10">
        <f>SUMPRODUCT((配信視聴2024下半期[Channel Name]=テーブル1318[[#This Row],[Channel Name]])*(MONTH(配信視聴2024下半期[Published Date])=10))</f>
        <v>0</v>
      </c>
      <c r="AE53" s="10">
        <f>SUMPRODUCT((配信視聴2024下半期[Channel Name]=テーブル1318[[#This Row],[Channel Name]])*(MONTH(配信視聴2024下半期[Published Date])=11))</f>
        <v>0</v>
      </c>
      <c r="AF53" s="10">
        <f>SUMPRODUCT((配信視聴2024下半期[Channel Name]=テーブル1318[[#This Row],[Channel Name]])*(MONTH(配信視聴2024下半期[Published Date])=12))</f>
        <v>0</v>
      </c>
      <c r="AG53" s="10">
        <f>SUMPRODUCT((配信視聴2025上半期[Channel Name]=テーブル1318[[#This Row],[Channel Name]])*(MONTH(配信視聴2025上半期[Published Date])=1))</f>
        <v>0</v>
      </c>
    </row>
    <row r="54" spans="2:33" ht="15.75" customHeight="1" x14ac:dyDescent="0.25">
      <c r="B54" s="10" t="s">
        <v>50</v>
      </c>
      <c r="C5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54" s="10">
        <f>COUNTIF(配信視聴2023上半期[Channel Name], テーブル1318[[#This Row],[Channel Name]])</f>
        <v>4</v>
      </c>
      <c r="E54" s="10">
        <f>COUNTIF(配信視聴2023下半期[Channel Name], テーブル1318[[#This Row],[Channel Name]])</f>
        <v>0</v>
      </c>
      <c r="F54" s="10">
        <f>COUNTIF(配信視聴2024上半期[Channel Name], テーブル1318[[#This Row],[Channel Name]])</f>
        <v>0</v>
      </c>
      <c r="G54" s="10">
        <f>COUNTIF(配信視聴2024下半期[Channel Name], テーブル1318[[#This Row],[Channel Name]])</f>
        <v>0</v>
      </c>
      <c r="H54" s="10">
        <f>COUNTIF(配信視聴2025上半期[Channel Name], テーブル1318[[#This Row],[Channel Name]])</f>
        <v>0</v>
      </c>
      <c r="I54" s="10">
        <f>SUMPRODUCT((配信視聴2023上半期[Channel Name]=テーブル1318[[#This Row],[Channel Name]])*(MONTH(配信視聴2023上半期[Published Date])=1))</f>
        <v>1</v>
      </c>
      <c r="J54" s="10">
        <f>SUMPRODUCT((配信視聴2023上半期[Channel Name]=テーブル1318[[#This Row],[Channel Name]])*(MONTH(配信視聴2023上半期[Published Date])=2))</f>
        <v>0</v>
      </c>
      <c r="K54" s="10">
        <f>SUMPRODUCT((配信視聴2023上半期[Channel Name]=テーブル1318[[#This Row],[Channel Name]])*(MONTH(配信視聴2023上半期[Published Date])=3))</f>
        <v>1</v>
      </c>
      <c r="L54" s="10">
        <f>SUMPRODUCT((配信視聴2023上半期[Channel Name]=テーブル1318[[#This Row],[Channel Name]])*(MONTH(配信視聴2023上半期[Published Date])=4))</f>
        <v>0</v>
      </c>
      <c r="M54" s="10">
        <f>SUMPRODUCT((配信視聴2023上半期[Channel Name]=テーブル1318[[#This Row],[Channel Name]])*(MONTH(配信視聴2023上半期[Published Date])=5))</f>
        <v>1</v>
      </c>
      <c r="N54" s="10">
        <f>SUMPRODUCT((配信視聴2023上半期[Channel Name]=テーブル1318[[#This Row],[Channel Name]])*(MONTH(配信視聴2023上半期[Published Date])=6))</f>
        <v>1</v>
      </c>
      <c r="O54" s="10">
        <f>SUMPRODUCT((配信視聴2023下半期[Channel Name]=テーブル1318[[#This Row],[Channel Name]])*(MONTH(配信視聴2023下半期[Published Date])=7))</f>
        <v>0</v>
      </c>
      <c r="P54" s="10">
        <f>SUMPRODUCT((配信視聴2023下半期[Channel Name]=テーブル1318[[#This Row],[Channel Name]])*(MONTH(配信視聴2023下半期[Published Date])=8))</f>
        <v>0</v>
      </c>
      <c r="Q54" s="10">
        <f>SUMPRODUCT((配信視聴2023下半期[Channel Name]=テーブル1318[[#This Row],[Channel Name]])*(MONTH(配信視聴2023下半期[Published Date])=9))</f>
        <v>0</v>
      </c>
      <c r="R54" s="10">
        <f>SUMPRODUCT((配信視聴2023下半期[Channel Name]=テーブル1318[[#This Row],[Channel Name]])*(MONTH(配信視聴2023下半期[Published Date])=10))</f>
        <v>0</v>
      </c>
      <c r="S54" s="10">
        <f>SUMPRODUCT((配信視聴2023下半期[Channel Name]=テーブル1318[[#This Row],[Channel Name]])*(MONTH(配信視聴2023下半期[Published Date])=11))</f>
        <v>0</v>
      </c>
      <c r="T54" s="10">
        <f>SUMPRODUCT((配信視聴2023下半期[Channel Name]=テーブル1318[[#This Row],[Channel Name]])*(MONTH(配信視聴2023下半期[Published Date])=12))</f>
        <v>0</v>
      </c>
      <c r="U54" s="10">
        <f>SUMPRODUCT((配信視聴2024上半期[Channel Name]=テーブル1318[[#This Row],[Channel Name]])*(MONTH(配信視聴2024上半期[Published Date])=1))</f>
        <v>0</v>
      </c>
      <c r="V54" s="10">
        <f>SUMPRODUCT((配信視聴2024上半期[Channel Name]=テーブル1318[[#This Row],[Channel Name]])*(MONTH(配信視聴2024上半期[Published Date])=2))</f>
        <v>0</v>
      </c>
      <c r="W54" s="10">
        <f>SUMPRODUCT((配信視聴2024上半期[Channel Name]=テーブル1318[[#This Row],[Channel Name]])*(MONTH(配信視聴2024上半期[Published Date])=3))</f>
        <v>0</v>
      </c>
      <c r="X54" s="10">
        <f>SUMPRODUCT((配信視聴2024上半期[Channel Name]=テーブル1318[[#This Row],[Channel Name]])*(MONTH(配信視聴2024上半期[Published Date])=4))</f>
        <v>0</v>
      </c>
      <c r="Y54" s="10">
        <f>SUMPRODUCT((配信視聴2024上半期[Channel Name]=テーブル1318[[#This Row],[Channel Name]])*(MONTH(配信視聴2024上半期[Published Date])=5))</f>
        <v>0</v>
      </c>
      <c r="Z54" s="10">
        <f>SUMPRODUCT((配信視聴2024上半期[Channel Name]=テーブル1318[[#This Row],[Channel Name]])*(MONTH(配信視聴2024上半期[Published Date])=6))</f>
        <v>0</v>
      </c>
      <c r="AA54" s="10">
        <f>SUMPRODUCT((配信視聴2024下半期[Channel Name]=テーブル1318[[#This Row],[Channel Name]])*(MONTH(配信視聴2024下半期[Published Date])=7))</f>
        <v>0</v>
      </c>
      <c r="AB54" s="10">
        <f>SUMPRODUCT((配信視聴2024下半期[Channel Name]=テーブル1318[[#This Row],[Channel Name]])*(MONTH(配信視聴2024下半期[Published Date])=8))</f>
        <v>0</v>
      </c>
      <c r="AC54" s="10">
        <f>SUMPRODUCT((配信視聴2024下半期[Channel Name]=テーブル1318[[#This Row],[Channel Name]])*(MONTH(配信視聴2024下半期[Published Date])=9))</f>
        <v>0</v>
      </c>
      <c r="AD54" s="10">
        <f>SUMPRODUCT((配信視聴2024下半期[Channel Name]=テーブル1318[[#This Row],[Channel Name]])*(MONTH(配信視聴2024下半期[Published Date])=10))</f>
        <v>0</v>
      </c>
      <c r="AE54" s="10">
        <f>SUMPRODUCT((配信視聴2024下半期[Channel Name]=テーブル1318[[#This Row],[Channel Name]])*(MONTH(配信視聴2024下半期[Published Date])=11))</f>
        <v>0</v>
      </c>
      <c r="AF54" s="10">
        <f>SUMPRODUCT((配信視聴2024下半期[Channel Name]=テーブル1318[[#This Row],[Channel Name]])*(MONTH(配信視聴2024下半期[Published Date])=12))</f>
        <v>0</v>
      </c>
      <c r="AG54" s="10">
        <f>SUMPRODUCT((配信視聴2025上半期[Channel Name]=テーブル1318[[#This Row],[Channel Name]])*(MONTH(配信視聴2025上半期[Published Date])=1))</f>
        <v>0</v>
      </c>
    </row>
    <row r="55" spans="2:33" ht="15.75" customHeight="1" x14ac:dyDescent="0.25">
      <c r="B55" s="10" t="s">
        <v>66</v>
      </c>
      <c r="C5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4</v>
      </c>
      <c r="D55" s="10">
        <f>COUNTIF(配信視聴2023上半期[Channel Name], テーブル1318[[#This Row],[Channel Name]])</f>
        <v>3</v>
      </c>
      <c r="E55" s="10">
        <f>COUNTIF(配信視聴2023下半期[Channel Name], テーブル1318[[#This Row],[Channel Name]])</f>
        <v>0</v>
      </c>
      <c r="F55" s="10">
        <f>COUNTIF(配信視聴2024上半期[Channel Name], テーブル1318[[#This Row],[Channel Name]])</f>
        <v>0</v>
      </c>
      <c r="G55" s="10">
        <f>COUNTIF(配信視聴2024下半期[Channel Name], テーブル1318[[#This Row],[Channel Name]])</f>
        <v>0</v>
      </c>
      <c r="H55" s="10">
        <f>COUNTIF(配信視聴2025上半期[Channel Name], テーブル1318[[#This Row],[Channel Name]])</f>
        <v>1</v>
      </c>
      <c r="I55" s="10">
        <f>SUMPRODUCT((配信視聴2023上半期[Channel Name]=テーブル1318[[#This Row],[Channel Name]])*(MONTH(配信視聴2023上半期[Published Date])=1))</f>
        <v>0</v>
      </c>
      <c r="J55" s="10">
        <f>SUMPRODUCT((配信視聴2023上半期[Channel Name]=テーブル1318[[#This Row],[Channel Name]])*(MONTH(配信視聴2023上半期[Published Date])=2))</f>
        <v>0</v>
      </c>
      <c r="K55" s="10">
        <f>SUMPRODUCT((配信視聴2023上半期[Channel Name]=テーブル1318[[#This Row],[Channel Name]])*(MONTH(配信視聴2023上半期[Published Date])=3))</f>
        <v>0</v>
      </c>
      <c r="L55" s="10">
        <f>SUMPRODUCT((配信視聴2023上半期[Channel Name]=テーブル1318[[#This Row],[Channel Name]])*(MONTH(配信視聴2023上半期[Published Date])=4))</f>
        <v>0</v>
      </c>
      <c r="M55" s="10">
        <f>SUMPRODUCT((配信視聴2023上半期[Channel Name]=テーブル1318[[#This Row],[Channel Name]])*(MONTH(配信視聴2023上半期[Published Date])=5))</f>
        <v>1</v>
      </c>
      <c r="N55" s="10">
        <f>SUMPRODUCT((配信視聴2023上半期[Channel Name]=テーブル1318[[#This Row],[Channel Name]])*(MONTH(配信視聴2023上半期[Published Date])=6))</f>
        <v>2</v>
      </c>
      <c r="O55" s="10">
        <f>SUMPRODUCT((配信視聴2023下半期[Channel Name]=テーブル1318[[#This Row],[Channel Name]])*(MONTH(配信視聴2023下半期[Published Date])=7))</f>
        <v>0</v>
      </c>
      <c r="P55" s="10">
        <f>SUMPRODUCT((配信視聴2023下半期[Channel Name]=テーブル1318[[#This Row],[Channel Name]])*(MONTH(配信視聴2023下半期[Published Date])=8))</f>
        <v>0</v>
      </c>
      <c r="Q55" s="10">
        <f>SUMPRODUCT((配信視聴2023下半期[Channel Name]=テーブル1318[[#This Row],[Channel Name]])*(MONTH(配信視聴2023下半期[Published Date])=9))</f>
        <v>0</v>
      </c>
      <c r="R55" s="10">
        <f>SUMPRODUCT((配信視聴2023下半期[Channel Name]=テーブル1318[[#This Row],[Channel Name]])*(MONTH(配信視聴2023下半期[Published Date])=10))</f>
        <v>0</v>
      </c>
      <c r="S55" s="10">
        <f>SUMPRODUCT((配信視聴2023下半期[Channel Name]=テーブル1318[[#This Row],[Channel Name]])*(MONTH(配信視聴2023下半期[Published Date])=11))</f>
        <v>0</v>
      </c>
      <c r="T55" s="10">
        <f>SUMPRODUCT((配信視聴2023下半期[Channel Name]=テーブル1318[[#This Row],[Channel Name]])*(MONTH(配信視聴2023下半期[Published Date])=12))</f>
        <v>0</v>
      </c>
      <c r="U55" s="10">
        <f>SUMPRODUCT((配信視聴2024上半期[Channel Name]=テーブル1318[[#This Row],[Channel Name]])*(MONTH(配信視聴2024上半期[Published Date])=1))</f>
        <v>0</v>
      </c>
      <c r="V55" s="10">
        <f>SUMPRODUCT((配信視聴2024上半期[Channel Name]=テーブル1318[[#This Row],[Channel Name]])*(MONTH(配信視聴2024上半期[Published Date])=2))</f>
        <v>0</v>
      </c>
      <c r="W55" s="10">
        <f>SUMPRODUCT((配信視聴2024上半期[Channel Name]=テーブル1318[[#This Row],[Channel Name]])*(MONTH(配信視聴2024上半期[Published Date])=3))</f>
        <v>0</v>
      </c>
      <c r="X55" s="10">
        <f>SUMPRODUCT((配信視聴2024上半期[Channel Name]=テーブル1318[[#This Row],[Channel Name]])*(MONTH(配信視聴2024上半期[Published Date])=4))</f>
        <v>0</v>
      </c>
      <c r="Y55" s="10">
        <f>SUMPRODUCT((配信視聴2024上半期[Channel Name]=テーブル1318[[#This Row],[Channel Name]])*(MONTH(配信視聴2024上半期[Published Date])=5))</f>
        <v>0</v>
      </c>
      <c r="Z55" s="10">
        <f>SUMPRODUCT((配信視聴2024上半期[Channel Name]=テーブル1318[[#This Row],[Channel Name]])*(MONTH(配信視聴2024上半期[Published Date])=6))</f>
        <v>0</v>
      </c>
      <c r="AA55" s="10">
        <f>SUMPRODUCT((配信視聴2024下半期[Channel Name]=テーブル1318[[#This Row],[Channel Name]])*(MONTH(配信視聴2024下半期[Published Date])=7))</f>
        <v>0</v>
      </c>
      <c r="AB55" s="10">
        <f>SUMPRODUCT((配信視聴2024下半期[Channel Name]=テーブル1318[[#This Row],[Channel Name]])*(MONTH(配信視聴2024下半期[Published Date])=8))</f>
        <v>0</v>
      </c>
      <c r="AC55" s="10">
        <f>SUMPRODUCT((配信視聴2024下半期[Channel Name]=テーブル1318[[#This Row],[Channel Name]])*(MONTH(配信視聴2024下半期[Published Date])=9))</f>
        <v>0</v>
      </c>
      <c r="AD55" s="10">
        <f>SUMPRODUCT((配信視聴2024下半期[Channel Name]=テーブル1318[[#This Row],[Channel Name]])*(MONTH(配信視聴2024下半期[Published Date])=10))</f>
        <v>0</v>
      </c>
      <c r="AE55" s="10">
        <f>SUMPRODUCT((配信視聴2024下半期[Channel Name]=テーブル1318[[#This Row],[Channel Name]])*(MONTH(配信視聴2024下半期[Published Date])=11))</f>
        <v>0</v>
      </c>
      <c r="AF55" s="10">
        <f>SUMPRODUCT((配信視聴2024下半期[Channel Name]=テーブル1318[[#This Row],[Channel Name]])*(MONTH(配信視聴2024下半期[Published Date])=12))</f>
        <v>0</v>
      </c>
      <c r="AG55" s="10">
        <f>SUMPRODUCT((配信視聴2025上半期[Channel Name]=テーブル1318[[#This Row],[Channel Name]])*(MONTH(配信視聴2025上半期[Published Date])=1))</f>
        <v>0</v>
      </c>
    </row>
    <row r="56" spans="2:33" ht="15.75" customHeight="1" x14ac:dyDescent="0.25">
      <c r="B56" s="10" t="s">
        <v>57</v>
      </c>
      <c r="C5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56" s="10">
        <f>COUNTIF(配信視聴2023上半期[Channel Name], テーブル1318[[#This Row],[Channel Name]])</f>
        <v>0</v>
      </c>
      <c r="E56" s="10">
        <f>COUNTIF(配信視聴2023下半期[Channel Name], テーブル1318[[#This Row],[Channel Name]])</f>
        <v>3</v>
      </c>
      <c r="F56" s="10">
        <f>COUNTIF(配信視聴2024上半期[Channel Name], テーブル1318[[#This Row],[Channel Name]])</f>
        <v>0</v>
      </c>
      <c r="G56" s="10">
        <f>COUNTIF(配信視聴2024下半期[Channel Name], テーブル1318[[#This Row],[Channel Name]])</f>
        <v>0</v>
      </c>
      <c r="H56" s="10">
        <f>COUNTIF(配信視聴2025上半期[Channel Name], テーブル1318[[#This Row],[Channel Name]])</f>
        <v>0</v>
      </c>
      <c r="I56" s="10">
        <f>SUMPRODUCT((配信視聴2023上半期[Channel Name]=テーブル1318[[#This Row],[Channel Name]])*(MONTH(配信視聴2023上半期[Published Date])=1))</f>
        <v>0</v>
      </c>
      <c r="J56" s="10">
        <f>SUMPRODUCT((配信視聴2023上半期[Channel Name]=テーブル1318[[#This Row],[Channel Name]])*(MONTH(配信視聴2023上半期[Published Date])=2))</f>
        <v>0</v>
      </c>
      <c r="K56" s="10">
        <f>SUMPRODUCT((配信視聴2023上半期[Channel Name]=テーブル1318[[#This Row],[Channel Name]])*(MONTH(配信視聴2023上半期[Published Date])=3))</f>
        <v>0</v>
      </c>
      <c r="L56" s="10">
        <f>SUMPRODUCT((配信視聴2023上半期[Channel Name]=テーブル1318[[#This Row],[Channel Name]])*(MONTH(配信視聴2023上半期[Published Date])=4))</f>
        <v>0</v>
      </c>
      <c r="M56" s="10">
        <f>SUMPRODUCT((配信視聴2023上半期[Channel Name]=テーブル1318[[#This Row],[Channel Name]])*(MONTH(配信視聴2023上半期[Published Date])=5))</f>
        <v>0</v>
      </c>
      <c r="N56" s="10">
        <f>SUMPRODUCT((配信視聴2023上半期[Channel Name]=テーブル1318[[#This Row],[Channel Name]])*(MONTH(配信視聴2023上半期[Published Date])=6))</f>
        <v>0</v>
      </c>
      <c r="O56" s="10">
        <f>SUMPRODUCT((配信視聴2023下半期[Channel Name]=テーブル1318[[#This Row],[Channel Name]])*(MONTH(配信視聴2023下半期[Published Date])=7))</f>
        <v>0</v>
      </c>
      <c r="P56" s="10">
        <f>SUMPRODUCT((配信視聴2023下半期[Channel Name]=テーブル1318[[#This Row],[Channel Name]])*(MONTH(配信視聴2023下半期[Published Date])=8))</f>
        <v>0</v>
      </c>
      <c r="Q56" s="10">
        <f>SUMPRODUCT((配信視聴2023下半期[Channel Name]=テーブル1318[[#This Row],[Channel Name]])*(MONTH(配信視聴2023下半期[Published Date])=9))</f>
        <v>0</v>
      </c>
      <c r="R56" s="10">
        <f>SUMPRODUCT((配信視聴2023下半期[Channel Name]=テーブル1318[[#This Row],[Channel Name]])*(MONTH(配信視聴2023下半期[Published Date])=10))</f>
        <v>1</v>
      </c>
      <c r="S56" s="10">
        <f>SUMPRODUCT((配信視聴2023下半期[Channel Name]=テーブル1318[[#This Row],[Channel Name]])*(MONTH(配信視聴2023下半期[Published Date])=11))</f>
        <v>2</v>
      </c>
      <c r="T56" s="10">
        <f>SUMPRODUCT((配信視聴2023下半期[Channel Name]=テーブル1318[[#This Row],[Channel Name]])*(MONTH(配信視聴2023下半期[Published Date])=12))</f>
        <v>0</v>
      </c>
      <c r="U56" s="10">
        <f>SUMPRODUCT((配信視聴2024上半期[Channel Name]=テーブル1318[[#This Row],[Channel Name]])*(MONTH(配信視聴2024上半期[Published Date])=1))</f>
        <v>0</v>
      </c>
      <c r="V56" s="10">
        <f>SUMPRODUCT((配信視聴2024上半期[Channel Name]=テーブル1318[[#This Row],[Channel Name]])*(MONTH(配信視聴2024上半期[Published Date])=2))</f>
        <v>0</v>
      </c>
      <c r="W56" s="10">
        <f>SUMPRODUCT((配信視聴2024上半期[Channel Name]=テーブル1318[[#This Row],[Channel Name]])*(MONTH(配信視聴2024上半期[Published Date])=3))</f>
        <v>0</v>
      </c>
      <c r="X56" s="10">
        <f>SUMPRODUCT((配信視聴2024上半期[Channel Name]=テーブル1318[[#This Row],[Channel Name]])*(MONTH(配信視聴2024上半期[Published Date])=4))</f>
        <v>0</v>
      </c>
      <c r="Y56" s="10">
        <f>SUMPRODUCT((配信視聴2024上半期[Channel Name]=テーブル1318[[#This Row],[Channel Name]])*(MONTH(配信視聴2024上半期[Published Date])=5))</f>
        <v>0</v>
      </c>
      <c r="Z56" s="10">
        <f>SUMPRODUCT((配信視聴2024上半期[Channel Name]=テーブル1318[[#This Row],[Channel Name]])*(MONTH(配信視聴2024上半期[Published Date])=6))</f>
        <v>0</v>
      </c>
      <c r="AA56" s="10">
        <f>SUMPRODUCT((配信視聴2024下半期[Channel Name]=テーブル1318[[#This Row],[Channel Name]])*(MONTH(配信視聴2024下半期[Published Date])=7))</f>
        <v>0</v>
      </c>
      <c r="AB56" s="10">
        <f>SUMPRODUCT((配信視聴2024下半期[Channel Name]=テーブル1318[[#This Row],[Channel Name]])*(MONTH(配信視聴2024下半期[Published Date])=8))</f>
        <v>0</v>
      </c>
      <c r="AC56" s="10">
        <f>SUMPRODUCT((配信視聴2024下半期[Channel Name]=テーブル1318[[#This Row],[Channel Name]])*(MONTH(配信視聴2024下半期[Published Date])=9))</f>
        <v>0</v>
      </c>
      <c r="AD56" s="10">
        <f>SUMPRODUCT((配信視聴2024下半期[Channel Name]=テーブル1318[[#This Row],[Channel Name]])*(MONTH(配信視聴2024下半期[Published Date])=10))</f>
        <v>0</v>
      </c>
      <c r="AE56" s="10">
        <f>SUMPRODUCT((配信視聴2024下半期[Channel Name]=テーブル1318[[#This Row],[Channel Name]])*(MONTH(配信視聴2024下半期[Published Date])=11))</f>
        <v>0</v>
      </c>
      <c r="AF56" s="10">
        <f>SUMPRODUCT((配信視聴2024下半期[Channel Name]=テーブル1318[[#This Row],[Channel Name]])*(MONTH(配信視聴2024下半期[Published Date])=12))</f>
        <v>0</v>
      </c>
      <c r="AG56" s="10">
        <f>SUMPRODUCT((配信視聴2025上半期[Channel Name]=テーブル1318[[#This Row],[Channel Name]])*(MONTH(配信視聴2025上半期[Published Date])=1))</f>
        <v>0</v>
      </c>
    </row>
    <row r="57" spans="2:33" ht="15.75" customHeight="1" x14ac:dyDescent="0.25">
      <c r="B57" s="10" t="s">
        <v>55</v>
      </c>
      <c r="C5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57" s="10">
        <f>COUNTIF(配信視聴2023上半期[Channel Name], テーブル1318[[#This Row],[Channel Name]])</f>
        <v>0</v>
      </c>
      <c r="E57" s="10">
        <f>COUNTIF(配信視聴2023下半期[Channel Name], テーブル1318[[#This Row],[Channel Name]])</f>
        <v>3</v>
      </c>
      <c r="F57" s="10">
        <f>COUNTIF(配信視聴2024上半期[Channel Name], テーブル1318[[#This Row],[Channel Name]])</f>
        <v>0</v>
      </c>
      <c r="G57" s="10">
        <f>COUNTIF(配信視聴2024下半期[Channel Name], テーブル1318[[#This Row],[Channel Name]])</f>
        <v>0</v>
      </c>
      <c r="H57" s="10">
        <f>COUNTIF(配信視聴2025上半期[Channel Name], テーブル1318[[#This Row],[Channel Name]])</f>
        <v>0</v>
      </c>
      <c r="I57" s="10">
        <f>SUMPRODUCT((配信視聴2023上半期[Channel Name]=テーブル1318[[#This Row],[Channel Name]])*(MONTH(配信視聴2023上半期[Published Date])=1))</f>
        <v>0</v>
      </c>
      <c r="J57" s="10">
        <f>SUMPRODUCT((配信視聴2023上半期[Channel Name]=テーブル1318[[#This Row],[Channel Name]])*(MONTH(配信視聴2023上半期[Published Date])=2))</f>
        <v>0</v>
      </c>
      <c r="K57" s="10">
        <f>SUMPRODUCT((配信視聴2023上半期[Channel Name]=テーブル1318[[#This Row],[Channel Name]])*(MONTH(配信視聴2023上半期[Published Date])=3))</f>
        <v>0</v>
      </c>
      <c r="L57" s="10">
        <f>SUMPRODUCT((配信視聴2023上半期[Channel Name]=テーブル1318[[#This Row],[Channel Name]])*(MONTH(配信視聴2023上半期[Published Date])=4))</f>
        <v>0</v>
      </c>
      <c r="M57" s="10">
        <f>SUMPRODUCT((配信視聴2023上半期[Channel Name]=テーブル1318[[#This Row],[Channel Name]])*(MONTH(配信視聴2023上半期[Published Date])=5))</f>
        <v>0</v>
      </c>
      <c r="N57" s="10">
        <f>SUMPRODUCT((配信視聴2023上半期[Channel Name]=テーブル1318[[#This Row],[Channel Name]])*(MONTH(配信視聴2023上半期[Published Date])=6))</f>
        <v>0</v>
      </c>
      <c r="O57" s="10">
        <f>SUMPRODUCT((配信視聴2023下半期[Channel Name]=テーブル1318[[#This Row],[Channel Name]])*(MONTH(配信視聴2023下半期[Published Date])=7))</f>
        <v>0</v>
      </c>
      <c r="P57" s="10">
        <f>SUMPRODUCT((配信視聴2023下半期[Channel Name]=テーブル1318[[#This Row],[Channel Name]])*(MONTH(配信視聴2023下半期[Published Date])=8))</f>
        <v>0</v>
      </c>
      <c r="Q57" s="10">
        <f>SUMPRODUCT((配信視聴2023下半期[Channel Name]=テーブル1318[[#This Row],[Channel Name]])*(MONTH(配信視聴2023下半期[Published Date])=9))</f>
        <v>1</v>
      </c>
      <c r="R57" s="10">
        <f>SUMPRODUCT((配信視聴2023下半期[Channel Name]=テーブル1318[[#This Row],[Channel Name]])*(MONTH(配信視聴2023下半期[Published Date])=10))</f>
        <v>2</v>
      </c>
      <c r="S57" s="10">
        <f>SUMPRODUCT((配信視聴2023下半期[Channel Name]=テーブル1318[[#This Row],[Channel Name]])*(MONTH(配信視聴2023下半期[Published Date])=11))</f>
        <v>0</v>
      </c>
      <c r="T57" s="10">
        <f>SUMPRODUCT((配信視聴2023下半期[Channel Name]=テーブル1318[[#This Row],[Channel Name]])*(MONTH(配信視聴2023下半期[Published Date])=12))</f>
        <v>0</v>
      </c>
      <c r="U57" s="10">
        <f>SUMPRODUCT((配信視聴2024上半期[Channel Name]=テーブル1318[[#This Row],[Channel Name]])*(MONTH(配信視聴2024上半期[Published Date])=1))</f>
        <v>0</v>
      </c>
      <c r="V57" s="10">
        <f>SUMPRODUCT((配信視聴2024上半期[Channel Name]=テーブル1318[[#This Row],[Channel Name]])*(MONTH(配信視聴2024上半期[Published Date])=2))</f>
        <v>0</v>
      </c>
      <c r="W57" s="10">
        <f>SUMPRODUCT((配信視聴2024上半期[Channel Name]=テーブル1318[[#This Row],[Channel Name]])*(MONTH(配信視聴2024上半期[Published Date])=3))</f>
        <v>0</v>
      </c>
      <c r="X57" s="10">
        <f>SUMPRODUCT((配信視聴2024上半期[Channel Name]=テーブル1318[[#This Row],[Channel Name]])*(MONTH(配信視聴2024上半期[Published Date])=4))</f>
        <v>0</v>
      </c>
      <c r="Y57" s="10">
        <f>SUMPRODUCT((配信視聴2024上半期[Channel Name]=テーブル1318[[#This Row],[Channel Name]])*(MONTH(配信視聴2024上半期[Published Date])=5))</f>
        <v>0</v>
      </c>
      <c r="Z57" s="10">
        <f>SUMPRODUCT((配信視聴2024上半期[Channel Name]=テーブル1318[[#This Row],[Channel Name]])*(MONTH(配信視聴2024上半期[Published Date])=6))</f>
        <v>0</v>
      </c>
      <c r="AA57" s="10">
        <f>SUMPRODUCT((配信視聴2024下半期[Channel Name]=テーブル1318[[#This Row],[Channel Name]])*(MONTH(配信視聴2024下半期[Published Date])=7))</f>
        <v>0</v>
      </c>
      <c r="AB57" s="10">
        <f>SUMPRODUCT((配信視聴2024下半期[Channel Name]=テーブル1318[[#This Row],[Channel Name]])*(MONTH(配信視聴2024下半期[Published Date])=8))</f>
        <v>0</v>
      </c>
      <c r="AC57" s="10">
        <f>SUMPRODUCT((配信視聴2024下半期[Channel Name]=テーブル1318[[#This Row],[Channel Name]])*(MONTH(配信視聴2024下半期[Published Date])=9))</f>
        <v>0</v>
      </c>
      <c r="AD57" s="10">
        <f>SUMPRODUCT((配信視聴2024下半期[Channel Name]=テーブル1318[[#This Row],[Channel Name]])*(MONTH(配信視聴2024下半期[Published Date])=10))</f>
        <v>0</v>
      </c>
      <c r="AE57" s="10">
        <f>SUMPRODUCT((配信視聴2024下半期[Channel Name]=テーブル1318[[#This Row],[Channel Name]])*(MONTH(配信視聴2024下半期[Published Date])=11))</f>
        <v>0</v>
      </c>
      <c r="AF57" s="10">
        <f>SUMPRODUCT((配信視聴2024下半期[Channel Name]=テーブル1318[[#This Row],[Channel Name]])*(MONTH(配信視聴2024下半期[Published Date])=12))</f>
        <v>0</v>
      </c>
      <c r="AG57" s="10">
        <f>SUMPRODUCT((配信視聴2025上半期[Channel Name]=テーブル1318[[#This Row],[Channel Name]])*(MONTH(配信視聴2025上半期[Published Date])=1))</f>
        <v>0</v>
      </c>
    </row>
    <row r="58" spans="2:33" ht="15.75" customHeight="1" x14ac:dyDescent="0.25">
      <c r="B58" s="10" t="s">
        <v>63</v>
      </c>
      <c r="C5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58" s="10">
        <f>COUNTIF(配信視聴2023上半期[Channel Name], テーブル1318[[#This Row],[Channel Name]])</f>
        <v>0</v>
      </c>
      <c r="E58" s="10">
        <f>COUNTIF(配信視聴2023下半期[Channel Name], テーブル1318[[#This Row],[Channel Name]])</f>
        <v>2</v>
      </c>
      <c r="F58" s="10">
        <f>COUNTIF(配信視聴2024上半期[Channel Name], テーブル1318[[#This Row],[Channel Name]])</f>
        <v>1</v>
      </c>
      <c r="G58" s="10">
        <f>COUNTIF(配信視聴2024下半期[Channel Name], テーブル1318[[#This Row],[Channel Name]])</f>
        <v>0</v>
      </c>
      <c r="H58" s="10">
        <f>COUNTIF(配信視聴2025上半期[Channel Name], テーブル1318[[#This Row],[Channel Name]])</f>
        <v>0</v>
      </c>
      <c r="I58" s="10">
        <f>SUMPRODUCT((配信視聴2023上半期[Channel Name]=テーブル1318[[#This Row],[Channel Name]])*(MONTH(配信視聴2023上半期[Published Date])=1))</f>
        <v>0</v>
      </c>
      <c r="J58" s="10">
        <f>SUMPRODUCT((配信視聴2023上半期[Channel Name]=テーブル1318[[#This Row],[Channel Name]])*(MONTH(配信視聴2023上半期[Published Date])=2))</f>
        <v>0</v>
      </c>
      <c r="K58" s="10">
        <f>SUMPRODUCT((配信視聴2023上半期[Channel Name]=テーブル1318[[#This Row],[Channel Name]])*(MONTH(配信視聴2023上半期[Published Date])=3))</f>
        <v>0</v>
      </c>
      <c r="L58" s="10">
        <f>SUMPRODUCT((配信視聴2023上半期[Channel Name]=テーブル1318[[#This Row],[Channel Name]])*(MONTH(配信視聴2023上半期[Published Date])=4))</f>
        <v>0</v>
      </c>
      <c r="M58" s="10">
        <f>SUMPRODUCT((配信視聴2023上半期[Channel Name]=テーブル1318[[#This Row],[Channel Name]])*(MONTH(配信視聴2023上半期[Published Date])=5))</f>
        <v>0</v>
      </c>
      <c r="N58" s="10">
        <f>SUMPRODUCT((配信視聴2023上半期[Channel Name]=テーブル1318[[#This Row],[Channel Name]])*(MONTH(配信視聴2023上半期[Published Date])=6))</f>
        <v>0</v>
      </c>
      <c r="O58" s="10">
        <f>SUMPRODUCT((配信視聴2023下半期[Channel Name]=テーブル1318[[#This Row],[Channel Name]])*(MONTH(配信視聴2023下半期[Published Date])=7))</f>
        <v>0</v>
      </c>
      <c r="P58" s="10">
        <f>SUMPRODUCT((配信視聴2023下半期[Channel Name]=テーブル1318[[#This Row],[Channel Name]])*(MONTH(配信視聴2023下半期[Published Date])=8))</f>
        <v>2</v>
      </c>
      <c r="Q58" s="10">
        <f>SUMPRODUCT((配信視聴2023下半期[Channel Name]=テーブル1318[[#This Row],[Channel Name]])*(MONTH(配信視聴2023下半期[Published Date])=9))</f>
        <v>0</v>
      </c>
      <c r="R58" s="10">
        <f>SUMPRODUCT((配信視聴2023下半期[Channel Name]=テーブル1318[[#This Row],[Channel Name]])*(MONTH(配信視聴2023下半期[Published Date])=10))</f>
        <v>0</v>
      </c>
      <c r="S58" s="10">
        <f>SUMPRODUCT((配信視聴2023下半期[Channel Name]=テーブル1318[[#This Row],[Channel Name]])*(MONTH(配信視聴2023下半期[Published Date])=11))</f>
        <v>0</v>
      </c>
      <c r="T58" s="10">
        <f>SUMPRODUCT((配信視聴2023下半期[Channel Name]=テーブル1318[[#This Row],[Channel Name]])*(MONTH(配信視聴2023下半期[Published Date])=12))</f>
        <v>0</v>
      </c>
      <c r="U58" s="10">
        <f>SUMPRODUCT((配信視聴2024上半期[Channel Name]=テーブル1318[[#This Row],[Channel Name]])*(MONTH(配信視聴2024上半期[Published Date])=1))</f>
        <v>1</v>
      </c>
      <c r="V58" s="10">
        <f>SUMPRODUCT((配信視聴2024上半期[Channel Name]=テーブル1318[[#This Row],[Channel Name]])*(MONTH(配信視聴2024上半期[Published Date])=2))</f>
        <v>0</v>
      </c>
      <c r="W58" s="10">
        <f>SUMPRODUCT((配信視聴2024上半期[Channel Name]=テーブル1318[[#This Row],[Channel Name]])*(MONTH(配信視聴2024上半期[Published Date])=3))</f>
        <v>0</v>
      </c>
      <c r="X58" s="10">
        <f>SUMPRODUCT((配信視聴2024上半期[Channel Name]=テーブル1318[[#This Row],[Channel Name]])*(MONTH(配信視聴2024上半期[Published Date])=4))</f>
        <v>0</v>
      </c>
      <c r="Y58" s="10">
        <f>SUMPRODUCT((配信視聴2024上半期[Channel Name]=テーブル1318[[#This Row],[Channel Name]])*(MONTH(配信視聴2024上半期[Published Date])=5))</f>
        <v>0</v>
      </c>
      <c r="Z58" s="10">
        <f>SUMPRODUCT((配信視聴2024上半期[Channel Name]=テーブル1318[[#This Row],[Channel Name]])*(MONTH(配信視聴2024上半期[Published Date])=6))</f>
        <v>0</v>
      </c>
      <c r="AA58" s="10">
        <f>SUMPRODUCT((配信視聴2024下半期[Channel Name]=テーブル1318[[#This Row],[Channel Name]])*(MONTH(配信視聴2024下半期[Published Date])=7))</f>
        <v>0</v>
      </c>
      <c r="AB58" s="10">
        <f>SUMPRODUCT((配信視聴2024下半期[Channel Name]=テーブル1318[[#This Row],[Channel Name]])*(MONTH(配信視聴2024下半期[Published Date])=8))</f>
        <v>0</v>
      </c>
      <c r="AC58" s="10">
        <f>SUMPRODUCT((配信視聴2024下半期[Channel Name]=テーブル1318[[#This Row],[Channel Name]])*(MONTH(配信視聴2024下半期[Published Date])=9))</f>
        <v>0</v>
      </c>
      <c r="AD58" s="10">
        <f>SUMPRODUCT((配信視聴2024下半期[Channel Name]=テーブル1318[[#This Row],[Channel Name]])*(MONTH(配信視聴2024下半期[Published Date])=10))</f>
        <v>0</v>
      </c>
      <c r="AE58" s="10">
        <f>SUMPRODUCT((配信視聴2024下半期[Channel Name]=テーブル1318[[#This Row],[Channel Name]])*(MONTH(配信視聴2024下半期[Published Date])=11))</f>
        <v>0</v>
      </c>
      <c r="AF58" s="10">
        <f>SUMPRODUCT((配信視聴2024下半期[Channel Name]=テーブル1318[[#This Row],[Channel Name]])*(MONTH(配信視聴2024下半期[Published Date])=12))</f>
        <v>0</v>
      </c>
      <c r="AG58" s="10">
        <f>SUMPRODUCT((配信視聴2025上半期[Channel Name]=テーブル1318[[#This Row],[Channel Name]])*(MONTH(配信視聴2025上半期[Published Date])=1))</f>
        <v>0</v>
      </c>
    </row>
    <row r="59" spans="2:33" ht="15.75" customHeight="1" x14ac:dyDescent="0.25">
      <c r="B59" s="10" t="s">
        <v>65</v>
      </c>
      <c r="C5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59" s="10">
        <f>COUNTIF(配信視聴2023上半期[Channel Name], テーブル1318[[#This Row],[Channel Name]])</f>
        <v>0</v>
      </c>
      <c r="E59" s="10">
        <f>COUNTIF(配信視聴2023下半期[Channel Name], テーブル1318[[#This Row],[Channel Name]])</f>
        <v>2</v>
      </c>
      <c r="F59" s="10">
        <f>COUNTIF(配信視聴2024上半期[Channel Name], テーブル1318[[#This Row],[Channel Name]])</f>
        <v>0</v>
      </c>
      <c r="G59" s="10">
        <f>COUNTIF(配信視聴2024下半期[Channel Name], テーブル1318[[#This Row],[Channel Name]])</f>
        <v>0</v>
      </c>
      <c r="H59" s="10">
        <f>COUNTIF(配信視聴2025上半期[Channel Name], テーブル1318[[#This Row],[Channel Name]])</f>
        <v>1</v>
      </c>
      <c r="I59" s="10">
        <f>SUMPRODUCT((配信視聴2023上半期[Channel Name]=テーブル1318[[#This Row],[Channel Name]])*(MONTH(配信視聴2023上半期[Published Date])=1))</f>
        <v>0</v>
      </c>
      <c r="J59" s="10">
        <f>SUMPRODUCT((配信視聴2023上半期[Channel Name]=テーブル1318[[#This Row],[Channel Name]])*(MONTH(配信視聴2023上半期[Published Date])=2))</f>
        <v>0</v>
      </c>
      <c r="K59" s="10">
        <f>SUMPRODUCT((配信視聴2023上半期[Channel Name]=テーブル1318[[#This Row],[Channel Name]])*(MONTH(配信視聴2023上半期[Published Date])=3))</f>
        <v>0</v>
      </c>
      <c r="L59" s="10">
        <f>SUMPRODUCT((配信視聴2023上半期[Channel Name]=テーブル1318[[#This Row],[Channel Name]])*(MONTH(配信視聴2023上半期[Published Date])=4))</f>
        <v>0</v>
      </c>
      <c r="M59" s="10">
        <f>SUMPRODUCT((配信視聴2023上半期[Channel Name]=テーブル1318[[#This Row],[Channel Name]])*(MONTH(配信視聴2023上半期[Published Date])=5))</f>
        <v>0</v>
      </c>
      <c r="N59" s="10">
        <f>SUMPRODUCT((配信視聴2023上半期[Channel Name]=テーブル1318[[#This Row],[Channel Name]])*(MONTH(配信視聴2023上半期[Published Date])=6))</f>
        <v>0</v>
      </c>
      <c r="O59" s="10">
        <f>SUMPRODUCT((配信視聴2023下半期[Channel Name]=テーブル1318[[#This Row],[Channel Name]])*(MONTH(配信視聴2023下半期[Published Date])=7))</f>
        <v>0</v>
      </c>
      <c r="P59" s="10">
        <f>SUMPRODUCT((配信視聴2023下半期[Channel Name]=テーブル1318[[#This Row],[Channel Name]])*(MONTH(配信視聴2023下半期[Published Date])=8))</f>
        <v>1</v>
      </c>
      <c r="Q59" s="10">
        <f>SUMPRODUCT((配信視聴2023下半期[Channel Name]=テーブル1318[[#This Row],[Channel Name]])*(MONTH(配信視聴2023下半期[Published Date])=9))</f>
        <v>0</v>
      </c>
      <c r="R59" s="10">
        <f>SUMPRODUCT((配信視聴2023下半期[Channel Name]=テーブル1318[[#This Row],[Channel Name]])*(MONTH(配信視聴2023下半期[Published Date])=10))</f>
        <v>0</v>
      </c>
      <c r="S59" s="10">
        <f>SUMPRODUCT((配信視聴2023下半期[Channel Name]=テーブル1318[[#This Row],[Channel Name]])*(MONTH(配信視聴2023下半期[Published Date])=11))</f>
        <v>1</v>
      </c>
      <c r="T59" s="10">
        <f>SUMPRODUCT((配信視聴2023下半期[Channel Name]=テーブル1318[[#This Row],[Channel Name]])*(MONTH(配信視聴2023下半期[Published Date])=12))</f>
        <v>0</v>
      </c>
      <c r="U59" s="10">
        <f>SUMPRODUCT((配信視聴2024上半期[Channel Name]=テーブル1318[[#This Row],[Channel Name]])*(MONTH(配信視聴2024上半期[Published Date])=1))</f>
        <v>0</v>
      </c>
      <c r="V59" s="10">
        <f>SUMPRODUCT((配信視聴2024上半期[Channel Name]=テーブル1318[[#This Row],[Channel Name]])*(MONTH(配信視聴2024上半期[Published Date])=2))</f>
        <v>0</v>
      </c>
      <c r="W59" s="10">
        <f>SUMPRODUCT((配信視聴2024上半期[Channel Name]=テーブル1318[[#This Row],[Channel Name]])*(MONTH(配信視聴2024上半期[Published Date])=3))</f>
        <v>0</v>
      </c>
      <c r="X59" s="10">
        <f>SUMPRODUCT((配信視聴2024上半期[Channel Name]=テーブル1318[[#This Row],[Channel Name]])*(MONTH(配信視聴2024上半期[Published Date])=4))</f>
        <v>0</v>
      </c>
      <c r="Y59" s="10">
        <f>SUMPRODUCT((配信視聴2024上半期[Channel Name]=テーブル1318[[#This Row],[Channel Name]])*(MONTH(配信視聴2024上半期[Published Date])=5))</f>
        <v>0</v>
      </c>
      <c r="Z59" s="10">
        <f>SUMPRODUCT((配信視聴2024上半期[Channel Name]=テーブル1318[[#This Row],[Channel Name]])*(MONTH(配信視聴2024上半期[Published Date])=6))</f>
        <v>0</v>
      </c>
      <c r="AA59" s="10">
        <f>SUMPRODUCT((配信視聴2024下半期[Channel Name]=テーブル1318[[#This Row],[Channel Name]])*(MONTH(配信視聴2024下半期[Published Date])=7))</f>
        <v>0</v>
      </c>
      <c r="AB59" s="10">
        <f>SUMPRODUCT((配信視聴2024下半期[Channel Name]=テーブル1318[[#This Row],[Channel Name]])*(MONTH(配信視聴2024下半期[Published Date])=8))</f>
        <v>0</v>
      </c>
      <c r="AC59" s="10">
        <f>SUMPRODUCT((配信視聴2024下半期[Channel Name]=テーブル1318[[#This Row],[Channel Name]])*(MONTH(配信視聴2024下半期[Published Date])=9))</f>
        <v>0</v>
      </c>
      <c r="AD59" s="10">
        <f>SUMPRODUCT((配信視聴2024下半期[Channel Name]=テーブル1318[[#This Row],[Channel Name]])*(MONTH(配信視聴2024下半期[Published Date])=10))</f>
        <v>0</v>
      </c>
      <c r="AE59" s="10">
        <f>SUMPRODUCT((配信視聴2024下半期[Channel Name]=テーブル1318[[#This Row],[Channel Name]])*(MONTH(配信視聴2024下半期[Published Date])=11))</f>
        <v>0</v>
      </c>
      <c r="AF59" s="10">
        <f>SUMPRODUCT((配信視聴2024下半期[Channel Name]=テーブル1318[[#This Row],[Channel Name]])*(MONTH(配信視聴2024下半期[Published Date])=12))</f>
        <v>0</v>
      </c>
      <c r="AG59" s="10">
        <f>SUMPRODUCT((配信視聴2025上半期[Channel Name]=テーブル1318[[#This Row],[Channel Name]])*(MONTH(配信視聴2025上半期[Published Date])=1))</f>
        <v>1</v>
      </c>
    </row>
    <row r="60" spans="2:33" ht="15.75" customHeight="1" x14ac:dyDescent="0.25">
      <c r="B60" s="10" t="s">
        <v>74</v>
      </c>
      <c r="C6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60" s="10">
        <f>COUNTIF(配信視聴2023上半期[Channel Name], テーブル1318[[#This Row],[Channel Name]])</f>
        <v>1</v>
      </c>
      <c r="E60" s="10">
        <f>COUNTIF(配信視聴2023下半期[Channel Name], テーブル1318[[#This Row],[Channel Name]])</f>
        <v>1</v>
      </c>
      <c r="F60" s="10">
        <f>COUNTIF(配信視聴2024上半期[Channel Name], テーブル1318[[#This Row],[Channel Name]])</f>
        <v>0</v>
      </c>
      <c r="G60" s="10">
        <f>COUNTIF(配信視聴2024下半期[Channel Name], テーブル1318[[#This Row],[Channel Name]])</f>
        <v>1</v>
      </c>
      <c r="H60" s="10">
        <f>COUNTIF(配信視聴2025上半期[Channel Name], テーブル1318[[#This Row],[Channel Name]])</f>
        <v>0</v>
      </c>
      <c r="I60" s="10">
        <f>SUMPRODUCT((配信視聴2023上半期[Channel Name]=テーブル1318[[#This Row],[Channel Name]])*(MONTH(配信視聴2023上半期[Published Date])=1))</f>
        <v>0</v>
      </c>
      <c r="J60" s="10">
        <f>SUMPRODUCT((配信視聴2023上半期[Channel Name]=テーブル1318[[#This Row],[Channel Name]])*(MONTH(配信視聴2023上半期[Published Date])=2))</f>
        <v>0</v>
      </c>
      <c r="K60" s="10">
        <f>SUMPRODUCT((配信視聴2023上半期[Channel Name]=テーブル1318[[#This Row],[Channel Name]])*(MONTH(配信視聴2023上半期[Published Date])=3))</f>
        <v>0</v>
      </c>
      <c r="L60" s="10">
        <f>SUMPRODUCT((配信視聴2023上半期[Channel Name]=テーブル1318[[#This Row],[Channel Name]])*(MONTH(配信視聴2023上半期[Published Date])=4))</f>
        <v>0</v>
      </c>
      <c r="M60" s="10">
        <f>SUMPRODUCT((配信視聴2023上半期[Channel Name]=テーブル1318[[#This Row],[Channel Name]])*(MONTH(配信視聴2023上半期[Published Date])=5))</f>
        <v>1</v>
      </c>
      <c r="N60" s="10">
        <f>SUMPRODUCT((配信視聴2023上半期[Channel Name]=テーブル1318[[#This Row],[Channel Name]])*(MONTH(配信視聴2023上半期[Published Date])=6))</f>
        <v>0</v>
      </c>
      <c r="O60" s="10">
        <f>SUMPRODUCT((配信視聴2023下半期[Channel Name]=テーブル1318[[#This Row],[Channel Name]])*(MONTH(配信視聴2023下半期[Published Date])=7))</f>
        <v>0</v>
      </c>
      <c r="P60" s="10">
        <f>SUMPRODUCT((配信視聴2023下半期[Channel Name]=テーブル1318[[#This Row],[Channel Name]])*(MONTH(配信視聴2023下半期[Published Date])=8))</f>
        <v>0</v>
      </c>
      <c r="Q60" s="10">
        <f>SUMPRODUCT((配信視聴2023下半期[Channel Name]=テーブル1318[[#This Row],[Channel Name]])*(MONTH(配信視聴2023下半期[Published Date])=9))</f>
        <v>0</v>
      </c>
      <c r="R60" s="10">
        <f>SUMPRODUCT((配信視聴2023下半期[Channel Name]=テーブル1318[[#This Row],[Channel Name]])*(MONTH(配信視聴2023下半期[Published Date])=10))</f>
        <v>1</v>
      </c>
      <c r="S60" s="10">
        <f>SUMPRODUCT((配信視聴2023下半期[Channel Name]=テーブル1318[[#This Row],[Channel Name]])*(MONTH(配信視聴2023下半期[Published Date])=11))</f>
        <v>0</v>
      </c>
      <c r="T60" s="10">
        <f>SUMPRODUCT((配信視聴2023下半期[Channel Name]=テーブル1318[[#This Row],[Channel Name]])*(MONTH(配信視聴2023下半期[Published Date])=12))</f>
        <v>0</v>
      </c>
      <c r="U60" s="10">
        <f>SUMPRODUCT((配信視聴2024上半期[Channel Name]=テーブル1318[[#This Row],[Channel Name]])*(MONTH(配信視聴2024上半期[Published Date])=1))</f>
        <v>0</v>
      </c>
      <c r="V60" s="10">
        <f>SUMPRODUCT((配信視聴2024上半期[Channel Name]=テーブル1318[[#This Row],[Channel Name]])*(MONTH(配信視聴2024上半期[Published Date])=2))</f>
        <v>0</v>
      </c>
      <c r="W60" s="10">
        <f>SUMPRODUCT((配信視聴2024上半期[Channel Name]=テーブル1318[[#This Row],[Channel Name]])*(MONTH(配信視聴2024上半期[Published Date])=3))</f>
        <v>0</v>
      </c>
      <c r="X60" s="10">
        <f>SUMPRODUCT((配信視聴2024上半期[Channel Name]=テーブル1318[[#This Row],[Channel Name]])*(MONTH(配信視聴2024上半期[Published Date])=4))</f>
        <v>0</v>
      </c>
      <c r="Y60" s="10">
        <f>SUMPRODUCT((配信視聴2024上半期[Channel Name]=テーブル1318[[#This Row],[Channel Name]])*(MONTH(配信視聴2024上半期[Published Date])=5))</f>
        <v>0</v>
      </c>
      <c r="Z60" s="10">
        <f>SUMPRODUCT((配信視聴2024上半期[Channel Name]=テーブル1318[[#This Row],[Channel Name]])*(MONTH(配信視聴2024上半期[Published Date])=6))</f>
        <v>0</v>
      </c>
      <c r="AA60" s="10">
        <f>SUMPRODUCT((配信視聴2024下半期[Channel Name]=テーブル1318[[#This Row],[Channel Name]])*(MONTH(配信視聴2024下半期[Published Date])=7))</f>
        <v>0</v>
      </c>
      <c r="AB60" s="10">
        <f>SUMPRODUCT((配信視聴2024下半期[Channel Name]=テーブル1318[[#This Row],[Channel Name]])*(MONTH(配信視聴2024下半期[Published Date])=8))</f>
        <v>0</v>
      </c>
      <c r="AC60" s="10">
        <f>SUMPRODUCT((配信視聴2024下半期[Channel Name]=テーブル1318[[#This Row],[Channel Name]])*(MONTH(配信視聴2024下半期[Published Date])=9))</f>
        <v>0</v>
      </c>
      <c r="AD60" s="10">
        <f>SUMPRODUCT((配信視聴2024下半期[Channel Name]=テーブル1318[[#This Row],[Channel Name]])*(MONTH(配信視聴2024下半期[Published Date])=10))</f>
        <v>0</v>
      </c>
      <c r="AE60" s="10">
        <f>SUMPRODUCT((配信視聴2024下半期[Channel Name]=テーブル1318[[#This Row],[Channel Name]])*(MONTH(配信視聴2024下半期[Published Date])=11))</f>
        <v>1</v>
      </c>
      <c r="AF60" s="10">
        <f>SUMPRODUCT((配信視聴2024下半期[Channel Name]=テーブル1318[[#This Row],[Channel Name]])*(MONTH(配信視聴2024下半期[Published Date])=12))</f>
        <v>0</v>
      </c>
      <c r="AG60" s="10">
        <f>SUMPRODUCT((配信視聴2025上半期[Channel Name]=テーブル1318[[#This Row],[Channel Name]])*(MONTH(配信視聴2025上半期[Published Date])=1))</f>
        <v>0</v>
      </c>
    </row>
    <row r="61" spans="2:33" ht="15.75" customHeight="1" x14ac:dyDescent="0.25">
      <c r="B61" s="10" t="s">
        <v>54</v>
      </c>
      <c r="C6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61" s="10">
        <f>COUNTIF(配信視聴2023上半期[Channel Name], テーブル1318[[#This Row],[Channel Name]])</f>
        <v>0</v>
      </c>
      <c r="E61" s="10">
        <f>COUNTIF(配信視聴2023下半期[Channel Name], テーブル1318[[#This Row],[Channel Name]])</f>
        <v>0</v>
      </c>
      <c r="F61" s="10">
        <f>COUNTIF(配信視聴2024上半期[Channel Name], テーブル1318[[#This Row],[Channel Name]])</f>
        <v>1</v>
      </c>
      <c r="G61" s="10">
        <f>COUNTIF(配信視聴2024下半期[Channel Name], テーブル1318[[#This Row],[Channel Name]])</f>
        <v>2</v>
      </c>
      <c r="H61" s="10">
        <f>COUNTIF(配信視聴2025上半期[Channel Name], テーブル1318[[#This Row],[Channel Name]])</f>
        <v>0</v>
      </c>
      <c r="I61" s="10">
        <f>SUMPRODUCT((配信視聴2023上半期[Channel Name]=テーブル1318[[#This Row],[Channel Name]])*(MONTH(配信視聴2023上半期[Published Date])=1))</f>
        <v>0</v>
      </c>
      <c r="J61" s="10">
        <f>SUMPRODUCT((配信視聴2023上半期[Channel Name]=テーブル1318[[#This Row],[Channel Name]])*(MONTH(配信視聴2023上半期[Published Date])=2))</f>
        <v>0</v>
      </c>
      <c r="K61" s="10">
        <f>SUMPRODUCT((配信視聴2023上半期[Channel Name]=テーブル1318[[#This Row],[Channel Name]])*(MONTH(配信視聴2023上半期[Published Date])=3))</f>
        <v>0</v>
      </c>
      <c r="L61" s="10">
        <f>SUMPRODUCT((配信視聴2023上半期[Channel Name]=テーブル1318[[#This Row],[Channel Name]])*(MONTH(配信視聴2023上半期[Published Date])=4))</f>
        <v>0</v>
      </c>
      <c r="M61" s="10">
        <f>SUMPRODUCT((配信視聴2023上半期[Channel Name]=テーブル1318[[#This Row],[Channel Name]])*(MONTH(配信視聴2023上半期[Published Date])=5))</f>
        <v>0</v>
      </c>
      <c r="N61" s="10">
        <f>SUMPRODUCT((配信視聴2023上半期[Channel Name]=テーブル1318[[#This Row],[Channel Name]])*(MONTH(配信視聴2023上半期[Published Date])=6))</f>
        <v>0</v>
      </c>
      <c r="O61" s="10">
        <f>SUMPRODUCT((配信視聴2023下半期[Channel Name]=テーブル1318[[#This Row],[Channel Name]])*(MONTH(配信視聴2023下半期[Published Date])=7))</f>
        <v>0</v>
      </c>
      <c r="P61" s="10">
        <f>SUMPRODUCT((配信視聴2023下半期[Channel Name]=テーブル1318[[#This Row],[Channel Name]])*(MONTH(配信視聴2023下半期[Published Date])=8))</f>
        <v>0</v>
      </c>
      <c r="Q61" s="10">
        <f>SUMPRODUCT((配信視聴2023下半期[Channel Name]=テーブル1318[[#This Row],[Channel Name]])*(MONTH(配信視聴2023下半期[Published Date])=9))</f>
        <v>0</v>
      </c>
      <c r="R61" s="10">
        <f>SUMPRODUCT((配信視聴2023下半期[Channel Name]=テーブル1318[[#This Row],[Channel Name]])*(MONTH(配信視聴2023下半期[Published Date])=10))</f>
        <v>0</v>
      </c>
      <c r="S61" s="10">
        <f>SUMPRODUCT((配信視聴2023下半期[Channel Name]=テーブル1318[[#This Row],[Channel Name]])*(MONTH(配信視聴2023下半期[Published Date])=11))</f>
        <v>0</v>
      </c>
      <c r="T61" s="10">
        <f>SUMPRODUCT((配信視聴2023下半期[Channel Name]=テーブル1318[[#This Row],[Channel Name]])*(MONTH(配信視聴2023下半期[Published Date])=12))</f>
        <v>0</v>
      </c>
      <c r="U61" s="10">
        <f>SUMPRODUCT((配信視聴2024上半期[Channel Name]=テーブル1318[[#This Row],[Channel Name]])*(MONTH(配信視聴2024上半期[Published Date])=1))</f>
        <v>0</v>
      </c>
      <c r="V61" s="10">
        <f>SUMPRODUCT((配信視聴2024上半期[Channel Name]=テーブル1318[[#This Row],[Channel Name]])*(MONTH(配信視聴2024上半期[Published Date])=2))</f>
        <v>1</v>
      </c>
      <c r="W61" s="10">
        <f>SUMPRODUCT((配信視聴2024上半期[Channel Name]=テーブル1318[[#This Row],[Channel Name]])*(MONTH(配信視聴2024上半期[Published Date])=3))</f>
        <v>0</v>
      </c>
      <c r="X61" s="10">
        <f>SUMPRODUCT((配信視聴2024上半期[Channel Name]=テーブル1318[[#This Row],[Channel Name]])*(MONTH(配信視聴2024上半期[Published Date])=4))</f>
        <v>0</v>
      </c>
      <c r="Y61" s="10">
        <f>SUMPRODUCT((配信視聴2024上半期[Channel Name]=テーブル1318[[#This Row],[Channel Name]])*(MONTH(配信視聴2024上半期[Published Date])=5))</f>
        <v>0</v>
      </c>
      <c r="Z61" s="10">
        <f>SUMPRODUCT((配信視聴2024上半期[Channel Name]=テーブル1318[[#This Row],[Channel Name]])*(MONTH(配信視聴2024上半期[Published Date])=6))</f>
        <v>0</v>
      </c>
      <c r="AA61" s="10">
        <f>SUMPRODUCT((配信視聴2024下半期[Channel Name]=テーブル1318[[#This Row],[Channel Name]])*(MONTH(配信視聴2024下半期[Published Date])=7))</f>
        <v>0</v>
      </c>
      <c r="AB61" s="10">
        <f>SUMPRODUCT((配信視聴2024下半期[Channel Name]=テーブル1318[[#This Row],[Channel Name]])*(MONTH(配信視聴2024下半期[Published Date])=8))</f>
        <v>0</v>
      </c>
      <c r="AC61" s="10">
        <f>SUMPRODUCT((配信視聴2024下半期[Channel Name]=テーブル1318[[#This Row],[Channel Name]])*(MONTH(配信視聴2024下半期[Published Date])=9))</f>
        <v>0</v>
      </c>
      <c r="AD61" s="10">
        <f>SUMPRODUCT((配信視聴2024下半期[Channel Name]=テーブル1318[[#This Row],[Channel Name]])*(MONTH(配信視聴2024下半期[Published Date])=10))</f>
        <v>0</v>
      </c>
      <c r="AE61" s="10">
        <f>SUMPRODUCT((配信視聴2024下半期[Channel Name]=テーブル1318[[#This Row],[Channel Name]])*(MONTH(配信視聴2024下半期[Published Date])=11))</f>
        <v>1</v>
      </c>
      <c r="AF61" s="10">
        <f>SUMPRODUCT((配信視聴2024下半期[Channel Name]=テーブル1318[[#This Row],[Channel Name]])*(MONTH(配信視聴2024下半期[Published Date])=12))</f>
        <v>1</v>
      </c>
      <c r="AG61" s="10">
        <f>SUMPRODUCT((配信視聴2025上半期[Channel Name]=テーブル1318[[#This Row],[Channel Name]])*(MONTH(配信視聴2025上半期[Published Date])=1))</f>
        <v>0</v>
      </c>
    </row>
    <row r="62" spans="2:33" ht="15.75" customHeight="1" x14ac:dyDescent="0.25">
      <c r="B62" s="10" t="s">
        <v>71</v>
      </c>
      <c r="C6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62" s="10">
        <f>COUNTIF(配信視聴2023上半期[Channel Name], テーブル1318[[#This Row],[Channel Name]])</f>
        <v>2</v>
      </c>
      <c r="E62" s="10">
        <f>COUNTIF(配信視聴2023下半期[Channel Name], テーブル1318[[#This Row],[Channel Name]])</f>
        <v>0</v>
      </c>
      <c r="F62" s="10">
        <f>COUNTIF(配信視聴2024上半期[Channel Name], テーブル1318[[#This Row],[Channel Name]])</f>
        <v>1</v>
      </c>
      <c r="G62" s="10">
        <f>COUNTIF(配信視聴2024下半期[Channel Name], テーブル1318[[#This Row],[Channel Name]])</f>
        <v>0</v>
      </c>
      <c r="H62" s="10">
        <f>COUNTIF(配信視聴2025上半期[Channel Name], テーブル1318[[#This Row],[Channel Name]])</f>
        <v>0</v>
      </c>
      <c r="I62" s="10">
        <f>SUMPRODUCT((配信視聴2023上半期[Channel Name]=テーブル1318[[#This Row],[Channel Name]])*(MONTH(配信視聴2023上半期[Published Date])=1))</f>
        <v>0</v>
      </c>
      <c r="J62" s="10">
        <f>SUMPRODUCT((配信視聴2023上半期[Channel Name]=テーブル1318[[#This Row],[Channel Name]])*(MONTH(配信視聴2023上半期[Published Date])=2))</f>
        <v>1</v>
      </c>
      <c r="K62" s="10">
        <f>SUMPRODUCT((配信視聴2023上半期[Channel Name]=テーブル1318[[#This Row],[Channel Name]])*(MONTH(配信視聴2023上半期[Published Date])=3))</f>
        <v>0</v>
      </c>
      <c r="L62" s="10">
        <f>SUMPRODUCT((配信視聴2023上半期[Channel Name]=テーブル1318[[#This Row],[Channel Name]])*(MONTH(配信視聴2023上半期[Published Date])=4))</f>
        <v>0</v>
      </c>
      <c r="M62" s="10">
        <f>SUMPRODUCT((配信視聴2023上半期[Channel Name]=テーブル1318[[#This Row],[Channel Name]])*(MONTH(配信視聴2023上半期[Published Date])=5))</f>
        <v>1</v>
      </c>
      <c r="N62" s="10">
        <f>SUMPRODUCT((配信視聴2023上半期[Channel Name]=テーブル1318[[#This Row],[Channel Name]])*(MONTH(配信視聴2023上半期[Published Date])=6))</f>
        <v>0</v>
      </c>
      <c r="O62" s="10">
        <f>SUMPRODUCT((配信視聴2023下半期[Channel Name]=テーブル1318[[#This Row],[Channel Name]])*(MONTH(配信視聴2023下半期[Published Date])=7))</f>
        <v>0</v>
      </c>
      <c r="P62" s="10">
        <f>SUMPRODUCT((配信視聴2023下半期[Channel Name]=テーブル1318[[#This Row],[Channel Name]])*(MONTH(配信視聴2023下半期[Published Date])=8))</f>
        <v>0</v>
      </c>
      <c r="Q62" s="10">
        <f>SUMPRODUCT((配信視聴2023下半期[Channel Name]=テーブル1318[[#This Row],[Channel Name]])*(MONTH(配信視聴2023下半期[Published Date])=9))</f>
        <v>0</v>
      </c>
      <c r="R62" s="10">
        <f>SUMPRODUCT((配信視聴2023下半期[Channel Name]=テーブル1318[[#This Row],[Channel Name]])*(MONTH(配信視聴2023下半期[Published Date])=10))</f>
        <v>0</v>
      </c>
      <c r="S62" s="10">
        <f>SUMPRODUCT((配信視聴2023下半期[Channel Name]=テーブル1318[[#This Row],[Channel Name]])*(MONTH(配信視聴2023下半期[Published Date])=11))</f>
        <v>0</v>
      </c>
      <c r="T62" s="10">
        <f>SUMPRODUCT((配信視聴2023下半期[Channel Name]=テーブル1318[[#This Row],[Channel Name]])*(MONTH(配信視聴2023下半期[Published Date])=12))</f>
        <v>0</v>
      </c>
      <c r="U62" s="10">
        <f>SUMPRODUCT((配信視聴2024上半期[Channel Name]=テーブル1318[[#This Row],[Channel Name]])*(MONTH(配信視聴2024上半期[Published Date])=1))</f>
        <v>1</v>
      </c>
      <c r="V62" s="10">
        <f>SUMPRODUCT((配信視聴2024上半期[Channel Name]=テーブル1318[[#This Row],[Channel Name]])*(MONTH(配信視聴2024上半期[Published Date])=2))</f>
        <v>0</v>
      </c>
      <c r="W62" s="10">
        <f>SUMPRODUCT((配信視聴2024上半期[Channel Name]=テーブル1318[[#This Row],[Channel Name]])*(MONTH(配信視聴2024上半期[Published Date])=3))</f>
        <v>0</v>
      </c>
      <c r="X62" s="10">
        <f>SUMPRODUCT((配信視聴2024上半期[Channel Name]=テーブル1318[[#This Row],[Channel Name]])*(MONTH(配信視聴2024上半期[Published Date])=4))</f>
        <v>0</v>
      </c>
      <c r="Y62" s="10">
        <f>SUMPRODUCT((配信視聴2024上半期[Channel Name]=テーブル1318[[#This Row],[Channel Name]])*(MONTH(配信視聴2024上半期[Published Date])=5))</f>
        <v>0</v>
      </c>
      <c r="Z62" s="10">
        <f>SUMPRODUCT((配信視聴2024上半期[Channel Name]=テーブル1318[[#This Row],[Channel Name]])*(MONTH(配信視聴2024上半期[Published Date])=6))</f>
        <v>0</v>
      </c>
      <c r="AA62" s="10">
        <f>SUMPRODUCT((配信視聴2024下半期[Channel Name]=テーブル1318[[#This Row],[Channel Name]])*(MONTH(配信視聴2024下半期[Published Date])=7))</f>
        <v>0</v>
      </c>
      <c r="AB62" s="10">
        <f>SUMPRODUCT((配信視聴2024下半期[Channel Name]=テーブル1318[[#This Row],[Channel Name]])*(MONTH(配信視聴2024下半期[Published Date])=8))</f>
        <v>0</v>
      </c>
      <c r="AC62" s="10">
        <f>SUMPRODUCT((配信視聴2024下半期[Channel Name]=テーブル1318[[#This Row],[Channel Name]])*(MONTH(配信視聴2024下半期[Published Date])=9))</f>
        <v>0</v>
      </c>
      <c r="AD62" s="10">
        <f>SUMPRODUCT((配信視聴2024下半期[Channel Name]=テーブル1318[[#This Row],[Channel Name]])*(MONTH(配信視聴2024下半期[Published Date])=10))</f>
        <v>0</v>
      </c>
      <c r="AE62" s="10">
        <f>SUMPRODUCT((配信視聴2024下半期[Channel Name]=テーブル1318[[#This Row],[Channel Name]])*(MONTH(配信視聴2024下半期[Published Date])=11))</f>
        <v>0</v>
      </c>
      <c r="AF62" s="10">
        <f>SUMPRODUCT((配信視聴2024下半期[Channel Name]=テーブル1318[[#This Row],[Channel Name]])*(MONTH(配信視聴2024下半期[Published Date])=12))</f>
        <v>0</v>
      </c>
      <c r="AG62" s="10">
        <f>SUMPRODUCT((配信視聴2025上半期[Channel Name]=テーブル1318[[#This Row],[Channel Name]])*(MONTH(配信視聴2025上半期[Published Date])=1))</f>
        <v>0</v>
      </c>
    </row>
    <row r="63" spans="2:33" ht="15.75" customHeight="1" x14ac:dyDescent="0.25">
      <c r="B63" s="10" t="s">
        <v>64</v>
      </c>
      <c r="C6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63" s="10">
        <f>COUNTIF(配信視聴2023上半期[Channel Name], テーブル1318[[#This Row],[Channel Name]])</f>
        <v>3</v>
      </c>
      <c r="E63" s="10">
        <f>COUNTIF(配信視聴2023下半期[Channel Name], テーブル1318[[#This Row],[Channel Name]])</f>
        <v>0</v>
      </c>
      <c r="F63" s="10">
        <f>COUNTIF(配信視聴2024上半期[Channel Name], テーブル1318[[#This Row],[Channel Name]])</f>
        <v>0</v>
      </c>
      <c r="G63" s="10">
        <f>COUNTIF(配信視聴2024下半期[Channel Name], テーブル1318[[#This Row],[Channel Name]])</f>
        <v>0</v>
      </c>
      <c r="H63" s="10">
        <f>COUNTIF(配信視聴2025上半期[Channel Name], テーブル1318[[#This Row],[Channel Name]])</f>
        <v>0</v>
      </c>
      <c r="I63" s="10">
        <f>SUMPRODUCT((配信視聴2023上半期[Channel Name]=テーブル1318[[#This Row],[Channel Name]])*(MONTH(配信視聴2023上半期[Published Date])=1))</f>
        <v>1</v>
      </c>
      <c r="J63" s="10">
        <f>SUMPRODUCT((配信視聴2023上半期[Channel Name]=テーブル1318[[#This Row],[Channel Name]])*(MONTH(配信視聴2023上半期[Published Date])=2))</f>
        <v>0</v>
      </c>
      <c r="K63" s="10">
        <f>SUMPRODUCT((配信視聴2023上半期[Channel Name]=テーブル1318[[#This Row],[Channel Name]])*(MONTH(配信視聴2023上半期[Published Date])=3))</f>
        <v>0</v>
      </c>
      <c r="L63" s="10">
        <f>SUMPRODUCT((配信視聴2023上半期[Channel Name]=テーブル1318[[#This Row],[Channel Name]])*(MONTH(配信視聴2023上半期[Published Date])=4))</f>
        <v>0</v>
      </c>
      <c r="M63" s="10">
        <f>SUMPRODUCT((配信視聴2023上半期[Channel Name]=テーブル1318[[#This Row],[Channel Name]])*(MONTH(配信視聴2023上半期[Published Date])=5))</f>
        <v>0</v>
      </c>
      <c r="N63" s="10">
        <f>SUMPRODUCT((配信視聴2023上半期[Channel Name]=テーブル1318[[#This Row],[Channel Name]])*(MONTH(配信視聴2023上半期[Published Date])=6))</f>
        <v>1</v>
      </c>
      <c r="O63" s="10">
        <f>SUMPRODUCT((配信視聴2023下半期[Channel Name]=テーブル1318[[#This Row],[Channel Name]])*(MONTH(配信視聴2023下半期[Published Date])=7))</f>
        <v>0</v>
      </c>
      <c r="P63" s="10">
        <f>SUMPRODUCT((配信視聴2023下半期[Channel Name]=テーブル1318[[#This Row],[Channel Name]])*(MONTH(配信視聴2023下半期[Published Date])=8))</f>
        <v>0</v>
      </c>
      <c r="Q63" s="10">
        <f>SUMPRODUCT((配信視聴2023下半期[Channel Name]=テーブル1318[[#This Row],[Channel Name]])*(MONTH(配信視聴2023下半期[Published Date])=9))</f>
        <v>0</v>
      </c>
      <c r="R63" s="10">
        <f>SUMPRODUCT((配信視聴2023下半期[Channel Name]=テーブル1318[[#This Row],[Channel Name]])*(MONTH(配信視聴2023下半期[Published Date])=10))</f>
        <v>0</v>
      </c>
      <c r="S63" s="10">
        <f>SUMPRODUCT((配信視聴2023下半期[Channel Name]=テーブル1318[[#This Row],[Channel Name]])*(MONTH(配信視聴2023下半期[Published Date])=11))</f>
        <v>0</v>
      </c>
      <c r="T63" s="10">
        <f>SUMPRODUCT((配信視聴2023下半期[Channel Name]=テーブル1318[[#This Row],[Channel Name]])*(MONTH(配信視聴2023下半期[Published Date])=12))</f>
        <v>0</v>
      </c>
      <c r="U63" s="10">
        <f>SUMPRODUCT((配信視聴2024上半期[Channel Name]=テーブル1318[[#This Row],[Channel Name]])*(MONTH(配信視聴2024上半期[Published Date])=1))</f>
        <v>0</v>
      </c>
      <c r="V63" s="10">
        <f>SUMPRODUCT((配信視聴2024上半期[Channel Name]=テーブル1318[[#This Row],[Channel Name]])*(MONTH(配信視聴2024上半期[Published Date])=2))</f>
        <v>0</v>
      </c>
      <c r="W63" s="10">
        <f>SUMPRODUCT((配信視聴2024上半期[Channel Name]=テーブル1318[[#This Row],[Channel Name]])*(MONTH(配信視聴2024上半期[Published Date])=3))</f>
        <v>0</v>
      </c>
      <c r="X63" s="10">
        <f>SUMPRODUCT((配信視聴2024上半期[Channel Name]=テーブル1318[[#This Row],[Channel Name]])*(MONTH(配信視聴2024上半期[Published Date])=4))</f>
        <v>0</v>
      </c>
      <c r="Y63" s="10">
        <f>SUMPRODUCT((配信視聴2024上半期[Channel Name]=テーブル1318[[#This Row],[Channel Name]])*(MONTH(配信視聴2024上半期[Published Date])=5))</f>
        <v>0</v>
      </c>
      <c r="Z63" s="10">
        <f>SUMPRODUCT((配信視聴2024上半期[Channel Name]=テーブル1318[[#This Row],[Channel Name]])*(MONTH(配信視聴2024上半期[Published Date])=6))</f>
        <v>0</v>
      </c>
      <c r="AA63" s="10">
        <f>SUMPRODUCT((配信視聴2024下半期[Channel Name]=テーブル1318[[#This Row],[Channel Name]])*(MONTH(配信視聴2024下半期[Published Date])=7))</f>
        <v>0</v>
      </c>
      <c r="AB63" s="10">
        <f>SUMPRODUCT((配信視聴2024下半期[Channel Name]=テーブル1318[[#This Row],[Channel Name]])*(MONTH(配信視聴2024下半期[Published Date])=8))</f>
        <v>0</v>
      </c>
      <c r="AC63" s="10">
        <f>SUMPRODUCT((配信視聴2024下半期[Channel Name]=テーブル1318[[#This Row],[Channel Name]])*(MONTH(配信視聴2024下半期[Published Date])=9))</f>
        <v>0</v>
      </c>
      <c r="AD63" s="10">
        <f>SUMPRODUCT((配信視聴2024下半期[Channel Name]=テーブル1318[[#This Row],[Channel Name]])*(MONTH(配信視聴2024下半期[Published Date])=10))</f>
        <v>0</v>
      </c>
      <c r="AE63" s="10">
        <f>SUMPRODUCT((配信視聴2024下半期[Channel Name]=テーブル1318[[#This Row],[Channel Name]])*(MONTH(配信視聴2024下半期[Published Date])=11))</f>
        <v>0</v>
      </c>
      <c r="AF63" s="10">
        <f>SUMPRODUCT((配信視聴2024下半期[Channel Name]=テーブル1318[[#This Row],[Channel Name]])*(MONTH(配信視聴2024下半期[Published Date])=12))</f>
        <v>0</v>
      </c>
      <c r="AG63" s="10">
        <f>SUMPRODUCT((配信視聴2025上半期[Channel Name]=テーブル1318[[#This Row],[Channel Name]])*(MONTH(配信視聴2025上半期[Published Date])=1))</f>
        <v>0</v>
      </c>
    </row>
    <row r="64" spans="2:33" ht="15.75" customHeight="1" x14ac:dyDescent="0.25">
      <c r="B64" s="10" t="s">
        <v>62</v>
      </c>
      <c r="C6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64" s="10">
        <f>COUNTIF(配信視聴2023上半期[Channel Name], テーブル1318[[#This Row],[Channel Name]])</f>
        <v>3</v>
      </c>
      <c r="E64" s="10">
        <f>COUNTIF(配信視聴2023下半期[Channel Name], テーブル1318[[#This Row],[Channel Name]])</f>
        <v>0</v>
      </c>
      <c r="F64" s="10">
        <f>COUNTIF(配信視聴2024上半期[Channel Name], テーブル1318[[#This Row],[Channel Name]])</f>
        <v>0</v>
      </c>
      <c r="G64" s="10">
        <f>COUNTIF(配信視聴2024下半期[Channel Name], テーブル1318[[#This Row],[Channel Name]])</f>
        <v>0</v>
      </c>
      <c r="H64" s="10">
        <f>COUNTIF(配信視聴2025上半期[Channel Name], テーブル1318[[#This Row],[Channel Name]])</f>
        <v>0</v>
      </c>
      <c r="I64" s="10">
        <f>SUMPRODUCT((配信視聴2023上半期[Channel Name]=テーブル1318[[#This Row],[Channel Name]])*(MONTH(配信視聴2023上半期[Published Date])=1))</f>
        <v>1</v>
      </c>
      <c r="J64" s="10">
        <f>SUMPRODUCT((配信視聴2023上半期[Channel Name]=テーブル1318[[#This Row],[Channel Name]])*(MONTH(配信視聴2023上半期[Published Date])=2))</f>
        <v>0</v>
      </c>
      <c r="K64" s="10">
        <f>SUMPRODUCT((配信視聴2023上半期[Channel Name]=テーブル1318[[#This Row],[Channel Name]])*(MONTH(配信視聴2023上半期[Published Date])=3))</f>
        <v>0</v>
      </c>
      <c r="L64" s="10">
        <f>SUMPRODUCT((配信視聴2023上半期[Channel Name]=テーブル1318[[#This Row],[Channel Name]])*(MONTH(配信視聴2023上半期[Published Date])=4))</f>
        <v>1</v>
      </c>
      <c r="M64" s="10">
        <f>SUMPRODUCT((配信視聴2023上半期[Channel Name]=テーブル1318[[#This Row],[Channel Name]])*(MONTH(配信視聴2023上半期[Published Date])=5))</f>
        <v>0</v>
      </c>
      <c r="N64" s="10">
        <f>SUMPRODUCT((配信視聴2023上半期[Channel Name]=テーブル1318[[#This Row],[Channel Name]])*(MONTH(配信視聴2023上半期[Published Date])=6))</f>
        <v>1</v>
      </c>
      <c r="O64" s="10">
        <f>SUMPRODUCT((配信視聴2023下半期[Channel Name]=テーブル1318[[#This Row],[Channel Name]])*(MONTH(配信視聴2023下半期[Published Date])=7))</f>
        <v>0</v>
      </c>
      <c r="P64" s="10">
        <f>SUMPRODUCT((配信視聴2023下半期[Channel Name]=テーブル1318[[#This Row],[Channel Name]])*(MONTH(配信視聴2023下半期[Published Date])=8))</f>
        <v>0</v>
      </c>
      <c r="Q64" s="10">
        <f>SUMPRODUCT((配信視聴2023下半期[Channel Name]=テーブル1318[[#This Row],[Channel Name]])*(MONTH(配信視聴2023下半期[Published Date])=9))</f>
        <v>0</v>
      </c>
      <c r="R64" s="10">
        <f>SUMPRODUCT((配信視聴2023下半期[Channel Name]=テーブル1318[[#This Row],[Channel Name]])*(MONTH(配信視聴2023下半期[Published Date])=10))</f>
        <v>0</v>
      </c>
      <c r="S64" s="10">
        <f>SUMPRODUCT((配信視聴2023下半期[Channel Name]=テーブル1318[[#This Row],[Channel Name]])*(MONTH(配信視聴2023下半期[Published Date])=11))</f>
        <v>0</v>
      </c>
      <c r="T64" s="10">
        <f>SUMPRODUCT((配信視聴2023下半期[Channel Name]=テーブル1318[[#This Row],[Channel Name]])*(MONTH(配信視聴2023下半期[Published Date])=12))</f>
        <v>0</v>
      </c>
      <c r="U64" s="10">
        <f>SUMPRODUCT((配信視聴2024上半期[Channel Name]=テーブル1318[[#This Row],[Channel Name]])*(MONTH(配信視聴2024上半期[Published Date])=1))</f>
        <v>0</v>
      </c>
      <c r="V64" s="10">
        <f>SUMPRODUCT((配信視聴2024上半期[Channel Name]=テーブル1318[[#This Row],[Channel Name]])*(MONTH(配信視聴2024上半期[Published Date])=2))</f>
        <v>0</v>
      </c>
      <c r="W64" s="10">
        <f>SUMPRODUCT((配信視聴2024上半期[Channel Name]=テーブル1318[[#This Row],[Channel Name]])*(MONTH(配信視聴2024上半期[Published Date])=3))</f>
        <v>0</v>
      </c>
      <c r="X64" s="10">
        <f>SUMPRODUCT((配信視聴2024上半期[Channel Name]=テーブル1318[[#This Row],[Channel Name]])*(MONTH(配信視聴2024上半期[Published Date])=4))</f>
        <v>0</v>
      </c>
      <c r="Y64" s="10">
        <f>SUMPRODUCT((配信視聴2024上半期[Channel Name]=テーブル1318[[#This Row],[Channel Name]])*(MONTH(配信視聴2024上半期[Published Date])=5))</f>
        <v>0</v>
      </c>
      <c r="Z64" s="10">
        <f>SUMPRODUCT((配信視聴2024上半期[Channel Name]=テーブル1318[[#This Row],[Channel Name]])*(MONTH(配信視聴2024上半期[Published Date])=6))</f>
        <v>0</v>
      </c>
      <c r="AA64" s="10">
        <f>SUMPRODUCT((配信視聴2024下半期[Channel Name]=テーブル1318[[#This Row],[Channel Name]])*(MONTH(配信視聴2024下半期[Published Date])=7))</f>
        <v>0</v>
      </c>
      <c r="AB64" s="10">
        <f>SUMPRODUCT((配信視聴2024下半期[Channel Name]=テーブル1318[[#This Row],[Channel Name]])*(MONTH(配信視聴2024下半期[Published Date])=8))</f>
        <v>0</v>
      </c>
      <c r="AC64" s="10">
        <f>SUMPRODUCT((配信視聴2024下半期[Channel Name]=テーブル1318[[#This Row],[Channel Name]])*(MONTH(配信視聴2024下半期[Published Date])=9))</f>
        <v>0</v>
      </c>
      <c r="AD64" s="10">
        <f>SUMPRODUCT((配信視聴2024下半期[Channel Name]=テーブル1318[[#This Row],[Channel Name]])*(MONTH(配信視聴2024下半期[Published Date])=10))</f>
        <v>0</v>
      </c>
      <c r="AE64" s="10">
        <f>SUMPRODUCT((配信視聴2024下半期[Channel Name]=テーブル1318[[#This Row],[Channel Name]])*(MONTH(配信視聴2024下半期[Published Date])=11))</f>
        <v>0</v>
      </c>
      <c r="AF64" s="10">
        <f>SUMPRODUCT((配信視聴2024下半期[Channel Name]=テーブル1318[[#This Row],[Channel Name]])*(MONTH(配信視聴2024下半期[Published Date])=12))</f>
        <v>0</v>
      </c>
      <c r="AG64" s="10">
        <f>SUMPRODUCT((配信視聴2025上半期[Channel Name]=テーブル1318[[#This Row],[Channel Name]])*(MONTH(配信視聴2025上半期[Published Date])=1))</f>
        <v>0</v>
      </c>
    </row>
    <row r="65" spans="2:33" ht="15.75" customHeight="1" x14ac:dyDescent="0.25">
      <c r="B65" s="10" t="s">
        <v>69</v>
      </c>
      <c r="C6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65" s="10">
        <f>COUNTIF(配信視聴2023上半期[Channel Name], テーブル1318[[#This Row],[Channel Name]])</f>
        <v>3</v>
      </c>
      <c r="E65" s="10">
        <f>COUNTIF(配信視聴2023下半期[Channel Name], テーブル1318[[#This Row],[Channel Name]])</f>
        <v>0</v>
      </c>
      <c r="F65" s="10">
        <f>COUNTIF(配信視聴2024上半期[Channel Name], テーブル1318[[#This Row],[Channel Name]])</f>
        <v>0</v>
      </c>
      <c r="G65" s="10">
        <f>COUNTIF(配信視聴2024下半期[Channel Name], テーブル1318[[#This Row],[Channel Name]])</f>
        <v>0</v>
      </c>
      <c r="H65" s="10">
        <f>COUNTIF(配信視聴2025上半期[Channel Name], テーブル1318[[#This Row],[Channel Name]])</f>
        <v>0</v>
      </c>
      <c r="I65" s="10">
        <f>SUMPRODUCT((配信視聴2023上半期[Channel Name]=テーブル1318[[#This Row],[Channel Name]])*(MONTH(配信視聴2023上半期[Published Date])=1))</f>
        <v>0</v>
      </c>
      <c r="J65" s="10">
        <f>SUMPRODUCT((配信視聴2023上半期[Channel Name]=テーブル1318[[#This Row],[Channel Name]])*(MONTH(配信視聴2023上半期[Published Date])=2))</f>
        <v>0</v>
      </c>
      <c r="K65" s="10">
        <f>SUMPRODUCT((配信視聴2023上半期[Channel Name]=テーブル1318[[#This Row],[Channel Name]])*(MONTH(配信視聴2023上半期[Published Date])=3))</f>
        <v>0</v>
      </c>
      <c r="L65" s="10">
        <f>SUMPRODUCT((配信視聴2023上半期[Channel Name]=テーブル1318[[#This Row],[Channel Name]])*(MONTH(配信視聴2023上半期[Published Date])=4))</f>
        <v>0</v>
      </c>
      <c r="M65" s="10">
        <f>SUMPRODUCT((配信視聴2023上半期[Channel Name]=テーブル1318[[#This Row],[Channel Name]])*(MONTH(配信視聴2023上半期[Published Date])=5))</f>
        <v>0</v>
      </c>
      <c r="N65" s="10">
        <f>SUMPRODUCT((配信視聴2023上半期[Channel Name]=テーブル1318[[#This Row],[Channel Name]])*(MONTH(配信視聴2023上半期[Published Date])=6))</f>
        <v>3</v>
      </c>
      <c r="O65" s="10">
        <f>SUMPRODUCT((配信視聴2023下半期[Channel Name]=テーブル1318[[#This Row],[Channel Name]])*(MONTH(配信視聴2023下半期[Published Date])=7))</f>
        <v>0</v>
      </c>
      <c r="P65" s="10">
        <f>SUMPRODUCT((配信視聴2023下半期[Channel Name]=テーブル1318[[#This Row],[Channel Name]])*(MONTH(配信視聴2023下半期[Published Date])=8))</f>
        <v>0</v>
      </c>
      <c r="Q65" s="10">
        <f>SUMPRODUCT((配信視聴2023下半期[Channel Name]=テーブル1318[[#This Row],[Channel Name]])*(MONTH(配信視聴2023下半期[Published Date])=9))</f>
        <v>0</v>
      </c>
      <c r="R65" s="10">
        <f>SUMPRODUCT((配信視聴2023下半期[Channel Name]=テーブル1318[[#This Row],[Channel Name]])*(MONTH(配信視聴2023下半期[Published Date])=10))</f>
        <v>0</v>
      </c>
      <c r="S65" s="10">
        <f>SUMPRODUCT((配信視聴2023下半期[Channel Name]=テーブル1318[[#This Row],[Channel Name]])*(MONTH(配信視聴2023下半期[Published Date])=11))</f>
        <v>0</v>
      </c>
      <c r="T65" s="10">
        <f>SUMPRODUCT((配信視聴2023下半期[Channel Name]=テーブル1318[[#This Row],[Channel Name]])*(MONTH(配信視聴2023下半期[Published Date])=12))</f>
        <v>0</v>
      </c>
      <c r="U65" s="10">
        <f>SUMPRODUCT((配信視聴2024上半期[Channel Name]=テーブル1318[[#This Row],[Channel Name]])*(MONTH(配信視聴2024上半期[Published Date])=1))</f>
        <v>0</v>
      </c>
      <c r="V65" s="10">
        <f>SUMPRODUCT((配信視聴2024上半期[Channel Name]=テーブル1318[[#This Row],[Channel Name]])*(MONTH(配信視聴2024上半期[Published Date])=2))</f>
        <v>0</v>
      </c>
      <c r="W65" s="10">
        <f>SUMPRODUCT((配信視聴2024上半期[Channel Name]=テーブル1318[[#This Row],[Channel Name]])*(MONTH(配信視聴2024上半期[Published Date])=3))</f>
        <v>0</v>
      </c>
      <c r="X65" s="10">
        <f>SUMPRODUCT((配信視聴2024上半期[Channel Name]=テーブル1318[[#This Row],[Channel Name]])*(MONTH(配信視聴2024上半期[Published Date])=4))</f>
        <v>0</v>
      </c>
      <c r="Y65" s="10">
        <f>SUMPRODUCT((配信視聴2024上半期[Channel Name]=テーブル1318[[#This Row],[Channel Name]])*(MONTH(配信視聴2024上半期[Published Date])=5))</f>
        <v>0</v>
      </c>
      <c r="Z65" s="10">
        <f>SUMPRODUCT((配信視聴2024上半期[Channel Name]=テーブル1318[[#This Row],[Channel Name]])*(MONTH(配信視聴2024上半期[Published Date])=6))</f>
        <v>0</v>
      </c>
      <c r="AA65" s="10">
        <f>SUMPRODUCT((配信視聴2024下半期[Channel Name]=テーブル1318[[#This Row],[Channel Name]])*(MONTH(配信視聴2024下半期[Published Date])=7))</f>
        <v>0</v>
      </c>
      <c r="AB65" s="10">
        <f>SUMPRODUCT((配信視聴2024下半期[Channel Name]=テーブル1318[[#This Row],[Channel Name]])*(MONTH(配信視聴2024下半期[Published Date])=8))</f>
        <v>0</v>
      </c>
      <c r="AC65" s="10">
        <f>SUMPRODUCT((配信視聴2024下半期[Channel Name]=テーブル1318[[#This Row],[Channel Name]])*(MONTH(配信視聴2024下半期[Published Date])=9))</f>
        <v>0</v>
      </c>
      <c r="AD65" s="10">
        <f>SUMPRODUCT((配信視聴2024下半期[Channel Name]=テーブル1318[[#This Row],[Channel Name]])*(MONTH(配信視聴2024下半期[Published Date])=10))</f>
        <v>0</v>
      </c>
      <c r="AE65" s="10">
        <f>SUMPRODUCT((配信視聴2024下半期[Channel Name]=テーブル1318[[#This Row],[Channel Name]])*(MONTH(配信視聴2024下半期[Published Date])=11))</f>
        <v>0</v>
      </c>
      <c r="AF65" s="10">
        <f>SUMPRODUCT((配信視聴2024下半期[Channel Name]=テーブル1318[[#This Row],[Channel Name]])*(MONTH(配信視聴2024下半期[Published Date])=12))</f>
        <v>0</v>
      </c>
      <c r="AG65" s="10">
        <f>SUMPRODUCT((配信視聴2025上半期[Channel Name]=テーブル1318[[#This Row],[Channel Name]])*(MONTH(配信視聴2025上半期[Published Date])=1))</f>
        <v>0</v>
      </c>
    </row>
    <row r="66" spans="2:33" ht="15.75" customHeight="1" x14ac:dyDescent="0.25">
      <c r="B66" s="10" t="s">
        <v>119</v>
      </c>
      <c r="C6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3</v>
      </c>
      <c r="D66" s="10">
        <f>COUNTIF(配信視聴2023上半期[Channel Name], テーブル1318[[#This Row],[Channel Name]])</f>
        <v>1</v>
      </c>
      <c r="E66" s="10">
        <f>COUNTIF(配信視聴2023下半期[Channel Name], テーブル1318[[#This Row],[Channel Name]])</f>
        <v>0</v>
      </c>
      <c r="F66" s="10">
        <f>COUNTIF(配信視聴2024上半期[Channel Name], テーブル1318[[#This Row],[Channel Name]])</f>
        <v>0</v>
      </c>
      <c r="G66" s="10">
        <f>COUNTIF(配信視聴2024下半期[Channel Name], テーブル1318[[#This Row],[Channel Name]])</f>
        <v>0</v>
      </c>
      <c r="H66" s="10">
        <f>COUNTIF(配信視聴2025上半期[Channel Name], テーブル1318[[#This Row],[Channel Name]])</f>
        <v>2</v>
      </c>
      <c r="I66" s="10">
        <f>SUMPRODUCT((配信視聴2023上半期[Channel Name]=テーブル1318[[#This Row],[Channel Name]])*(MONTH(配信視聴2023上半期[Published Date])=1))</f>
        <v>0</v>
      </c>
      <c r="J66" s="10">
        <f>SUMPRODUCT((配信視聴2023上半期[Channel Name]=テーブル1318[[#This Row],[Channel Name]])*(MONTH(配信視聴2023上半期[Published Date])=2))</f>
        <v>0</v>
      </c>
      <c r="K66" s="10">
        <f>SUMPRODUCT((配信視聴2023上半期[Channel Name]=テーブル1318[[#This Row],[Channel Name]])*(MONTH(配信視聴2023上半期[Published Date])=3))</f>
        <v>0</v>
      </c>
      <c r="L66" s="10">
        <f>SUMPRODUCT((配信視聴2023上半期[Channel Name]=テーブル1318[[#This Row],[Channel Name]])*(MONTH(配信視聴2023上半期[Published Date])=4))</f>
        <v>0</v>
      </c>
      <c r="M66" s="10">
        <f>SUMPRODUCT((配信視聴2023上半期[Channel Name]=テーブル1318[[#This Row],[Channel Name]])*(MONTH(配信視聴2023上半期[Published Date])=5))</f>
        <v>0</v>
      </c>
      <c r="N66" s="10">
        <f>SUMPRODUCT((配信視聴2023上半期[Channel Name]=テーブル1318[[#This Row],[Channel Name]])*(MONTH(配信視聴2023上半期[Published Date])=6))</f>
        <v>1</v>
      </c>
      <c r="O66" s="10">
        <f>SUMPRODUCT((配信視聴2023下半期[Channel Name]=テーブル1318[[#This Row],[Channel Name]])*(MONTH(配信視聴2023下半期[Published Date])=7))</f>
        <v>0</v>
      </c>
      <c r="P66" s="10">
        <f>SUMPRODUCT((配信視聴2023下半期[Channel Name]=テーブル1318[[#This Row],[Channel Name]])*(MONTH(配信視聴2023下半期[Published Date])=8))</f>
        <v>0</v>
      </c>
      <c r="Q66" s="10">
        <f>SUMPRODUCT((配信視聴2023下半期[Channel Name]=テーブル1318[[#This Row],[Channel Name]])*(MONTH(配信視聴2023下半期[Published Date])=9))</f>
        <v>0</v>
      </c>
      <c r="R66" s="10">
        <f>SUMPRODUCT((配信視聴2023下半期[Channel Name]=テーブル1318[[#This Row],[Channel Name]])*(MONTH(配信視聴2023下半期[Published Date])=10))</f>
        <v>0</v>
      </c>
      <c r="S66" s="10">
        <f>SUMPRODUCT((配信視聴2023下半期[Channel Name]=テーブル1318[[#This Row],[Channel Name]])*(MONTH(配信視聴2023下半期[Published Date])=11))</f>
        <v>0</v>
      </c>
      <c r="T66" s="10">
        <f>SUMPRODUCT((配信視聴2023下半期[Channel Name]=テーブル1318[[#This Row],[Channel Name]])*(MONTH(配信視聴2023下半期[Published Date])=12))</f>
        <v>0</v>
      </c>
      <c r="U66" s="10">
        <f>SUMPRODUCT((配信視聴2024上半期[Channel Name]=テーブル1318[[#This Row],[Channel Name]])*(MONTH(配信視聴2024上半期[Published Date])=1))</f>
        <v>0</v>
      </c>
      <c r="V66" s="10">
        <f>SUMPRODUCT((配信視聴2024上半期[Channel Name]=テーブル1318[[#This Row],[Channel Name]])*(MONTH(配信視聴2024上半期[Published Date])=2))</f>
        <v>0</v>
      </c>
      <c r="W66" s="10">
        <f>SUMPRODUCT((配信視聴2024上半期[Channel Name]=テーブル1318[[#This Row],[Channel Name]])*(MONTH(配信視聴2024上半期[Published Date])=3))</f>
        <v>0</v>
      </c>
      <c r="X66" s="10">
        <f>SUMPRODUCT((配信視聴2024上半期[Channel Name]=テーブル1318[[#This Row],[Channel Name]])*(MONTH(配信視聴2024上半期[Published Date])=4))</f>
        <v>0</v>
      </c>
      <c r="Y66" s="10">
        <f>SUMPRODUCT((配信視聴2024上半期[Channel Name]=テーブル1318[[#This Row],[Channel Name]])*(MONTH(配信視聴2024上半期[Published Date])=5))</f>
        <v>0</v>
      </c>
      <c r="Z66" s="10">
        <f>SUMPRODUCT((配信視聴2024上半期[Channel Name]=テーブル1318[[#This Row],[Channel Name]])*(MONTH(配信視聴2024上半期[Published Date])=6))</f>
        <v>0</v>
      </c>
      <c r="AA66" s="10">
        <f>SUMPRODUCT((配信視聴2024下半期[Channel Name]=テーブル1318[[#This Row],[Channel Name]])*(MONTH(配信視聴2024下半期[Published Date])=7))</f>
        <v>0</v>
      </c>
      <c r="AB66" s="10">
        <f>SUMPRODUCT((配信視聴2024下半期[Channel Name]=テーブル1318[[#This Row],[Channel Name]])*(MONTH(配信視聴2024下半期[Published Date])=8))</f>
        <v>0</v>
      </c>
      <c r="AC66" s="10">
        <f>SUMPRODUCT((配信視聴2024下半期[Channel Name]=テーブル1318[[#This Row],[Channel Name]])*(MONTH(配信視聴2024下半期[Published Date])=9))</f>
        <v>0</v>
      </c>
      <c r="AD66" s="10">
        <f>SUMPRODUCT((配信視聴2024下半期[Channel Name]=テーブル1318[[#This Row],[Channel Name]])*(MONTH(配信視聴2024下半期[Published Date])=10))</f>
        <v>0</v>
      </c>
      <c r="AE66" s="10">
        <f>SUMPRODUCT((配信視聴2024下半期[Channel Name]=テーブル1318[[#This Row],[Channel Name]])*(MONTH(配信視聴2024下半期[Published Date])=11))</f>
        <v>0</v>
      </c>
      <c r="AF66" s="10">
        <f>SUMPRODUCT((配信視聴2024下半期[Channel Name]=テーブル1318[[#This Row],[Channel Name]])*(MONTH(配信視聴2024下半期[Published Date])=12))</f>
        <v>0</v>
      </c>
      <c r="AG66" s="10">
        <f>SUMPRODUCT((配信視聴2025上半期[Channel Name]=テーブル1318[[#This Row],[Channel Name]])*(MONTH(配信視聴2025上半期[Published Date])=1))</f>
        <v>0</v>
      </c>
    </row>
    <row r="67" spans="2:33" ht="15.75" customHeight="1" x14ac:dyDescent="0.25">
      <c r="B67" s="10" t="s">
        <v>92</v>
      </c>
      <c r="C6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67" s="10">
        <f>COUNTIF(配信視聴2023上半期[Channel Name], テーブル1318[[#This Row],[Channel Name]])</f>
        <v>0</v>
      </c>
      <c r="E67" s="10">
        <f>COUNTIF(配信視聴2023下半期[Channel Name], テーブル1318[[#This Row],[Channel Name]])</f>
        <v>1</v>
      </c>
      <c r="F67" s="10">
        <f>COUNTIF(配信視聴2024上半期[Channel Name], テーブル1318[[#This Row],[Channel Name]])</f>
        <v>0</v>
      </c>
      <c r="G67" s="10">
        <f>COUNTIF(配信視聴2024下半期[Channel Name], テーブル1318[[#This Row],[Channel Name]])</f>
        <v>0</v>
      </c>
      <c r="H67" s="10">
        <f>COUNTIF(配信視聴2025上半期[Channel Name], テーブル1318[[#This Row],[Channel Name]])</f>
        <v>1</v>
      </c>
      <c r="I67" s="10">
        <f>SUMPRODUCT((配信視聴2023上半期[Channel Name]=テーブル1318[[#This Row],[Channel Name]])*(MONTH(配信視聴2023上半期[Published Date])=1))</f>
        <v>0</v>
      </c>
      <c r="J67" s="10">
        <f>SUMPRODUCT((配信視聴2023上半期[Channel Name]=テーブル1318[[#This Row],[Channel Name]])*(MONTH(配信視聴2023上半期[Published Date])=2))</f>
        <v>0</v>
      </c>
      <c r="K67" s="10">
        <f>SUMPRODUCT((配信視聴2023上半期[Channel Name]=テーブル1318[[#This Row],[Channel Name]])*(MONTH(配信視聴2023上半期[Published Date])=3))</f>
        <v>0</v>
      </c>
      <c r="L67" s="10">
        <f>SUMPRODUCT((配信視聴2023上半期[Channel Name]=テーブル1318[[#This Row],[Channel Name]])*(MONTH(配信視聴2023上半期[Published Date])=4))</f>
        <v>0</v>
      </c>
      <c r="M67" s="10">
        <f>SUMPRODUCT((配信視聴2023上半期[Channel Name]=テーブル1318[[#This Row],[Channel Name]])*(MONTH(配信視聴2023上半期[Published Date])=5))</f>
        <v>0</v>
      </c>
      <c r="N67" s="10">
        <f>SUMPRODUCT((配信視聴2023上半期[Channel Name]=テーブル1318[[#This Row],[Channel Name]])*(MONTH(配信視聴2023上半期[Published Date])=6))</f>
        <v>0</v>
      </c>
      <c r="O67" s="10">
        <f>SUMPRODUCT((配信視聴2023下半期[Channel Name]=テーブル1318[[#This Row],[Channel Name]])*(MONTH(配信視聴2023下半期[Published Date])=7))</f>
        <v>0</v>
      </c>
      <c r="P67" s="10">
        <f>SUMPRODUCT((配信視聴2023下半期[Channel Name]=テーブル1318[[#This Row],[Channel Name]])*(MONTH(配信視聴2023下半期[Published Date])=8))</f>
        <v>0</v>
      </c>
      <c r="Q67" s="10">
        <f>SUMPRODUCT((配信視聴2023下半期[Channel Name]=テーブル1318[[#This Row],[Channel Name]])*(MONTH(配信視聴2023下半期[Published Date])=9))</f>
        <v>1</v>
      </c>
      <c r="R67" s="10">
        <f>SUMPRODUCT((配信視聴2023下半期[Channel Name]=テーブル1318[[#This Row],[Channel Name]])*(MONTH(配信視聴2023下半期[Published Date])=10))</f>
        <v>0</v>
      </c>
      <c r="S67" s="10">
        <f>SUMPRODUCT((配信視聴2023下半期[Channel Name]=テーブル1318[[#This Row],[Channel Name]])*(MONTH(配信視聴2023下半期[Published Date])=11))</f>
        <v>0</v>
      </c>
      <c r="T67" s="10">
        <f>SUMPRODUCT((配信視聴2023下半期[Channel Name]=テーブル1318[[#This Row],[Channel Name]])*(MONTH(配信視聴2023下半期[Published Date])=12))</f>
        <v>0</v>
      </c>
      <c r="U67" s="10">
        <f>SUMPRODUCT((配信視聴2024上半期[Channel Name]=テーブル1318[[#This Row],[Channel Name]])*(MONTH(配信視聴2024上半期[Published Date])=1))</f>
        <v>0</v>
      </c>
      <c r="V67" s="10">
        <f>SUMPRODUCT((配信視聴2024上半期[Channel Name]=テーブル1318[[#This Row],[Channel Name]])*(MONTH(配信視聴2024上半期[Published Date])=2))</f>
        <v>0</v>
      </c>
      <c r="W67" s="10">
        <f>SUMPRODUCT((配信視聴2024上半期[Channel Name]=テーブル1318[[#This Row],[Channel Name]])*(MONTH(配信視聴2024上半期[Published Date])=3))</f>
        <v>0</v>
      </c>
      <c r="X67" s="10">
        <f>SUMPRODUCT((配信視聴2024上半期[Channel Name]=テーブル1318[[#This Row],[Channel Name]])*(MONTH(配信視聴2024上半期[Published Date])=4))</f>
        <v>0</v>
      </c>
      <c r="Y67" s="10">
        <f>SUMPRODUCT((配信視聴2024上半期[Channel Name]=テーブル1318[[#This Row],[Channel Name]])*(MONTH(配信視聴2024上半期[Published Date])=5))</f>
        <v>0</v>
      </c>
      <c r="Z67" s="10">
        <f>SUMPRODUCT((配信視聴2024上半期[Channel Name]=テーブル1318[[#This Row],[Channel Name]])*(MONTH(配信視聴2024上半期[Published Date])=6))</f>
        <v>0</v>
      </c>
      <c r="AA67" s="10">
        <f>SUMPRODUCT((配信視聴2024下半期[Channel Name]=テーブル1318[[#This Row],[Channel Name]])*(MONTH(配信視聴2024下半期[Published Date])=7))</f>
        <v>0</v>
      </c>
      <c r="AB67" s="10">
        <f>SUMPRODUCT((配信視聴2024下半期[Channel Name]=テーブル1318[[#This Row],[Channel Name]])*(MONTH(配信視聴2024下半期[Published Date])=8))</f>
        <v>0</v>
      </c>
      <c r="AC67" s="10">
        <f>SUMPRODUCT((配信視聴2024下半期[Channel Name]=テーブル1318[[#This Row],[Channel Name]])*(MONTH(配信視聴2024下半期[Published Date])=9))</f>
        <v>0</v>
      </c>
      <c r="AD67" s="10">
        <f>SUMPRODUCT((配信視聴2024下半期[Channel Name]=テーブル1318[[#This Row],[Channel Name]])*(MONTH(配信視聴2024下半期[Published Date])=10))</f>
        <v>0</v>
      </c>
      <c r="AE67" s="10">
        <f>SUMPRODUCT((配信視聴2024下半期[Channel Name]=テーブル1318[[#This Row],[Channel Name]])*(MONTH(配信視聴2024下半期[Published Date])=11))</f>
        <v>0</v>
      </c>
      <c r="AF67" s="10">
        <f>SUMPRODUCT((配信視聴2024下半期[Channel Name]=テーブル1318[[#This Row],[Channel Name]])*(MONTH(配信視聴2024下半期[Published Date])=12))</f>
        <v>0</v>
      </c>
      <c r="AG67" s="10">
        <f>SUMPRODUCT((配信視聴2025上半期[Channel Name]=テーブル1318[[#This Row],[Channel Name]])*(MONTH(配信視聴2025上半期[Published Date])=1))</f>
        <v>1</v>
      </c>
    </row>
    <row r="68" spans="2:33" ht="15.75" customHeight="1" x14ac:dyDescent="0.25">
      <c r="B68" s="10" t="s">
        <v>90</v>
      </c>
      <c r="C6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68" s="10">
        <f>COUNTIF(配信視聴2023上半期[Channel Name], テーブル1318[[#This Row],[Channel Name]])</f>
        <v>1</v>
      </c>
      <c r="E68" s="10">
        <f>COUNTIF(配信視聴2023下半期[Channel Name], テーブル1318[[#This Row],[Channel Name]])</f>
        <v>1</v>
      </c>
      <c r="F68" s="10">
        <f>COUNTIF(配信視聴2024上半期[Channel Name], テーブル1318[[#This Row],[Channel Name]])</f>
        <v>0</v>
      </c>
      <c r="G68" s="10">
        <f>COUNTIF(配信視聴2024下半期[Channel Name], テーブル1318[[#This Row],[Channel Name]])</f>
        <v>0</v>
      </c>
      <c r="H68" s="10">
        <f>COUNTIF(配信視聴2025上半期[Channel Name], テーブル1318[[#This Row],[Channel Name]])</f>
        <v>0</v>
      </c>
      <c r="I68" s="10">
        <f>SUMPRODUCT((配信視聴2023上半期[Channel Name]=テーブル1318[[#This Row],[Channel Name]])*(MONTH(配信視聴2023上半期[Published Date])=1))</f>
        <v>0</v>
      </c>
      <c r="J68" s="10">
        <f>SUMPRODUCT((配信視聴2023上半期[Channel Name]=テーブル1318[[#This Row],[Channel Name]])*(MONTH(配信視聴2023上半期[Published Date])=2))</f>
        <v>0</v>
      </c>
      <c r="K68" s="10">
        <f>SUMPRODUCT((配信視聴2023上半期[Channel Name]=テーブル1318[[#This Row],[Channel Name]])*(MONTH(配信視聴2023上半期[Published Date])=3))</f>
        <v>0</v>
      </c>
      <c r="L68" s="10">
        <f>SUMPRODUCT((配信視聴2023上半期[Channel Name]=テーブル1318[[#This Row],[Channel Name]])*(MONTH(配信視聴2023上半期[Published Date])=4))</f>
        <v>0</v>
      </c>
      <c r="M68" s="10">
        <f>SUMPRODUCT((配信視聴2023上半期[Channel Name]=テーブル1318[[#This Row],[Channel Name]])*(MONTH(配信視聴2023上半期[Published Date])=5))</f>
        <v>0</v>
      </c>
      <c r="N68" s="10">
        <f>SUMPRODUCT((配信視聴2023上半期[Channel Name]=テーブル1318[[#This Row],[Channel Name]])*(MONTH(配信視聴2023上半期[Published Date])=6))</f>
        <v>1</v>
      </c>
      <c r="O68" s="10">
        <f>SUMPRODUCT((配信視聴2023下半期[Channel Name]=テーブル1318[[#This Row],[Channel Name]])*(MONTH(配信視聴2023下半期[Published Date])=7))</f>
        <v>0</v>
      </c>
      <c r="P68" s="10">
        <f>SUMPRODUCT((配信視聴2023下半期[Channel Name]=テーブル1318[[#This Row],[Channel Name]])*(MONTH(配信視聴2023下半期[Published Date])=8))</f>
        <v>0</v>
      </c>
      <c r="Q68" s="10">
        <f>SUMPRODUCT((配信視聴2023下半期[Channel Name]=テーブル1318[[#This Row],[Channel Name]])*(MONTH(配信視聴2023下半期[Published Date])=9))</f>
        <v>1</v>
      </c>
      <c r="R68" s="10">
        <f>SUMPRODUCT((配信視聴2023下半期[Channel Name]=テーブル1318[[#This Row],[Channel Name]])*(MONTH(配信視聴2023下半期[Published Date])=10))</f>
        <v>0</v>
      </c>
      <c r="S68" s="10">
        <f>SUMPRODUCT((配信視聴2023下半期[Channel Name]=テーブル1318[[#This Row],[Channel Name]])*(MONTH(配信視聴2023下半期[Published Date])=11))</f>
        <v>0</v>
      </c>
      <c r="T68" s="10">
        <f>SUMPRODUCT((配信視聴2023下半期[Channel Name]=テーブル1318[[#This Row],[Channel Name]])*(MONTH(配信視聴2023下半期[Published Date])=12))</f>
        <v>0</v>
      </c>
      <c r="U68" s="10">
        <f>SUMPRODUCT((配信視聴2024上半期[Channel Name]=テーブル1318[[#This Row],[Channel Name]])*(MONTH(配信視聴2024上半期[Published Date])=1))</f>
        <v>0</v>
      </c>
      <c r="V68" s="10">
        <f>SUMPRODUCT((配信視聴2024上半期[Channel Name]=テーブル1318[[#This Row],[Channel Name]])*(MONTH(配信視聴2024上半期[Published Date])=2))</f>
        <v>0</v>
      </c>
      <c r="W68" s="10">
        <f>SUMPRODUCT((配信視聴2024上半期[Channel Name]=テーブル1318[[#This Row],[Channel Name]])*(MONTH(配信視聴2024上半期[Published Date])=3))</f>
        <v>0</v>
      </c>
      <c r="X68" s="10">
        <f>SUMPRODUCT((配信視聴2024上半期[Channel Name]=テーブル1318[[#This Row],[Channel Name]])*(MONTH(配信視聴2024上半期[Published Date])=4))</f>
        <v>0</v>
      </c>
      <c r="Y68" s="10">
        <f>SUMPRODUCT((配信視聴2024上半期[Channel Name]=テーブル1318[[#This Row],[Channel Name]])*(MONTH(配信視聴2024上半期[Published Date])=5))</f>
        <v>0</v>
      </c>
      <c r="Z68" s="10">
        <f>SUMPRODUCT((配信視聴2024上半期[Channel Name]=テーブル1318[[#This Row],[Channel Name]])*(MONTH(配信視聴2024上半期[Published Date])=6))</f>
        <v>0</v>
      </c>
      <c r="AA68" s="10">
        <f>SUMPRODUCT((配信視聴2024下半期[Channel Name]=テーブル1318[[#This Row],[Channel Name]])*(MONTH(配信視聴2024下半期[Published Date])=7))</f>
        <v>0</v>
      </c>
      <c r="AB68" s="10">
        <f>SUMPRODUCT((配信視聴2024下半期[Channel Name]=テーブル1318[[#This Row],[Channel Name]])*(MONTH(配信視聴2024下半期[Published Date])=8))</f>
        <v>0</v>
      </c>
      <c r="AC68" s="10">
        <f>SUMPRODUCT((配信視聴2024下半期[Channel Name]=テーブル1318[[#This Row],[Channel Name]])*(MONTH(配信視聴2024下半期[Published Date])=9))</f>
        <v>0</v>
      </c>
      <c r="AD68" s="10">
        <f>SUMPRODUCT((配信視聴2024下半期[Channel Name]=テーブル1318[[#This Row],[Channel Name]])*(MONTH(配信視聴2024下半期[Published Date])=10))</f>
        <v>0</v>
      </c>
      <c r="AE68" s="10">
        <f>SUMPRODUCT((配信視聴2024下半期[Channel Name]=テーブル1318[[#This Row],[Channel Name]])*(MONTH(配信視聴2024下半期[Published Date])=11))</f>
        <v>0</v>
      </c>
      <c r="AF68" s="10">
        <f>SUMPRODUCT((配信視聴2024下半期[Channel Name]=テーブル1318[[#This Row],[Channel Name]])*(MONTH(配信視聴2024下半期[Published Date])=12))</f>
        <v>0</v>
      </c>
      <c r="AG68" s="10">
        <f>SUMPRODUCT((配信視聴2025上半期[Channel Name]=テーブル1318[[#This Row],[Channel Name]])*(MONTH(配信視聴2025上半期[Published Date])=1))</f>
        <v>0</v>
      </c>
    </row>
    <row r="69" spans="2:33" ht="15.75" customHeight="1" x14ac:dyDescent="0.25">
      <c r="B69" s="10" t="s">
        <v>93</v>
      </c>
      <c r="C6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69" s="10">
        <f>COUNTIF(配信視聴2023上半期[Channel Name], テーブル1318[[#This Row],[Channel Name]])</f>
        <v>1</v>
      </c>
      <c r="E69" s="10">
        <f>COUNTIF(配信視聴2023下半期[Channel Name], テーブル1318[[#This Row],[Channel Name]])</f>
        <v>1</v>
      </c>
      <c r="F69" s="10">
        <f>COUNTIF(配信視聴2024上半期[Channel Name], テーブル1318[[#This Row],[Channel Name]])</f>
        <v>0</v>
      </c>
      <c r="G69" s="10">
        <f>COUNTIF(配信視聴2024下半期[Channel Name], テーブル1318[[#This Row],[Channel Name]])</f>
        <v>0</v>
      </c>
      <c r="H69" s="10">
        <f>COUNTIF(配信視聴2025上半期[Channel Name], テーブル1318[[#This Row],[Channel Name]])</f>
        <v>0</v>
      </c>
      <c r="I69" s="10">
        <f>SUMPRODUCT((配信視聴2023上半期[Channel Name]=テーブル1318[[#This Row],[Channel Name]])*(MONTH(配信視聴2023上半期[Published Date])=1))</f>
        <v>0</v>
      </c>
      <c r="J69" s="10">
        <f>SUMPRODUCT((配信視聴2023上半期[Channel Name]=テーブル1318[[#This Row],[Channel Name]])*(MONTH(配信視聴2023上半期[Published Date])=2))</f>
        <v>0</v>
      </c>
      <c r="K69" s="10">
        <f>SUMPRODUCT((配信視聴2023上半期[Channel Name]=テーブル1318[[#This Row],[Channel Name]])*(MONTH(配信視聴2023上半期[Published Date])=3))</f>
        <v>0</v>
      </c>
      <c r="L69" s="10">
        <f>SUMPRODUCT((配信視聴2023上半期[Channel Name]=テーブル1318[[#This Row],[Channel Name]])*(MONTH(配信視聴2023上半期[Published Date])=4))</f>
        <v>1</v>
      </c>
      <c r="M69" s="10">
        <f>SUMPRODUCT((配信視聴2023上半期[Channel Name]=テーブル1318[[#This Row],[Channel Name]])*(MONTH(配信視聴2023上半期[Published Date])=5))</f>
        <v>0</v>
      </c>
      <c r="N69" s="10">
        <f>SUMPRODUCT((配信視聴2023上半期[Channel Name]=テーブル1318[[#This Row],[Channel Name]])*(MONTH(配信視聴2023上半期[Published Date])=6))</f>
        <v>0</v>
      </c>
      <c r="O69" s="10">
        <f>SUMPRODUCT((配信視聴2023下半期[Channel Name]=テーブル1318[[#This Row],[Channel Name]])*(MONTH(配信視聴2023下半期[Published Date])=7))</f>
        <v>0</v>
      </c>
      <c r="P69" s="10">
        <f>SUMPRODUCT((配信視聴2023下半期[Channel Name]=テーブル1318[[#This Row],[Channel Name]])*(MONTH(配信視聴2023下半期[Published Date])=8))</f>
        <v>0</v>
      </c>
      <c r="Q69" s="10">
        <f>SUMPRODUCT((配信視聴2023下半期[Channel Name]=テーブル1318[[#This Row],[Channel Name]])*(MONTH(配信視聴2023下半期[Published Date])=9))</f>
        <v>1</v>
      </c>
      <c r="R69" s="10">
        <f>SUMPRODUCT((配信視聴2023下半期[Channel Name]=テーブル1318[[#This Row],[Channel Name]])*(MONTH(配信視聴2023下半期[Published Date])=10))</f>
        <v>0</v>
      </c>
      <c r="S69" s="10">
        <f>SUMPRODUCT((配信視聴2023下半期[Channel Name]=テーブル1318[[#This Row],[Channel Name]])*(MONTH(配信視聴2023下半期[Published Date])=11))</f>
        <v>0</v>
      </c>
      <c r="T69" s="10">
        <f>SUMPRODUCT((配信視聴2023下半期[Channel Name]=テーブル1318[[#This Row],[Channel Name]])*(MONTH(配信視聴2023下半期[Published Date])=12))</f>
        <v>0</v>
      </c>
      <c r="U69" s="10">
        <f>SUMPRODUCT((配信視聴2024上半期[Channel Name]=テーブル1318[[#This Row],[Channel Name]])*(MONTH(配信視聴2024上半期[Published Date])=1))</f>
        <v>0</v>
      </c>
      <c r="V69" s="10">
        <f>SUMPRODUCT((配信視聴2024上半期[Channel Name]=テーブル1318[[#This Row],[Channel Name]])*(MONTH(配信視聴2024上半期[Published Date])=2))</f>
        <v>0</v>
      </c>
      <c r="W69" s="10">
        <f>SUMPRODUCT((配信視聴2024上半期[Channel Name]=テーブル1318[[#This Row],[Channel Name]])*(MONTH(配信視聴2024上半期[Published Date])=3))</f>
        <v>0</v>
      </c>
      <c r="X69" s="10">
        <f>SUMPRODUCT((配信視聴2024上半期[Channel Name]=テーブル1318[[#This Row],[Channel Name]])*(MONTH(配信視聴2024上半期[Published Date])=4))</f>
        <v>0</v>
      </c>
      <c r="Y69" s="10">
        <f>SUMPRODUCT((配信視聴2024上半期[Channel Name]=テーブル1318[[#This Row],[Channel Name]])*(MONTH(配信視聴2024上半期[Published Date])=5))</f>
        <v>0</v>
      </c>
      <c r="Z69" s="10">
        <f>SUMPRODUCT((配信視聴2024上半期[Channel Name]=テーブル1318[[#This Row],[Channel Name]])*(MONTH(配信視聴2024上半期[Published Date])=6))</f>
        <v>0</v>
      </c>
      <c r="AA69" s="10">
        <f>SUMPRODUCT((配信視聴2024下半期[Channel Name]=テーブル1318[[#This Row],[Channel Name]])*(MONTH(配信視聴2024下半期[Published Date])=7))</f>
        <v>0</v>
      </c>
      <c r="AB69" s="10">
        <f>SUMPRODUCT((配信視聴2024下半期[Channel Name]=テーブル1318[[#This Row],[Channel Name]])*(MONTH(配信視聴2024下半期[Published Date])=8))</f>
        <v>0</v>
      </c>
      <c r="AC69" s="10">
        <f>SUMPRODUCT((配信視聴2024下半期[Channel Name]=テーブル1318[[#This Row],[Channel Name]])*(MONTH(配信視聴2024下半期[Published Date])=9))</f>
        <v>0</v>
      </c>
      <c r="AD69" s="10">
        <f>SUMPRODUCT((配信視聴2024下半期[Channel Name]=テーブル1318[[#This Row],[Channel Name]])*(MONTH(配信視聴2024下半期[Published Date])=10))</f>
        <v>0</v>
      </c>
      <c r="AE69" s="10">
        <f>SUMPRODUCT((配信視聴2024下半期[Channel Name]=テーブル1318[[#This Row],[Channel Name]])*(MONTH(配信視聴2024下半期[Published Date])=11))</f>
        <v>0</v>
      </c>
      <c r="AF69" s="10">
        <f>SUMPRODUCT((配信視聴2024下半期[Channel Name]=テーブル1318[[#This Row],[Channel Name]])*(MONTH(配信視聴2024下半期[Published Date])=12))</f>
        <v>0</v>
      </c>
      <c r="AG69" s="10">
        <f>SUMPRODUCT((配信視聴2025上半期[Channel Name]=テーブル1318[[#This Row],[Channel Name]])*(MONTH(配信視聴2025上半期[Published Date])=1))</f>
        <v>0</v>
      </c>
    </row>
    <row r="70" spans="2:33" ht="15.75" customHeight="1" x14ac:dyDescent="0.25">
      <c r="B70" s="10" t="s">
        <v>47</v>
      </c>
      <c r="C7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0" s="10">
        <f>COUNTIF(配信視聴2023上半期[Channel Name], テーブル1318[[#This Row],[Channel Name]])</f>
        <v>0</v>
      </c>
      <c r="E70" s="10">
        <f>COUNTIF(配信視聴2023下半期[Channel Name], テーブル1318[[#This Row],[Channel Name]])</f>
        <v>0</v>
      </c>
      <c r="F70" s="10">
        <f>COUNTIF(配信視聴2024上半期[Channel Name], テーブル1318[[#This Row],[Channel Name]])</f>
        <v>2</v>
      </c>
      <c r="G70" s="10">
        <f>COUNTIF(配信視聴2024下半期[Channel Name], テーブル1318[[#This Row],[Channel Name]])</f>
        <v>0</v>
      </c>
      <c r="H70" s="10">
        <f>COUNTIF(配信視聴2025上半期[Channel Name], テーブル1318[[#This Row],[Channel Name]])</f>
        <v>0</v>
      </c>
      <c r="I70" s="10">
        <f>SUMPRODUCT((配信視聴2023上半期[Channel Name]=テーブル1318[[#This Row],[Channel Name]])*(MONTH(配信視聴2023上半期[Published Date])=1))</f>
        <v>0</v>
      </c>
      <c r="J70" s="10">
        <f>SUMPRODUCT((配信視聴2023上半期[Channel Name]=テーブル1318[[#This Row],[Channel Name]])*(MONTH(配信視聴2023上半期[Published Date])=2))</f>
        <v>0</v>
      </c>
      <c r="K70" s="10">
        <f>SUMPRODUCT((配信視聴2023上半期[Channel Name]=テーブル1318[[#This Row],[Channel Name]])*(MONTH(配信視聴2023上半期[Published Date])=3))</f>
        <v>0</v>
      </c>
      <c r="L70" s="10">
        <f>SUMPRODUCT((配信視聴2023上半期[Channel Name]=テーブル1318[[#This Row],[Channel Name]])*(MONTH(配信視聴2023上半期[Published Date])=4))</f>
        <v>0</v>
      </c>
      <c r="M70" s="10">
        <f>SUMPRODUCT((配信視聴2023上半期[Channel Name]=テーブル1318[[#This Row],[Channel Name]])*(MONTH(配信視聴2023上半期[Published Date])=5))</f>
        <v>0</v>
      </c>
      <c r="N70" s="10">
        <f>SUMPRODUCT((配信視聴2023上半期[Channel Name]=テーブル1318[[#This Row],[Channel Name]])*(MONTH(配信視聴2023上半期[Published Date])=6))</f>
        <v>0</v>
      </c>
      <c r="O70" s="10">
        <f>SUMPRODUCT((配信視聴2023下半期[Channel Name]=テーブル1318[[#This Row],[Channel Name]])*(MONTH(配信視聴2023下半期[Published Date])=7))</f>
        <v>0</v>
      </c>
      <c r="P70" s="10">
        <f>SUMPRODUCT((配信視聴2023下半期[Channel Name]=テーブル1318[[#This Row],[Channel Name]])*(MONTH(配信視聴2023下半期[Published Date])=8))</f>
        <v>0</v>
      </c>
      <c r="Q70" s="10">
        <f>SUMPRODUCT((配信視聴2023下半期[Channel Name]=テーブル1318[[#This Row],[Channel Name]])*(MONTH(配信視聴2023下半期[Published Date])=9))</f>
        <v>0</v>
      </c>
      <c r="R70" s="10">
        <f>SUMPRODUCT((配信視聴2023下半期[Channel Name]=テーブル1318[[#This Row],[Channel Name]])*(MONTH(配信視聴2023下半期[Published Date])=10))</f>
        <v>0</v>
      </c>
      <c r="S70" s="10">
        <f>SUMPRODUCT((配信視聴2023下半期[Channel Name]=テーブル1318[[#This Row],[Channel Name]])*(MONTH(配信視聴2023下半期[Published Date])=11))</f>
        <v>0</v>
      </c>
      <c r="T70" s="10">
        <f>SUMPRODUCT((配信視聴2023下半期[Channel Name]=テーブル1318[[#This Row],[Channel Name]])*(MONTH(配信視聴2023下半期[Published Date])=12))</f>
        <v>0</v>
      </c>
      <c r="U70" s="10">
        <f>SUMPRODUCT((配信視聴2024上半期[Channel Name]=テーブル1318[[#This Row],[Channel Name]])*(MONTH(配信視聴2024上半期[Published Date])=1))</f>
        <v>1</v>
      </c>
      <c r="V70" s="10">
        <f>SUMPRODUCT((配信視聴2024上半期[Channel Name]=テーブル1318[[#This Row],[Channel Name]])*(MONTH(配信視聴2024上半期[Published Date])=2))</f>
        <v>0</v>
      </c>
      <c r="W70" s="10">
        <f>SUMPRODUCT((配信視聴2024上半期[Channel Name]=テーブル1318[[#This Row],[Channel Name]])*(MONTH(配信視聴2024上半期[Published Date])=3))</f>
        <v>0</v>
      </c>
      <c r="X70" s="10">
        <f>SUMPRODUCT((配信視聴2024上半期[Channel Name]=テーブル1318[[#This Row],[Channel Name]])*(MONTH(配信視聴2024上半期[Published Date])=4))</f>
        <v>0</v>
      </c>
      <c r="Y70" s="10">
        <f>SUMPRODUCT((配信視聴2024上半期[Channel Name]=テーブル1318[[#This Row],[Channel Name]])*(MONTH(配信視聴2024上半期[Published Date])=5))</f>
        <v>1</v>
      </c>
      <c r="Z70" s="10">
        <f>SUMPRODUCT((配信視聴2024上半期[Channel Name]=テーブル1318[[#This Row],[Channel Name]])*(MONTH(配信視聴2024上半期[Published Date])=6))</f>
        <v>0</v>
      </c>
      <c r="AA70" s="10">
        <f>SUMPRODUCT((配信視聴2024下半期[Channel Name]=テーブル1318[[#This Row],[Channel Name]])*(MONTH(配信視聴2024下半期[Published Date])=7))</f>
        <v>0</v>
      </c>
      <c r="AB70" s="10">
        <f>SUMPRODUCT((配信視聴2024下半期[Channel Name]=テーブル1318[[#This Row],[Channel Name]])*(MONTH(配信視聴2024下半期[Published Date])=8))</f>
        <v>0</v>
      </c>
      <c r="AC70" s="10">
        <f>SUMPRODUCT((配信視聴2024下半期[Channel Name]=テーブル1318[[#This Row],[Channel Name]])*(MONTH(配信視聴2024下半期[Published Date])=9))</f>
        <v>0</v>
      </c>
      <c r="AD70" s="10">
        <f>SUMPRODUCT((配信視聴2024下半期[Channel Name]=テーブル1318[[#This Row],[Channel Name]])*(MONTH(配信視聴2024下半期[Published Date])=10))</f>
        <v>0</v>
      </c>
      <c r="AE70" s="10">
        <f>SUMPRODUCT((配信視聴2024下半期[Channel Name]=テーブル1318[[#This Row],[Channel Name]])*(MONTH(配信視聴2024下半期[Published Date])=11))</f>
        <v>0</v>
      </c>
      <c r="AF70" s="10">
        <f>SUMPRODUCT((配信視聴2024下半期[Channel Name]=テーブル1318[[#This Row],[Channel Name]])*(MONTH(配信視聴2024下半期[Published Date])=12))</f>
        <v>0</v>
      </c>
      <c r="AG70" s="10">
        <f>SUMPRODUCT((配信視聴2025上半期[Channel Name]=テーブル1318[[#This Row],[Channel Name]])*(MONTH(配信視聴2025上半期[Published Date])=1))</f>
        <v>0</v>
      </c>
    </row>
    <row r="71" spans="2:33" ht="15.75" customHeight="1" x14ac:dyDescent="0.25">
      <c r="B71" s="10" t="s">
        <v>58</v>
      </c>
      <c r="C7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1" s="10">
        <f>COUNTIF(配信視聴2023上半期[Channel Name], テーブル1318[[#This Row],[Channel Name]])</f>
        <v>0</v>
      </c>
      <c r="E71" s="10">
        <f>COUNTIF(配信視聴2023下半期[Channel Name], テーブル1318[[#This Row],[Channel Name]])</f>
        <v>0</v>
      </c>
      <c r="F71" s="10">
        <f>COUNTIF(配信視聴2024上半期[Channel Name], テーブル1318[[#This Row],[Channel Name]])</f>
        <v>2</v>
      </c>
      <c r="G71" s="10">
        <f>COUNTIF(配信視聴2024下半期[Channel Name], テーブル1318[[#This Row],[Channel Name]])</f>
        <v>0</v>
      </c>
      <c r="H71" s="10">
        <f>COUNTIF(配信視聴2025上半期[Channel Name], テーブル1318[[#This Row],[Channel Name]])</f>
        <v>0</v>
      </c>
      <c r="I71" s="10">
        <f>SUMPRODUCT((配信視聴2023上半期[Channel Name]=テーブル1318[[#This Row],[Channel Name]])*(MONTH(配信視聴2023上半期[Published Date])=1))</f>
        <v>0</v>
      </c>
      <c r="J71" s="10">
        <f>SUMPRODUCT((配信視聴2023上半期[Channel Name]=テーブル1318[[#This Row],[Channel Name]])*(MONTH(配信視聴2023上半期[Published Date])=2))</f>
        <v>0</v>
      </c>
      <c r="K71" s="10">
        <f>SUMPRODUCT((配信視聴2023上半期[Channel Name]=テーブル1318[[#This Row],[Channel Name]])*(MONTH(配信視聴2023上半期[Published Date])=3))</f>
        <v>0</v>
      </c>
      <c r="L71" s="10">
        <f>SUMPRODUCT((配信視聴2023上半期[Channel Name]=テーブル1318[[#This Row],[Channel Name]])*(MONTH(配信視聴2023上半期[Published Date])=4))</f>
        <v>0</v>
      </c>
      <c r="M71" s="10">
        <f>SUMPRODUCT((配信視聴2023上半期[Channel Name]=テーブル1318[[#This Row],[Channel Name]])*(MONTH(配信視聴2023上半期[Published Date])=5))</f>
        <v>0</v>
      </c>
      <c r="N71" s="10">
        <f>SUMPRODUCT((配信視聴2023上半期[Channel Name]=テーブル1318[[#This Row],[Channel Name]])*(MONTH(配信視聴2023上半期[Published Date])=6))</f>
        <v>0</v>
      </c>
      <c r="O71" s="10">
        <f>SUMPRODUCT((配信視聴2023下半期[Channel Name]=テーブル1318[[#This Row],[Channel Name]])*(MONTH(配信視聴2023下半期[Published Date])=7))</f>
        <v>0</v>
      </c>
      <c r="P71" s="10">
        <f>SUMPRODUCT((配信視聴2023下半期[Channel Name]=テーブル1318[[#This Row],[Channel Name]])*(MONTH(配信視聴2023下半期[Published Date])=8))</f>
        <v>0</v>
      </c>
      <c r="Q71" s="10">
        <f>SUMPRODUCT((配信視聴2023下半期[Channel Name]=テーブル1318[[#This Row],[Channel Name]])*(MONTH(配信視聴2023下半期[Published Date])=9))</f>
        <v>0</v>
      </c>
      <c r="R71" s="10">
        <f>SUMPRODUCT((配信視聴2023下半期[Channel Name]=テーブル1318[[#This Row],[Channel Name]])*(MONTH(配信視聴2023下半期[Published Date])=10))</f>
        <v>0</v>
      </c>
      <c r="S71" s="10">
        <f>SUMPRODUCT((配信視聴2023下半期[Channel Name]=テーブル1318[[#This Row],[Channel Name]])*(MONTH(配信視聴2023下半期[Published Date])=11))</f>
        <v>0</v>
      </c>
      <c r="T71" s="10">
        <f>SUMPRODUCT((配信視聴2023下半期[Channel Name]=テーブル1318[[#This Row],[Channel Name]])*(MONTH(配信視聴2023下半期[Published Date])=12))</f>
        <v>0</v>
      </c>
      <c r="U71" s="10">
        <f>SUMPRODUCT((配信視聴2024上半期[Channel Name]=テーブル1318[[#This Row],[Channel Name]])*(MONTH(配信視聴2024上半期[Published Date])=1))</f>
        <v>0</v>
      </c>
      <c r="V71" s="10">
        <f>SUMPRODUCT((配信視聴2024上半期[Channel Name]=テーブル1318[[#This Row],[Channel Name]])*(MONTH(配信視聴2024上半期[Published Date])=2))</f>
        <v>0</v>
      </c>
      <c r="W71" s="10">
        <f>SUMPRODUCT((配信視聴2024上半期[Channel Name]=テーブル1318[[#This Row],[Channel Name]])*(MONTH(配信視聴2024上半期[Published Date])=3))</f>
        <v>1</v>
      </c>
      <c r="X71" s="10">
        <f>SUMPRODUCT((配信視聴2024上半期[Channel Name]=テーブル1318[[#This Row],[Channel Name]])*(MONTH(配信視聴2024上半期[Published Date])=4))</f>
        <v>1</v>
      </c>
      <c r="Y71" s="10">
        <f>SUMPRODUCT((配信視聴2024上半期[Channel Name]=テーブル1318[[#This Row],[Channel Name]])*(MONTH(配信視聴2024上半期[Published Date])=5))</f>
        <v>0</v>
      </c>
      <c r="Z71" s="10">
        <f>SUMPRODUCT((配信視聴2024上半期[Channel Name]=テーブル1318[[#This Row],[Channel Name]])*(MONTH(配信視聴2024上半期[Published Date])=6))</f>
        <v>0</v>
      </c>
      <c r="AA71" s="10">
        <f>SUMPRODUCT((配信視聴2024下半期[Channel Name]=テーブル1318[[#This Row],[Channel Name]])*(MONTH(配信視聴2024下半期[Published Date])=7))</f>
        <v>0</v>
      </c>
      <c r="AB71" s="10">
        <f>SUMPRODUCT((配信視聴2024下半期[Channel Name]=テーブル1318[[#This Row],[Channel Name]])*(MONTH(配信視聴2024下半期[Published Date])=8))</f>
        <v>0</v>
      </c>
      <c r="AC71" s="10">
        <f>SUMPRODUCT((配信視聴2024下半期[Channel Name]=テーブル1318[[#This Row],[Channel Name]])*(MONTH(配信視聴2024下半期[Published Date])=9))</f>
        <v>0</v>
      </c>
      <c r="AD71" s="10">
        <f>SUMPRODUCT((配信視聴2024下半期[Channel Name]=テーブル1318[[#This Row],[Channel Name]])*(MONTH(配信視聴2024下半期[Published Date])=10))</f>
        <v>0</v>
      </c>
      <c r="AE71" s="10">
        <f>SUMPRODUCT((配信視聴2024下半期[Channel Name]=テーブル1318[[#This Row],[Channel Name]])*(MONTH(配信視聴2024下半期[Published Date])=11))</f>
        <v>0</v>
      </c>
      <c r="AF71" s="10">
        <f>SUMPRODUCT((配信視聴2024下半期[Channel Name]=テーブル1318[[#This Row],[Channel Name]])*(MONTH(配信視聴2024下半期[Published Date])=12))</f>
        <v>0</v>
      </c>
      <c r="AG71" s="10">
        <f>SUMPRODUCT((配信視聴2025上半期[Channel Name]=テーブル1318[[#This Row],[Channel Name]])*(MONTH(配信視聴2025上半期[Published Date])=1))</f>
        <v>0</v>
      </c>
    </row>
    <row r="72" spans="2:33" ht="15.75" customHeight="1" x14ac:dyDescent="0.25">
      <c r="B72" s="10" t="s">
        <v>73</v>
      </c>
      <c r="C7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2" s="10">
        <f>COUNTIF(配信視聴2023上半期[Channel Name], テーブル1318[[#This Row],[Channel Name]])</f>
        <v>1</v>
      </c>
      <c r="E72" s="10">
        <f>COUNTIF(配信視聴2023下半期[Channel Name], テーブル1318[[#This Row],[Channel Name]])</f>
        <v>0</v>
      </c>
      <c r="F72" s="10">
        <f>COUNTIF(配信視聴2024上半期[Channel Name], テーブル1318[[#This Row],[Channel Name]])</f>
        <v>1</v>
      </c>
      <c r="G72" s="10">
        <f>COUNTIF(配信視聴2024下半期[Channel Name], テーブル1318[[#This Row],[Channel Name]])</f>
        <v>0</v>
      </c>
      <c r="H72" s="10">
        <f>COUNTIF(配信視聴2025上半期[Channel Name], テーブル1318[[#This Row],[Channel Name]])</f>
        <v>0</v>
      </c>
      <c r="I72" s="10">
        <f>SUMPRODUCT((配信視聴2023上半期[Channel Name]=テーブル1318[[#This Row],[Channel Name]])*(MONTH(配信視聴2023上半期[Published Date])=1))</f>
        <v>0</v>
      </c>
      <c r="J72" s="10">
        <f>SUMPRODUCT((配信視聴2023上半期[Channel Name]=テーブル1318[[#This Row],[Channel Name]])*(MONTH(配信視聴2023上半期[Published Date])=2))</f>
        <v>0</v>
      </c>
      <c r="K72" s="10">
        <f>SUMPRODUCT((配信視聴2023上半期[Channel Name]=テーブル1318[[#This Row],[Channel Name]])*(MONTH(配信視聴2023上半期[Published Date])=3))</f>
        <v>0</v>
      </c>
      <c r="L72" s="10">
        <f>SUMPRODUCT((配信視聴2023上半期[Channel Name]=テーブル1318[[#This Row],[Channel Name]])*(MONTH(配信視聴2023上半期[Published Date])=4))</f>
        <v>0</v>
      </c>
      <c r="M72" s="10">
        <f>SUMPRODUCT((配信視聴2023上半期[Channel Name]=テーブル1318[[#This Row],[Channel Name]])*(MONTH(配信視聴2023上半期[Published Date])=5))</f>
        <v>1</v>
      </c>
      <c r="N72" s="10">
        <f>SUMPRODUCT((配信視聴2023上半期[Channel Name]=テーブル1318[[#This Row],[Channel Name]])*(MONTH(配信視聴2023上半期[Published Date])=6))</f>
        <v>0</v>
      </c>
      <c r="O72" s="10">
        <f>SUMPRODUCT((配信視聴2023下半期[Channel Name]=テーブル1318[[#This Row],[Channel Name]])*(MONTH(配信視聴2023下半期[Published Date])=7))</f>
        <v>0</v>
      </c>
      <c r="P72" s="10">
        <f>SUMPRODUCT((配信視聴2023下半期[Channel Name]=テーブル1318[[#This Row],[Channel Name]])*(MONTH(配信視聴2023下半期[Published Date])=8))</f>
        <v>0</v>
      </c>
      <c r="Q72" s="10">
        <f>SUMPRODUCT((配信視聴2023下半期[Channel Name]=テーブル1318[[#This Row],[Channel Name]])*(MONTH(配信視聴2023下半期[Published Date])=9))</f>
        <v>0</v>
      </c>
      <c r="R72" s="10">
        <f>SUMPRODUCT((配信視聴2023下半期[Channel Name]=テーブル1318[[#This Row],[Channel Name]])*(MONTH(配信視聴2023下半期[Published Date])=10))</f>
        <v>0</v>
      </c>
      <c r="S72" s="10">
        <f>SUMPRODUCT((配信視聴2023下半期[Channel Name]=テーブル1318[[#This Row],[Channel Name]])*(MONTH(配信視聴2023下半期[Published Date])=11))</f>
        <v>0</v>
      </c>
      <c r="T72" s="10">
        <f>SUMPRODUCT((配信視聴2023下半期[Channel Name]=テーブル1318[[#This Row],[Channel Name]])*(MONTH(配信視聴2023下半期[Published Date])=12))</f>
        <v>0</v>
      </c>
      <c r="U72" s="10">
        <f>SUMPRODUCT((配信視聴2024上半期[Channel Name]=テーブル1318[[#This Row],[Channel Name]])*(MONTH(配信視聴2024上半期[Published Date])=1))</f>
        <v>1</v>
      </c>
      <c r="V72" s="10">
        <f>SUMPRODUCT((配信視聴2024上半期[Channel Name]=テーブル1318[[#This Row],[Channel Name]])*(MONTH(配信視聴2024上半期[Published Date])=2))</f>
        <v>0</v>
      </c>
      <c r="W72" s="10">
        <f>SUMPRODUCT((配信視聴2024上半期[Channel Name]=テーブル1318[[#This Row],[Channel Name]])*(MONTH(配信視聴2024上半期[Published Date])=3))</f>
        <v>0</v>
      </c>
      <c r="X72" s="10">
        <f>SUMPRODUCT((配信視聴2024上半期[Channel Name]=テーブル1318[[#This Row],[Channel Name]])*(MONTH(配信視聴2024上半期[Published Date])=4))</f>
        <v>0</v>
      </c>
      <c r="Y72" s="10">
        <f>SUMPRODUCT((配信視聴2024上半期[Channel Name]=テーブル1318[[#This Row],[Channel Name]])*(MONTH(配信視聴2024上半期[Published Date])=5))</f>
        <v>0</v>
      </c>
      <c r="Z72" s="10">
        <f>SUMPRODUCT((配信視聴2024上半期[Channel Name]=テーブル1318[[#This Row],[Channel Name]])*(MONTH(配信視聴2024上半期[Published Date])=6))</f>
        <v>0</v>
      </c>
      <c r="AA72" s="10">
        <f>SUMPRODUCT((配信視聴2024下半期[Channel Name]=テーブル1318[[#This Row],[Channel Name]])*(MONTH(配信視聴2024下半期[Published Date])=7))</f>
        <v>0</v>
      </c>
      <c r="AB72" s="10">
        <f>SUMPRODUCT((配信視聴2024下半期[Channel Name]=テーブル1318[[#This Row],[Channel Name]])*(MONTH(配信視聴2024下半期[Published Date])=8))</f>
        <v>0</v>
      </c>
      <c r="AC72" s="10">
        <f>SUMPRODUCT((配信視聴2024下半期[Channel Name]=テーブル1318[[#This Row],[Channel Name]])*(MONTH(配信視聴2024下半期[Published Date])=9))</f>
        <v>0</v>
      </c>
      <c r="AD72" s="10">
        <f>SUMPRODUCT((配信視聴2024下半期[Channel Name]=テーブル1318[[#This Row],[Channel Name]])*(MONTH(配信視聴2024下半期[Published Date])=10))</f>
        <v>0</v>
      </c>
      <c r="AE72" s="10">
        <f>SUMPRODUCT((配信視聴2024下半期[Channel Name]=テーブル1318[[#This Row],[Channel Name]])*(MONTH(配信視聴2024下半期[Published Date])=11))</f>
        <v>0</v>
      </c>
      <c r="AF72" s="10">
        <f>SUMPRODUCT((配信視聴2024下半期[Channel Name]=テーブル1318[[#This Row],[Channel Name]])*(MONTH(配信視聴2024下半期[Published Date])=12))</f>
        <v>0</v>
      </c>
      <c r="AG72" s="10">
        <f>SUMPRODUCT((配信視聴2025上半期[Channel Name]=テーブル1318[[#This Row],[Channel Name]])*(MONTH(配信視聴2025上半期[Published Date])=1))</f>
        <v>0</v>
      </c>
    </row>
    <row r="73" spans="2:33" ht="15.75" customHeight="1" x14ac:dyDescent="0.25">
      <c r="B73" s="10" t="s">
        <v>83</v>
      </c>
      <c r="C7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3" s="10">
        <f>COUNTIF(配信視聴2023上半期[Channel Name], テーブル1318[[#This Row],[Channel Name]])</f>
        <v>2</v>
      </c>
      <c r="E73" s="10">
        <f>COUNTIF(配信視聴2023下半期[Channel Name], テーブル1318[[#This Row],[Channel Name]])</f>
        <v>0</v>
      </c>
      <c r="F73" s="10">
        <f>COUNTIF(配信視聴2024上半期[Channel Name], テーブル1318[[#This Row],[Channel Name]])</f>
        <v>0</v>
      </c>
      <c r="G73" s="10">
        <f>COUNTIF(配信視聴2024下半期[Channel Name], テーブル1318[[#This Row],[Channel Name]])</f>
        <v>0</v>
      </c>
      <c r="H73" s="10">
        <f>COUNTIF(配信視聴2025上半期[Channel Name], テーブル1318[[#This Row],[Channel Name]])</f>
        <v>0</v>
      </c>
      <c r="I73" s="10">
        <f>SUMPRODUCT((配信視聴2023上半期[Channel Name]=テーブル1318[[#This Row],[Channel Name]])*(MONTH(配信視聴2023上半期[Published Date])=1))</f>
        <v>1</v>
      </c>
      <c r="J73" s="10">
        <f>SUMPRODUCT((配信視聴2023上半期[Channel Name]=テーブル1318[[#This Row],[Channel Name]])*(MONTH(配信視聴2023上半期[Published Date])=2))</f>
        <v>0</v>
      </c>
      <c r="K73" s="10">
        <f>SUMPRODUCT((配信視聴2023上半期[Channel Name]=テーブル1318[[#This Row],[Channel Name]])*(MONTH(配信視聴2023上半期[Published Date])=3))</f>
        <v>0</v>
      </c>
      <c r="L73" s="10">
        <f>SUMPRODUCT((配信視聴2023上半期[Channel Name]=テーブル1318[[#This Row],[Channel Name]])*(MONTH(配信視聴2023上半期[Published Date])=4))</f>
        <v>0</v>
      </c>
      <c r="M73" s="10">
        <f>SUMPRODUCT((配信視聴2023上半期[Channel Name]=テーブル1318[[#This Row],[Channel Name]])*(MONTH(配信視聴2023上半期[Published Date])=5))</f>
        <v>1</v>
      </c>
      <c r="N73" s="10">
        <f>SUMPRODUCT((配信視聴2023上半期[Channel Name]=テーブル1318[[#This Row],[Channel Name]])*(MONTH(配信視聴2023上半期[Published Date])=6))</f>
        <v>0</v>
      </c>
      <c r="O73" s="10">
        <f>SUMPRODUCT((配信視聴2023下半期[Channel Name]=テーブル1318[[#This Row],[Channel Name]])*(MONTH(配信視聴2023下半期[Published Date])=7))</f>
        <v>0</v>
      </c>
      <c r="P73" s="10">
        <f>SUMPRODUCT((配信視聴2023下半期[Channel Name]=テーブル1318[[#This Row],[Channel Name]])*(MONTH(配信視聴2023下半期[Published Date])=8))</f>
        <v>0</v>
      </c>
      <c r="Q73" s="10">
        <f>SUMPRODUCT((配信視聴2023下半期[Channel Name]=テーブル1318[[#This Row],[Channel Name]])*(MONTH(配信視聴2023下半期[Published Date])=9))</f>
        <v>0</v>
      </c>
      <c r="R73" s="10">
        <f>SUMPRODUCT((配信視聴2023下半期[Channel Name]=テーブル1318[[#This Row],[Channel Name]])*(MONTH(配信視聴2023下半期[Published Date])=10))</f>
        <v>0</v>
      </c>
      <c r="S73" s="10">
        <f>SUMPRODUCT((配信視聴2023下半期[Channel Name]=テーブル1318[[#This Row],[Channel Name]])*(MONTH(配信視聴2023下半期[Published Date])=11))</f>
        <v>0</v>
      </c>
      <c r="T73" s="10">
        <f>SUMPRODUCT((配信視聴2023下半期[Channel Name]=テーブル1318[[#This Row],[Channel Name]])*(MONTH(配信視聴2023下半期[Published Date])=12))</f>
        <v>0</v>
      </c>
      <c r="U73" s="10">
        <f>SUMPRODUCT((配信視聴2024上半期[Channel Name]=テーブル1318[[#This Row],[Channel Name]])*(MONTH(配信視聴2024上半期[Published Date])=1))</f>
        <v>0</v>
      </c>
      <c r="V73" s="10">
        <f>SUMPRODUCT((配信視聴2024上半期[Channel Name]=テーブル1318[[#This Row],[Channel Name]])*(MONTH(配信視聴2024上半期[Published Date])=2))</f>
        <v>0</v>
      </c>
      <c r="W73" s="10">
        <f>SUMPRODUCT((配信視聴2024上半期[Channel Name]=テーブル1318[[#This Row],[Channel Name]])*(MONTH(配信視聴2024上半期[Published Date])=3))</f>
        <v>0</v>
      </c>
      <c r="X73" s="10">
        <f>SUMPRODUCT((配信視聴2024上半期[Channel Name]=テーブル1318[[#This Row],[Channel Name]])*(MONTH(配信視聴2024上半期[Published Date])=4))</f>
        <v>0</v>
      </c>
      <c r="Y73" s="10">
        <f>SUMPRODUCT((配信視聴2024上半期[Channel Name]=テーブル1318[[#This Row],[Channel Name]])*(MONTH(配信視聴2024上半期[Published Date])=5))</f>
        <v>0</v>
      </c>
      <c r="Z73" s="10">
        <f>SUMPRODUCT((配信視聴2024上半期[Channel Name]=テーブル1318[[#This Row],[Channel Name]])*(MONTH(配信視聴2024上半期[Published Date])=6))</f>
        <v>0</v>
      </c>
      <c r="AA73" s="10">
        <f>SUMPRODUCT((配信視聴2024下半期[Channel Name]=テーブル1318[[#This Row],[Channel Name]])*(MONTH(配信視聴2024下半期[Published Date])=7))</f>
        <v>0</v>
      </c>
      <c r="AB73" s="10">
        <f>SUMPRODUCT((配信視聴2024下半期[Channel Name]=テーブル1318[[#This Row],[Channel Name]])*(MONTH(配信視聴2024下半期[Published Date])=8))</f>
        <v>0</v>
      </c>
      <c r="AC73" s="10">
        <f>SUMPRODUCT((配信視聴2024下半期[Channel Name]=テーブル1318[[#This Row],[Channel Name]])*(MONTH(配信視聴2024下半期[Published Date])=9))</f>
        <v>0</v>
      </c>
      <c r="AD73" s="10">
        <f>SUMPRODUCT((配信視聴2024下半期[Channel Name]=テーブル1318[[#This Row],[Channel Name]])*(MONTH(配信視聴2024下半期[Published Date])=10))</f>
        <v>0</v>
      </c>
      <c r="AE73" s="10">
        <f>SUMPRODUCT((配信視聴2024下半期[Channel Name]=テーブル1318[[#This Row],[Channel Name]])*(MONTH(配信視聴2024下半期[Published Date])=11))</f>
        <v>0</v>
      </c>
      <c r="AF73" s="10">
        <f>SUMPRODUCT((配信視聴2024下半期[Channel Name]=テーブル1318[[#This Row],[Channel Name]])*(MONTH(配信視聴2024下半期[Published Date])=12))</f>
        <v>0</v>
      </c>
      <c r="AG73" s="10">
        <f>SUMPRODUCT((配信視聴2025上半期[Channel Name]=テーブル1318[[#This Row],[Channel Name]])*(MONTH(配信視聴2025上半期[Published Date])=1))</f>
        <v>0</v>
      </c>
    </row>
    <row r="74" spans="2:33" ht="15.75" customHeight="1" x14ac:dyDescent="0.25">
      <c r="B74" s="10" t="s">
        <v>81</v>
      </c>
      <c r="C7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4" s="10">
        <f>COUNTIF(配信視聴2023上半期[Channel Name], テーブル1318[[#This Row],[Channel Name]])</f>
        <v>2</v>
      </c>
      <c r="E74" s="10">
        <f>COUNTIF(配信視聴2023下半期[Channel Name], テーブル1318[[#This Row],[Channel Name]])</f>
        <v>0</v>
      </c>
      <c r="F74" s="10">
        <f>COUNTIF(配信視聴2024上半期[Channel Name], テーブル1318[[#This Row],[Channel Name]])</f>
        <v>0</v>
      </c>
      <c r="G74" s="10">
        <f>COUNTIF(配信視聴2024下半期[Channel Name], テーブル1318[[#This Row],[Channel Name]])</f>
        <v>0</v>
      </c>
      <c r="H74" s="10">
        <f>COUNTIF(配信視聴2025上半期[Channel Name], テーブル1318[[#This Row],[Channel Name]])</f>
        <v>0</v>
      </c>
      <c r="I74" s="10">
        <f>SUMPRODUCT((配信視聴2023上半期[Channel Name]=テーブル1318[[#This Row],[Channel Name]])*(MONTH(配信視聴2023上半期[Published Date])=1))</f>
        <v>1</v>
      </c>
      <c r="J74" s="10">
        <f>SUMPRODUCT((配信視聴2023上半期[Channel Name]=テーブル1318[[#This Row],[Channel Name]])*(MONTH(配信視聴2023上半期[Published Date])=2))</f>
        <v>0</v>
      </c>
      <c r="K74" s="10">
        <f>SUMPRODUCT((配信視聴2023上半期[Channel Name]=テーブル1318[[#This Row],[Channel Name]])*(MONTH(配信視聴2023上半期[Published Date])=3))</f>
        <v>0</v>
      </c>
      <c r="L74" s="10">
        <f>SUMPRODUCT((配信視聴2023上半期[Channel Name]=テーブル1318[[#This Row],[Channel Name]])*(MONTH(配信視聴2023上半期[Published Date])=4))</f>
        <v>0</v>
      </c>
      <c r="M74" s="10">
        <f>SUMPRODUCT((配信視聴2023上半期[Channel Name]=テーブル1318[[#This Row],[Channel Name]])*(MONTH(配信視聴2023上半期[Published Date])=5))</f>
        <v>1</v>
      </c>
      <c r="N74" s="10">
        <f>SUMPRODUCT((配信視聴2023上半期[Channel Name]=テーブル1318[[#This Row],[Channel Name]])*(MONTH(配信視聴2023上半期[Published Date])=6))</f>
        <v>0</v>
      </c>
      <c r="O74" s="10">
        <f>SUMPRODUCT((配信視聴2023下半期[Channel Name]=テーブル1318[[#This Row],[Channel Name]])*(MONTH(配信視聴2023下半期[Published Date])=7))</f>
        <v>0</v>
      </c>
      <c r="P74" s="10">
        <f>SUMPRODUCT((配信視聴2023下半期[Channel Name]=テーブル1318[[#This Row],[Channel Name]])*(MONTH(配信視聴2023下半期[Published Date])=8))</f>
        <v>0</v>
      </c>
      <c r="Q74" s="10">
        <f>SUMPRODUCT((配信視聴2023下半期[Channel Name]=テーブル1318[[#This Row],[Channel Name]])*(MONTH(配信視聴2023下半期[Published Date])=9))</f>
        <v>0</v>
      </c>
      <c r="R74" s="10">
        <f>SUMPRODUCT((配信視聴2023下半期[Channel Name]=テーブル1318[[#This Row],[Channel Name]])*(MONTH(配信視聴2023下半期[Published Date])=10))</f>
        <v>0</v>
      </c>
      <c r="S74" s="10">
        <f>SUMPRODUCT((配信視聴2023下半期[Channel Name]=テーブル1318[[#This Row],[Channel Name]])*(MONTH(配信視聴2023下半期[Published Date])=11))</f>
        <v>0</v>
      </c>
      <c r="T74" s="10">
        <f>SUMPRODUCT((配信視聴2023下半期[Channel Name]=テーブル1318[[#This Row],[Channel Name]])*(MONTH(配信視聴2023下半期[Published Date])=12))</f>
        <v>0</v>
      </c>
      <c r="U74" s="10">
        <f>SUMPRODUCT((配信視聴2024上半期[Channel Name]=テーブル1318[[#This Row],[Channel Name]])*(MONTH(配信視聴2024上半期[Published Date])=1))</f>
        <v>0</v>
      </c>
      <c r="V74" s="10">
        <f>SUMPRODUCT((配信視聴2024上半期[Channel Name]=テーブル1318[[#This Row],[Channel Name]])*(MONTH(配信視聴2024上半期[Published Date])=2))</f>
        <v>0</v>
      </c>
      <c r="W74" s="10">
        <f>SUMPRODUCT((配信視聴2024上半期[Channel Name]=テーブル1318[[#This Row],[Channel Name]])*(MONTH(配信視聴2024上半期[Published Date])=3))</f>
        <v>0</v>
      </c>
      <c r="X74" s="10">
        <f>SUMPRODUCT((配信視聴2024上半期[Channel Name]=テーブル1318[[#This Row],[Channel Name]])*(MONTH(配信視聴2024上半期[Published Date])=4))</f>
        <v>0</v>
      </c>
      <c r="Y74" s="10">
        <f>SUMPRODUCT((配信視聴2024上半期[Channel Name]=テーブル1318[[#This Row],[Channel Name]])*(MONTH(配信視聴2024上半期[Published Date])=5))</f>
        <v>0</v>
      </c>
      <c r="Z74" s="10">
        <f>SUMPRODUCT((配信視聴2024上半期[Channel Name]=テーブル1318[[#This Row],[Channel Name]])*(MONTH(配信視聴2024上半期[Published Date])=6))</f>
        <v>0</v>
      </c>
      <c r="AA74" s="10">
        <f>SUMPRODUCT((配信視聴2024下半期[Channel Name]=テーブル1318[[#This Row],[Channel Name]])*(MONTH(配信視聴2024下半期[Published Date])=7))</f>
        <v>0</v>
      </c>
      <c r="AB74" s="10">
        <f>SUMPRODUCT((配信視聴2024下半期[Channel Name]=テーブル1318[[#This Row],[Channel Name]])*(MONTH(配信視聴2024下半期[Published Date])=8))</f>
        <v>0</v>
      </c>
      <c r="AC74" s="10">
        <f>SUMPRODUCT((配信視聴2024下半期[Channel Name]=テーブル1318[[#This Row],[Channel Name]])*(MONTH(配信視聴2024下半期[Published Date])=9))</f>
        <v>0</v>
      </c>
      <c r="AD74" s="10">
        <f>SUMPRODUCT((配信視聴2024下半期[Channel Name]=テーブル1318[[#This Row],[Channel Name]])*(MONTH(配信視聴2024下半期[Published Date])=10))</f>
        <v>0</v>
      </c>
      <c r="AE74" s="10">
        <f>SUMPRODUCT((配信視聴2024下半期[Channel Name]=テーブル1318[[#This Row],[Channel Name]])*(MONTH(配信視聴2024下半期[Published Date])=11))</f>
        <v>0</v>
      </c>
      <c r="AF74" s="10">
        <f>SUMPRODUCT((配信視聴2024下半期[Channel Name]=テーブル1318[[#This Row],[Channel Name]])*(MONTH(配信視聴2024下半期[Published Date])=12))</f>
        <v>0</v>
      </c>
      <c r="AG74" s="10">
        <f>SUMPRODUCT((配信視聴2025上半期[Channel Name]=テーブル1318[[#This Row],[Channel Name]])*(MONTH(配信視聴2025上半期[Published Date])=1))</f>
        <v>0</v>
      </c>
    </row>
    <row r="75" spans="2:33" ht="15.75" customHeight="1" x14ac:dyDescent="0.25">
      <c r="B75" s="10" t="s">
        <v>85</v>
      </c>
      <c r="C7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5" s="10">
        <f>COUNTIF(配信視聴2023上半期[Channel Name], テーブル1318[[#This Row],[Channel Name]])</f>
        <v>2</v>
      </c>
      <c r="E75" s="10">
        <f>COUNTIF(配信視聴2023下半期[Channel Name], テーブル1318[[#This Row],[Channel Name]])</f>
        <v>0</v>
      </c>
      <c r="F75" s="10">
        <f>COUNTIF(配信視聴2024上半期[Channel Name], テーブル1318[[#This Row],[Channel Name]])</f>
        <v>0</v>
      </c>
      <c r="G75" s="10">
        <f>COUNTIF(配信視聴2024下半期[Channel Name], テーブル1318[[#This Row],[Channel Name]])</f>
        <v>0</v>
      </c>
      <c r="H75" s="10">
        <f>COUNTIF(配信視聴2025上半期[Channel Name], テーブル1318[[#This Row],[Channel Name]])</f>
        <v>0</v>
      </c>
      <c r="I75" s="10">
        <f>SUMPRODUCT((配信視聴2023上半期[Channel Name]=テーブル1318[[#This Row],[Channel Name]])*(MONTH(配信視聴2023上半期[Published Date])=1))</f>
        <v>1</v>
      </c>
      <c r="J75" s="10">
        <f>SUMPRODUCT((配信視聴2023上半期[Channel Name]=テーブル1318[[#This Row],[Channel Name]])*(MONTH(配信視聴2023上半期[Published Date])=2))</f>
        <v>0</v>
      </c>
      <c r="K75" s="10">
        <f>SUMPRODUCT((配信視聴2023上半期[Channel Name]=テーブル1318[[#This Row],[Channel Name]])*(MONTH(配信視聴2023上半期[Published Date])=3))</f>
        <v>1</v>
      </c>
      <c r="L75" s="10">
        <f>SUMPRODUCT((配信視聴2023上半期[Channel Name]=テーブル1318[[#This Row],[Channel Name]])*(MONTH(配信視聴2023上半期[Published Date])=4))</f>
        <v>0</v>
      </c>
      <c r="M75" s="10">
        <f>SUMPRODUCT((配信視聴2023上半期[Channel Name]=テーブル1318[[#This Row],[Channel Name]])*(MONTH(配信視聴2023上半期[Published Date])=5))</f>
        <v>0</v>
      </c>
      <c r="N75" s="10">
        <f>SUMPRODUCT((配信視聴2023上半期[Channel Name]=テーブル1318[[#This Row],[Channel Name]])*(MONTH(配信視聴2023上半期[Published Date])=6))</f>
        <v>0</v>
      </c>
      <c r="O75" s="10">
        <f>SUMPRODUCT((配信視聴2023下半期[Channel Name]=テーブル1318[[#This Row],[Channel Name]])*(MONTH(配信視聴2023下半期[Published Date])=7))</f>
        <v>0</v>
      </c>
      <c r="P75" s="10">
        <f>SUMPRODUCT((配信視聴2023下半期[Channel Name]=テーブル1318[[#This Row],[Channel Name]])*(MONTH(配信視聴2023下半期[Published Date])=8))</f>
        <v>0</v>
      </c>
      <c r="Q75" s="10">
        <f>SUMPRODUCT((配信視聴2023下半期[Channel Name]=テーブル1318[[#This Row],[Channel Name]])*(MONTH(配信視聴2023下半期[Published Date])=9))</f>
        <v>0</v>
      </c>
      <c r="R75" s="10">
        <f>SUMPRODUCT((配信視聴2023下半期[Channel Name]=テーブル1318[[#This Row],[Channel Name]])*(MONTH(配信視聴2023下半期[Published Date])=10))</f>
        <v>0</v>
      </c>
      <c r="S75" s="10">
        <f>SUMPRODUCT((配信視聴2023下半期[Channel Name]=テーブル1318[[#This Row],[Channel Name]])*(MONTH(配信視聴2023下半期[Published Date])=11))</f>
        <v>0</v>
      </c>
      <c r="T75" s="10">
        <f>SUMPRODUCT((配信視聴2023下半期[Channel Name]=テーブル1318[[#This Row],[Channel Name]])*(MONTH(配信視聴2023下半期[Published Date])=12))</f>
        <v>0</v>
      </c>
      <c r="U75" s="10">
        <f>SUMPRODUCT((配信視聴2024上半期[Channel Name]=テーブル1318[[#This Row],[Channel Name]])*(MONTH(配信視聴2024上半期[Published Date])=1))</f>
        <v>0</v>
      </c>
      <c r="V75" s="10">
        <f>SUMPRODUCT((配信視聴2024上半期[Channel Name]=テーブル1318[[#This Row],[Channel Name]])*(MONTH(配信視聴2024上半期[Published Date])=2))</f>
        <v>0</v>
      </c>
      <c r="W75" s="10">
        <f>SUMPRODUCT((配信視聴2024上半期[Channel Name]=テーブル1318[[#This Row],[Channel Name]])*(MONTH(配信視聴2024上半期[Published Date])=3))</f>
        <v>0</v>
      </c>
      <c r="X75" s="10">
        <f>SUMPRODUCT((配信視聴2024上半期[Channel Name]=テーブル1318[[#This Row],[Channel Name]])*(MONTH(配信視聴2024上半期[Published Date])=4))</f>
        <v>0</v>
      </c>
      <c r="Y75" s="10">
        <f>SUMPRODUCT((配信視聴2024上半期[Channel Name]=テーブル1318[[#This Row],[Channel Name]])*(MONTH(配信視聴2024上半期[Published Date])=5))</f>
        <v>0</v>
      </c>
      <c r="Z75" s="10">
        <f>SUMPRODUCT((配信視聴2024上半期[Channel Name]=テーブル1318[[#This Row],[Channel Name]])*(MONTH(配信視聴2024上半期[Published Date])=6))</f>
        <v>0</v>
      </c>
      <c r="AA75" s="10">
        <f>SUMPRODUCT((配信視聴2024下半期[Channel Name]=テーブル1318[[#This Row],[Channel Name]])*(MONTH(配信視聴2024下半期[Published Date])=7))</f>
        <v>0</v>
      </c>
      <c r="AB75" s="10">
        <f>SUMPRODUCT((配信視聴2024下半期[Channel Name]=テーブル1318[[#This Row],[Channel Name]])*(MONTH(配信視聴2024下半期[Published Date])=8))</f>
        <v>0</v>
      </c>
      <c r="AC75" s="10">
        <f>SUMPRODUCT((配信視聴2024下半期[Channel Name]=テーブル1318[[#This Row],[Channel Name]])*(MONTH(配信視聴2024下半期[Published Date])=9))</f>
        <v>0</v>
      </c>
      <c r="AD75" s="10">
        <f>SUMPRODUCT((配信視聴2024下半期[Channel Name]=テーブル1318[[#This Row],[Channel Name]])*(MONTH(配信視聴2024下半期[Published Date])=10))</f>
        <v>0</v>
      </c>
      <c r="AE75" s="10">
        <f>SUMPRODUCT((配信視聴2024下半期[Channel Name]=テーブル1318[[#This Row],[Channel Name]])*(MONTH(配信視聴2024下半期[Published Date])=11))</f>
        <v>0</v>
      </c>
      <c r="AF75" s="10">
        <f>SUMPRODUCT((配信視聴2024下半期[Channel Name]=テーブル1318[[#This Row],[Channel Name]])*(MONTH(配信視聴2024下半期[Published Date])=12))</f>
        <v>0</v>
      </c>
      <c r="AG75" s="10">
        <f>SUMPRODUCT((配信視聴2025上半期[Channel Name]=テーブル1318[[#This Row],[Channel Name]])*(MONTH(配信視聴2025上半期[Published Date])=1))</f>
        <v>0</v>
      </c>
    </row>
    <row r="76" spans="2:33" ht="15.75" customHeight="1" x14ac:dyDescent="0.25">
      <c r="B76" s="10" t="s">
        <v>88</v>
      </c>
      <c r="C7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6" s="10">
        <f>COUNTIF(配信視聴2023上半期[Channel Name], テーブル1318[[#This Row],[Channel Name]])</f>
        <v>2</v>
      </c>
      <c r="E76" s="10">
        <f>COUNTIF(配信視聴2023下半期[Channel Name], テーブル1318[[#This Row],[Channel Name]])</f>
        <v>0</v>
      </c>
      <c r="F76" s="10">
        <f>COUNTIF(配信視聴2024上半期[Channel Name], テーブル1318[[#This Row],[Channel Name]])</f>
        <v>0</v>
      </c>
      <c r="G76" s="10">
        <f>COUNTIF(配信視聴2024下半期[Channel Name], テーブル1318[[#This Row],[Channel Name]])</f>
        <v>0</v>
      </c>
      <c r="H76" s="10">
        <f>COUNTIF(配信視聴2025上半期[Channel Name], テーブル1318[[#This Row],[Channel Name]])</f>
        <v>0</v>
      </c>
      <c r="I76" s="10">
        <f>SUMPRODUCT((配信視聴2023上半期[Channel Name]=テーブル1318[[#This Row],[Channel Name]])*(MONTH(配信視聴2023上半期[Published Date])=1))</f>
        <v>0</v>
      </c>
      <c r="J76" s="10">
        <f>SUMPRODUCT((配信視聴2023上半期[Channel Name]=テーブル1318[[#This Row],[Channel Name]])*(MONTH(配信視聴2023上半期[Published Date])=2))</f>
        <v>0</v>
      </c>
      <c r="K76" s="10">
        <f>SUMPRODUCT((配信視聴2023上半期[Channel Name]=テーブル1318[[#This Row],[Channel Name]])*(MONTH(配信視聴2023上半期[Published Date])=3))</f>
        <v>0</v>
      </c>
      <c r="L76" s="10">
        <f>SUMPRODUCT((配信視聴2023上半期[Channel Name]=テーブル1318[[#This Row],[Channel Name]])*(MONTH(配信視聴2023上半期[Published Date])=4))</f>
        <v>2</v>
      </c>
      <c r="M76" s="10">
        <f>SUMPRODUCT((配信視聴2023上半期[Channel Name]=テーブル1318[[#This Row],[Channel Name]])*(MONTH(配信視聴2023上半期[Published Date])=5))</f>
        <v>0</v>
      </c>
      <c r="N76" s="10">
        <f>SUMPRODUCT((配信視聴2023上半期[Channel Name]=テーブル1318[[#This Row],[Channel Name]])*(MONTH(配信視聴2023上半期[Published Date])=6))</f>
        <v>0</v>
      </c>
      <c r="O76" s="10">
        <f>SUMPRODUCT((配信視聴2023下半期[Channel Name]=テーブル1318[[#This Row],[Channel Name]])*(MONTH(配信視聴2023下半期[Published Date])=7))</f>
        <v>0</v>
      </c>
      <c r="P76" s="10">
        <f>SUMPRODUCT((配信視聴2023下半期[Channel Name]=テーブル1318[[#This Row],[Channel Name]])*(MONTH(配信視聴2023下半期[Published Date])=8))</f>
        <v>0</v>
      </c>
      <c r="Q76" s="10">
        <f>SUMPRODUCT((配信視聴2023下半期[Channel Name]=テーブル1318[[#This Row],[Channel Name]])*(MONTH(配信視聴2023下半期[Published Date])=9))</f>
        <v>0</v>
      </c>
      <c r="R76" s="10">
        <f>SUMPRODUCT((配信視聴2023下半期[Channel Name]=テーブル1318[[#This Row],[Channel Name]])*(MONTH(配信視聴2023下半期[Published Date])=10))</f>
        <v>0</v>
      </c>
      <c r="S76" s="10">
        <f>SUMPRODUCT((配信視聴2023下半期[Channel Name]=テーブル1318[[#This Row],[Channel Name]])*(MONTH(配信視聴2023下半期[Published Date])=11))</f>
        <v>0</v>
      </c>
      <c r="T76" s="10">
        <f>SUMPRODUCT((配信視聴2023下半期[Channel Name]=テーブル1318[[#This Row],[Channel Name]])*(MONTH(配信視聴2023下半期[Published Date])=12))</f>
        <v>0</v>
      </c>
      <c r="U76" s="10">
        <f>SUMPRODUCT((配信視聴2024上半期[Channel Name]=テーブル1318[[#This Row],[Channel Name]])*(MONTH(配信視聴2024上半期[Published Date])=1))</f>
        <v>0</v>
      </c>
      <c r="V76" s="10">
        <f>SUMPRODUCT((配信視聴2024上半期[Channel Name]=テーブル1318[[#This Row],[Channel Name]])*(MONTH(配信視聴2024上半期[Published Date])=2))</f>
        <v>0</v>
      </c>
      <c r="W76" s="10">
        <f>SUMPRODUCT((配信視聴2024上半期[Channel Name]=テーブル1318[[#This Row],[Channel Name]])*(MONTH(配信視聴2024上半期[Published Date])=3))</f>
        <v>0</v>
      </c>
      <c r="X76" s="10">
        <f>SUMPRODUCT((配信視聴2024上半期[Channel Name]=テーブル1318[[#This Row],[Channel Name]])*(MONTH(配信視聴2024上半期[Published Date])=4))</f>
        <v>0</v>
      </c>
      <c r="Y76" s="10">
        <f>SUMPRODUCT((配信視聴2024上半期[Channel Name]=テーブル1318[[#This Row],[Channel Name]])*(MONTH(配信視聴2024上半期[Published Date])=5))</f>
        <v>0</v>
      </c>
      <c r="Z76" s="10">
        <f>SUMPRODUCT((配信視聴2024上半期[Channel Name]=テーブル1318[[#This Row],[Channel Name]])*(MONTH(配信視聴2024上半期[Published Date])=6))</f>
        <v>0</v>
      </c>
      <c r="AA76" s="10">
        <f>SUMPRODUCT((配信視聴2024下半期[Channel Name]=テーブル1318[[#This Row],[Channel Name]])*(MONTH(配信視聴2024下半期[Published Date])=7))</f>
        <v>0</v>
      </c>
      <c r="AB76" s="10">
        <f>SUMPRODUCT((配信視聴2024下半期[Channel Name]=テーブル1318[[#This Row],[Channel Name]])*(MONTH(配信視聴2024下半期[Published Date])=8))</f>
        <v>0</v>
      </c>
      <c r="AC76" s="10">
        <f>SUMPRODUCT((配信視聴2024下半期[Channel Name]=テーブル1318[[#This Row],[Channel Name]])*(MONTH(配信視聴2024下半期[Published Date])=9))</f>
        <v>0</v>
      </c>
      <c r="AD76" s="10">
        <f>SUMPRODUCT((配信視聴2024下半期[Channel Name]=テーブル1318[[#This Row],[Channel Name]])*(MONTH(配信視聴2024下半期[Published Date])=10))</f>
        <v>0</v>
      </c>
      <c r="AE76" s="10">
        <f>SUMPRODUCT((配信視聴2024下半期[Channel Name]=テーブル1318[[#This Row],[Channel Name]])*(MONTH(配信視聴2024下半期[Published Date])=11))</f>
        <v>0</v>
      </c>
      <c r="AF76" s="10">
        <f>SUMPRODUCT((配信視聴2024下半期[Channel Name]=テーブル1318[[#This Row],[Channel Name]])*(MONTH(配信視聴2024下半期[Published Date])=12))</f>
        <v>0</v>
      </c>
      <c r="AG76" s="10">
        <f>SUMPRODUCT((配信視聴2025上半期[Channel Name]=テーブル1318[[#This Row],[Channel Name]])*(MONTH(配信視聴2025上半期[Published Date])=1))</f>
        <v>0</v>
      </c>
    </row>
    <row r="77" spans="2:33" ht="15.75" customHeight="1" x14ac:dyDescent="0.25">
      <c r="B77" s="10" t="s">
        <v>87</v>
      </c>
      <c r="C7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7" s="10">
        <f>COUNTIF(配信視聴2023上半期[Channel Name], テーブル1318[[#This Row],[Channel Name]])</f>
        <v>2</v>
      </c>
      <c r="E77" s="10">
        <f>COUNTIF(配信視聴2023下半期[Channel Name], テーブル1318[[#This Row],[Channel Name]])</f>
        <v>0</v>
      </c>
      <c r="F77" s="10">
        <f>COUNTIF(配信視聴2024上半期[Channel Name], テーブル1318[[#This Row],[Channel Name]])</f>
        <v>0</v>
      </c>
      <c r="G77" s="10">
        <f>COUNTIF(配信視聴2024下半期[Channel Name], テーブル1318[[#This Row],[Channel Name]])</f>
        <v>0</v>
      </c>
      <c r="H77" s="10">
        <f>COUNTIF(配信視聴2025上半期[Channel Name], テーブル1318[[#This Row],[Channel Name]])</f>
        <v>0</v>
      </c>
      <c r="I77" s="10">
        <f>SUMPRODUCT((配信視聴2023上半期[Channel Name]=テーブル1318[[#This Row],[Channel Name]])*(MONTH(配信視聴2023上半期[Published Date])=1))</f>
        <v>0</v>
      </c>
      <c r="J77" s="10">
        <f>SUMPRODUCT((配信視聴2023上半期[Channel Name]=テーブル1318[[#This Row],[Channel Name]])*(MONTH(配信視聴2023上半期[Published Date])=2))</f>
        <v>1</v>
      </c>
      <c r="K77" s="10">
        <f>SUMPRODUCT((配信視聴2023上半期[Channel Name]=テーブル1318[[#This Row],[Channel Name]])*(MONTH(配信視聴2023上半期[Published Date])=3))</f>
        <v>1</v>
      </c>
      <c r="L77" s="10">
        <f>SUMPRODUCT((配信視聴2023上半期[Channel Name]=テーブル1318[[#This Row],[Channel Name]])*(MONTH(配信視聴2023上半期[Published Date])=4))</f>
        <v>0</v>
      </c>
      <c r="M77" s="10">
        <f>SUMPRODUCT((配信視聴2023上半期[Channel Name]=テーブル1318[[#This Row],[Channel Name]])*(MONTH(配信視聴2023上半期[Published Date])=5))</f>
        <v>0</v>
      </c>
      <c r="N77" s="10">
        <f>SUMPRODUCT((配信視聴2023上半期[Channel Name]=テーブル1318[[#This Row],[Channel Name]])*(MONTH(配信視聴2023上半期[Published Date])=6))</f>
        <v>0</v>
      </c>
      <c r="O77" s="10">
        <f>SUMPRODUCT((配信視聴2023下半期[Channel Name]=テーブル1318[[#This Row],[Channel Name]])*(MONTH(配信視聴2023下半期[Published Date])=7))</f>
        <v>0</v>
      </c>
      <c r="P77" s="10">
        <f>SUMPRODUCT((配信視聴2023下半期[Channel Name]=テーブル1318[[#This Row],[Channel Name]])*(MONTH(配信視聴2023下半期[Published Date])=8))</f>
        <v>0</v>
      </c>
      <c r="Q77" s="10">
        <f>SUMPRODUCT((配信視聴2023下半期[Channel Name]=テーブル1318[[#This Row],[Channel Name]])*(MONTH(配信視聴2023下半期[Published Date])=9))</f>
        <v>0</v>
      </c>
      <c r="R77" s="10">
        <f>SUMPRODUCT((配信視聴2023下半期[Channel Name]=テーブル1318[[#This Row],[Channel Name]])*(MONTH(配信視聴2023下半期[Published Date])=10))</f>
        <v>0</v>
      </c>
      <c r="S77" s="10">
        <f>SUMPRODUCT((配信視聴2023下半期[Channel Name]=テーブル1318[[#This Row],[Channel Name]])*(MONTH(配信視聴2023下半期[Published Date])=11))</f>
        <v>0</v>
      </c>
      <c r="T77" s="10">
        <f>SUMPRODUCT((配信視聴2023下半期[Channel Name]=テーブル1318[[#This Row],[Channel Name]])*(MONTH(配信視聴2023下半期[Published Date])=12))</f>
        <v>0</v>
      </c>
      <c r="U77" s="10">
        <f>SUMPRODUCT((配信視聴2024上半期[Channel Name]=テーブル1318[[#This Row],[Channel Name]])*(MONTH(配信視聴2024上半期[Published Date])=1))</f>
        <v>0</v>
      </c>
      <c r="V77" s="10">
        <f>SUMPRODUCT((配信視聴2024上半期[Channel Name]=テーブル1318[[#This Row],[Channel Name]])*(MONTH(配信視聴2024上半期[Published Date])=2))</f>
        <v>0</v>
      </c>
      <c r="W77" s="10">
        <f>SUMPRODUCT((配信視聴2024上半期[Channel Name]=テーブル1318[[#This Row],[Channel Name]])*(MONTH(配信視聴2024上半期[Published Date])=3))</f>
        <v>0</v>
      </c>
      <c r="X77" s="10">
        <f>SUMPRODUCT((配信視聴2024上半期[Channel Name]=テーブル1318[[#This Row],[Channel Name]])*(MONTH(配信視聴2024上半期[Published Date])=4))</f>
        <v>0</v>
      </c>
      <c r="Y77" s="10">
        <f>SUMPRODUCT((配信視聴2024上半期[Channel Name]=テーブル1318[[#This Row],[Channel Name]])*(MONTH(配信視聴2024上半期[Published Date])=5))</f>
        <v>0</v>
      </c>
      <c r="Z77" s="10">
        <f>SUMPRODUCT((配信視聴2024上半期[Channel Name]=テーブル1318[[#This Row],[Channel Name]])*(MONTH(配信視聴2024上半期[Published Date])=6))</f>
        <v>0</v>
      </c>
      <c r="AA77" s="10">
        <f>SUMPRODUCT((配信視聴2024下半期[Channel Name]=テーブル1318[[#This Row],[Channel Name]])*(MONTH(配信視聴2024下半期[Published Date])=7))</f>
        <v>0</v>
      </c>
      <c r="AB77" s="10">
        <f>SUMPRODUCT((配信視聴2024下半期[Channel Name]=テーブル1318[[#This Row],[Channel Name]])*(MONTH(配信視聴2024下半期[Published Date])=8))</f>
        <v>0</v>
      </c>
      <c r="AC77" s="10">
        <f>SUMPRODUCT((配信視聴2024下半期[Channel Name]=テーブル1318[[#This Row],[Channel Name]])*(MONTH(配信視聴2024下半期[Published Date])=9))</f>
        <v>0</v>
      </c>
      <c r="AD77" s="10">
        <f>SUMPRODUCT((配信視聴2024下半期[Channel Name]=テーブル1318[[#This Row],[Channel Name]])*(MONTH(配信視聴2024下半期[Published Date])=10))</f>
        <v>0</v>
      </c>
      <c r="AE77" s="10">
        <f>SUMPRODUCT((配信視聴2024下半期[Channel Name]=テーブル1318[[#This Row],[Channel Name]])*(MONTH(配信視聴2024下半期[Published Date])=11))</f>
        <v>0</v>
      </c>
      <c r="AF77" s="10">
        <f>SUMPRODUCT((配信視聴2024下半期[Channel Name]=テーブル1318[[#This Row],[Channel Name]])*(MONTH(配信視聴2024下半期[Published Date])=12))</f>
        <v>0</v>
      </c>
      <c r="AG77" s="10">
        <f>SUMPRODUCT((配信視聴2025上半期[Channel Name]=テーブル1318[[#This Row],[Channel Name]])*(MONTH(配信視聴2025上半期[Published Date])=1))</f>
        <v>0</v>
      </c>
    </row>
    <row r="78" spans="2:33" ht="15.75" customHeight="1" x14ac:dyDescent="0.25">
      <c r="B78" s="10" t="s">
        <v>89</v>
      </c>
      <c r="C7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8" s="10">
        <f>COUNTIF(配信視聴2023上半期[Channel Name], テーブル1318[[#This Row],[Channel Name]])</f>
        <v>2</v>
      </c>
      <c r="E78" s="10">
        <f>COUNTIF(配信視聴2023下半期[Channel Name], テーブル1318[[#This Row],[Channel Name]])</f>
        <v>0</v>
      </c>
      <c r="F78" s="10">
        <f>COUNTIF(配信視聴2024上半期[Channel Name], テーブル1318[[#This Row],[Channel Name]])</f>
        <v>0</v>
      </c>
      <c r="G78" s="10">
        <f>COUNTIF(配信視聴2024下半期[Channel Name], テーブル1318[[#This Row],[Channel Name]])</f>
        <v>0</v>
      </c>
      <c r="H78" s="10">
        <f>COUNTIF(配信視聴2025上半期[Channel Name], テーブル1318[[#This Row],[Channel Name]])</f>
        <v>0</v>
      </c>
      <c r="I78" s="10">
        <f>SUMPRODUCT((配信視聴2023上半期[Channel Name]=テーブル1318[[#This Row],[Channel Name]])*(MONTH(配信視聴2023上半期[Published Date])=1))</f>
        <v>0</v>
      </c>
      <c r="J78" s="10">
        <f>SUMPRODUCT((配信視聴2023上半期[Channel Name]=テーブル1318[[#This Row],[Channel Name]])*(MONTH(配信視聴2023上半期[Published Date])=2))</f>
        <v>0</v>
      </c>
      <c r="K78" s="10">
        <f>SUMPRODUCT((配信視聴2023上半期[Channel Name]=テーブル1318[[#This Row],[Channel Name]])*(MONTH(配信視聴2023上半期[Published Date])=3))</f>
        <v>0</v>
      </c>
      <c r="L78" s="10">
        <f>SUMPRODUCT((配信視聴2023上半期[Channel Name]=テーブル1318[[#This Row],[Channel Name]])*(MONTH(配信視聴2023上半期[Published Date])=4))</f>
        <v>1</v>
      </c>
      <c r="M78" s="10">
        <f>SUMPRODUCT((配信視聴2023上半期[Channel Name]=テーブル1318[[#This Row],[Channel Name]])*(MONTH(配信視聴2023上半期[Published Date])=5))</f>
        <v>0</v>
      </c>
      <c r="N78" s="10">
        <f>SUMPRODUCT((配信視聴2023上半期[Channel Name]=テーブル1318[[#This Row],[Channel Name]])*(MONTH(配信視聴2023上半期[Published Date])=6))</f>
        <v>1</v>
      </c>
      <c r="O78" s="10">
        <f>SUMPRODUCT((配信視聴2023下半期[Channel Name]=テーブル1318[[#This Row],[Channel Name]])*(MONTH(配信視聴2023下半期[Published Date])=7))</f>
        <v>0</v>
      </c>
      <c r="P78" s="10">
        <f>SUMPRODUCT((配信視聴2023下半期[Channel Name]=テーブル1318[[#This Row],[Channel Name]])*(MONTH(配信視聴2023下半期[Published Date])=8))</f>
        <v>0</v>
      </c>
      <c r="Q78" s="10">
        <f>SUMPRODUCT((配信視聴2023下半期[Channel Name]=テーブル1318[[#This Row],[Channel Name]])*(MONTH(配信視聴2023下半期[Published Date])=9))</f>
        <v>0</v>
      </c>
      <c r="R78" s="10">
        <f>SUMPRODUCT((配信視聴2023下半期[Channel Name]=テーブル1318[[#This Row],[Channel Name]])*(MONTH(配信視聴2023下半期[Published Date])=10))</f>
        <v>0</v>
      </c>
      <c r="S78" s="10">
        <f>SUMPRODUCT((配信視聴2023下半期[Channel Name]=テーブル1318[[#This Row],[Channel Name]])*(MONTH(配信視聴2023下半期[Published Date])=11))</f>
        <v>0</v>
      </c>
      <c r="T78" s="10">
        <f>SUMPRODUCT((配信視聴2023下半期[Channel Name]=テーブル1318[[#This Row],[Channel Name]])*(MONTH(配信視聴2023下半期[Published Date])=12))</f>
        <v>0</v>
      </c>
      <c r="U78" s="10">
        <f>SUMPRODUCT((配信視聴2024上半期[Channel Name]=テーブル1318[[#This Row],[Channel Name]])*(MONTH(配信視聴2024上半期[Published Date])=1))</f>
        <v>0</v>
      </c>
      <c r="V78" s="10">
        <f>SUMPRODUCT((配信視聴2024上半期[Channel Name]=テーブル1318[[#This Row],[Channel Name]])*(MONTH(配信視聴2024上半期[Published Date])=2))</f>
        <v>0</v>
      </c>
      <c r="W78" s="10">
        <f>SUMPRODUCT((配信視聴2024上半期[Channel Name]=テーブル1318[[#This Row],[Channel Name]])*(MONTH(配信視聴2024上半期[Published Date])=3))</f>
        <v>0</v>
      </c>
      <c r="X78" s="10">
        <f>SUMPRODUCT((配信視聴2024上半期[Channel Name]=テーブル1318[[#This Row],[Channel Name]])*(MONTH(配信視聴2024上半期[Published Date])=4))</f>
        <v>0</v>
      </c>
      <c r="Y78" s="10">
        <f>SUMPRODUCT((配信視聴2024上半期[Channel Name]=テーブル1318[[#This Row],[Channel Name]])*(MONTH(配信視聴2024上半期[Published Date])=5))</f>
        <v>0</v>
      </c>
      <c r="Z78" s="10">
        <f>SUMPRODUCT((配信視聴2024上半期[Channel Name]=テーブル1318[[#This Row],[Channel Name]])*(MONTH(配信視聴2024上半期[Published Date])=6))</f>
        <v>0</v>
      </c>
      <c r="AA78" s="10">
        <f>SUMPRODUCT((配信視聴2024下半期[Channel Name]=テーブル1318[[#This Row],[Channel Name]])*(MONTH(配信視聴2024下半期[Published Date])=7))</f>
        <v>0</v>
      </c>
      <c r="AB78" s="10">
        <f>SUMPRODUCT((配信視聴2024下半期[Channel Name]=テーブル1318[[#This Row],[Channel Name]])*(MONTH(配信視聴2024下半期[Published Date])=8))</f>
        <v>0</v>
      </c>
      <c r="AC78" s="10">
        <f>SUMPRODUCT((配信視聴2024下半期[Channel Name]=テーブル1318[[#This Row],[Channel Name]])*(MONTH(配信視聴2024下半期[Published Date])=9))</f>
        <v>0</v>
      </c>
      <c r="AD78" s="10">
        <f>SUMPRODUCT((配信視聴2024下半期[Channel Name]=テーブル1318[[#This Row],[Channel Name]])*(MONTH(配信視聴2024下半期[Published Date])=10))</f>
        <v>0</v>
      </c>
      <c r="AE78" s="10">
        <f>SUMPRODUCT((配信視聴2024下半期[Channel Name]=テーブル1318[[#This Row],[Channel Name]])*(MONTH(配信視聴2024下半期[Published Date])=11))</f>
        <v>0</v>
      </c>
      <c r="AF78" s="10">
        <f>SUMPRODUCT((配信視聴2024下半期[Channel Name]=テーブル1318[[#This Row],[Channel Name]])*(MONTH(配信視聴2024下半期[Published Date])=12))</f>
        <v>0</v>
      </c>
      <c r="AG78" s="10">
        <f>SUMPRODUCT((配信視聴2025上半期[Channel Name]=テーブル1318[[#This Row],[Channel Name]])*(MONTH(配信視聴2025上半期[Published Date])=1))</f>
        <v>0</v>
      </c>
    </row>
    <row r="79" spans="2:33" ht="15.75" customHeight="1" x14ac:dyDescent="0.25">
      <c r="B79" s="10" t="s">
        <v>91</v>
      </c>
      <c r="C7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2</v>
      </c>
      <c r="D79" s="10">
        <f>COUNTIF(配信視聴2023上半期[Channel Name], テーブル1318[[#This Row],[Channel Name]])</f>
        <v>2</v>
      </c>
      <c r="E79" s="10">
        <f>COUNTIF(配信視聴2023下半期[Channel Name], テーブル1318[[#This Row],[Channel Name]])</f>
        <v>0</v>
      </c>
      <c r="F79" s="10">
        <f>COUNTIF(配信視聴2024上半期[Channel Name], テーブル1318[[#This Row],[Channel Name]])</f>
        <v>0</v>
      </c>
      <c r="G79" s="10">
        <f>COUNTIF(配信視聴2024下半期[Channel Name], テーブル1318[[#This Row],[Channel Name]])</f>
        <v>0</v>
      </c>
      <c r="H79" s="10">
        <f>COUNTIF(配信視聴2025上半期[Channel Name], テーブル1318[[#This Row],[Channel Name]])</f>
        <v>0</v>
      </c>
      <c r="I79" s="10">
        <f>SUMPRODUCT((配信視聴2023上半期[Channel Name]=テーブル1318[[#This Row],[Channel Name]])*(MONTH(配信視聴2023上半期[Published Date])=1))</f>
        <v>0</v>
      </c>
      <c r="J79" s="10">
        <f>SUMPRODUCT((配信視聴2023上半期[Channel Name]=テーブル1318[[#This Row],[Channel Name]])*(MONTH(配信視聴2023上半期[Published Date])=2))</f>
        <v>0</v>
      </c>
      <c r="K79" s="10">
        <f>SUMPRODUCT((配信視聴2023上半期[Channel Name]=テーブル1318[[#This Row],[Channel Name]])*(MONTH(配信視聴2023上半期[Published Date])=3))</f>
        <v>0</v>
      </c>
      <c r="L79" s="10">
        <f>SUMPRODUCT((配信視聴2023上半期[Channel Name]=テーブル1318[[#This Row],[Channel Name]])*(MONTH(配信視聴2023上半期[Published Date])=4))</f>
        <v>0</v>
      </c>
      <c r="M79" s="10">
        <f>SUMPRODUCT((配信視聴2023上半期[Channel Name]=テーブル1318[[#This Row],[Channel Name]])*(MONTH(配信視聴2023上半期[Published Date])=5))</f>
        <v>0</v>
      </c>
      <c r="N79" s="10">
        <f>SUMPRODUCT((配信視聴2023上半期[Channel Name]=テーブル1318[[#This Row],[Channel Name]])*(MONTH(配信視聴2023上半期[Published Date])=6))</f>
        <v>2</v>
      </c>
      <c r="O79" s="10">
        <f>SUMPRODUCT((配信視聴2023下半期[Channel Name]=テーブル1318[[#This Row],[Channel Name]])*(MONTH(配信視聴2023下半期[Published Date])=7))</f>
        <v>0</v>
      </c>
      <c r="P79" s="10">
        <f>SUMPRODUCT((配信視聴2023下半期[Channel Name]=テーブル1318[[#This Row],[Channel Name]])*(MONTH(配信視聴2023下半期[Published Date])=8))</f>
        <v>0</v>
      </c>
      <c r="Q79" s="10">
        <f>SUMPRODUCT((配信視聴2023下半期[Channel Name]=テーブル1318[[#This Row],[Channel Name]])*(MONTH(配信視聴2023下半期[Published Date])=9))</f>
        <v>0</v>
      </c>
      <c r="R79" s="10">
        <f>SUMPRODUCT((配信視聴2023下半期[Channel Name]=テーブル1318[[#This Row],[Channel Name]])*(MONTH(配信視聴2023下半期[Published Date])=10))</f>
        <v>0</v>
      </c>
      <c r="S79" s="10">
        <f>SUMPRODUCT((配信視聴2023下半期[Channel Name]=テーブル1318[[#This Row],[Channel Name]])*(MONTH(配信視聴2023下半期[Published Date])=11))</f>
        <v>0</v>
      </c>
      <c r="T79" s="10">
        <f>SUMPRODUCT((配信視聴2023下半期[Channel Name]=テーブル1318[[#This Row],[Channel Name]])*(MONTH(配信視聴2023下半期[Published Date])=12))</f>
        <v>0</v>
      </c>
      <c r="U79" s="10">
        <f>SUMPRODUCT((配信視聴2024上半期[Channel Name]=テーブル1318[[#This Row],[Channel Name]])*(MONTH(配信視聴2024上半期[Published Date])=1))</f>
        <v>0</v>
      </c>
      <c r="V79" s="10">
        <f>SUMPRODUCT((配信視聴2024上半期[Channel Name]=テーブル1318[[#This Row],[Channel Name]])*(MONTH(配信視聴2024上半期[Published Date])=2))</f>
        <v>0</v>
      </c>
      <c r="W79" s="10">
        <f>SUMPRODUCT((配信視聴2024上半期[Channel Name]=テーブル1318[[#This Row],[Channel Name]])*(MONTH(配信視聴2024上半期[Published Date])=3))</f>
        <v>0</v>
      </c>
      <c r="X79" s="10">
        <f>SUMPRODUCT((配信視聴2024上半期[Channel Name]=テーブル1318[[#This Row],[Channel Name]])*(MONTH(配信視聴2024上半期[Published Date])=4))</f>
        <v>0</v>
      </c>
      <c r="Y79" s="10">
        <f>SUMPRODUCT((配信視聴2024上半期[Channel Name]=テーブル1318[[#This Row],[Channel Name]])*(MONTH(配信視聴2024上半期[Published Date])=5))</f>
        <v>0</v>
      </c>
      <c r="Z79" s="10">
        <f>SUMPRODUCT((配信視聴2024上半期[Channel Name]=テーブル1318[[#This Row],[Channel Name]])*(MONTH(配信視聴2024上半期[Published Date])=6))</f>
        <v>0</v>
      </c>
      <c r="AA79" s="10">
        <f>SUMPRODUCT((配信視聴2024下半期[Channel Name]=テーブル1318[[#This Row],[Channel Name]])*(MONTH(配信視聴2024下半期[Published Date])=7))</f>
        <v>0</v>
      </c>
      <c r="AB79" s="10">
        <f>SUMPRODUCT((配信視聴2024下半期[Channel Name]=テーブル1318[[#This Row],[Channel Name]])*(MONTH(配信視聴2024下半期[Published Date])=8))</f>
        <v>0</v>
      </c>
      <c r="AC79" s="10">
        <f>SUMPRODUCT((配信視聴2024下半期[Channel Name]=テーブル1318[[#This Row],[Channel Name]])*(MONTH(配信視聴2024下半期[Published Date])=9))</f>
        <v>0</v>
      </c>
      <c r="AD79" s="10">
        <f>SUMPRODUCT((配信視聴2024下半期[Channel Name]=テーブル1318[[#This Row],[Channel Name]])*(MONTH(配信視聴2024下半期[Published Date])=10))</f>
        <v>0</v>
      </c>
      <c r="AE79" s="10">
        <f>SUMPRODUCT((配信視聴2024下半期[Channel Name]=テーブル1318[[#This Row],[Channel Name]])*(MONTH(配信視聴2024下半期[Published Date])=11))</f>
        <v>0</v>
      </c>
      <c r="AF79" s="10">
        <f>SUMPRODUCT((配信視聴2024下半期[Channel Name]=テーブル1318[[#This Row],[Channel Name]])*(MONTH(配信視聴2024下半期[Published Date])=12))</f>
        <v>0</v>
      </c>
      <c r="AG79" s="10">
        <f>SUMPRODUCT((配信視聴2025上半期[Channel Name]=テーブル1318[[#This Row],[Channel Name]])*(MONTH(配信視聴2025上半期[Published Date])=1))</f>
        <v>0</v>
      </c>
    </row>
    <row r="80" spans="2:33" ht="15.75" customHeight="1" x14ac:dyDescent="0.25">
      <c r="B80" s="10" t="s">
        <v>76</v>
      </c>
      <c r="C8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0" s="10">
        <f>COUNTIF(配信視聴2023上半期[Channel Name], テーブル1318[[#This Row],[Channel Name]])</f>
        <v>0</v>
      </c>
      <c r="E80" s="10">
        <f>COUNTIF(配信視聴2023下半期[Channel Name], テーブル1318[[#This Row],[Channel Name]])</f>
        <v>1</v>
      </c>
      <c r="F80" s="10">
        <f>COUNTIF(配信視聴2024上半期[Channel Name], テーブル1318[[#This Row],[Channel Name]])</f>
        <v>0</v>
      </c>
      <c r="G80" s="10">
        <f>COUNTIF(配信視聴2024下半期[Channel Name], テーブル1318[[#This Row],[Channel Name]])</f>
        <v>0</v>
      </c>
      <c r="H80" s="10">
        <f>COUNTIF(配信視聴2025上半期[Channel Name], テーブル1318[[#This Row],[Channel Name]])</f>
        <v>0</v>
      </c>
      <c r="I80" s="10">
        <f>SUMPRODUCT((配信視聴2023上半期[Channel Name]=テーブル1318[[#This Row],[Channel Name]])*(MONTH(配信視聴2023上半期[Published Date])=1))</f>
        <v>0</v>
      </c>
      <c r="J80" s="10">
        <f>SUMPRODUCT((配信視聴2023上半期[Channel Name]=テーブル1318[[#This Row],[Channel Name]])*(MONTH(配信視聴2023上半期[Published Date])=2))</f>
        <v>0</v>
      </c>
      <c r="K80" s="10">
        <f>SUMPRODUCT((配信視聴2023上半期[Channel Name]=テーブル1318[[#This Row],[Channel Name]])*(MONTH(配信視聴2023上半期[Published Date])=3))</f>
        <v>0</v>
      </c>
      <c r="L80" s="10">
        <f>SUMPRODUCT((配信視聴2023上半期[Channel Name]=テーブル1318[[#This Row],[Channel Name]])*(MONTH(配信視聴2023上半期[Published Date])=4))</f>
        <v>0</v>
      </c>
      <c r="M80" s="10">
        <f>SUMPRODUCT((配信視聴2023上半期[Channel Name]=テーブル1318[[#This Row],[Channel Name]])*(MONTH(配信視聴2023上半期[Published Date])=5))</f>
        <v>0</v>
      </c>
      <c r="N80" s="10">
        <f>SUMPRODUCT((配信視聴2023上半期[Channel Name]=テーブル1318[[#This Row],[Channel Name]])*(MONTH(配信視聴2023上半期[Published Date])=6))</f>
        <v>0</v>
      </c>
      <c r="O80" s="10">
        <f>SUMPRODUCT((配信視聴2023下半期[Channel Name]=テーブル1318[[#This Row],[Channel Name]])*(MONTH(配信視聴2023下半期[Published Date])=7))</f>
        <v>1</v>
      </c>
      <c r="P80" s="10">
        <f>SUMPRODUCT((配信視聴2023下半期[Channel Name]=テーブル1318[[#This Row],[Channel Name]])*(MONTH(配信視聴2023下半期[Published Date])=8))</f>
        <v>0</v>
      </c>
      <c r="Q80" s="10">
        <f>SUMPRODUCT((配信視聴2023下半期[Channel Name]=テーブル1318[[#This Row],[Channel Name]])*(MONTH(配信視聴2023下半期[Published Date])=9))</f>
        <v>0</v>
      </c>
      <c r="R80" s="10">
        <f>SUMPRODUCT((配信視聴2023下半期[Channel Name]=テーブル1318[[#This Row],[Channel Name]])*(MONTH(配信視聴2023下半期[Published Date])=10))</f>
        <v>0</v>
      </c>
      <c r="S80" s="10">
        <f>SUMPRODUCT((配信視聴2023下半期[Channel Name]=テーブル1318[[#This Row],[Channel Name]])*(MONTH(配信視聴2023下半期[Published Date])=11))</f>
        <v>0</v>
      </c>
      <c r="T80" s="10">
        <f>SUMPRODUCT((配信視聴2023下半期[Channel Name]=テーブル1318[[#This Row],[Channel Name]])*(MONTH(配信視聴2023下半期[Published Date])=12))</f>
        <v>0</v>
      </c>
      <c r="U80" s="10">
        <f>SUMPRODUCT((配信視聴2024上半期[Channel Name]=テーブル1318[[#This Row],[Channel Name]])*(MONTH(配信視聴2024上半期[Published Date])=1))</f>
        <v>0</v>
      </c>
      <c r="V80" s="10">
        <f>SUMPRODUCT((配信視聴2024上半期[Channel Name]=テーブル1318[[#This Row],[Channel Name]])*(MONTH(配信視聴2024上半期[Published Date])=2))</f>
        <v>0</v>
      </c>
      <c r="W80" s="10">
        <f>SUMPRODUCT((配信視聴2024上半期[Channel Name]=テーブル1318[[#This Row],[Channel Name]])*(MONTH(配信視聴2024上半期[Published Date])=3))</f>
        <v>0</v>
      </c>
      <c r="X80" s="10">
        <f>SUMPRODUCT((配信視聴2024上半期[Channel Name]=テーブル1318[[#This Row],[Channel Name]])*(MONTH(配信視聴2024上半期[Published Date])=4))</f>
        <v>0</v>
      </c>
      <c r="Y80" s="10">
        <f>SUMPRODUCT((配信視聴2024上半期[Channel Name]=テーブル1318[[#This Row],[Channel Name]])*(MONTH(配信視聴2024上半期[Published Date])=5))</f>
        <v>0</v>
      </c>
      <c r="Z80" s="10">
        <f>SUMPRODUCT((配信視聴2024上半期[Channel Name]=テーブル1318[[#This Row],[Channel Name]])*(MONTH(配信視聴2024上半期[Published Date])=6))</f>
        <v>0</v>
      </c>
      <c r="AA80" s="10">
        <f>SUMPRODUCT((配信視聴2024下半期[Channel Name]=テーブル1318[[#This Row],[Channel Name]])*(MONTH(配信視聴2024下半期[Published Date])=7))</f>
        <v>0</v>
      </c>
      <c r="AB80" s="10">
        <f>SUMPRODUCT((配信視聴2024下半期[Channel Name]=テーブル1318[[#This Row],[Channel Name]])*(MONTH(配信視聴2024下半期[Published Date])=8))</f>
        <v>0</v>
      </c>
      <c r="AC80" s="10">
        <f>SUMPRODUCT((配信視聴2024下半期[Channel Name]=テーブル1318[[#This Row],[Channel Name]])*(MONTH(配信視聴2024下半期[Published Date])=9))</f>
        <v>0</v>
      </c>
      <c r="AD80" s="10">
        <f>SUMPRODUCT((配信視聴2024下半期[Channel Name]=テーブル1318[[#This Row],[Channel Name]])*(MONTH(配信視聴2024下半期[Published Date])=10))</f>
        <v>0</v>
      </c>
      <c r="AE80" s="10">
        <f>SUMPRODUCT((配信視聴2024下半期[Channel Name]=テーブル1318[[#This Row],[Channel Name]])*(MONTH(配信視聴2024下半期[Published Date])=11))</f>
        <v>0</v>
      </c>
      <c r="AF80" s="10">
        <f>SUMPRODUCT((配信視聴2024下半期[Channel Name]=テーブル1318[[#This Row],[Channel Name]])*(MONTH(配信視聴2024下半期[Published Date])=12))</f>
        <v>0</v>
      </c>
      <c r="AG80" s="10">
        <f>SUMPRODUCT((配信視聴2025上半期[Channel Name]=テーブル1318[[#This Row],[Channel Name]])*(MONTH(配信視聴2025上半期[Published Date])=1))</f>
        <v>0</v>
      </c>
    </row>
    <row r="81" spans="2:33" ht="15.75" customHeight="1" x14ac:dyDescent="0.25">
      <c r="B81" s="10" t="s">
        <v>80</v>
      </c>
      <c r="C8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1" s="10">
        <f>COUNTIF(配信視聴2023上半期[Channel Name], テーブル1318[[#This Row],[Channel Name]])</f>
        <v>0</v>
      </c>
      <c r="E81" s="10">
        <f>COUNTIF(配信視聴2023下半期[Channel Name], テーブル1318[[#This Row],[Channel Name]])</f>
        <v>1</v>
      </c>
      <c r="F81" s="10">
        <f>COUNTIF(配信視聴2024上半期[Channel Name], テーブル1318[[#This Row],[Channel Name]])</f>
        <v>0</v>
      </c>
      <c r="G81" s="10">
        <f>COUNTIF(配信視聴2024下半期[Channel Name], テーブル1318[[#This Row],[Channel Name]])</f>
        <v>0</v>
      </c>
      <c r="H81" s="10">
        <f>COUNTIF(配信視聴2025上半期[Channel Name], テーブル1318[[#This Row],[Channel Name]])</f>
        <v>0</v>
      </c>
      <c r="I81" s="10">
        <f>SUMPRODUCT((配信視聴2023上半期[Channel Name]=テーブル1318[[#This Row],[Channel Name]])*(MONTH(配信視聴2023上半期[Published Date])=1))</f>
        <v>0</v>
      </c>
      <c r="J81" s="10">
        <f>SUMPRODUCT((配信視聴2023上半期[Channel Name]=テーブル1318[[#This Row],[Channel Name]])*(MONTH(配信視聴2023上半期[Published Date])=2))</f>
        <v>0</v>
      </c>
      <c r="K81" s="10">
        <f>SUMPRODUCT((配信視聴2023上半期[Channel Name]=テーブル1318[[#This Row],[Channel Name]])*(MONTH(配信視聴2023上半期[Published Date])=3))</f>
        <v>0</v>
      </c>
      <c r="L81" s="10">
        <f>SUMPRODUCT((配信視聴2023上半期[Channel Name]=テーブル1318[[#This Row],[Channel Name]])*(MONTH(配信視聴2023上半期[Published Date])=4))</f>
        <v>0</v>
      </c>
      <c r="M81" s="10">
        <f>SUMPRODUCT((配信視聴2023上半期[Channel Name]=テーブル1318[[#This Row],[Channel Name]])*(MONTH(配信視聴2023上半期[Published Date])=5))</f>
        <v>0</v>
      </c>
      <c r="N81" s="10">
        <f>SUMPRODUCT((配信視聴2023上半期[Channel Name]=テーブル1318[[#This Row],[Channel Name]])*(MONTH(配信視聴2023上半期[Published Date])=6))</f>
        <v>0</v>
      </c>
      <c r="O81" s="10">
        <f>SUMPRODUCT((配信視聴2023下半期[Channel Name]=テーブル1318[[#This Row],[Channel Name]])*(MONTH(配信視聴2023下半期[Published Date])=7))</f>
        <v>1</v>
      </c>
      <c r="P81" s="10">
        <f>SUMPRODUCT((配信視聴2023下半期[Channel Name]=テーブル1318[[#This Row],[Channel Name]])*(MONTH(配信視聴2023下半期[Published Date])=8))</f>
        <v>0</v>
      </c>
      <c r="Q81" s="10">
        <f>SUMPRODUCT((配信視聴2023下半期[Channel Name]=テーブル1318[[#This Row],[Channel Name]])*(MONTH(配信視聴2023下半期[Published Date])=9))</f>
        <v>0</v>
      </c>
      <c r="R81" s="10">
        <f>SUMPRODUCT((配信視聴2023下半期[Channel Name]=テーブル1318[[#This Row],[Channel Name]])*(MONTH(配信視聴2023下半期[Published Date])=10))</f>
        <v>0</v>
      </c>
      <c r="S81" s="10">
        <f>SUMPRODUCT((配信視聴2023下半期[Channel Name]=テーブル1318[[#This Row],[Channel Name]])*(MONTH(配信視聴2023下半期[Published Date])=11))</f>
        <v>0</v>
      </c>
      <c r="T81" s="10">
        <f>SUMPRODUCT((配信視聴2023下半期[Channel Name]=テーブル1318[[#This Row],[Channel Name]])*(MONTH(配信視聴2023下半期[Published Date])=12))</f>
        <v>0</v>
      </c>
      <c r="U81" s="10">
        <f>SUMPRODUCT((配信視聴2024上半期[Channel Name]=テーブル1318[[#This Row],[Channel Name]])*(MONTH(配信視聴2024上半期[Published Date])=1))</f>
        <v>0</v>
      </c>
      <c r="V81" s="10">
        <f>SUMPRODUCT((配信視聴2024上半期[Channel Name]=テーブル1318[[#This Row],[Channel Name]])*(MONTH(配信視聴2024上半期[Published Date])=2))</f>
        <v>0</v>
      </c>
      <c r="W81" s="10">
        <f>SUMPRODUCT((配信視聴2024上半期[Channel Name]=テーブル1318[[#This Row],[Channel Name]])*(MONTH(配信視聴2024上半期[Published Date])=3))</f>
        <v>0</v>
      </c>
      <c r="X81" s="10">
        <f>SUMPRODUCT((配信視聴2024上半期[Channel Name]=テーブル1318[[#This Row],[Channel Name]])*(MONTH(配信視聴2024上半期[Published Date])=4))</f>
        <v>0</v>
      </c>
      <c r="Y81" s="10">
        <f>SUMPRODUCT((配信視聴2024上半期[Channel Name]=テーブル1318[[#This Row],[Channel Name]])*(MONTH(配信視聴2024上半期[Published Date])=5))</f>
        <v>0</v>
      </c>
      <c r="Z81" s="10">
        <f>SUMPRODUCT((配信視聴2024上半期[Channel Name]=テーブル1318[[#This Row],[Channel Name]])*(MONTH(配信視聴2024上半期[Published Date])=6))</f>
        <v>0</v>
      </c>
      <c r="AA81" s="10">
        <f>SUMPRODUCT((配信視聴2024下半期[Channel Name]=テーブル1318[[#This Row],[Channel Name]])*(MONTH(配信視聴2024下半期[Published Date])=7))</f>
        <v>0</v>
      </c>
      <c r="AB81" s="10">
        <f>SUMPRODUCT((配信視聴2024下半期[Channel Name]=テーブル1318[[#This Row],[Channel Name]])*(MONTH(配信視聴2024下半期[Published Date])=8))</f>
        <v>0</v>
      </c>
      <c r="AC81" s="10">
        <f>SUMPRODUCT((配信視聴2024下半期[Channel Name]=テーブル1318[[#This Row],[Channel Name]])*(MONTH(配信視聴2024下半期[Published Date])=9))</f>
        <v>0</v>
      </c>
      <c r="AD81" s="10">
        <f>SUMPRODUCT((配信視聴2024下半期[Channel Name]=テーブル1318[[#This Row],[Channel Name]])*(MONTH(配信視聴2024下半期[Published Date])=10))</f>
        <v>0</v>
      </c>
      <c r="AE81" s="10">
        <f>SUMPRODUCT((配信視聴2024下半期[Channel Name]=テーブル1318[[#This Row],[Channel Name]])*(MONTH(配信視聴2024下半期[Published Date])=11))</f>
        <v>0</v>
      </c>
      <c r="AF81" s="10">
        <f>SUMPRODUCT((配信視聴2024下半期[Channel Name]=テーブル1318[[#This Row],[Channel Name]])*(MONTH(配信視聴2024下半期[Published Date])=12))</f>
        <v>0</v>
      </c>
      <c r="AG81" s="10">
        <f>SUMPRODUCT((配信視聴2025上半期[Channel Name]=テーブル1318[[#This Row],[Channel Name]])*(MONTH(配信視聴2025上半期[Published Date])=1))</f>
        <v>0</v>
      </c>
    </row>
    <row r="82" spans="2:33" ht="15.75" customHeight="1" x14ac:dyDescent="0.25">
      <c r="B82" s="10" t="s">
        <v>78</v>
      </c>
      <c r="C8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2" s="10">
        <f>COUNTIF(配信視聴2023上半期[Channel Name], テーブル1318[[#This Row],[Channel Name]])</f>
        <v>0</v>
      </c>
      <c r="E82" s="10">
        <f>COUNTIF(配信視聴2023下半期[Channel Name], テーブル1318[[#This Row],[Channel Name]])</f>
        <v>1</v>
      </c>
      <c r="F82" s="10">
        <f>COUNTIF(配信視聴2024上半期[Channel Name], テーブル1318[[#This Row],[Channel Name]])</f>
        <v>0</v>
      </c>
      <c r="G82" s="10">
        <f>COUNTIF(配信視聴2024下半期[Channel Name], テーブル1318[[#This Row],[Channel Name]])</f>
        <v>0</v>
      </c>
      <c r="H82" s="10">
        <f>COUNTIF(配信視聴2025上半期[Channel Name], テーブル1318[[#This Row],[Channel Name]])</f>
        <v>0</v>
      </c>
      <c r="I82" s="10">
        <f>SUMPRODUCT((配信視聴2023上半期[Channel Name]=テーブル1318[[#This Row],[Channel Name]])*(MONTH(配信視聴2023上半期[Published Date])=1))</f>
        <v>0</v>
      </c>
      <c r="J82" s="10">
        <f>SUMPRODUCT((配信視聴2023上半期[Channel Name]=テーブル1318[[#This Row],[Channel Name]])*(MONTH(配信視聴2023上半期[Published Date])=2))</f>
        <v>0</v>
      </c>
      <c r="K82" s="10">
        <f>SUMPRODUCT((配信視聴2023上半期[Channel Name]=テーブル1318[[#This Row],[Channel Name]])*(MONTH(配信視聴2023上半期[Published Date])=3))</f>
        <v>0</v>
      </c>
      <c r="L82" s="10">
        <f>SUMPRODUCT((配信視聴2023上半期[Channel Name]=テーブル1318[[#This Row],[Channel Name]])*(MONTH(配信視聴2023上半期[Published Date])=4))</f>
        <v>0</v>
      </c>
      <c r="M82" s="10">
        <f>SUMPRODUCT((配信視聴2023上半期[Channel Name]=テーブル1318[[#This Row],[Channel Name]])*(MONTH(配信視聴2023上半期[Published Date])=5))</f>
        <v>0</v>
      </c>
      <c r="N82" s="10">
        <f>SUMPRODUCT((配信視聴2023上半期[Channel Name]=テーブル1318[[#This Row],[Channel Name]])*(MONTH(配信視聴2023上半期[Published Date])=6))</f>
        <v>0</v>
      </c>
      <c r="O82" s="10">
        <f>SUMPRODUCT((配信視聴2023下半期[Channel Name]=テーブル1318[[#This Row],[Channel Name]])*(MONTH(配信視聴2023下半期[Published Date])=7))</f>
        <v>1</v>
      </c>
      <c r="P82" s="10">
        <f>SUMPRODUCT((配信視聴2023下半期[Channel Name]=テーブル1318[[#This Row],[Channel Name]])*(MONTH(配信視聴2023下半期[Published Date])=8))</f>
        <v>0</v>
      </c>
      <c r="Q82" s="10">
        <f>SUMPRODUCT((配信視聴2023下半期[Channel Name]=テーブル1318[[#This Row],[Channel Name]])*(MONTH(配信視聴2023下半期[Published Date])=9))</f>
        <v>0</v>
      </c>
      <c r="R82" s="10">
        <f>SUMPRODUCT((配信視聴2023下半期[Channel Name]=テーブル1318[[#This Row],[Channel Name]])*(MONTH(配信視聴2023下半期[Published Date])=10))</f>
        <v>0</v>
      </c>
      <c r="S82" s="10">
        <f>SUMPRODUCT((配信視聴2023下半期[Channel Name]=テーブル1318[[#This Row],[Channel Name]])*(MONTH(配信視聴2023下半期[Published Date])=11))</f>
        <v>0</v>
      </c>
      <c r="T82" s="10">
        <f>SUMPRODUCT((配信視聴2023下半期[Channel Name]=テーブル1318[[#This Row],[Channel Name]])*(MONTH(配信視聴2023下半期[Published Date])=12))</f>
        <v>0</v>
      </c>
      <c r="U82" s="10">
        <f>SUMPRODUCT((配信視聴2024上半期[Channel Name]=テーブル1318[[#This Row],[Channel Name]])*(MONTH(配信視聴2024上半期[Published Date])=1))</f>
        <v>0</v>
      </c>
      <c r="V82" s="10">
        <f>SUMPRODUCT((配信視聴2024上半期[Channel Name]=テーブル1318[[#This Row],[Channel Name]])*(MONTH(配信視聴2024上半期[Published Date])=2))</f>
        <v>0</v>
      </c>
      <c r="W82" s="10">
        <f>SUMPRODUCT((配信視聴2024上半期[Channel Name]=テーブル1318[[#This Row],[Channel Name]])*(MONTH(配信視聴2024上半期[Published Date])=3))</f>
        <v>0</v>
      </c>
      <c r="X82" s="10">
        <f>SUMPRODUCT((配信視聴2024上半期[Channel Name]=テーブル1318[[#This Row],[Channel Name]])*(MONTH(配信視聴2024上半期[Published Date])=4))</f>
        <v>0</v>
      </c>
      <c r="Y82" s="10">
        <f>SUMPRODUCT((配信視聴2024上半期[Channel Name]=テーブル1318[[#This Row],[Channel Name]])*(MONTH(配信視聴2024上半期[Published Date])=5))</f>
        <v>0</v>
      </c>
      <c r="Z82" s="10">
        <f>SUMPRODUCT((配信視聴2024上半期[Channel Name]=テーブル1318[[#This Row],[Channel Name]])*(MONTH(配信視聴2024上半期[Published Date])=6))</f>
        <v>0</v>
      </c>
      <c r="AA82" s="10">
        <f>SUMPRODUCT((配信視聴2024下半期[Channel Name]=テーブル1318[[#This Row],[Channel Name]])*(MONTH(配信視聴2024下半期[Published Date])=7))</f>
        <v>0</v>
      </c>
      <c r="AB82" s="10">
        <f>SUMPRODUCT((配信視聴2024下半期[Channel Name]=テーブル1318[[#This Row],[Channel Name]])*(MONTH(配信視聴2024下半期[Published Date])=8))</f>
        <v>0</v>
      </c>
      <c r="AC82" s="10">
        <f>SUMPRODUCT((配信視聴2024下半期[Channel Name]=テーブル1318[[#This Row],[Channel Name]])*(MONTH(配信視聴2024下半期[Published Date])=9))</f>
        <v>0</v>
      </c>
      <c r="AD82" s="10">
        <f>SUMPRODUCT((配信視聴2024下半期[Channel Name]=テーブル1318[[#This Row],[Channel Name]])*(MONTH(配信視聴2024下半期[Published Date])=10))</f>
        <v>0</v>
      </c>
      <c r="AE82" s="10">
        <f>SUMPRODUCT((配信視聴2024下半期[Channel Name]=テーブル1318[[#This Row],[Channel Name]])*(MONTH(配信視聴2024下半期[Published Date])=11))</f>
        <v>0</v>
      </c>
      <c r="AF82" s="10">
        <f>SUMPRODUCT((配信視聴2024下半期[Channel Name]=テーブル1318[[#This Row],[Channel Name]])*(MONTH(配信視聴2024下半期[Published Date])=12))</f>
        <v>0</v>
      </c>
      <c r="AG82" s="10">
        <f>SUMPRODUCT((配信視聴2025上半期[Channel Name]=テーブル1318[[#This Row],[Channel Name]])*(MONTH(配信視聴2025上半期[Published Date])=1))</f>
        <v>0</v>
      </c>
    </row>
    <row r="83" spans="2:33" ht="15.75" customHeight="1" x14ac:dyDescent="0.25">
      <c r="B83" s="10" t="s">
        <v>82</v>
      </c>
      <c r="C8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3" s="10">
        <f>COUNTIF(配信視聴2023上半期[Channel Name], テーブル1318[[#This Row],[Channel Name]])</f>
        <v>0</v>
      </c>
      <c r="E83" s="10">
        <f>COUNTIF(配信視聴2023下半期[Channel Name], テーブル1318[[#This Row],[Channel Name]])</f>
        <v>1</v>
      </c>
      <c r="F83" s="10">
        <f>COUNTIF(配信視聴2024上半期[Channel Name], テーブル1318[[#This Row],[Channel Name]])</f>
        <v>0</v>
      </c>
      <c r="G83" s="10">
        <f>COUNTIF(配信視聴2024下半期[Channel Name], テーブル1318[[#This Row],[Channel Name]])</f>
        <v>0</v>
      </c>
      <c r="H83" s="10">
        <f>COUNTIF(配信視聴2025上半期[Channel Name], テーブル1318[[#This Row],[Channel Name]])</f>
        <v>0</v>
      </c>
      <c r="I83" s="10">
        <f>SUMPRODUCT((配信視聴2023上半期[Channel Name]=テーブル1318[[#This Row],[Channel Name]])*(MONTH(配信視聴2023上半期[Published Date])=1))</f>
        <v>0</v>
      </c>
      <c r="J83" s="10">
        <f>SUMPRODUCT((配信視聴2023上半期[Channel Name]=テーブル1318[[#This Row],[Channel Name]])*(MONTH(配信視聴2023上半期[Published Date])=2))</f>
        <v>0</v>
      </c>
      <c r="K83" s="10">
        <f>SUMPRODUCT((配信視聴2023上半期[Channel Name]=テーブル1318[[#This Row],[Channel Name]])*(MONTH(配信視聴2023上半期[Published Date])=3))</f>
        <v>0</v>
      </c>
      <c r="L83" s="10">
        <f>SUMPRODUCT((配信視聴2023上半期[Channel Name]=テーブル1318[[#This Row],[Channel Name]])*(MONTH(配信視聴2023上半期[Published Date])=4))</f>
        <v>0</v>
      </c>
      <c r="M83" s="10">
        <f>SUMPRODUCT((配信視聴2023上半期[Channel Name]=テーブル1318[[#This Row],[Channel Name]])*(MONTH(配信視聴2023上半期[Published Date])=5))</f>
        <v>0</v>
      </c>
      <c r="N83" s="10">
        <f>SUMPRODUCT((配信視聴2023上半期[Channel Name]=テーブル1318[[#This Row],[Channel Name]])*(MONTH(配信視聴2023上半期[Published Date])=6))</f>
        <v>0</v>
      </c>
      <c r="O83" s="10">
        <f>SUMPRODUCT((配信視聴2023下半期[Channel Name]=テーブル1318[[#This Row],[Channel Name]])*(MONTH(配信視聴2023下半期[Published Date])=7))</f>
        <v>0</v>
      </c>
      <c r="P83" s="10">
        <f>SUMPRODUCT((配信視聴2023下半期[Channel Name]=テーブル1318[[#This Row],[Channel Name]])*(MONTH(配信視聴2023下半期[Published Date])=8))</f>
        <v>1</v>
      </c>
      <c r="Q83" s="10">
        <f>SUMPRODUCT((配信視聴2023下半期[Channel Name]=テーブル1318[[#This Row],[Channel Name]])*(MONTH(配信視聴2023下半期[Published Date])=9))</f>
        <v>0</v>
      </c>
      <c r="R83" s="10">
        <f>SUMPRODUCT((配信視聴2023下半期[Channel Name]=テーブル1318[[#This Row],[Channel Name]])*(MONTH(配信視聴2023下半期[Published Date])=10))</f>
        <v>0</v>
      </c>
      <c r="S83" s="10">
        <f>SUMPRODUCT((配信視聴2023下半期[Channel Name]=テーブル1318[[#This Row],[Channel Name]])*(MONTH(配信視聴2023下半期[Published Date])=11))</f>
        <v>0</v>
      </c>
      <c r="T83" s="10">
        <f>SUMPRODUCT((配信視聴2023下半期[Channel Name]=テーブル1318[[#This Row],[Channel Name]])*(MONTH(配信視聴2023下半期[Published Date])=12))</f>
        <v>0</v>
      </c>
      <c r="U83" s="10">
        <f>SUMPRODUCT((配信視聴2024上半期[Channel Name]=テーブル1318[[#This Row],[Channel Name]])*(MONTH(配信視聴2024上半期[Published Date])=1))</f>
        <v>0</v>
      </c>
      <c r="V83" s="10">
        <f>SUMPRODUCT((配信視聴2024上半期[Channel Name]=テーブル1318[[#This Row],[Channel Name]])*(MONTH(配信視聴2024上半期[Published Date])=2))</f>
        <v>0</v>
      </c>
      <c r="W83" s="10">
        <f>SUMPRODUCT((配信視聴2024上半期[Channel Name]=テーブル1318[[#This Row],[Channel Name]])*(MONTH(配信視聴2024上半期[Published Date])=3))</f>
        <v>0</v>
      </c>
      <c r="X83" s="10">
        <f>SUMPRODUCT((配信視聴2024上半期[Channel Name]=テーブル1318[[#This Row],[Channel Name]])*(MONTH(配信視聴2024上半期[Published Date])=4))</f>
        <v>0</v>
      </c>
      <c r="Y83" s="10">
        <f>SUMPRODUCT((配信視聴2024上半期[Channel Name]=テーブル1318[[#This Row],[Channel Name]])*(MONTH(配信視聴2024上半期[Published Date])=5))</f>
        <v>0</v>
      </c>
      <c r="Z83" s="10">
        <f>SUMPRODUCT((配信視聴2024上半期[Channel Name]=テーブル1318[[#This Row],[Channel Name]])*(MONTH(配信視聴2024上半期[Published Date])=6))</f>
        <v>0</v>
      </c>
      <c r="AA83" s="10">
        <f>SUMPRODUCT((配信視聴2024下半期[Channel Name]=テーブル1318[[#This Row],[Channel Name]])*(MONTH(配信視聴2024下半期[Published Date])=7))</f>
        <v>0</v>
      </c>
      <c r="AB83" s="10">
        <f>SUMPRODUCT((配信視聴2024下半期[Channel Name]=テーブル1318[[#This Row],[Channel Name]])*(MONTH(配信視聴2024下半期[Published Date])=8))</f>
        <v>0</v>
      </c>
      <c r="AC83" s="10">
        <f>SUMPRODUCT((配信視聴2024下半期[Channel Name]=テーブル1318[[#This Row],[Channel Name]])*(MONTH(配信視聴2024下半期[Published Date])=9))</f>
        <v>0</v>
      </c>
      <c r="AD83" s="10">
        <f>SUMPRODUCT((配信視聴2024下半期[Channel Name]=テーブル1318[[#This Row],[Channel Name]])*(MONTH(配信視聴2024下半期[Published Date])=10))</f>
        <v>0</v>
      </c>
      <c r="AE83" s="10">
        <f>SUMPRODUCT((配信視聴2024下半期[Channel Name]=テーブル1318[[#This Row],[Channel Name]])*(MONTH(配信視聴2024下半期[Published Date])=11))</f>
        <v>0</v>
      </c>
      <c r="AF83" s="10">
        <f>SUMPRODUCT((配信視聴2024下半期[Channel Name]=テーブル1318[[#This Row],[Channel Name]])*(MONTH(配信視聴2024下半期[Published Date])=12))</f>
        <v>0</v>
      </c>
      <c r="AG83" s="10">
        <f>SUMPRODUCT((配信視聴2025上半期[Channel Name]=テーブル1318[[#This Row],[Channel Name]])*(MONTH(配信視聴2025上半期[Published Date])=1))</f>
        <v>0</v>
      </c>
    </row>
    <row r="84" spans="2:33" ht="15.75" customHeight="1" x14ac:dyDescent="0.25">
      <c r="B84" s="10" t="s">
        <v>96</v>
      </c>
      <c r="C8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4" s="10">
        <f>COUNTIF(配信視聴2023上半期[Channel Name], テーブル1318[[#This Row],[Channel Name]])</f>
        <v>0</v>
      </c>
      <c r="E84" s="10">
        <f>COUNTIF(配信視聴2023下半期[Channel Name], テーブル1318[[#This Row],[Channel Name]])</f>
        <v>1</v>
      </c>
      <c r="F84" s="10">
        <f>COUNTIF(配信視聴2024上半期[Channel Name], テーブル1318[[#This Row],[Channel Name]])</f>
        <v>0</v>
      </c>
      <c r="G84" s="10">
        <f>COUNTIF(配信視聴2024下半期[Channel Name], テーブル1318[[#This Row],[Channel Name]])</f>
        <v>0</v>
      </c>
      <c r="H84" s="10">
        <f>COUNTIF(配信視聴2025上半期[Channel Name], テーブル1318[[#This Row],[Channel Name]])</f>
        <v>0</v>
      </c>
      <c r="I84" s="10">
        <f>SUMPRODUCT((配信視聴2023上半期[Channel Name]=テーブル1318[[#This Row],[Channel Name]])*(MONTH(配信視聴2023上半期[Published Date])=1))</f>
        <v>0</v>
      </c>
      <c r="J84" s="10">
        <f>SUMPRODUCT((配信視聴2023上半期[Channel Name]=テーブル1318[[#This Row],[Channel Name]])*(MONTH(配信視聴2023上半期[Published Date])=2))</f>
        <v>0</v>
      </c>
      <c r="K84" s="10">
        <f>SUMPRODUCT((配信視聴2023上半期[Channel Name]=テーブル1318[[#This Row],[Channel Name]])*(MONTH(配信視聴2023上半期[Published Date])=3))</f>
        <v>0</v>
      </c>
      <c r="L84" s="10">
        <f>SUMPRODUCT((配信視聴2023上半期[Channel Name]=テーブル1318[[#This Row],[Channel Name]])*(MONTH(配信視聴2023上半期[Published Date])=4))</f>
        <v>0</v>
      </c>
      <c r="M84" s="10">
        <f>SUMPRODUCT((配信視聴2023上半期[Channel Name]=テーブル1318[[#This Row],[Channel Name]])*(MONTH(配信視聴2023上半期[Published Date])=5))</f>
        <v>0</v>
      </c>
      <c r="N84" s="10">
        <f>SUMPRODUCT((配信視聴2023上半期[Channel Name]=テーブル1318[[#This Row],[Channel Name]])*(MONTH(配信視聴2023上半期[Published Date])=6))</f>
        <v>0</v>
      </c>
      <c r="O84" s="10">
        <f>SUMPRODUCT((配信視聴2023下半期[Channel Name]=テーブル1318[[#This Row],[Channel Name]])*(MONTH(配信視聴2023下半期[Published Date])=7))</f>
        <v>0</v>
      </c>
      <c r="P84" s="10">
        <f>SUMPRODUCT((配信視聴2023下半期[Channel Name]=テーブル1318[[#This Row],[Channel Name]])*(MONTH(配信視聴2023下半期[Published Date])=8))</f>
        <v>0</v>
      </c>
      <c r="Q84" s="10">
        <f>SUMPRODUCT((配信視聴2023下半期[Channel Name]=テーブル1318[[#This Row],[Channel Name]])*(MONTH(配信視聴2023下半期[Published Date])=9))</f>
        <v>0</v>
      </c>
      <c r="R84" s="10">
        <f>SUMPRODUCT((配信視聴2023下半期[Channel Name]=テーブル1318[[#This Row],[Channel Name]])*(MONTH(配信視聴2023下半期[Published Date])=10))</f>
        <v>0</v>
      </c>
      <c r="S84" s="10">
        <f>SUMPRODUCT((配信視聴2023下半期[Channel Name]=テーブル1318[[#This Row],[Channel Name]])*(MONTH(配信視聴2023下半期[Published Date])=11))</f>
        <v>1</v>
      </c>
      <c r="T84" s="10">
        <f>SUMPRODUCT((配信視聴2023下半期[Channel Name]=テーブル1318[[#This Row],[Channel Name]])*(MONTH(配信視聴2023下半期[Published Date])=12))</f>
        <v>0</v>
      </c>
      <c r="U84" s="10">
        <f>SUMPRODUCT((配信視聴2024上半期[Channel Name]=テーブル1318[[#This Row],[Channel Name]])*(MONTH(配信視聴2024上半期[Published Date])=1))</f>
        <v>0</v>
      </c>
      <c r="V84" s="10">
        <f>SUMPRODUCT((配信視聴2024上半期[Channel Name]=テーブル1318[[#This Row],[Channel Name]])*(MONTH(配信視聴2024上半期[Published Date])=2))</f>
        <v>0</v>
      </c>
      <c r="W84" s="10">
        <f>SUMPRODUCT((配信視聴2024上半期[Channel Name]=テーブル1318[[#This Row],[Channel Name]])*(MONTH(配信視聴2024上半期[Published Date])=3))</f>
        <v>0</v>
      </c>
      <c r="X84" s="10">
        <f>SUMPRODUCT((配信視聴2024上半期[Channel Name]=テーブル1318[[#This Row],[Channel Name]])*(MONTH(配信視聴2024上半期[Published Date])=4))</f>
        <v>0</v>
      </c>
      <c r="Y84" s="10">
        <f>SUMPRODUCT((配信視聴2024上半期[Channel Name]=テーブル1318[[#This Row],[Channel Name]])*(MONTH(配信視聴2024上半期[Published Date])=5))</f>
        <v>0</v>
      </c>
      <c r="Z84" s="10">
        <f>SUMPRODUCT((配信視聴2024上半期[Channel Name]=テーブル1318[[#This Row],[Channel Name]])*(MONTH(配信視聴2024上半期[Published Date])=6))</f>
        <v>0</v>
      </c>
      <c r="AA84" s="10">
        <f>SUMPRODUCT((配信視聴2024下半期[Channel Name]=テーブル1318[[#This Row],[Channel Name]])*(MONTH(配信視聴2024下半期[Published Date])=7))</f>
        <v>0</v>
      </c>
      <c r="AB84" s="10">
        <f>SUMPRODUCT((配信視聴2024下半期[Channel Name]=テーブル1318[[#This Row],[Channel Name]])*(MONTH(配信視聴2024下半期[Published Date])=8))</f>
        <v>0</v>
      </c>
      <c r="AC84" s="10">
        <f>SUMPRODUCT((配信視聴2024下半期[Channel Name]=テーブル1318[[#This Row],[Channel Name]])*(MONTH(配信視聴2024下半期[Published Date])=9))</f>
        <v>0</v>
      </c>
      <c r="AD84" s="10">
        <f>SUMPRODUCT((配信視聴2024下半期[Channel Name]=テーブル1318[[#This Row],[Channel Name]])*(MONTH(配信視聴2024下半期[Published Date])=10))</f>
        <v>0</v>
      </c>
      <c r="AE84" s="10">
        <f>SUMPRODUCT((配信視聴2024下半期[Channel Name]=テーブル1318[[#This Row],[Channel Name]])*(MONTH(配信視聴2024下半期[Published Date])=11))</f>
        <v>0</v>
      </c>
      <c r="AF84" s="10">
        <f>SUMPRODUCT((配信視聴2024下半期[Channel Name]=テーブル1318[[#This Row],[Channel Name]])*(MONTH(配信視聴2024下半期[Published Date])=12))</f>
        <v>0</v>
      </c>
      <c r="AG84" s="10">
        <f>SUMPRODUCT((配信視聴2025上半期[Channel Name]=テーブル1318[[#This Row],[Channel Name]])*(MONTH(配信視聴2025上半期[Published Date])=1))</f>
        <v>0</v>
      </c>
    </row>
    <row r="85" spans="2:33" ht="15.75" customHeight="1" x14ac:dyDescent="0.25">
      <c r="B85" s="10" t="s">
        <v>97</v>
      </c>
      <c r="C8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5" s="10">
        <f>COUNTIF(配信視聴2023上半期[Channel Name], テーブル1318[[#This Row],[Channel Name]])</f>
        <v>0</v>
      </c>
      <c r="E85" s="10">
        <f>COUNTIF(配信視聴2023下半期[Channel Name], テーブル1318[[#This Row],[Channel Name]])</f>
        <v>1</v>
      </c>
      <c r="F85" s="10">
        <f>COUNTIF(配信視聴2024上半期[Channel Name], テーブル1318[[#This Row],[Channel Name]])</f>
        <v>0</v>
      </c>
      <c r="G85" s="10">
        <f>COUNTIF(配信視聴2024下半期[Channel Name], テーブル1318[[#This Row],[Channel Name]])</f>
        <v>0</v>
      </c>
      <c r="H85" s="10">
        <f>COUNTIF(配信視聴2025上半期[Channel Name], テーブル1318[[#This Row],[Channel Name]])</f>
        <v>0</v>
      </c>
      <c r="I85" s="10">
        <f>SUMPRODUCT((配信視聴2023上半期[Channel Name]=テーブル1318[[#This Row],[Channel Name]])*(MONTH(配信視聴2023上半期[Published Date])=1))</f>
        <v>0</v>
      </c>
      <c r="J85" s="10">
        <f>SUMPRODUCT((配信視聴2023上半期[Channel Name]=テーブル1318[[#This Row],[Channel Name]])*(MONTH(配信視聴2023上半期[Published Date])=2))</f>
        <v>0</v>
      </c>
      <c r="K85" s="10">
        <f>SUMPRODUCT((配信視聴2023上半期[Channel Name]=テーブル1318[[#This Row],[Channel Name]])*(MONTH(配信視聴2023上半期[Published Date])=3))</f>
        <v>0</v>
      </c>
      <c r="L85" s="10">
        <f>SUMPRODUCT((配信視聴2023上半期[Channel Name]=テーブル1318[[#This Row],[Channel Name]])*(MONTH(配信視聴2023上半期[Published Date])=4))</f>
        <v>0</v>
      </c>
      <c r="M85" s="10">
        <f>SUMPRODUCT((配信視聴2023上半期[Channel Name]=テーブル1318[[#This Row],[Channel Name]])*(MONTH(配信視聴2023上半期[Published Date])=5))</f>
        <v>0</v>
      </c>
      <c r="N85" s="10">
        <f>SUMPRODUCT((配信視聴2023上半期[Channel Name]=テーブル1318[[#This Row],[Channel Name]])*(MONTH(配信視聴2023上半期[Published Date])=6))</f>
        <v>0</v>
      </c>
      <c r="O85" s="10">
        <f>SUMPRODUCT((配信視聴2023下半期[Channel Name]=テーブル1318[[#This Row],[Channel Name]])*(MONTH(配信視聴2023下半期[Published Date])=7))</f>
        <v>0</v>
      </c>
      <c r="P85" s="10">
        <f>SUMPRODUCT((配信視聴2023下半期[Channel Name]=テーブル1318[[#This Row],[Channel Name]])*(MONTH(配信視聴2023下半期[Published Date])=8))</f>
        <v>0</v>
      </c>
      <c r="Q85" s="10">
        <f>SUMPRODUCT((配信視聴2023下半期[Channel Name]=テーブル1318[[#This Row],[Channel Name]])*(MONTH(配信視聴2023下半期[Published Date])=9))</f>
        <v>0</v>
      </c>
      <c r="R85" s="10">
        <f>SUMPRODUCT((配信視聴2023下半期[Channel Name]=テーブル1318[[#This Row],[Channel Name]])*(MONTH(配信視聴2023下半期[Published Date])=10))</f>
        <v>0</v>
      </c>
      <c r="S85" s="10">
        <f>SUMPRODUCT((配信視聴2023下半期[Channel Name]=テーブル1318[[#This Row],[Channel Name]])*(MONTH(配信視聴2023下半期[Published Date])=11))</f>
        <v>1</v>
      </c>
      <c r="T85" s="10">
        <f>SUMPRODUCT((配信視聴2023下半期[Channel Name]=テーブル1318[[#This Row],[Channel Name]])*(MONTH(配信視聴2023下半期[Published Date])=12))</f>
        <v>0</v>
      </c>
      <c r="U85" s="10">
        <f>SUMPRODUCT((配信視聴2024上半期[Channel Name]=テーブル1318[[#This Row],[Channel Name]])*(MONTH(配信視聴2024上半期[Published Date])=1))</f>
        <v>0</v>
      </c>
      <c r="V85" s="10">
        <f>SUMPRODUCT((配信視聴2024上半期[Channel Name]=テーブル1318[[#This Row],[Channel Name]])*(MONTH(配信視聴2024上半期[Published Date])=2))</f>
        <v>0</v>
      </c>
      <c r="W85" s="10">
        <f>SUMPRODUCT((配信視聴2024上半期[Channel Name]=テーブル1318[[#This Row],[Channel Name]])*(MONTH(配信視聴2024上半期[Published Date])=3))</f>
        <v>0</v>
      </c>
      <c r="X85" s="10">
        <f>SUMPRODUCT((配信視聴2024上半期[Channel Name]=テーブル1318[[#This Row],[Channel Name]])*(MONTH(配信視聴2024上半期[Published Date])=4))</f>
        <v>0</v>
      </c>
      <c r="Y85" s="10">
        <f>SUMPRODUCT((配信視聴2024上半期[Channel Name]=テーブル1318[[#This Row],[Channel Name]])*(MONTH(配信視聴2024上半期[Published Date])=5))</f>
        <v>0</v>
      </c>
      <c r="Z85" s="10">
        <f>SUMPRODUCT((配信視聴2024上半期[Channel Name]=テーブル1318[[#This Row],[Channel Name]])*(MONTH(配信視聴2024上半期[Published Date])=6))</f>
        <v>0</v>
      </c>
      <c r="AA85" s="10">
        <f>SUMPRODUCT((配信視聴2024下半期[Channel Name]=テーブル1318[[#This Row],[Channel Name]])*(MONTH(配信視聴2024下半期[Published Date])=7))</f>
        <v>0</v>
      </c>
      <c r="AB85" s="10">
        <f>SUMPRODUCT((配信視聴2024下半期[Channel Name]=テーブル1318[[#This Row],[Channel Name]])*(MONTH(配信視聴2024下半期[Published Date])=8))</f>
        <v>0</v>
      </c>
      <c r="AC85" s="10">
        <f>SUMPRODUCT((配信視聴2024下半期[Channel Name]=テーブル1318[[#This Row],[Channel Name]])*(MONTH(配信視聴2024下半期[Published Date])=9))</f>
        <v>0</v>
      </c>
      <c r="AD85" s="10">
        <f>SUMPRODUCT((配信視聴2024下半期[Channel Name]=テーブル1318[[#This Row],[Channel Name]])*(MONTH(配信視聴2024下半期[Published Date])=10))</f>
        <v>0</v>
      </c>
      <c r="AE85" s="10">
        <f>SUMPRODUCT((配信視聴2024下半期[Channel Name]=テーブル1318[[#This Row],[Channel Name]])*(MONTH(配信視聴2024下半期[Published Date])=11))</f>
        <v>0</v>
      </c>
      <c r="AF85" s="10">
        <f>SUMPRODUCT((配信視聴2024下半期[Channel Name]=テーブル1318[[#This Row],[Channel Name]])*(MONTH(配信視聴2024下半期[Published Date])=12))</f>
        <v>0</v>
      </c>
      <c r="AG85" s="10">
        <f>SUMPRODUCT((配信視聴2025上半期[Channel Name]=テーブル1318[[#This Row],[Channel Name]])*(MONTH(配信視聴2025上半期[Published Date])=1))</f>
        <v>0</v>
      </c>
    </row>
    <row r="86" spans="2:33" ht="15.75" customHeight="1" x14ac:dyDescent="0.25">
      <c r="B86" s="10" t="s">
        <v>84</v>
      </c>
      <c r="C8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6" s="10">
        <f>COUNTIF(配信視聴2023上半期[Channel Name], テーブル1318[[#This Row],[Channel Name]])</f>
        <v>0</v>
      </c>
      <c r="E86" s="10">
        <f>COUNTIF(配信視聴2023下半期[Channel Name], テーブル1318[[#This Row],[Channel Name]])</f>
        <v>1</v>
      </c>
      <c r="F86" s="10">
        <f>COUNTIF(配信視聴2024上半期[Channel Name], テーブル1318[[#This Row],[Channel Name]])</f>
        <v>0</v>
      </c>
      <c r="G86" s="10">
        <f>COUNTIF(配信視聴2024下半期[Channel Name], テーブル1318[[#This Row],[Channel Name]])</f>
        <v>0</v>
      </c>
      <c r="H86" s="10">
        <f>COUNTIF(配信視聴2025上半期[Channel Name], テーブル1318[[#This Row],[Channel Name]])</f>
        <v>0</v>
      </c>
      <c r="I86" s="10">
        <f>SUMPRODUCT((配信視聴2023上半期[Channel Name]=テーブル1318[[#This Row],[Channel Name]])*(MONTH(配信視聴2023上半期[Published Date])=1))</f>
        <v>0</v>
      </c>
      <c r="J86" s="10">
        <f>SUMPRODUCT((配信視聴2023上半期[Channel Name]=テーブル1318[[#This Row],[Channel Name]])*(MONTH(配信視聴2023上半期[Published Date])=2))</f>
        <v>0</v>
      </c>
      <c r="K86" s="10">
        <f>SUMPRODUCT((配信視聴2023上半期[Channel Name]=テーブル1318[[#This Row],[Channel Name]])*(MONTH(配信視聴2023上半期[Published Date])=3))</f>
        <v>0</v>
      </c>
      <c r="L86" s="10">
        <f>SUMPRODUCT((配信視聴2023上半期[Channel Name]=テーブル1318[[#This Row],[Channel Name]])*(MONTH(配信視聴2023上半期[Published Date])=4))</f>
        <v>0</v>
      </c>
      <c r="M86" s="10">
        <f>SUMPRODUCT((配信視聴2023上半期[Channel Name]=テーブル1318[[#This Row],[Channel Name]])*(MONTH(配信視聴2023上半期[Published Date])=5))</f>
        <v>0</v>
      </c>
      <c r="N86" s="10">
        <f>SUMPRODUCT((配信視聴2023上半期[Channel Name]=テーブル1318[[#This Row],[Channel Name]])*(MONTH(配信視聴2023上半期[Published Date])=6))</f>
        <v>0</v>
      </c>
      <c r="O86" s="10">
        <f>SUMPRODUCT((配信視聴2023下半期[Channel Name]=テーブル1318[[#This Row],[Channel Name]])*(MONTH(配信視聴2023下半期[Published Date])=7))</f>
        <v>0</v>
      </c>
      <c r="P86" s="10">
        <f>SUMPRODUCT((配信視聴2023下半期[Channel Name]=テーブル1318[[#This Row],[Channel Name]])*(MONTH(配信視聴2023下半期[Published Date])=8))</f>
        <v>1</v>
      </c>
      <c r="Q86" s="10">
        <f>SUMPRODUCT((配信視聴2023下半期[Channel Name]=テーブル1318[[#This Row],[Channel Name]])*(MONTH(配信視聴2023下半期[Published Date])=9))</f>
        <v>0</v>
      </c>
      <c r="R86" s="10">
        <f>SUMPRODUCT((配信視聴2023下半期[Channel Name]=テーブル1318[[#This Row],[Channel Name]])*(MONTH(配信視聴2023下半期[Published Date])=10))</f>
        <v>0</v>
      </c>
      <c r="S86" s="10">
        <f>SUMPRODUCT((配信視聴2023下半期[Channel Name]=テーブル1318[[#This Row],[Channel Name]])*(MONTH(配信視聴2023下半期[Published Date])=11))</f>
        <v>0</v>
      </c>
      <c r="T86" s="10">
        <f>SUMPRODUCT((配信視聴2023下半期[Channel Name]=テーブル1318[[#This Row],[Channel Name]])*(MONTH(配信視聴2023下半期[Published Date])=12))</f>
        <v>0</v>
      </c>
      <c r="U86" s="10">
        <f>SUMPRODUCT((配信視聴2024上半期[Channel Name]=テーブル1318[[#This Row],[Channel Name]])*(MONTH(配信視聴2024上半期[Published Date])=1))</f>
        <v>0</v>
      </c>
      <c r="V86" s="10">
        <f>SUMPRODUCT((配信視聴2024上半期[Channel Name]=テーブル1318[[#This Row],[Channel Name]])*(MONTH(配信視聴2024上半期[Published Date])=2))</f>
        <v>0</v>
      </c>
      <c r="W86" s="10">
        <f>SUMPRODUCT((配信視聴2024上半期[Channel Name]=テーブル1318[[#This Row],[Channel Name]])*(MONTH(配信視聴2024上半期[Published Date])=3))</f>
        <v>0</v>
      </c>
      <c r="X86" s="10">
        <f>SUMPRODUCT((配信視聴2024上半期[Channel Name]=テーブル1318[[#This Row],[Channel Name]])*(MONTH(配信視聴2024上半期[Published Date])=4))</f>
        <v>0</v>
      </c>
      <c r="Y86" s="10">
        <f>SUMPRODUCT((配信視聴2024上半期[Channel Name]=テーブル1318[[#This Row],[Channel Name]])*(MONTH(配信視聴2024上半期[Published Date])=5))</f>
        <v>0</v>
      </c>
      <c r="Z86" s="10">
        <f>SUMPRODUCT((配信視聴2024上半期[Channel Name]=テーブル1318[[#This Row],[Channel Name]])*(MONTH(配信視聴2024上半期[Published Date])=6))</f>
        <v>0</v>
      </c>
      <c r="AA86" s="10">
        <f>SUMPRODUCT((配信視聴2024下半期[Channel Name]=テーブル1318[[#This Row],[Channel Name]])*(MONTH(配信視聴2024下半期[Published Date])=7))</f>
        <v>0</v>
      </c>
      <c r="AB86" s="10">
        <f>SUMPRODUCT((配信視聴2024下半期[Channel Name]=テーブル1318[[#This Row],[Channel Name]])*(MONTH(配信視聴2024下半期[Published Date])=8))</f>
        <v>0</v>
      </c>
      <c r="AC86" s="10">
        <f>SUMPRODUCT((配信視聴2024下半期[Channel Name]=テーブル1318[[#This Row],[Channel Name]])*(MONTH(配信視聴2024下半期[Published Date])=9))</f>
        <v>0</v>
      </c>
      <c r="AD86" s="10">
        <f>SUMPRODUCT((配信視聴2024下半期[Channel Name]=テーブル1318[[#This Row],[Channel Name]])*(MONTH(配信視聴2024下半期[Published Date])=10))</f>
        <v>0</v>
      </c>
      <c r="AE86" s="10">
        <f>SUMPRODUCT((配信視聴2024下半期[Channel Name]=テーブル1318[[#This Row],[Channel Name]])*(MONTH(配信視聴2024下半期[Published Date])=11))</f>
        <v>0</v>
      </c>
      <c r="AF86" s="10">
        <f>SUMPRODUCT((配信視聴2024下半期[Channel Name]=テーブル1318[[#This Row],[Channel Name]])*(MONTH(配信視聴2024下半期[Published Date])=12))</f>
        <v>0</v>
      </c>
      <c r="AG86" s="10">
        <f>SUMPRODUCT((配信視聴2025上半期[Channel Name]=テーブル1318[[#This Row],[Channel Name]])*(MONTH(配信視聴2025上半期[Published Date])=1))</f>
        <v>0</v>
      </c>
    </row>
    <row r="87" spans="2:33" ht="15.75" customHeight="1" x14ac:dyDescent="0.25">
      <c r="B87" s="10" t="s">
        <v>94</v>
      </c>
      <c r="C8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7" s="10">
        <f>COUNTIF(配信視聴2023上半期[Channel Name], テーブル1318[[#This Row],[Channel Name]])</f>
        <v>0</v>
      </c>
      <c r="E87" s="10">
        <f>COUNTIF(配信視聴2023下半期[Channel Name], テーブル1318[[#This Row],[Channel Name]])</f>
        <v>1</v>
      </c>
      <c r="F87" s="10">
        <f>COUNTIF(配信視聴2024上半期[Channel Name], テーブル1318[[#This Row],[Channel Name]])</f>
        <v>0</v>
      </c>
      <c r="G87" s="10">
        <f>COUNTIF(配信視聴2024下半期[Channel Name], テーブル1318[[#This Row],[Channel Name]])</f>
        <v>0</v>
      </c>
      <c r="H87" s="10">
        <f>COUNTIF(配信視聴2025上半期[Channel Name], テーブル1318[[#This Row],[Channel Name]])</f>
        <v>0</v>
      </c>
      <c r="I87" s="10">
        <f>SUMPRODUCT((配信視聴2023上半期[Channel Name]=テーブル1318[[#This Row],[Channel Name]])*(MONTH(配信視聴2023上半期[Published Date])=1))</f>
        <v>0</v>
      </c>
      <c r="J87" s="10">
        <f>SUMPRODUCT((配信視聴2023上半期[Channel Name]=テーブル1318[[#This Row],[Channel Name]])*(MONTH(配信視聴2023上半期[Published Date])=2))</f>
        <v>0</v>
      </c>
      <c r="K87" s="10">
        <f>SUMPRODUCT((配信視聴2023上半期[Channel Name]=テーブル1318[[#This Row],[Channel Name]])*(MONTH(配信視聴2023上半期[Published Date])=3))</f>
        <v>0</v>
      </c>
      <c r="L87" s="10">
        <f>SUMPRODUCT((配信視聴2023上半期[Channel Name]=テーブル1318[[#This Row],[Channel Name]])*(MONTH(配信視聴2023上半期[Published Date])=4))</f>
        <v>0</v>
      </c>
      <c r="M87" s="10">
        <f>SUMPRODUCT((配信視聴2023上半期[Channel Name]=テーブル1318[[#This Row],[Channel Name]])*(MONTH(配信視聴2023上半期[Published Date])=5))</f>
        <v>0</v>
      </c>
      <c r="N87" s="10">
        <f>SUMPRODUCT((配信視聴2023上半期[Channel Name]=テーブル1318[[#This Row],[Channel Name]])*(MONTH(配信視聴2023上半期[Published Date])=6))</f>
        <v>0</v>
      </c>
      <c r="O87" s="10">
        <f>SUMPRODUCT((配信視聴2023下半期[Channel Name]=テーブル1318[[#This Row],[Channel Name]])*(MONTH(配信視聴2023下半期[Published Date])=7))</f>
        <v>0</v>
      </c>
      <c r="P87" s="10">
        <f>SUMPRODUCT((配信視聴2023下半期[Channel Name]=テーブル1318[[#This Row],[Channel Name]])*(MONTH(配信視聴2023下半期[Published Date])=8))</f>
        <v>0</v>
      </c>
      <c r="Q87" s="10">
        <f>SUMPRODUCT((配信視聴2023下半期[Channel Name]=テーブル1318[[#This Row],[Channel Name]])*(MONTH(配信視聴2023下半期[Published Date])=9))</f>
        <v>0</v>
      </c>
      <c r="R87" s="10">
        <f>SUMPRODUCT((配信視聴2023下半期[Channel Name]=テーブル1318[[#This Row],[Channel Name]])*(MONTH(配信視聴2023下半期[Published Date])=10))</f>
        <v>1</v>
      </c>
      <c r="S87" s="10">
        <f>SUMPRODUCT((配信視聴2023下半期[Channel Name]=テーブル1318[[#This Row],[Channel Name]])*(MONTH(配信視聴2023下半期[Published Date])=11))</f>
        <v>0</v>
      </c>
      <c r="T87" s="10">
        <f>SUMPRODUCT((配信視聴2023下半期[Channel Name]=テーブル1318[[#This Row],[Channel Name]])*(MONTH(配信視聴2023下半期[Published Date])=12))</f>
        <v>0</v>
      </c>
      <c r="U87" s="10">
        <f>SUMPRODUCT((配信視聴2024上半期[Channel Name]=テーブル1318[[#This Row],[Channel Name]])*(MONTH(配信視聴2024上半期[Published Date])=1))</f>
        <v>0</v>
      </c>
      <c r="V87" s="10">
        <f>SUMPRODUCT((配信視聴2024上半期[Channel Name]=テーブル1318[[#This Row],[Channel Name]])*(MONTH(配信視聴2024上半期[Published Date])=2))</f>
        <v>0</v>
      </c>
      <c r="W87" s="10">
        <f>SUMPRODUCT((配信視聴2024上半期[Channel Name]=テーブル1318[[#This Row],[Channel Name]])*(MONTH(配信視聴2024上半期[Published Date])=3))</f>
        <v>0</v>
      </c>
      <c r="X87" s="10">
        <f>SUMPRODUCT((配信視聴2024上半期[Channel Name]=テーブル1318[[#This Row],[Channel Name]])*(MONTH(配信視聴2024上半期[Published Date])=4))</f>
        <v>0</v>
      </c>
      <c r="Y87" s="10">
        <f>SUMPRODUCT((配信視聴2024上半期[Channel Name]=テーブル1318[[#This Row],[Channel Name]])*(MONTH(配信視聴2024上半期[Published Date])=5))</f>
        <v>0</v>
      </c>
      <c r="Z87" s="10">
        <f>SUMPRODUCT((配信視聴2024上半期[Channel Name]=テーブル1318[[#This Row],[Channel Name]])*(MONTH(配信視聴2024上半期[Published Date])=6))</f>
        <v>0</v>
      </c>
      <c r="AA87" s="10">
        <f>SUMPRODUCT((配信視聴2024下半期[Channel Name]=テーブル1318[[#This Row],[Channel Name]])*(MONTH(配信視聴2024下半期[Published Date])=7))</f>
        <v>0</v>
      </c>
      <c r="AB87" s="10">
        <f>SUMPRODUCT((配信視聴2024下半期[Channel Name]=テーブル1318[[#This Row],[Channel Name]])*(MONTH(配信視聴2024下半期[Published Date])=8))</f>
        <v>0</v>
      </c>
      <c r="AC87" s="10">
        <f>SUMPRODUCT((配信視聴2024下半期[Channel Name]=テーブル1318[[#This Row],[Channel Name]])*(MONTH(配信視聴2024下半期[Published Date])=9))</f>
        <v>0</v>
      </c>
      <c r="AD87" s="10">
        <f>SUMPRODUCT((配信視聴2024下半期[Channel Name]=テーブル1318[[#This Row],[Channel Name]])*(MONTH(配信視聴2024下半期[Published Date])=10))</f>
        <v>0</v>
      </c>
      <c r="AE87" s="10">
        <f>SUMPRODUCT((配信視聴2024下半期[Channel Name]=テーブル1318[[#This Row],[Channel Name]])*(MONTH(配信視聴2024下半期[Published Date])=11))</f>
        <v>0</v>
      </c>
      <c r="AF87" s="10">
        <f>SUMPRODUCT((配信視聴2024下半期[Channel Name]=テーブル1318[[#This Row],[Channel Name]])*(MONTH(配信視聴2024下半期[Published Date])=12))</f>
        <v>0</v>
      </c>
      <c r="AG87" s="10">
        <f>SUMPRODUCT((配信視聴2025上半期[Channel Name]=テーブル1318[[#This Row],[Channel Name]])*(MONTH(配信視聴2025上半期[Published Date])=1))</f>
        <v>0</v>
      </c>
    </row>
    <row r="88" spans="2:33" ht="15.75" customHeight="1" x14ac:dyDescent="0.25">
      <c r="B88" s="10" t="s">
        <v>95</v>
      </c>
      <c r="C8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8" s="10">
        <f>COUNTIF(配信視聴2023上半期[Channel Name], テーブル1318[[#This Row],[Channel Name]])</f>
        <v>0</v>
      </c>
      <c r="E88" s="10">
        <f>COUNTIF(配信視聴2023下半期[Channel Name], テーブル1318[[#This Row],[Channel Name]])</f>
        <v>1</v>
      </c>
      <c r="F88" s="10">
        <f>COUNTIF(配信視聴2024上半期[Channel Name], テーブル1318[[#This Row],[Channel Name]])</f>
        <v>0</v>
      </c>
      <c r="G88" s="10">
        <f>COUNTIF(配信視聴2024下半期[Channel Name], テーブル1318[[#This Row],[Channel Name]])</f>
        <v>0</v>
      </c>
      <c r="H88" s="10">
        <f>COUNTIF(配信視聴2025上半期[Channel Name], テーブル1318[[#This Row],[Channel Name]])</f>
        <v>0</v>
      </c>
      <c r="I88" s="10">
        <f>SUMPRODUCT((配信視聴2023上半期[Channel Name]=テーブル1318[[#This Row],[Channel Name]])*(MONTH(配信視聴2023上半期[Published Date])=1))</f>
        <v>0</v>
      </c>
      <c r="J88" s="10">
        <f>SUMPRODUCT((配信視聴2023上半期[Channel Name]=テーブル1318[[#This Row],[Channel Name]])*(MONTH(配信視聴2023上半期[Published Date])=2))</f>
        <v>0</v>
      </c>
      <c r="K88" s="10">
        <f>SUMPRODUCT((配信視聴2023上半期[Channel Name]=テーブル1318[[#This Row],[Channel Name]])*(MONTH(配信視聴2023上半期[Published Date])=3))</f>
        <v>0</v>
      </c>
      <c r="L88" s="10">
        <f>SUMPRODUCT((配信視聴2023上半期[Channel Name]=テーブル1318[[#This Row],[Channel Name]])*(MONTH(配信視聴2023上半期[Published Date])=4))</f>
        <v>0</v>
      </c>
      <c r="M88" s="10">
        <f>SUMPRODUCT((配信視聴2023上半期[Channel Name]=テーブル1318[[#This Row],[Channel Name]])*(MONTH(配信視聴2023上半期[Published Date])=5))</f>
        <v>0</v>
      </c>
      <c r="N88" s="10">
        <f>SUMPRODUCT((配信視聴2023上半期[Channel Name]=テーブル1318[[#This Row],[Channel Name]])*(MONTH(配信視聴2023上半期[Published Date])=6))</f>
        <v>0</v>
      </c>
      <c r="O88" s="10">
        <f>SUMPRODUCT((配信視聴2023下半期[Channel Name]=テーブル1318[[#This Row],[Channel Name]])*(MONTH(配信視聴2023下半期[Published Date])=7))</f>
        <v>0</v>
      </c>
      <c r="P88" s="10">
        <f>SUMPRODUCT((配信視聴2023下半期[Channel Name]=テーブル1318[[#This Row],[Channel Name]])*(MONTH(配信視聴2023下半期[Published Date])=8))</f>
        <v>0</v>
      </c>
      <c r="Q88" s="10">
        <f>SUMPRODUCT((配信視聴2023下半期[Channel Name]=テーブル1318[[#This Row],[Channel Name]])*(MONTH(配信視聴2023下半期[Published Date])=9))</f>
        <v>0</v>
      </c>
      <c r="R88" s="10">
        <f>SUMPRODUCT((配信視聴2023下半期[Channel Name]=テーブル1318[[#This Row],[Channel Name]])*(MONTH(配信視聴2023下半期[Published Date])=10))</f>
        <v>1</v>
      </c>
      <c r="S88" s="10">
        <f>SUMPRODUCT((配信視聴2023下半期[Channel Name]=テーブル1318[[#This Row],[Channel Name]])*(MONTH(配信視聴2023下半期[Published Date])=11))</f>
        <v>0</v>
      </c>
      <c r="T88" s="10">
        <f>SUMPRODUCT((配信視聴2023下半期[Channel Name]=テーブル1318[[#This Row],[Channel Name]])*(MONTH(配信視聴2023下半期[Published Date])=12))</f>
        <v>0</v>
      </c>
      <c r="U88" s="10">
        <f>SUMPRODUCT((配信視聴2024上半期[Channel Name]=テーブル1318[[#This Row],[Channel Name]])*(MONTH(配信視聴2024上半期[Published Date])=1))</f>
        <v>0</v>
      </c>
      <c r="V88" s="10">
        <f>SUMPRODUCT((配信視聴2024上半期[Channel Name]=テーブル1318[[#This Row],[Channel Name]])*(MONTH(配信視聴2024上半期[Published Date])=2))</f>
        <v>0</v>
      </c>
      <c r="W88" s="10">
        <f>SUMPRODUCT((配信視聴2024上半期[Channel Name]=テーブル1318[[#This Row],[Channel Name]])*(MONTH(配信視聴2024上半期[Published Date])=3))</f>
        <v>0</v>
      </c>
      <c r="X88" s="10">
        <f>SUMPRODUCT((配信視聴2024上半期[Channel Name]=テーブル1318[[#This Row],[Channel Name]])*(MONTH(配信視聴2024上半期[Published Date])=4))</f>
        <v>0</v>
      </c>
      <c r="Y88" s="10">
        <f>SUMPRODUCT((配信視聴2024上半期[Channel Name]=テーブル1318[[#This Row],[Channel Name]])*(MONTH(配信視聴2024上半期[Published Date])=5))</f>
        <v>0</v>
      </c>
      <c r="Z88" s="10">
        <f>SUMPRODUCT((配信視聴2024上半期[Channel Name]=テーブル1318[[#This Row],[Channel Name]])*(MONTH(配信視聴2024上半期[Published Date])=6))</f>
        <v>0</v>
      </c>
      <c r="AA88" s="10">
        <f>SUMPRODUCT((配信視聴2024下半期[Channel Name]=テーブル1318[[#This Row],[Channel Name]])*(MONTH(配信視聴2024下半期[Published Date])=7))</f>
        <v>0</v>
      </c>
      <c r="AB88" s="10">
        <f>SUMPRODUCT((配信視聴2024下半期[Channel Name]=テーブル1318[[#This Row],[Channel Name]])*(MONTH(配信視聴2024下半期[Published Date])=8))</f>
        <v>0</v>
      </c>
      <c r="AC88" s="10">
        <f>SUMPRODUCT((配信視聴2024下半期[Channel Name]=テーブル1318[[#This Row],[Channel Name]])*(MONTH(配信視聴2024下半期[Published Date])=9))</f>
        <v>0</v>
      </c>
      <c r="AD88" s="10">
        <f>SUMPRODUCT((配信視聴2024下半期[Channel Name]=テーブル1318[[#This Row],[Channel Name]])*(MONTH(配信視聴2024下半期[Published Date])=10))</f>
        <v>0</v>
      </c>
      <c r="AE88" s="10">
        <f>SUMPRODUCT((配信視聴2024下半期[Channel Name]=テーブル1318[[#This Row],[Channel Name]])*(MONTH(配信視聴2024下半期[Published Date])=11))</f>
        <v>0</v>
      </c>
      <c r="AF88" s="10">
        <f>SUMPRODUCT((配信視聴2024下半期[Channel Name]=テーブル1318[[#This Row],[Channel Name]])*(MONTH(配信視聴2024下半期[Published Date])=12))</f>
        <v>0</v>
      </c>
      <c r="AG88" s="10">
        <f>SUMPRODUCT((配信視聴2025上半期[Channel Name]=テーブル1318[[#This Row],[Channel Name]])*(MONTH(配信視聴2025上半期[Published Date])=1))</f>
        <v>0</v>
      </c>
    </row>
    <row r="89" spans="2:33" ht="15.75" customHeight="1" x14ac:dyDescent="0.25">
      <c r="B89" s="10" t="s">
        <v>86</v>
      </c>
      <c r="C8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89" s="10">
        <f>COUNTIF(配信視聴2023上半期[Channel Name], テーブル1318[[#This Row],[Channel Name]])</f>
        <v>0</v>
      </c>
      <c r="E89" s="10">
        <f>COUNTIF(配信視聴2023下半期[Channel Name], テーブル1318[[#This Row],[Channel Name]])</f>
        <v>1</v>
      </c>
      <c r="F89" s="10">
        <f>COUNTIF(配信視聴2024上半期[Channel Name], テーブル1318[[#This Row],[Channel Name]])</f>
        <v>0</v>
      </c>
      <c r="G89" s="10">
        <f>COUNTIF(配信視聴2024下半期[Channel Name], テーブル1318[[#This Row],[Channel Name]])</f>
        <v>0</v>
      </c>
      <c r="H89" s="10">
        <f>COUNTIF(配信視聴2025上半期[Channel Name], テーブル1318[[#This Row],[Channel Name]])</f>
        <v>0</v>
      </c>
      <c r="I89" s="10">
        <f>SUMPRODUCT((配信視聴2023上半期[Channel Name]=テーブル1318[[#This Row],[Channel Name]])*(MONTH(配信視聴2023上半期[Published Date])=1))</f>
        <v>0</v>
      </c>
      <c r="J89" s="10">
        <f>SUMPRODUCT((配信視聴2023上半期[Channel Name]=テーブル1318[[#This Row],[Channel Name]])*(MONTH(配信視聴2023上半期[Published Date])=2))</f>
        <v>0</v>
      </c>
      <c r="K89" s="10">
        <f>SUMPRODUCT((配信視聴2023上半期[Channel Name]=テーブル1318[[#This Row],[Channel Name]])*(MONTH(配信視聴2023上半期[Published Date])=3))</f>
        <v>0</v>
      </c>
      <c r="L89" s="10">
        <f>SUMPRODUCT((配信視聴2023上半期[Channel Name]=テーブル1318[[#This Row],[Channel Name]])*(MONTH(配信視聴2023上半期[Published Date])=4))</f>
        <v>0</v>
      </c>
      <c r="M89" s="10">
        <f>SUMPRODUCT((配信視聴2023上半期[Channel Name]=テーブル1318[[#This Row],[Channel Name]])*(MONTH(配信視聴2023上半期[Published Date])=5))</f>
        <v>0</v>
      </c>
      <c r="N89" s="10">
        <f>SUMPRODUCT((配信視聴2023上半期[Channel Name]=テーブル1318[[#This Row],[Channel Name]])*(MONTH(配信視聴2023上半期[Published Date])=6))</f>
        <v>0</v>
      </c>
      <c r="O89" s="10">
        <f>SUMPRODUCT((配信視聴2023下半期[Channel Name]=テーブル1318[[#This Row],[Channel Name]])*(MONTH(配信視聴2023下半期[Published Date])=7))</f>
        <v>0</v>
      </c>
      <c r="P89" s="10">
        <f>SUMPRODUCT((配信視聴2023下半期[Channel Name]=テーブル1318[[#This Row],[Channel Name]])*(MONTH(配信視聴2023下半期[Published Date])=8))</f>
        <v>1</v>
      </c>
      <c r="Q89" s="10">
        <f>SUMPRODUCT((配信視聴2023下半期[Channel Name]=テーブル1318[[#This Row],[Channel Name]])*(MONTH(配信視聴2023下半期[Published Date])=9))</f>
        <v>0</v>
      </c>
      <c r="R89" s="10">
        <f>SUMPRODUCT((配信視聴2023下半期[Channel Name]=テーブル1318[[#This Row],[Channel Name]])*(MONTH(配信視聴2023下半期[Published Date])=10))</f>
        <v>0</v>
      </c>
      <c r="S89" s="10">
        <f>SUMPRODUCT((配信視聴2023下半期[Channel Name]=テーブル1318[[#This Row],[Channel Name]])*(MONTH(配信視聴2023下半期[Published Date])=11))</f>
        <v>0</v>
      </c>
      <c r="T89" s="10">
        <f>SUMPRODUCT((配信視聴2023下半期[Channel Name]=テーブル1318[[#This Row],[Channel Name]])*(MONTH(配信視聴2023下半期[Published Date])=12))</f>
        <v>0</v>
      </c>
      <c r="U89" s="10">
        <f>SUMPRODUCT((配信視聴2024上半期[Channel Name]=テーブル1318[[#This Row],[Channel Name]])*(MONTH(配信視聴2024上半期[Published Date])=1))</f>
        <v>0</v>
      </c>
      <c r="V89" s="10">
        <f>SUMPRODUCT((配信視聴2024上半期[Channel Name]=テーブル1318[[#This Row],[Channel Name]])*(MONTH(配信視聴2024上半期[Published Date])=2))</f>
        <v>0</v>
      </c>
      <c r="W89" s="10">
        <f>SUMPRODUCT((配信視聴2024上半期[Channel Name]=テーブル1318[[#This Row],[Channel Name]])*(MONTH(配信視聴2024上半期[Published Date])=3))</f>
        <v>0</v>
      </c>
      <c r="X89" s="10">
        <f>SUMPRODUCT((配信視聴2024上半期[Channel Name]=テーブル1318[[#This Row],[Channel Name]])*(MONTH(配信視聴2024上半期[Published Date])=4))</f>
        <v>0</v>
      </c>
      <c r="Y89" s="10">
        <f>SUMPRODUCT((配信視聴2024上半期[Channel Name]=テーブル1318[[#This Row],[Channel Name]])*(MONTH(配信視聴2024上半期[Published Date])=5))</f>
        <v>0</v>
      </c>
      <c r="Z89" s="10">
        <f>SUMPRODUCT((配信視聴2024上半期[Channel Name]=テーブル1318[[#This Row],[Channel Name]])*(MONTH(配信視聴2024上半期[Published Date])=6))</f>
        <v>0</v>
      </c>
      <c r="AA89" s="10">
        <f>SUMPRODUCT((配信視聴2024下半期[Channel Name]=テーブル1318[[#This Row],[Channel Name]])*(MONTH(配信視聴2024下半期[Published Date])=7))</f>
        <v>0</v>
      </c>
      <c r="AB89" s="10">
        <f>SUMPRODUCT((配信視聴2024下半期[Channel Name]=テーブル1318[[#This Row],[Channel Name]])*(MONTH(配信視聴2024下半期[Published Date])=8))</f>
        <v>0</v>
      </c>
      <c r="AC89" s="10">
        <f>SUMPRODUCT((配信視聴2024下半期[Channel Name]=テーブル1318[[#This Row],[Channel Name]])*(MONTH(配信視聴2024下半期[Published Date])=9))</f>
        <v>0</v>
      </c>
      <c r="AD89" s="10">
        <f>SUMPRODUCT((配信視聴2024下半期[Channel Name]=テーブル1318[[#This Row],[Channel Name]])*(MONTH(配信視聴2024下半期[Published Date])=10))</f>
        <v>0</v>
      </c>
      <c r="AE89" s="10">
        <f>SUMPRODUCT((配信視聴2024下半期[Channel Name]=テーブル1318[[#This Row],[Channel Name]])*(MONTH(配信視聴2024下半期[Published Date])=11))</f>
        <v>0</v>
      </c>
      <c r="AF89" s="10">
        <f>SUMPRODUCT((配信視聴2024下半期[Channel Name]=テーブル1318[[#This Row],[Channel Name]])*(MONTH(配信視聴2024下半期[Published Date])=12))</f>
        <v>0</v>
      </c>
      <c r="AG89" s="10">
        <f>SUMPRODUCT((配信視聴2025上半期[Channel Name]=テーブル1318[[#This Row],[Channel Name]])*(MONTH(配信視聴2025上半期[Published Date])=1))</f>
        <v>0</v>
      </c>
    </row>
    <row r="90" spans="2:33" ht="15.75" customHeight="1" x14ac:dyDescent="0.25">
      <c r="B90" s="10" t="s">
        <v>67</v>
      </c>
      <c r="C9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0" s="10">
        <f>COUNTIF(配信視聴2023上半期[Channel Name], テーブル1318[[#This Row],[Channel Name]])</f>
        <v>0</v>
      </c>
      <c r="E90" s="10">
        <f>COUNTIF(配信視聴2023下半期[Channel Name], テーブル1318[[#This Row],[Channel Name]])</f>
        <v>0</v>
      </c>
      <c r="F90" s="10">
        <f>COUNTIF(配信視聴2024上半期[Channel Name], テーブル1318[[#This Row],[Channel Name]])</f>
        <v>1</v>
      </c>
      <c r="G90" s="10">
        <f>COUNTIF(配信視聴2024下半期[Channel Name], テーブル1318[[#This Row],[Channel Name]])</f>
        <v>0</v>
      </c>
      <c r="H90" s="10">
        <f>COUNTIF(配信視聴2025上半期[Channel Name], テーブル1318[[#This Row],[Channel Name]])</f>
        <v>0</v>
      </c>
      <c r="I90" s="10">
        <f>SUMPRODUCT((配信視聴2023上半期[Channel Name]=テーブル1318[[#This Row],[Channel Name]])*(MONTH(配信視聴2023上半期[Published Date])=1))</f>
        <v>0</v>
      </c>
      <c r="J90" s="10">
        <f>SUMPRODUCT((配信視聴2023上半期[Channel Name]=テーブル1318[[#This Row],[Channel Name]])*(MONTH(配信視聴2023上半期[Published Date])=2))</f>
        <v>0</v>
      </c>
      <c r="K90" s="10">
        <f>SUMPRODUCT((配信視聴2023上半期[Channel Name]=テーブル1318[[#This Row],[Channel Name]])*(MONTH(配信視聴2023上半期[Published Date])=3))</f>
        <v>0</v>
      </c>
      <c r="L90" s="10">
        <f>SUMPRODUCT((配信視聴2023上半期[Channel Name]=テーブル1318[[#This Row],[Channel Name]])*(MONTH(配信視聴2023上半期[Published Date])=4))</f>
        <v>0</v>
      </c>
      <c r="M90" s="10">
        <f>SUMPRODUCT((配信視聴2023上半期[Channel Name]=テーブル1318[[#This Row],[Channel Name]])*(MONTH(配信視聴2023上半期[Published Date])=5))</f>
        <v>0</v>
      </c>
      <c r="N90" s="10">
        <f>SUMPRODUCT((配信視聴2023上半期[Channel Name]=テーブル1318[[#This Row],[Channel Name]])*(MONTH(配信視聴2023上半期[Published Date])=6))</f>
        <v>0</v>
      </c>
      <c r="O90" s="10">
        <f>SUMPRODUCT((配信視聴2023下半期[Channel Name]=テーブル1318[[#This Row],[Channel Name]])*(MONTH(配信視聴2023下半期[Published Date])=7))</f>
        <v>0</v>
      </c>
      <c r="P90" s="10">
        <f>SUMPRODUCT((配信視聴2023下半期[Channel Name]=テーブル1318[[#This Row],[Channel Name]])*(MONTH(配信視聴2023下半期[Published Date])=8))</f>
        <v>0</v>
      </c>
      <c r="Q90" s="10">
        <f>SUMPRODUCT((配信視聴2023下半期[Channel Name]=テーブル1318[[#This Row],[Channel Name]])*(MONTH(配信視聴2023下半期[Published Date])=9))</f>
        <v>0</v>
      </c>
      <c r="R90" s="10">
        <f>SUMPRODUCT((配信視聴2023下半期[Channel Name]=テーブル1318[[#This Row],[Channel Name]])*(MONTH(配信視聴2023下半期[Published Date])=10))</f>
        <v>0</v>
      </c>
      <c r="S90" s="10">
        <f>SUMPRODUCT((配信視聴2023下半期[Channel Name]=テーブル1318[[#This Row],[Channel Name]])*(MONTH(配信視聴2023下半期[Published Date])=11))</f>
        <v>0</v>
      </c>
      <c r="T90" s="10">
        <f>SUMPRODUCT((配信視聴2023下半期[Channel Name]=テーブル1318[[#This Row],[Channel Name]])*(MONTH(配信視聴2023下半期[Published Date])=12))</f>
        <v>0</v>
      </c>
      <c r="U90" s="10">
        <f>SUMPRODUCT((配信視聴2024上半期[Channel Name]=テーブル1318[[#This Row],[Channel Name]])*(MONTH(配信視聴2024上半期[Published Date])=1))</f>
        <v>1</v>
      </c>
      <c r="V90" s="10">
        <f>SUMPRODUCT((配信視聴2024上半期[Channel Name]=テーブル1318[[#This Row],[Channel Name]])*(MONTH(配信視聴2024上半期[Published Date])=2))</f>
        <v>0</v>
      </c>
      <c r="W90" s="10">
        <f>SUMPRODUCT((配信視聴2024上半期[Channel Name]=テーブル1318[[#This Row],[Channel Name]])*(MONTH(配信視聴2024上半期[Published Date])=3))</f>
        <v>0</v>
      </c>
      <c r="X90" s="10">
        <f>SUMPRODUCT((配信視聴2024上半期[Channel Name]=テーブル1318[[#This Row],[Channel Name]])*(MONTH(配信視聴2024上半期[Published Date])=4))</f>
        <v>0</v>
      </c>
      <c r="Y90" s="10">
        <f>SUMPRODUCT((配信視聴2024上半期[Channel Name]=テーブル1318[[#This Row],[Channel Name]])*(MONTH(配信視聴2024上半期[Published Date])=5))</f>
        <v>0</v>
      </c>
      <c r="Z90" s="10">
        <f>SUMPRODUCT((配信視聴2024上半期[Channel Name]=テーブル1318[[#This Row],[Channel Name]])*(MONTH(配信視聴2024上半期[Published Date])=6))</f>
        <v>0</v>
      </c>
      <c r="AA90" s="10">
        <f>SUMPRODUCT((配信視聴2024下半期[Channel Name]=テーブル1318[[#This Row],[Channel Name]])*(MONTH(配信視聴2024下半期[Published Date])=7))</f>
        <v>0</v>
      </c>
      <c r="AB90" s="10">
        <f>SUMPRODUCT((配信視聴2024下半期[Channel Name]=テーブル1318[[#This Row],[Channel Name]])*(MONTH(配信視聴2024下半期[Published Date])=8))</f>
        <v>0</v>
      </c>
      <c r="AC90" s="10">
        <f>SUMPRODUCT((配信視聴2024下半期[Channel Name]=テーブル1318[[#This Row],[Channel Name]])*(MONTH(配信視聴2024下半期[Published Date])=9))</f>
        <v>0</v>
      </c>
      <c r="AD90" s="10">
        <f>SUMPRODUCT((配信視聴2024下半期[Channel Name]=テーブル1318[[#This Row],[Channel Name]])*(MONTH(配信視聴2024下半期[Published Date])=10))</f>
        <v>0</v>
      </c>
      <c r="AE90" s="10">
        <f>SUMPRODUCT((配信視聴2024下半期[Channel Name]=テーブル1318[[#This Row],[Channel Name]])*(MONTH(配信視聴2024下半期[Published Date])=11))</f>
        <v>0</v>
      </c>
      <c r="AF90" s="10">
        <f>SUMPRODUCT((配信視聴2024下半期[Channel Name]=テーブル1318[[#This Row],[Channel Name]])*(MONTH(配信視聴2024下半期[Published Date])=12))</f>
        <v>0</v>
      </c>
      <c r="AG90" s="10">
        <f>SUMPRODUCT((配信視聴2025上半期[Channel Name]=テーブル1318[[#This Row],[Channel Name]])*(MONTH(配信視聴2025上半期[Published Date])=1))</f>
        <v>0</v>
      </c>
    </row>
    <row r="91" spans="2:33" ht="15.75" customHeight="1" x14ac:dyDescent="0.25">
      <c r="B91" s="10" t="s">
        <v>68</v>
      </c>
      <c r="C9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1" s="10">
        <f>COUNTIF(配信視聴2023上半期[Channel Name], テーブル1318[[#This Row],[Channel Name]])</f>
        <v>0</v>
      </c>
      <c r="E91" s="10">
        <f>COUNTIF(配信視聴2023下半期[Channel Name], テーブル1318[[#This Row],[Channel Name]])</f>
        <v>0</v>
      </c>
      <c r="F91" s="10">
        <f>COUNTIF(配信視聴2024上半期[Channel Name], テーブル1318[[#This Row],[Channel Name]])</f>
        <v>0</v>
      </c>
      <c r="G91" s="10">
        <f>COUNTIF(配信視聴2024下半期[Channel Name], テーブル1318[[#This Row],[Channel Name]])</f>
        <v>1</v>
      </c>
      <c r="H91" s="10">
        <f>COUNTIF(配信視聴2025上半期[Channel Name], テーブル1318[[#This Row],[Channel Name]])</f>
        <v>0</v>
      </c>
      <c r="I91" s="10">
        <f>SUMPRODUCT((配信視聴2023上半期[Channel Name]=テーブル1318[[#This Row],[Channel Name]])*(MONTH(配信視聴2023上半期[Published Date])=1))</f>
        <v>0</v>
      </c>
      <c r="J91" s="10">
        <f>SUMPRODUCT((配信視聴2023上半期[Channel Name]=テーブル1318[[#This Row],[Channel Name]])*(MONTH(配信視聴2023上半期[Published Date])=2))</f>
        <v>0</v>
      </c>
      <c r="K91" s="10">
        <f>SUMPRODUCT((配信視聴2023上半期[Channel Name]=テーブル1318[[#This Row],[Channel Name]])*(MONTH(配信視聴2023上半期[Published Date])=3))</f>
        <v>0</v>
      </c>
      <c r="L91" s="10">
        <f>SUMPRODUCT((配信視聴2023上半期[Channel Name]=テーブル1318[[#This Row],[Channel Name]])*(MONTH(配信視聴2023上半期[Published Date])=4))</f>
        <v>0</v>
      </c>
      <c r="M91" s="10">
        <f>SUMPRODUCT((配信視聴2023上半期[Channel Name]=テーブル1318[[#This Row],[Channel Name]])*(MONTH(配信視聴2023上半期[Published Date])=5))</f>
        <v>0</v>
      </c>
      <c r="N91" s="10">
        <f>SUMPRODUCT((配信視聴2023上半期[Channel Name]=テーブル1318[[#This Row],[Channel Name]])*(MONTH(配信視聴2023上半期[Published Date])=6))</f>
        <v>0</v>
      </c>
      <c r="O91" s="10">
        <f>SUMPRODUCT((配信視聴2023下半期[Channel Name]=テーブル1318[[#This Row],[Channel Name]])*(MONTH(配信視聴2023下半期[Published Date])=7))</f>
        <v>0</v>
      </c>
      <c r="P91" s="10">
        <f>SUMPRODUCT((配信視聴2023下半期[Channel Name]=テーブル1318[[#This Row],[Channel Name]])*(MONTH(配信視聴2023下半期[Published Date])=8))</f>
        <v>0</v>
      </c>
      <c r="Q91" s="10">
        <f>SUMPRODUCT((配信視聴2023下半期[Channel Name]=テーブル1318[[#This Row],[Channel Name]])*(MONTH(配信視聴2023下半期[Published Date])=9))</f>
        <v>0</v>
      </c>
      <c r="R91" s="10">
        <f>SUMPRODUCT((配信視聴2023下半期[Channel Name]=テーブル1318[[#This Row],[Channel Name]])*(MONTH(配信視聴2023下半期[Published Date])=10))</f>
        <v>0</v>
      </c>
      <c r="S91" s="10">
        <f>SUMPRODUCT((配信視聴2023下半期[Channel Name]=テーブル1318[[#This Row],[Channel Name]])*(MONTH(配信視聴2023下半期[Published Date])=11))</f>
        <v>0</v>
      </c>
      <c r="T91" s="10">
        <f>SUMPRODUCT((配信視聴2023下半期[Channel Name]=テーブル1318[[#This Row],[Channel Name]])*(MONTH(配信視聴2023下半期[Published Date])=12))</f>
        <v>0</v>
      </c>
      <c r="U91" s="10">
        <f>SUMPRODUCT((配信視聴2024上半期[Channel Name]=テーブル1318[[#This Row],[Channel Name]])*(MONTH(配信視聴2024上半期[Published Date])=1))</f>
        <v>0</v>
      </c>
      <c r="V91" s="10">
        <f>SUMPRODUCT((配信視聴2024上半期[Channel Name]=テーブル1318[[#This Row],[Channel Name]])*(MONTH(配信視聴2024上半期[Published Date])=2))</f>
        <v>0</v>
      </c>
      <c r="W91" s="10">
        <f>SUMPRODUCT((配信視聴2024上半期[Channel Name]=テーブル1318[[#This Row],[Channel Name]])*(MONTH(配信視聴2024上半期[Published Date])=3))</f>
        <v>0</v>
      </c>
      <c r="X91" s="10">
        <f>SUMPRODUCT((配信視聴2024上半期[Channel Name]=テーブル1318[[#This Row],[Channel Name]])*(MONTH(配信視聴2024上半期[Published Date])=4))</f>
        <v>0</v>
      </c>
      <c r="Y91" s="10">
        <f>SUMPRODUCT((配信視聴2024上半期[Channel Name]=テーブル1318[[#This Row],[Channel Name]])*(MONTH(配信視聴2024上半期[Published Date])=5))</f>
        <v>0</v>
      </c>
      <c r="Z91" s="10">
        <f>SUMPRODUCT((配信視聴2024上半期[Channel Name]=テーブル1318[[#This Row],[Channel Name]])*(MONTH(配信視聴2024上半期[Published Date])=6))</f>
        <v>0</v>
      </c>
      <c r="AA91" s="10">
        <f>SUMPRODUCT((配信視聴2024下半期[Channel Name]=テーブル1318[[#This Row],[Channel Name]])*(MONTH(配信視聴2024下半期[Published Date])=7))</f>
        <v>0</v>
      </c>
      <c r="AB91" s="10">
        <f>SUMPRODUCT((配信視聴2024下半期[Channel Name]=テーブル1318[[#This Row],[Channel Name]])*(MONTH(配信視聴2024下半期[Published Date])=8))</f>
        <v>0</v>
      </c>
      <c r="AC91" s="10">
        <f>SUMPRODUCT((配信視聴2024下半期[Channel Name]=テーブル1318[[#This Row],[Channel Name]])*(MONTH(配信視聴2024下半期[Published Date])=9))</f>
        <v>0</v>
      </c>
      <c r="AD91" s="10">
        <f>SUMPRODUCT((配信視聴2024下半期[Channel Name]=テーブル1318[[#This Row],[Channel Name]])*(MONTH(配信視聴2024下半期[Published Date])=10))</f>
        <v>0</v>
      </c>
      <c r="AE91" s="10">
        <f>SUMPRODUCT((配信視聴2024下半期[Channel Name]=テーブル1318[[#This Row],[Channel Name]])*(MONTH(配信視聴2024下半期[Published Date])=11))</f>
        <v>1</v>
      </c>
      <c r="AF91" s="10">
        <f>SUMPRODUCT((配信視聴2024下半期[Channel Name]=テーブル1318[[#This Row],[Channel Name]])*(MONTH(配信視聴2024下半期[Published Date])=12))</f>
        <v>0</v>
      </c>
      <c r="AG91" s="10">
        <f>SUMPRODUCT((配信視聴2025上半期[Channel Name]=テーブル1318[[#This Row],[Channel Name]])*(MONTH(配信視聴2025上半期[Published Date])=1))</f>
        <v>0</v>
      </c>
    </row>
    <row r="92" spans="2:33" ht="15.75" customHeight="1" x14ac:dyDescent="0.25">
      <c r="B92" s="10" t="s">
        <v>72</v>
      </c>
      <c r="C9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2" s="10">
        <f>COUNTIF(配信視聴2023上半期[Channel Name], テーブル1318[[#This Row],[Channel Name]])</f>
        <v>0</v>
      </c>
      <c r="E92" s="10">
        <f>COUNTIF(配信視聴2023下半期[Channel Name], テーブル1318[[#This Row],[Channel Name]])</f>
        <v>0</v>
      </c>
      <c r="F92" s="10">
        <f>COUNTIF(配信視聴2024上半期[Channel Name], テーブル1318[[#This Row],[Channel Name]])</f>
        <v>0</v>
      </c>
      <c r="G92" s="10">
        <f>COUNTIF(配信視聴2024下半期[Channel Name], テーブル1318[[#This Row],[Channel Name]])</f>
        <v>1</v>
      </c>
      <c r="H92" s="10">
        <f>COUNTIF(配信視聴2025上半期[Channel Name], テーブル1318[[#This Row],[Channel Name]])</f>
        <v>0</v>
      </c>
      <c r="I92" s="10">
        <f>SUMPRODUCT((配信視聴2023上半期[Channel Name]=テーブル1318[[#This Row],[Channel Name]])*(MONTH(配信視聴2023上半期[Published Date])=1))</f>
        <v>0</v>
      </c>
      <c r="J92" s="10">
        <f>SUMPRODUCT((配信視聴2023上半期[Channel Name]=テーブル1318[[#This Row],[Channel Name]])*(MONTH(配信視聴2023上半期[Published Date])=2))</f>
        <v>0</v>
      </c>
      <c r="K92" s="10">
        <f>SUMPRODUCT((配信視聴2023上半期[Channel Name]=テーブル1318[[#This Row],[Channel Name]])*(MONTH(配信視聴2023上半期[Published Date])=3))</f>
        <v>0</v>
      </c>
      <c r="L92" s="10">
        <f>SUMPRODUCT((配信視聴2023上半期[Channel Name]=テーブル1318[[#This Row],[Channel Name]])*(MONTH(配信視聴2023上半期[Published Date])=4))</f>
        <v>0</v>
      </c>
      <c r="M92" s="10">
        <f>SUMPRODUCT((配信視聴2023上半期[Channel Name]=テーブル1318[[#This Row],[Channel Name]])*(MONTH(配信視聴2023上半期[Published Date])=5))</f>
        <v>0</v>
      </c>
      <c r="N92" s="10">
        <f>SUMPRODUCT((配信視聴2023上半期[Channel Name]=テーブル1318[[#This Row],[Channel Name]])*(MONTH(配信視聴2023上半期[Published Date])=6))</f>
        <v>0</v>
      </c>
      <c r="O92" s="10">
        <f>SUMPRODUCT((配信視聴2023下半期[Channel Name]=テーブル1318[[#This Row],[Channel Name]])*(MONTH(配信視聴2023下半期[Published Date])=7))</f>
        <v>0</v>
      </c>
      <c r="P92" s="10">
        <f>SUMPRODUCT((配信視聴2023下半期[Channel Name]=テーブル1318[[#This Row],[Channel Name]])*(MONTH(配信視聴2023下半期[Published Date])=8))</f>
        <v>0</v>
      </c>
      <c r="Q92" s="10">
        <f>SUMPRODUCT((配信視聴2023下半期[Channel Name]=テーブル1318[[#This Row],[Channel Name]])*(MONTH(配信視聴2023下半期[Published Date])=9))</f>
        <v>0</v>
      </c>
      <c r="R92" s="10">
        <f>SUMPRODUCT((配信視聴2023下半期[Channel Name]=テーブル1318[[#This Row],[Channel Name]])*(MONTH(配信視聴2023下半期[Published Date])=10))</f>
        <v>0</v>
      </c>
      <c r="S92" s="10">
        <f>SUMPRODUCT((配信視聴2023下半期[Channel Name]=テーブル1318[[#This Row],[Channel Name]])*(MONTH(配信視聴2023下半期[Published Date])=11))</f>
        <v>0</v>
      </c>
      <c r="T92" s="10">
        <f>SUMPRODUCT((配信視聴2023下半期[Channel Name]=テーブル1318[[#This Row],[Channel Name]])*(MONTH(配信視聴2023下半期[Published Date])=12))</f>
        <v>0</v>
      </c>
      <c r="U92" s="10">
        <f>SUMPRODUCT((配信視聴2024上半期[Channel Name]=テーブル1318[[#This Row],[Channel Name]])*(MONTH(配信視聴2024上半期[Published Date])=1))</f>
        <v>0</v>
      </c>
      <c r="V92" s="10">
        <f>SUMPRODUCT((配信視聴2024上半期[Channel Name]=テーブル1318[[#This Row],[Channel Name]])*(MONTH(配信視聴2024上半期[Published Date])=2))</f>
        <v>0</v>
      </c>
      <c r="W92" s="10">
        <f>SUMPRODUCT((配信視聴2024上半期[Channel Name]=テーブル1318[[#This Row],[Channel Name]])*(MONTH(配信視聴2024上半期[Published Date])=3))</f>
        <v>0</v>
      </c>
      <c r="X92" s="10">
        <f>SUMPRODUCT((配信視聴2024上半期[Channel Name]=テーブル1318[[#This Row],[Channel Name]])*(MONTH(配信視聴2024上半期[Published Date])=4))</f>
        <v>0</v>
      </c>
      <c r="Y92" s="10">
        <f>SUMPRODUCT((配信視聴2024上半期[Channel Name]=テーブル1318[[#This Row],[Channel Name]])*(MONTH(配信視聴2024上半期[Published Date])=5))</f>
        <v>0</v>
      </c>
      <c r="Z92" s="10">
        <f>SUMPRODUCT((配信視聴2024上半期[Channel Name]=テーブル1318[[#This Row],[Channel Name]])*(MONTH(配信視聴2024上半期[Published Date])=6))</f>
        <v>0</v>
      </c>
      <c r="AA92" s="10">
        <f>SUMPRODUCT((配信視聴2024下半期[Channel Name]=テーブル1318[[#This Row],[Channel Name]])*(MONTH(配信視聴2024下半期[Published Date])=7))</f>
        <v>0</v>
      </c>
      <c r="AB92" s="10">
        <f>SUMPRODUCT((配信視聴2024下半期[Channel Name]=テーブル1318[[#This Row],[Channel Name]])*(MONTH(配信視聴2024下半期[Published Date])=8))</f>
        <v>0</v>
      </c>
      <c r="AC92" s="10">
        <f>SUMPRODUCT((配信視聴2024下半期[Channel Name]=テーブル1318[[#This Row],[Channel Name]])*(MONTH(配信視聴2024下半期[Published Date])=9))</f>
        <v>0</v>
      </c>
      <c r="AD92" s="10">
        <f>SUMPRODUCT((配信視聴2024下半期[Channel Name]=テーブル1318[[#This Row],[Channel Name]])*(MONTH(配信視聴2024下半期[Published Date])=10))</f>
        <v>0</v>
      </c>
      <c r="AE92" s="10">
        <f>SUMPRODUCT((配信視聴2024下半期[Channel Name]=テーブル1318[[#This Row],[Channel Name]])*(MONTH(配信視聴2024下半期[Published Date])=11))</f>
        <v>1</v>
      </c>
      <c r="AF92" s="10">
        <f>SUMPRODUCT((配信視聴2024下半期[Channel Name]=テーブル1318[[#This Row],[Channel Name]])*(MONTH(配信視聴2024下半期[Published Date])=12))</f>
        <v>0</v>
      </c>
      <c r="AG92" s="10">
        <f>SUMPRODUCT((配信視聴2025上半期[Channel Name]=テーブル1318[[#This Row],[Channel Name]])*(MONTH(配信視聴2025上半期[Published Date])=1))</f>
        <v>0</v>
      </c>
    </row>
    <row r="93" spans="2:33" ht="15.75" customHeight="1" x14ac:dyDescent="0.25">
      <c r="B93" s="10" t="s">
        <v>61</v>
      </c>
      <c r="C9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3" s="10">
        <f>COUNTIF(配信視聴2023上半期[Channel Name], テーブル1318[[#This Row],[Channel Name]])</f>
        <v>0</v>
      </c>
      <c r="E93" s="10">
        <f>COUNTIF(配信視聴2023下半期[Channel Name], テーブル1318[[#This Row],[Channel Name]])</f>
        <v>0</v>
      </c>
      <c r="F93" s="10">
        <f>COUNTIF(配信視聴2024上半期[Channel Name], テーブル1318[[#This Row],[Channel Name]])</f>
        <v>0</v>
      </c>
      <c r="G93" s="10">
        <f>COUNTIF(配信視聴2024下半期[Channel Name], テーブル1318[[#This Row],[Channel Name]])</f>
        <v>1</v>
      </c>
      <c r="H93" s="10">
        <f>COUNTIF(配信視聴2025上半期[Channel Name], テーブル1318[[#This Row],[Channel Name]])</f>
        <v>0</v>
      </c>
      <c r="I93" s="10">
        <f>SUMPRODUCT((配信視聴2023上半期[Channel Name]=テーブル1318[[#This Row],[Channel Name]])*(MONTH(配信視聴2023上半期[Published Date])=1))</f>
        <v>0</v>
      </c>
      <c r="J93" s="10">
        <f>SUMPRODUCT((配信視聴2023上半期[Channel Name]=テーブル1318[[#This Row],[Channel Name]])*(MONTH(配信視聴2023上半期[Published Date])=2))</f>
        <v>0</v>
      </c>
      <c r="K93" s="10">
        <f>SUMPRODUCT((配信視聴2023上半期[Channel Name]=テーブル1318[[#This Row],[Channel Name]])*(MONTH(配信視聴2023上半期[Published Date])=3))</f>
        <v>0</v>
      </c>
      <c r="L93" s="10">
        <f>SUMPRODUCT((配信視聴2023上半期[Channel Name]=テーブル1318[[#This Row],[Channel Name]])*(MONTH(配信視聴2023上半期[Published Date])=4))</f>
        <v>0</v>
      </c>
      <c r="M93" s="10">
        <f>SUMPRODUCT((配信視聴2023上半期[Channel Name]=テーブル1318[[#This Row],[Channel Name]])*(MONTH(配信視聴2023上半期[Published Date])=5))</f>
        <v>0</v>
      </c>
      <c r="N93" s="10">
        <f>SUMPRODUCT((配信視聴2023上半期[Channel Name]=テーブル1318[[#This Row],[Channel Name]])*(MONTH(配信視聴2023上半期[Published Date])=6))</f>
        <v>0</v>
      </c>
      <c r="O93" s="10">
        <f>SUMPRODUCT((配信視聴2023下半期[Channel Name]=テーブル1318[[#This Row],[Channel Name]])*(MONTH(配信視聴2023下半期[Published Date])=7))</f>
        <v>0</v>
      </c>
      <c r="P93" s="10">
        <f>SUMPRODUCT((配信視聴2023下半期[Channel Name]=テーブル1318[[#This Row],[Channel Name]])*(MONTH(配信視聴2023下半期[Published Date])=8))</f>
        <v>0</v>
      </c>
      <c r="Q93" s="10">
        <f>SUMPRODUCT((配信視聴2023下半期[Channel Name]=テーブル1318[[#This Row],[Channel Name]])*(MONTH(配信視聴2023下半期[Published Date])=9))</f>
        <v>0</v>
      </c>
      <c r="R93" s="10">
        <f>SUMPRODUCT((配信視聴2023下半期[Channel Name]=テーブル1318[[#This Row],[Channel Name]])*(MONTH(配信視聴2023下半期[Published Date])=10))</f>
        <v>0</v>
      </c>
      <c r="S93" s="10">
        <f>SUMPRODUCT((配信視聴2023下半期[Channel Name]=テーブル1318[[#This Row],[Channel Name]])*(MONTH(配信視聴2023下半期[Published Date])=11))</f>
        <v>0</v>
      </c>
      <c r="T93" s="10">
        <f>SUMPRODUCT((配信視聴2023下半期[Channel Name]=テーブル1318[[#This Row],[Channel Name]])*(MONTH(配信視聴2023下半期[Published Date])=12))</f>
        <v>0</v>
      </c>
      <c r="U93" s="10">
        <f>SUMPRODUCT((配信視聴2024上半期[Channel Name]=テーブル1318[[#This Row],[Channel Name]])*(MONTH(配信視聴2024上半期[Published Date])=1))</f>
        <v>0</v>
      </c>
      <c r="V93" s="10">
        <f>SUMPRODUCT((配信視聴2024上半期[Channel Name]=テーブル1318[[#This Row],[Channel Name]])*(MONTH(配信視聴2024上半期[Published Date])=2))</f>
        <v>0</v>
      </c>
      <c r="W93" s="10">
        <f>SUMPRODUCT((配信視聴2024上半期[Channel Name]=テーブル1318[[#This Row],[Channel Name]])*(MONTH(配信視聴2024上半期[Published Date])=3))</f>
        <v>0</v>
      </c>
      <c r="X93" s="10">
        <f>SUMPRODUCT((配信視聴2024上半期[Channel Name]=テーブル1318[[#This Row],[Channel Name]])*(MONTH(配信視聴2024上半期[Published Date])=4))</f>
        <v>0</v>
      </c>
      <c r="Y93" s="10">
        <f>SUMPRODUCT((配信視聴2024上半期[Channel Name]=テーブル1318[[#This Row],[Channel Name]])*(MONTH(配信視聴2024上半期[Published Date])=5))</f>
        <v>0</v>
      </c>
      <c r="Z93" s="10">
        <f>SUMPRODUCT((配信視聴2024上半期[Channel Name]=テーブル1318[[#This Row],[Channel Name]])*(MONTH(配信視聴2024上半期[Published Date])=6))</f>
        <v>0</v>
      </c>
      <c r="AA93" s="10">
        <f>SUMPRODUCT((配信視聴2024下半期[Channel Name]=テーブル1318[[#This Row],[Channel Name]])*(MONTH(配信視聴2024下半期[Published Date])=7))</f>
        <v>0</v>
      </c>
      <c r="AB93" s="10">
        <f>SUMPRODUCT((配信視聴2024下半期[Channel Name]=テーブル1318[[#This Row],[Channel Name]])*(MONTH(配信視聴2024下半期[Published Date])=8))</f>
        <v>0</v>
      </c>
      <c r="AC93" s="10">
        <f>SUMPRODUCT((配信視聴2024下半期[Channel Name]=テーブル1318[[#This Row],[Channel Name]])*(MONTH(配信視聴2024下半期[Published Date])=9))</f>
        <v>0</v>
      </c>
      <c r="AD93" s="10">
        <f>SUMPRODUCT((配信視聴2024下半期[Channel Name]=テーブル1318[[#This Row],[Channel Name]])*(MONTH(配信視聴2024下半期[Published Date])=10))</f>
        <v>1</v>
      </c>
      <c r="AE93" s="10">
        <f>SUMPRODUCT((配信視聴2024下半期[Channel Name]=テーブル1318[[#This Row],[Channel Name]])*(MONTH(配信視聴2024下半期[Published Date])=11))</f>
        <v>0</v>
      </c>
      <c r="AF93" s="10">
        <f>SUMPRODUCT((配信視聴2024下半期[Channel Name]=テーブル1318[[#This Row],[Channel Name]])*(MONTH(配信視聴2024下半期[Published Date])=12))</f>
        <v>0</v>
      </c>
      <c r="AG93" s="10">
        <f>SUMPRODUCT((配信視聴2025上半期[Channel Name]=テーブル1318[[#This Row],[Channel Name]])*(MONTH(配信視聴2025上半期[Published Date])=1))</f>
        <v>0</v>
      </c>
    </row>
    <row r="94" spans="2:33" ht="15.75" customHeight="1" x14ac:dyDescent="0.25">
      <c r="B94" s="10" t="s">
        <v>103</v>
      </c>
      <c r="C9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4" s="10">
        <f>COUNTIF(配信視聴2023上半期[Channel Name], テーブル1318[[#This Row],[Channel Name]])</f>
        <v>1</v>
      </c>
      <c r="E94" s="10">
        <f>COUNTIF(配信視聴2023下半期[Channel Name], テーブル1318[[#This Row],[Channel Name]])</f>
        <v>0</v>
      </c>
      <c r="F94" s="10">
        <f>COUNTIF(配信視聴2024上半期[Channel Name], テーブル1318[[#This Row],[Channel Name]])</f>
        <v>0</v>
      </c>
      <c r="G94" s="10">
        <f>COUNTIF(配信視聴2024下半期[Channel Name], テーブル1318[[#This Row],[Channel Name]])</f>
        <v>0</v>
      </c>
      <c r="H94" s="10">
        <f>COUNTIF(配信視聴2025上半期[Channel Name], テーブル1318[[#This Row],[Channel Name]])</f>
        <v>0</v>
      </c>
      <c r="I94" s="10">
        <f>SUMPRODUCT((配信視聴2023上半期[Channel Name]=テーブル1318[[#This Row],[Channel Name]])*(MONTH(配信視聴2023上半期[Published Date])=1))</f>
        <v>1</v>
      </c>
      <c r="J94" s="10">
        <f>SUMPRODUCT((配信視聴2023上半期[Channel Name]=テーブル1318[[#This Row],[Channel Name]])*(MONTH(配信視聴2023上半期[Published Date])=2))</f>
        <v>0</v>
      </c>
      <c r="K94" s="10">
        <f>SUMPRODUCT((配信視聴2023上半期[Channel Name]=テーブル1318[[#This Row],[Channel Name]])*(MONTH(配信視聴2023上半期[Published Date])=3))</f>
        <v>0</v>
      </c>
      <c r="L94" s="10">
        <f>SUMPRODUCT((配信視聴2023上半期[Channel Name]=テーブル1318[[#This Row],[Channel Name]])*(MONTH(配信視聴2023上半期[Published Date])=4))</f>
        <v>0</v>
      </c>
      <c r="M94" s="10">
        <f>SUMPRODUCT((配信視聴2023上半期[Channel Name]=テーブル1318[[#This Row],[Channel Name]])*(MONTH(配信視聴2023上半期[Published Date])=5))</f>
        <v>0</v>
      </c>
      <c r="N94" s="10">
        <f>SUMPRODUCT((配信視聴2023上半期[Channel Name]=テーブル1318[[#This Row],[Channel Name]])*(MONTH(配信視聴2023上半期[Published Date])=6))</f>
        <v>0</v>
      </c>
      <c r="O94" s="10">
        <f>SUMPRODUCT((配信視聴2023下半期[Channel Name]=テーブル1318[[#This Row],[Channel Name]])*(MONTH(配信視聴2023下半期[Published Date])=7))</f>
        <v>0</v>
      </c>
      <c r="P94" s="10">
        <f>SUMPRODUCT((配信視聴2023下半期[Channel Name]=テーブル1318[[#This Row],[Channel Name]])*(MONTH(配信視聴2023下半期[Published Date])=8))</f>
        <v>0</v>
      </c>
      <c r="Q94" s="10">
        <f>SUMPRODUCT((配信視聴2023下半期[Channel Name]=テーブル1318[[#This Row],[Channel Name]])*(MONTH(配信視聴2023下半期[Published Date])=9))</f>
        <v>0</v>
      </c>
      <c r="R94" s="10">
        <f>SUMPRODUCT((配信視聴2023下半期[Channel Name]=テーブル1318[[#This Row],[Channel Name]])*(MONTH(配信視聴2023下半期[Published Date])=10))</f>
        <v>0</v>
      </c>
      <c r="S94" s="10">
        <f>SUMPRODUCT((配信視聴2023下半期[Channel Name]=テーブル1318[[#This Row],[Channel Name]])*(MONTH(配信視聴2023下半期[Published Date])=11))</f>
        <v>0</v>
      </c>
      <c r="T94" s="10">
        <f>SUMPRODUCT((配信視聴2023下半期[Channel Name]=テーブル1318[[#This Row],[Channel Name]])*(MONTH(配信視聴2023下半期[Published Date])=12))</f>
        <v>0</v>
      </c>
      <c r="U94" s="10">
        <f>SUMPRODUCT((配信視聴2024上半期[Channel Name]=テーブル1318[[#This Row],[Channel Name]])*(MONTH(配信視聴2024上半期[Published Date])=1))</f>
        <v>0</v>
      </c>
      <c r="V94" s="10">
        <f>SUMPRODUCT((配信視聴2024上半期[Channel Name]=テーブル1318[[#This Row],[Channel Name]])*(MONTH(配信視聴2024上半期[Published Date])=2))</f>
        <v>0</v>
      </c>
      <c r="W94" s="10">
        <f>SUMPRODUCT((配信視聴2024上半期[Channel Name]=テーブル1318[[#This Row],[Channel Name]])*(MONTH(配信視聴2024上半期[Published Date])=3))</f>
        <v>0</v>
      </c>
      <c r="X94" s="10">
        <f>SUMPRODUCT((配信視聴2024上半期[Channel Name]=テーブル1318[[#This Row],[Channel Name]])*(MONTH(配信視聴2024上半期[Published Date])=4))</f>
        <v>0</v>
      </c>
      <c r="Y94" s="10">
        <f>SUMPRODUCT((配信視聴2024上半期[Channel Name]=テーブル1318[[#This Row],[Channel Name]])*(MONTH(配信視聴2024上半期[Published Date])=5))</f>
        <v>0</v>
      </c>
      <c r="Z94" s="10">
        <f>SUMPRODUCT((配信視聴2024上半期[Channel Name]=テーブル1318[[#This Row],[Channel Name]])*(MONTH(配信視聴2024上半期[Published Date])=6))</f>
        <v>0</v>
      </c>
      <c r="AA94" s="10">
        <f>SUMPRODUCT((配信視聴2024下半期[Channel Name]=テーブル1318[[#This Row],[Channel Name]])*(MONTH(配信視聴2024下半期[Published Date])=7))</f>
        <v>0</v>
      </c>
      <c r="AB94" s="10">
        <f>SUMPRODUCT((配信視聴2024下半期[Channel Name]=テーブル1318[[#This Row],[Channel Name]])*(MONTH(配信視聴2024下半期[Published Date])=8))</f>
        <v>0</v>
      </c>
      <c r="AC94" s="10">
        <f>SUMPRODUCT((配信視聴2024下半期[Channel Name]=テーブル1318[[#This Row],[Channel Name]])*(MONTH(配信視聴2024下半期[Published Date])=9))</f>
        <v>0</v>
      </c>
      <c r="AD94" s="10">
        <f>SUMPRODUCT((配信視聴2024下半期[Channel Name]=テーブル1318[[#This Row],[Channel Name]])*(MONTH(配信視聴2024下半期[Published Date])=10))</f>
        <v>0</v>
      </c>
      <c r="AE94" s="10">
        <f>SUMPRODUCT((配信視聴2024下半期[Channel Name]=テーブル1318[[#This Row],[Channel Name]])*(MONTH(配信視聴2024下半期[Published Date])=11))</f>
        <v>0</v>
      </c>
      <c r="AF94" s="10">
        <f>SUMPRODUCT((配信視聴2024下半期[Channel Name]=テーブル1318[[#This Row],[Channel Name]])*(MONTH(配信視聴2024下半期[Published Date])=12))</f>
        <v>0</v>
      </c>
      <c r="AG94" s="10">
        <f>SUMPRODUCT((配信視聴2025上半期[Channel Name]=テーブル1318[[#This Row],[Channel Name]])*(MONTH(配信視聴2025上半期[Published Date])=1))</f>
        <v>0</v>
      </c>
    </row>
    <row r="95" spans="2:33" ht="15.75" customHeight="1" x14ac:dyDescent="0.25">
      <c r="B95" s="10" t="s">
        <v>99</v>
      </c>
      <c r="C9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5" s="10">
        <f>COUNTIF(配信視聴2023上半期[Channel Name], テーブル1318[[#This Row],[Channel Name]])</f>
        <v>1</v>
      </c>
      <c r="E95" s="10">
        <f>COUNTIF(配信視聴2023下半期[Channel Name], テーブル1318[[#This Row],[Channel Name]])</f>
        <v>0</v>
      </c>
      <c r="F95" s="10">
        <f>COUNTIF(配信視聴2024上半期[Channel Name], テーブル1318[[#This Row],[Channel Name]])</f>
        <v>0</v>
      </c>
      <c r="G95" s="10">
        <f>COUNTIF(配信視聴2024下半期[Channel Name], テーブル1318[[#This Row],[Channel Name]])</f>
        <v>0</v>
      </c>
      <c r="H95" s="10">
        <f>COUNTIF(配信視聴2025上半期[Channel Name], テーブル1318[[#This Row],[Channel Name]])</f>
        <v>0</v>
      </c>
      <c r="I95" s="10">
        <f>SUMPRODUCT((配信視聴2023上半期[Channel Name]=テーブル1318[[#This Row],[Channel Name]])*(MONTH(配信視聴2023上半期[Published Date])=1))</f>
        <v>1</v>
      </c>
      <c r="J95" s="10">
        <f>SUMPRODUCT((配信視聴2023上半期[Channel Name]=テーブル1318[[#This Row],[Channel Name]])*(MONTH(配信視聴2023上半期[Published Date])=2))</f>
        <v>0</v>
      </c>
      <c r="K95" s="10">
        <f>SUMPRODUCT((配信視聴2023上半期[Channel Name]=テーブル1318[[#This Row],[Channel Name]])*(MONTH(配信視聴2023上半期[Published Date])=3))</f>
        <v>0</v>
      </c>
      <c r="L95" s="10">
        <f>SUMPRODUCT((配信視聴2023上半期[Channel Name]=テーブル1318[[#This Row],[Channel Name]])*(MONTH(配信視聴2023上半期[Published Date])=4))</f>
        <v>0</v>
      </c>
      <c r="M95" s="10">
        <f>SUMPRODUCT((配信視聴2023上半期[Channel Name]=テーブル1318[[#This Row],[Channel Name]])*(MONTH(配信視聴2023上半期[Published Date])=5))</f>
        <v>0</v>
      </c>
      <c r="N95" s="10">
        <f>SUMPRODUCT((配信視聴2023上半期[Channel Name]=テーブル1318[[#This Row],[Channel Name]])*(MONTH(配信視聴2023上半期[Published Date])=6))</f>
        <v>0</v>
      </c>
      <c r="O95" s="10">
        <f>SUMPRODUCT((配信視聴2023下半期[Channel Name]=テーブル1318[[#This Row],[Channel Name]])*(MONTH(配信視聴2023下半期[Published Date])=7))</f>
        <v>0</v>
      </c>
      <c r="P95" s="10">
        <f>SUMPRODUCT((配信視聴2023下半期[Channel Name]=テーブル1318[[#This Row],[Channel Name]])*(MONTH(配信視聴2023下半期[Published Date])=8))</f>
        <v>0</v>
      </c>
      <c r="Q95" s="10">
        <f>SUMPRODUCT((配信視聴2023下半期[Channel Name]=テーブル1318[[#This Row],[Channel Name]])*(MONTH(配信視聴2023下半期[Published Date])=9))</f>
        <v>0</v>
      </c>
      <c r="R95" s="10">
        <f>SUMPRODUCT((配信視聴2023下半期[Channel Name]=テーブル1318[[#This Row],[Channel Name]])*(MONTH(配信視聴2023下半期[Published Date])=10))</f>
        <v>0</v>
      </c>
      <c r="S95" s="10">
        <f>SUMPRODUCT((配信視聴2023下半期[Channel Name]=テーブル1318[[#This Row],[Channel Name]])*(MONTH(配信視聴2023下半期[Published Date])=11))</f>
        <v>0</v>
      </c>
      <c r="T95" s="10">
        <f>SUMPRODUCT((配信視聴2023下半期[Channel Name]=テーブル1318[[#This Row],[Channel Name]])*(MONTH(配信視聴2023下半期[Published Date])=12))</f>
        <v>0</v>
      </c>
      <c r="U95" s="10">
        <f>SUMPRODUCT((配信視聴2024上半期[Channel Name]=テーブル1318[[#This Row],[Channel Name]])*(MONTH(配信視聴2024上半期[Published Date])=1))</f>
        <v>0</v>
      </c>
      <c r="V95" s="10">
        <f>SUMPRODUCT((配信視聴2024上半期[Channel Name]=テーブル1318[[#This Row],[Channel Name]])*(MONTH(配信視聴2024上半期[Published Date])=2))</f>
        <v>0</v>
      </c>
      <c r="W95" s="10">
        <f>SUMPRODUCT((配信視聴2024上半期[Channel Name]=テーブル1318[[#This Row],[Channel Name]])*(MONTH(配信視聴2024上半期[Published Date])=3))</f>
        <v>0</v>
      </c>
      <c r="X95" s="10">
        <f>SUMPRODUCT((配信視聴2024上半期[Channel Name]=テーブル1318[[#This Row],[Channel Name]])*(MONTH(配信視聴2024上半期[Published Date])=4))</f>
        <v>0</v>
      </c>
      <c r="Y95" s="10">
        <f>SUMPRODUCT((配信視聴2024上半期[Channel Name]=テーブル1318[[#This Row],[Channel Name]])*(MONTH(配信視聴2024上半期[Published Date])=5))</f>
        <v>0</v>
      </c>
      <c r="Z95" s="10">
        <f>SUMPRODUCT((配信視聴2024上半期[Channel Name]=テーブル1318[[#This Row],[Channel Name]])*(MONTH(配信視聴2024上半期[Published Date])=6))</f>
        <v>0</v>
      </c>
      <c r="AA95" s="10">
        <f>SUMPRODUCT((配信視聴2024下半期[Channel Name]=テーブル1318[[#This Row],[Channel Name]])*(MONTH(配信視聴2024下半期[Published Date])=7))</f>
        <v>0</v>
      </c>
      <c r="AB95" s="10">
        <f>SUMPRODUCT((配信視聴2024下半期[Channel Name]=テーブル1318[[#This Row],[Channel Name]])*(MONTH(配信視聴2024下半期[Published Date])=8))</f>
        <v>0</v>
      </c>
      <c r="AC95" s="10">
        <f>SUMPRODUCT((配信視聴2024下半期[Channel Name]=テーブル1318[[#This Row],[Channel Name]])*(MONTH(配信視聴2024下半期[Published Date])=9))</f>
        <v>0</v>
      </c>
      <c r="AD95" s="10">
        <f>SUMPRODUCT((配信視聴2024下半期[Channel Name]=テーブル1318[[#This Row],[Channel Name]])*(MONTH(配信視聴2024下半期[Published Date])=10))</f>
        <v>0</v>
      </c>
      <c r="AE95" s="10">
        <f>SUMPRODUCT((配信視聴2024下半期[Channel Name]=テーブル1318[[#This Row],[Channel Name]])*(MONTH(配信視聴2024下半期[Published Date])=11))</f>
        <v>0</v>
      </c>
      <c r="AF95" s="10">
        <f>SUMPRODUCT((配信視聴2024下半期[Channel Name]=テーブル1318[[#This Row],[Channel Name]])*(MONTH(配信視聴2024下半期[Published Date])=12))</f>
        <v>0</v>
      </c>
      <c r="AG95" s="10">
        <f>SUMPRODUCT((配信視聴2025上半期[Channel Name]=テーブル1318[[#This Row],[Channel Name]])*(MONTH(配信視聴2025上半期[Published Date])=1))</f>
        <v>0</v>
      </c>
    </row>
    <row r="96" spans="2:33" ht="15.75" customHeight="1" x14ac:dyDescent="0.25">
      <c r="B96" s="10" t="s">
        <v>102</v>
      </c>
      <c r="C9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6" s="10">
        <f>COUNTIF(配信視聴2023上半期[Channel Name], テーブル1318[[#This Row],[Channel Name]])</f>
        <v>1</v>
      </c>
      <c r="E96" s="10">
        <f>COUNTIF(配信視聴2023下半期[Channel Name], テーブル1318[[#This Row],[Channel Name]])</f>
        <v>0</v>
      </c>
      <c r="F96" s="10">
        <f>COUNTIF(配信視聴2024上半期[Channel Name], テーブル1318[[#This Row],[Channel Name]])</f>
        <v>0</v>
      </c>
      <c r="G96" s="10">
        <f>COUNTIF(配信視聴2024下半期[Channel Name], テーブル1318[[#This Row],[Channel Name]])</f>
        <v>0</v>
      </c>
      <c r="H96" s="10">
        <f>COUNTIF(配信視聴2025上半期[Channel Name], テーブル1318[[#This Row],[Channel Name]])</f>
        <v>0</v>
      </c>
      <c r="I96" s="10">
        <f>SUMPRODUCT((配信視聴2023上半期[Channel Name]=テーブル1318[[#This Row],[Channel Name]])*(MONTH(配信視聴2023上半期[Published Date])=1))</f>
        <v>1</v>
      </c>
      <c r="J96" s="10">
        <f>SUMPRODUCT((配信視聴2023上半期[Channel Name]=テーブル1318[[#This Row],[Channel Name]])*(MONTH(配信視聴2023上半期[Published Date])=2))</f>
        <v>0</v>
      </c>
      <c r="K96" s="10">
        <f>SUMPRODUCT((配信視聴2023上半期[Channel Name]=テーブル1318[[#This Row],[Channel Name]])*(MONTH(配信視聴2023上半期[Published Date])=3))</f>
        <v>0</v>
      </c>
      <c r="L96" s="10">
        <f>SUMPRODUCT((配信視聴2023上半期[Channel Name]=テーブル1318[[#This Row],[Channel Name]])*(MONTH(配信視聴2023上半期[Published Date])=4))</f>
        <v>0</v>
      </c>
      <c r="M96" s="10">
        <f>SUMPRODUCT((配信視聴2023上半期[Channel Name]=テーブル1318[[#This Row],[Channel Name]])*(MONTH(配信視聴2023上半期[Published Date])=5))</f>
        <v>0</v>
      </c>
      <c r="N96" s="10">
        <f>SUMPRODUCT((配信視聴2023上半期[Channel Name]=テーブル1318[[#This Row],[Channel Name]])*(MONTH(配信視聴2023上半期[Published Date])=6))</f>
        <v>0</v>
      </c>
      <c r="O96" s="10">
        <f>SUMPRODUCT((配信視聴2023下半期[Channel Name]=テーブル1318[[#This Row],[Channel Name]])*(MONTH(配信視聴2023下半期[Published Date])=7))</f>
        <v>0</v>
      </c>
      <c r="P96" s="10">
        <f>SUMPRODUCT((配信視聴2023下半期[Channel Name]=テーブル1318[[#This Row],[Channel Name]])*(MONTH(配信視聴2023下半期[Published Date])=8))</f>
        <v>0</v>
      </c>
      <c r="Q96" s="10">
        <f>SUMPRODUCT((配信視聴2023下半期[Channel Name]=テーブル1318[[#This Row],[Channel Name]])*(MONTH(配信視聴2023下半期[Published Date])=9))</f>
        <v>0</v>
      </c>
      <c r="R96" s="10">
        <f>SUMPRODUCT((配信視聴2023下半期[Channel Name]=テーブル1318[[#This Row],[Channel Name]])*(MONTH(配信視聴2023下半期[Published Date])=10))</f>
        <v>0</v>
      </c>
      <c r="S96" s="10">
        <f>SUMPRODUCT((配信視聴2023下半期[Channel Name]=テーブル1318[[#This Row],[Channel Name]])*(MONTH(配信視聴2023下半期[Published Date])=11))</f>
        <v>0</v>
      </c>
      <c r="T96" s="10">
        <f>SUMPRODUCT((配信視聴2023下半期[Channel Name]=テーブル1318[[#This Row],[Channel Name]])*(MONTH(配信視聴2023下半期[Published Date])=12))</f>
        <v>0</v>
      </c>
      <c r="U96" s="10">
        <f>SUMPRODUCT((配信視聴2024上半期[Channel Name]=テーブル1318[[#This Row],[Channel Name]])*(MONTH(配信視聴2024上半期[Published Date])=1))</f>
        <v>0</v>
      </c>
      <c r="V96" s="10">
        <f>SUMPRODUCT((配信視聴2024上半期[Channel Name]=テーブル1318[[#This Row],[Channel Name]])*(MONTH(配信視聴2024上半期[Published Date])=2))</f>
        <v>0</v>
      </c>
      <c r="W96" s="10">
        <f>SUMPRODUCT((配信視聴2024上半期[Channel Name]=テーブル1318[[#This Row],[Channel Name]])*(MONTH(配信視聴2024上半期[Published Date])=3))</f>
        <v>0</v>
      </c>
      <c r="X96" s="10">
        <f>SUMPRODUCT((配信視聴2024上半期[Channel Name]=テーブル1318[[#This Row],[Channel Name]])*(MONTH(配信視聴2024上半期[Published Date])=4))</f>
        <v>0</v>
      </c>
      <c r="Y96" s="10">
        <f>SUMPRODUCT((配信視聴2024上半期[Channel Name]=テーブル1318[[#This Row],[Channel Name]])*(MONTH(配信視聴2024上半期[Published Date])=5))</f>
        <v>0</v>
      </c>
      <c r="Z96" s="10">
        <f>SUMPRODUCT((配信視聴2024上半期[Channel Name]=テーブル1318[[#This Row],[Channel Name]])*(MONTH(配信視聴2024上半期[Published Date])=6))</f>
        <v>0</v>
      </c>
      <c r="AA96" s="10">
        <f>SUMPRODUCT((配信視聴2024下半期[Channel Name]=テーブル1318[[#This Row],[Channel Name]])*(MONTH(配信視聴2024下半期[Published Date])=7))</f>
        <v>0</v>
      </c>
      <c r="AB96" s="10">
        <f>SUMPRODUCT((配信視聴2024下半期[Channel Name]=テーブル1318[[#This Row],[Channel Name]])*(MONTH(配信視聴2024下半期[Published Date])=8))</f>
        <v>0</v>
      </c>
      <c r="AC96" s="10">
        <f>SUMPRODUCT((配信視聴2024下半期[Channel Name]=テーブル1318[[#This Row],[Channel Name]])*(MONTH(配信視聴2024下半期[Published Date])=9))</f>
        <v>0</v>
      </c>
      <c r="AD96" s="10">
        <f>SUMPRODUCT((配信視聴2024下半期[Channel Name]=テーブル1318[[#This Row],[Channel Name]])*(MONTH(配信視聴2024下半期[Published Date])=10))</f>
        <v>0</v>
      </c>
      <c r="AE96" s="10">
        <f>SUMPRODUCT((配信視聴2024下半期[Channel Name]=テーブル1318[[#This Row],[Channel Name]])*(MONTH(配信視聴2024下半期[Published Date])=11))</f>
        <v>0</v>
      </c>
      <c r="AF96" s="10">
        <f>SUMPRODUCT((配信視聴2024下半期[Channel Name]=テーブル1318[[#This Row],[Channel Name]])*(MONTH(配信視聴2024下半期[Published Date])=12))</f>
        <v>0</v>
      </c>
      <c r="AG96" s="10">
        <f>SUMPRODUCT((配信視聴2025上半期[Channel Name]=テーブル1318[[#This Row],[Channel Name]])*(MONTH(配信視聴2025上半期[Published Date])=1))</f>
        <v>0</v>
      </c>
    </row>
    <row r="97" spans="2:33" ht="15.75" customHeight="1" x14ac:dyDescent="0.25">
      <c r="B97" s="10" t="s">
        <v>100</v>
      </c>
      <c r="C9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7" s="10">
        <f>COUNTIF(配信視聴2023上半期[Channel Name], テーブル1318[[#This Row],[Channel Name]])</f>
        <v>1</v>
      </c>
      <c r="E97" s="10">
        <f>COUNTIF(配信視聴2023下半期[Channel Name], テーブル1318[[#This Row],[Channel Name]])</f>
        <v>0</v>
      </c>
      <c r="F97" s="10">
        <f>COUNTIF(配信視聴2024上半期[Channel Name], テーブル1318[[#This Row],[Channel Name]])</f>
        <v>0</v>
      </c>
      <c r="G97" s="10">
        <f>COUNTIF(配信視聴2024下半期[Channel Name], テーブル1318[[#This Row],[Channel Name]])</f>
        <v>0</v>
      </c>
      <c r="H97" s="10">
        <f>COUNTIF(配信視聴2025上半期[Channel Name], テーブル1318[[#This Row],[Channel Name]])</f>
        <v>0</v>
      </c>
      <c r="I97" s="10">
        <f>SUMPRODUCT((配信視聴2023上半期[Channel Name]=テーブル1318[[#This Row],[Channel Name]])*(MONTH(配信視聴2023上半期[Published Date])=1))</f>
        <v>1</v>
      </c>
      <c r="J97" s="10">
        <f>SUMPRODUCT((配信視聴2023上半期[Channel Name]=テーブル1318[[#This Row],[Channel Name]])*(MONTH(配信視聴2023上半期[Published Date])=2))</f>
        <v>0</v>
      </c>
      <c r="K97" s="10">
        <f>SUMPRODUCT((配信視聴2023上半期[Channel Name]=テーブル1318[[#This Row],[Channel Name]])*(MONTH(配信視聴2023上半期[Published Date])=3))</f>
        <v>0</v>
      </c>
      <c r="L97" s="10">
        <f>SUMPRODUCT((配信視聴2023上半期[Channel Name]=テーブル1318[[#This Row],[Channel Name]])*(MONTH(配信視聴2023上半期[Published Date])=4))</f>
        <v>0</v>
      </c>
      <c r="M97" s="10">
        <f>SUMPRODUCT((配信視聴2023上半期[Channel Name]=テーブル1318[[#This Row],[Channel Name]])*(MONTH(配信視聴2023上半期[Published Date])=5))</f>
        <v>0</v>
      </c>
      <c r="N97" s="10">
        <f>SUMPRODUCT((配信視聴2023上半期[Channel Name]=テーブル1318[[#This Row],[Channel Name]])*(MONTH(配信視聴2023上半期[Published Date])=6))</f>
        <v>0</v>
      </c>
      <c r="O97" s="10">
        <f>SUMPRODUCT((配信視聴2023下半期[Channel Name]=テーブル1318[[#This Row],[Channel Name]])*(MONTH(配信視聴2023下半期[Published Date])=7))</f>
        <v>0</v>
      </c>
      <c r="P97" s="10">
        <f>SUMPRODUCT((配信視聴2023下半期[Channel Name]=テーブル1318[[#This Row],[Channel Name]])*(MONTH(配信視聴2023下半期[Published Date])=8))</f>
        <v>0</v>
      </c>
      <c r="Q97" s="10">
        <f>SUMPRODUCT((配信視聴2023下半期[Channel Name]=テーブル1318[[#This Row],[Channel Name]])*(MONTH(配信視聴2023下半期[Published Date])=9))</f>
        <v>0</v>
      </c>
      <c r="R97" s="10">
        <f>SUMPRODUCT((配信視聴2023下半期[Channel Name]=テーブル1318[[#This Row],[Channel Name]])*(MONTH(配信視聴2023下半期[Published Date])=10))</f>
        <v>0</v>
      </c>
      <c r="S97" s="10">
        <f>SUMPRODUCT((配信視聴2023下半期[Channel Name]=テーブル1318[[#This Row],[Channel Name]])*(MONTH(配信視聴2023下半期[Published Date])=11))</f>
        <v>0</v>
      </c>
      <c r="T97" s="10">
        <f>SUMPRODUCT((配信視聴2023下半期[Channel Name]=テーブル1318[[#This Row],[Channel Name]])*(MONTH(配信視聴2023下半期[Published Date])=12))</f>
        <v>0</v>
      </c>
      <c r="U97" s="10">
        <f>SUMPRODUCT((配信視聴2024上半期[Channel Name]=テーブル1318[[#This Row],[Channel Name]])*(MONTH(配信視聴2024上半期[Published Date])=1))</f>
        <v>0</v>
      </c>
      <c r="V97" s="10">
        <f>SUMPRODUCT((配信視聴2024上半期[Channel Name]=テーブル1318[[#This Row],[Channel Name]])*(MONTH(配信視聴2024上半期[Published Date])=2))</f>
        <v>0</v>
      </c>
      <c r="W97" s="10">
        <f>SUMPRODUCT((配信視聴2024上半期[Channel Name]=テーブル1318[[#This Row],[Channel Name]])*(MONTH(配信視聴2024上半期[Published Date])=3))</f>
        <v>0</v>
      </c>
      <c r="X97" s="10">
        <f>SUMPRODUCT((配信視聴2024上半期[Channel Name]=テーブル1318[[#This Row],[Channel Name]])*(MONTH(配信視聴2024上半期[Published Date])=4))</f>
        <v>0</v>
      </c>
      <c r="Y97" s="10">
        <f>SUMPRODUCT((配信視聴2024上半期[Channel Name]=テーブル1318[[#This Row],[Channel Name]])*(MONTH(配信視聴2024上半期[Published Date])=5))</f>
        <v>0</v>
      </c>
      <c r="Z97" s="10">
        <f>SUMPRODUCT((配信視聴2024上半期[Channel Name]=テーブル1318[[#This Row],[Channel Name]])*(MONTH(配信視聴2024上半期[Published Date])=6))</f>
        <v>0</v>
      </c>
      <c r="AA97" s="10">
        <f>SUMPRODUCT((配信視聴2024下半期[Channel Name]=テーブル1318[[#This Row],[Channel Name]])*(MONTH(配信視聴2024下半期[Published Date])=7))</f>
        <v>0</v>
      </c>
      <c r="AB97" s="10">
        <f>SUMPRODUCT((配信視聴2024下半期[Channel Name]=テーブル1318[[#This Row],[Channel Name]])*(MONTH(配信視聴2024下半期[Published Date])=8))</f>
        <v>0</v>
      </c>
      <c r="AC97" s="10">
        <f>SUMPRODUCT((配信視聴2024下半期[Channel Name]=テーブル1318[[#This Row],[Channel Name]])*(MONTH(配信視聴2024下半期[Published Date])=9))</f>
        <v>0</v>
      </c>
      <c r="AD97" s="10">
        <f>SUMPRODUCT((配信視聴2024下半期[Channel Name]=テーブル1318[[#This Row],[Channel Name]])*(MONTH(配信視聴2024下半期[Published Date])=10))</f>
        <v>0</v>
      </c>
      <c r="AE97" s="10">
        <f>SUMPRODUCT((配信視聴2024下半期[Channel Name]=テーブル1318[[#This Row],[Channel Name]])*(MONTH(配信視聴2024下半期[Published Date])=11))</f>
        <v>0</v>
      </c>
      <c r="AF97" s="10">
        <f>SUMPRODUCT((配信視聴2024下半期[Channel Name]=テーブル1318[[#This Row],[Channel Name]])*(MONTH(配信視聴2024下半期[Published Date])=12))</f>
        <v>0</v>
      </c>
      <c r="AG97" s="10">
        <f>SUMPRODUCT((配信視聴2025上半期[Channel Name]=テーブル1318[[#This Row],[Channel Name]])*(MONTH(配信視聴2025上半期[Published Date])=1))</f>
        <v>0</v>
      </c>
    </row>
    <row r="98" spans="2:33" ht="15.75" customHeight="1" x14ac:dyDescent="0.25">
      <c r="B98" s="10" t="s">
        <v>98</v>
      </c>
      <c r="C9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8" s="10">
        <f>COUNTIF(配信視聴2023上半期[Channel Name], テーブル1318[[#This Row],[Channel Name]])</f>
        <v>1</v>
      </c>
      <c r="E98" s="10">
        <f>COUNTIF(配信視聴2023下半期[Channel Name], テーブル1318[[#This Row],[Channel Name]])</f>
        <v>0</v>
      </c>
      <c r="F98" s="10">
        <f>COUNTIF(配信視聴2024上半期[Channel Name], テーブル1318[[#This Row],[Channel Name]])</f>
        <v>0</v>
      </c>
      <c r="G98" s="10">
        <f>COUNTIF(配信視聴2024下半期[Channel Name], テーブル1318[[#This Row],[Channel Name]])</f>
        <v>0</v>
      </c>
      <c r="H98" s="10">
        <f>COUNTIF(配信視聴2025上半期[Channel Name], テーブル1318[[#This Row],[Channel Name]])</f>
        <v>0</v>
      </c>
      <c r="I98" s="10">
        <f>SUMPRODUCT((配信視聴2023上半期[Channel Name]=テーブル1318[[#This Row],[Channel Name]])*(MONTH(配信視聴2023上半期[Published Date])=1))</f>
        <v>1</v>
      </c>
      <c r="J98" s="10">
        <f>SUMPRODUCT((配信視聴2023上半期[Channel Name]=テーブル1318[[#This Row],[Channel Name]])*(MONTH(配信視聴2023上半期[Published Date])=2))</f>
        <v>0</v>
      </c>
      <c r="K98" s="10">
        <f>SUMPRODUCT((配信視聴2023上半期[Channel Name]=テーブル1318[[#This Row],[Channel Name]])*(MONTH(配信視聴2023上半期[Published Date])=3))</f>
        <v>0</v>
      </c>
      <c r="L98" s="10">
        <f>SUMPRODUCT((配信視聴2023上半期[Channel Name]=テーブル1318[[#This Row],[Channel Name]])*(MONTH(配信視聴2023上半期[Published Date])=4))</f>
        <v>0</v>
      </c>
      <c r="M98" s="10">
        <f>SUMPRODUCT((配信視聴2023上半期[Channel Name]=テーブル1318[[#This Row],[Channel Name]])*(MONTH(配信視聴2023上半期[Published Date])=5))</f>
        <v>0</v>
      </c>
      <c r="N98" s="10">
        <f>SUMPRODUCT((配信視聴2023上半期[Channel Name]=テーブル1318[[#This Row],[Channel Name]])*(MONTH(配信視聴2023上半期[Published Date])=6))</f>
        <v>0</v>
      </c>
      <c r="O98" s="10">
        <f>SUMPRODUCT((配信視聴2023下半期[Channel Name]=テーブル1318[[#This Row],[Channel Name]])*(MONTH(配信視聴2023下半期[Published Date])=7))</f>
        <v>0</v>
      </c>
      <c r="P98" s="10">
        <f>SUMPRODUCT((配信視聴2023下半期[Channel Name]=テーブル1318[[#This Row],[Channel Name]])*(MONTH(配信視聴2023下半期[Published Date])=8))</f>
        <v>0</v>
      </c>
      <c r="Q98" s="10">
        <f>SUMPRODUCT((配信視聴2023下半期[Channel Name]=テーブル1318[[#This Row],[Channel Name]])*(MONTH(配信視聴2023下半期[Published Date])=9))</f>
        <v>0</v>
      </c>
      <c r="R98" s="10">
        <f>SUMPRODUCT((配信視聴2023下半期[Channel Name]=テーブル1318[[#This Row],[Channel Name]])*(MONTH(配信視聴2023下半期[Published Date])=10))</f>
        <v>0</v>
      </c>
      <c r="S98" s="10">
        <f>SUMPRODUCT((配信視聴2023下半期[Channel Name]=テーブル1318[[#This Row],[Channel Name]])*(MONTH(配信視聴2023下半期[Published Date])=11))</f>
        <v>0</v>
      </c>
      <c r="T98" s="10">
        <f>SUMPRODUCT((配信視聴2023下半期[Channel Name]=テーブル1318[[#This Row],[Channel Name]])*(MONTH(配信視聴2023下半期[Published Date])=12))</f>
        <v>0</v>
      </c>
      <c r="U98" s="10">
        <f>SUMPRODUCT((配信視聴2024上半期[Channel Name]=テーブル1318[[#This Row],[Channel Name]])*(MONTH(配信視聴2024上半期[Published Date])=1))</f>
        <v>0</v>
      </c>
      <c r="V98" s="10">
        <f>SUMPRODUCT((配信視聴2024上半期[Channel Name]=テーブル1318[[#This Row],[Channel Name]])*(MONTH(配信視聴2024上半期[Published Date])=2))</f>
        <v>0</v>
      </c>
      <c r="W98" s="10">
        <f>SUMPRODUCT((配信視聴2024上半期[Channel Name]=テーブル1318[[#This Row],[Channel Name]])*(MONTH(配信視聴2024上半期[Published Date])=3))</f>
        <v>0</v>
      </c>
      <c r="X98" s="10">
        <f>SUMPRODUCT((配信視聴2024上半期[Channel Name]=テーブル1318[[#This Row],[Channel Name]])*(MONTH(配信視聴2024上半期[Published Date])=4))</f>
        <v>0</v>
      </c>
      <c r="Y98" s="10">
        <f>SUMPRODUCT((配信視聴2024上半期[Channel Name]=テーブル1318[[#This Row],[Channel Name]])*(MONTH(配信視聴2024上半期[Published Date])=5))</f>
        <v>0</v>
      </c>
      <c r="Z98" s="10">
        <f>SUMPRODUCT((配信視聴2024上半期[Channel Name]=テーブル1318[[#This Row],[Channel Name]])*(MONTH(配信視聴2024上半期[Published Date])=6))</f>
        <v>0</v>
      </c>
      <c r="AA98" s="10">
        <f>SUMPRODUCT((配信視聴2024下半期[Channel Name]=テーブル1318[[#This Row],[Channel Name]])*(MONTH(配信視聴2024下半期[Published Date])=7))</f>
        <v>0</v>
      </c>
      <c r="AB98" s="10">
        <f>SUMPRODUCT((配信視聴2024下半期[Channel Name]=テーブル1318[[#This Row],[Channel Name]])*(MONTH(配信視聴2024下半期[Published Date])=8))</f>
        <v>0</v>
      </c>
      <c r="AC98" s="10">
        <f>SUMPRODUCT((配信視聴2024下半期[Channel Name]=テーブル1318[[#This Row],[Channel Name]])*(MONTH(配信視聴2024下半期[Published Date])=9))</f>
        <v>0</v>
      </c>
      <c r="AD98" s="10">
        <f>SUMPRODUCT((配信視聴2024下半期[Channel Name]=テーブル1318[[#This Row],[Channel Name]])*(MONTH(配信視聴2024下半期[Published Date])=10))</f>
        <v>0</v>
      </c>
      <c r="AE98" s="10">
        <f>SUMPRODUCT((配信視聴2024下半期[Channel Name]=テーブル1318[[#This Row],[Channel Name]])*(MONTH(配信視聴2024下半期[Published Date])=11))</f>
        <v>0</v>
      </c>
      <c r="AF98" s="10">
        <f>SUMPRODUCT((配信視聴2024下半期[Channel Name]=テーブル1318[[#This Row],[Channel Name]])*(MONTH(配信視聴2024下半期[Published Date])=12))</f>
        <v>0</v>
      </c>
      <c r="AG98" s="10">
        <f>SUMPRODUCT((配信視聴2025上半期[Channel Name]=テーブル1318[[#This Row],[Channel Name]])*(MONTH(配信視聴2025上半期[Published Date])=1))</f>
        <v>0</v>
      </c>
    </row>
    <row r="99" spans="2:33" ht="15.75" customHeight="1" x14ac:dyDescent="0.25">
      <c r="B99" s="10" t="s">
        <v>101</v>
      </c>
      <c r="C9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99" s="10">
        <f>COUNTIF(配信視聴2023上半期[Channel Name], テーブル1318[[#This Row],[Channel Name]])</f>
        <v>1</v>
      </c>
      <c r="E99" s="10">
        <f>COUNTIF(配信視聴2023下半期[Channel Name], テーブル1318[[#This Row],[Channel Name]])</f>
        <v>0</v>
      </c>
      <c r="F99" s="10">
        <f>COUNTIF(配信視聴2024上半期[Channel Name], テーブル1318[[#This Row],[Channel Name]])</f>
        <v>0</v>
      </c>
      <c r="G99" s="10">
        <f>COUNTIF(配信視聴2024下半期[Channel Name], テーブル1318[[#This Row],[Channel Name]])</f>
        <v>0</v>
      </c>
      <c r="H99" s="10">
        <f>COUNTIF(配信視聴2025上半期[Channel Name], テーブル1318[[#This Row],[Channel Name]])</f>
        <v>0</v>
      </c>
      <c r="I99" s="10">
        <f>SUMPRODUCT((配信視聴2023上半期[Channel Name]=テーブル1318[[#This Row],[Channel Name]])*(MONTH(配信視聴2023上半期[Published Date])=1))</f>
        <v>1</v>
      </c>
      <c r="J99" s="10">
        <f>SUMPRODUCT((配信視聴2023上半期[Channel Name]=テーブル1318[[#This Row],[Channel Name]])*(MONTH(配信視聴2023上半期[Published Date])=2))</f>
        <v>0</v>
      </c>
      <c r="K99" s="10">
        <f>SUMPRODUCT((配信視聴2023上半期[Channel Name]=テーブル1318[[#This Row],[Channel Name]])*(MONTH(配信視聴2023上半期[Published Date])=3))</f>
        <v>0</v>
      </c>
      <c r="L99" s="10">
        <f>SUMPRODUCT((配信視聴2023上半期[Channel Name]=テーブル1318[[#This Row],[Channel Name]])*(MONTH(配信視聴2023上半期[Published Date])=4))</f>
        <v>0</v>
      </c>
      <c r="M99" s="10">
        <f>SUMPRODUCT((配信視聴2023上半期[Channel Name]=テーブル1318[[#This Row],[Channel Name]])*(MONTH(配信視聴2023上半期[Published Date])=5))</f>
        <v>0</v>
      </c>
      <c r="N99" s="10">
        <f>SUMPRODUCT((配信視聴2023上半期[Channel Name]=テーブル1318[[#This Row],[Channel Name]])*(MONTH(配信視聴2023上半期[Published Date])=6))</f>
        <v>0</v>
      </c>
      <c r="O99" s="10">
        <f>SUMPRODUCT((配信視聴2023下半期[Channel Name]=テーブル1318[[#This Row],[Channel Name]])*(MONTH(配信視聴2023下半期[Published Date])=7))</f>
        <v>0</v>
      </c>
      <c r="P99" s="10">
        <f>SUMPRODUCT((配信視聴2023下半期[Channel Name]=テーブル1318[[#This Row],[Channel Name]])*(MONTH(配信視聴2023下半期[Published Date])=8))</f>
        <v>0</v>
      </c>
      <c r="Q99" s="10">
        <f>SUMPRODUCT((配信視聴2023下半期[Channel Name]=テーブル1318[[#This Row],[Channel Name]])*(MONTH(配信視聴2023下半期[Published Date])=9))</f>
        <v>0</v>
      </c>
      <c r="R99" s="10">
        <f>SUMPRODUCT((配信視聴2023下半期[Channel Name]=テーブル1318[[#This Row],[Channel Name]])*(MONTH(配信視聴2023下半期[Published Date])=10))</f>
        <v>0</v>
      </c>
      <c r="S99" s="10">
        <f>SUMPRODUCT((配信視聴2023下半期[Channel Name]=テーブル1318[[#This Row],[Channel Name]])*(MONTH(配信視聴2023下半期[Published Date])=11))</f>
        <v>0</v>
      </c>
      <c r="T99" s="10">
        <f>SUMPRODUCT((配信視聴2023下半期[Channel Name]=テーブル1318[[#This Row],[Channel Name]])*(MONTH(配信視聴2023下半期[Published Date])=12))</f>
        <v>0</v>
      </c>
      <c r="U99" s="10">
        <f>SUMPRODUCT((配信視聴2024上半期[Channel Name]=テーブル1318[[#This Row],[Channel Name]])*(MONTH(配信視聴2024上半期[Published Date])=1))</f>
        <v>0</v>
      </c>
      <c r="V99" s="10">
        <f>SUMPRODUCT((配信視聴2024上半期[Channel Name]=テーブル1318[[#This Row],[Channel Name]])*(MONTH(配信視聴2024上半期[Published Date])=2))</f>
        <v>0</v>
      </c>
      <c r="W99" s="10">
        <f>SUMPRODUCT((配信視聴2024上半期[Channel Name]=テーブル1318[[#This Row],[Channel Name]])*(MONTH(配信視聴2024上半期[Published Date])=3))</f>
        <v>0</v>
      </c>
      <c r="X99" s="10">
        <f>SUMPRODUCT((配信視聴2024上半期[Channel Name]=テーブル1318[[#This Row],[Channel Name]])*(MONTH(配信視聴2024上半期[Published Date])=4))</f>
        <v>0</v>
      </c>
      <c r="Y99" s="10">
        <f>SUMPRODUCT((配信視聴2024上半期[Channel Name]=テーブル1318[[#This Row],[Channel Name]])*(MONTH(配信視聴2024上半期[Published Date])=5))</f>
        <v>0</v>
      </c>
      <c r="Z99" s="10">
        <f>SUMPRODUCT((配信視聴2024上半期[Channel Name]=テーブル1318[[#This Row],[Channel Name]])*(MONTH(配信視聴2024上半期[Published Date])=6))</f>
        <v>0</v>
      </c>
      <c r="AA99" s="10">
        <f>SUMPRODUCT((配信視聴2024下半期[Channel Name]=テーブル1318[[#This Row],[Channel Name]])*(MONTH(配信視聴2024下半期[Published Date])=7))</f>
        <v>0</v>
      </c>
      <c r="AB99" s="10">
        <f>SUMPRODUCT((配信視聴2024下半期[Channel Name]=テーブル1318[[#This Row],[Channel Name]])*(MONTH(配信視聴2024下半期[Published Date])=8))</f>
        <v>0</v>
      </c>
      <c r="AC99" s="10">
        <f>SUMPRODUCT((配信視聴2024下半期[Channel Name]=テーブル1318[[#This Row],[Channel Name]])*(MONTH(配信視聴2024下半期[Published Date])=9))</f>
        <v>0</v>
      </c>
      <c r="AD99" s="10">
        <f>SUMPRODUCT((配信視聴2024下半期[Channel Name]=テーブル1318[[#This Row],[Channel Name]])*(MONTH(配信視聴2024下半期[Published Date])=10))</f>
        <v>0</v>
      </c>
      <c r="AE99" s="10">
        <f>SUMPRODUCT((配信視聴2024下半期[Channel Name]=テーブル1318[[#This Row],[Channel Name]])*(MONTH(配信視聴2024下半期[Published Date])=11))</f>
        <v>0</v>
      </c>
      <c r="AF99" s="10">
        <f>SUMPRODUCT((配信視聴2024下半期[Channel Name]=テーブル1318[[#This Row],[Channel Name]])*(MONTH(配信視聴2024下半期[Published Date])=12))</f>
        <v>0</v>
      </c>
      <c r="AG99" s="10">
        <f>SUMPRODUCT((配信視聴2025上半期[Channel Name]=テーブル1318[[#This Row],[Channel Name]])*(MONTH(配信視聴2025上半期[Published Date])=1))</f>
        <v>0</v>
      </c>
    </row>
    <row r="100" spans="2:33" ht="15.75" customHeight="1" x14ac:dyDescent="0.25">
      <c r="B100" s="10" t="s">
        <v>104</v>
      </c>
      <c r="C10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0" s="10">
        <f>COUNTIF(配信視聴2023上半期[Channel Name], テーブル1318[[#This Row],[Channel Name]])</f>
        <v>1</v>
      </c>
      <c r="E100" s="10">
        <f>COUNTIF(配信視聴2023下半期[Channel Name], テーブル1318[[#This Row],[Channel Name]])</f>
        <v>0</v>
      </c>
      <c r="F100" s="10">
        <f>COUNTIF(配信視聴2024上半期[Channel Name], テーブル1318[[#This Row],[Channel Name]])</f>
        <v>0</v>
      </c>
      <c r="G100" s="10">
        <f>COUNTIF(配信視聴2024下半期[Channel Name], テーブル1318[[#This Row],[Channel Name]])</f>
        <v>0</v>
      </c>
      <c r="H100" s="10">
        <f>COUNTIF(配信視聴2025上半期[Channel Name], テーブル1318[[#This Row],[Channel Name]])</f>
        <v>0</v>
      </c>
      <c r="I100" s="10">
        <f>SUMPRODUCT((配信視聴2023上半期[Channel Name]=テーブル1318[[#This Row],[Channel Name]])*(MONTH(配信視聴2023上半期[Published Date])=1))</f>
        <v>1</v>
      </c>
      <c r="J100" s="10">
        <f>SUMPRODUCT((配信視聴2023上半期[Channel Name]=テーブル1318[[#This Row],[Channel Name]])*(MONTH(配信視聴2023上半期[Published Date])=2))</f>
        <v>0</v>
      </c>
      <c r="K100" s="10">
        <f>SUMPRODUCT((配信視聴2023上半期[Channel Name]=テーブル1318[[#This Row],[Channel Name]])*(MONTH(配信視聴2023上半期[Published Date])=3))</f>
        <v>0</v>
      </c>
      <c r="L100" s="10">
        <f>SUMPRODUCT((配信視聴2023上半期[Channel Name]=テーブル1318[[#This Row],[Channel Name]])*(MONTH(配信視聴2023上半期[Published Date])=4))</f>
        <v>0</v>
      </c>
      <c r="M100" s="10">
        <f>SUMPRODUCT((配信視聴2023上半期[Channel Name]=テーブル1318[[#This Row],[Channel Name]])*(MONTH(配信視聴2023上半期[Published Date])=5))</f>
        <v>0</v>
      </c>
      <c r="N100" s="10">
        <f>SUMPRODUCT((配信視聴2023上半期[Channel Name]=テーブル1318[[#This Row],[Channel Name]])*(MONTH(配信視聴2023上半期[Published Date])=6))</f>
        <v>0</v>
      </c>
      <c r="O100" s="10">
        <f>SUMPRODUCT((配信視聴2023下半期[Channel Name]=テーブル1318[[#This Row],[Channel Name]])*(MONTH(配信視聴2023下半期[Published Date])=7))</f>
        <v>0</v>
      </c>
      <c r="P100" s="10">
        <f>SUMPRODUCT((配信視聴2023下半期[Channel Name]=テーブル1318[[#This Row],[Channel Name]])*(MONTH(配信視聴2023下半期[Published Date])=8))</f>
        <v>0</v>
      </c>
      <c r="Q100" s="10">
        <f>SUMPRODUCT((配信視聴2023下半期[Channel Name]=テーブル1318[[#This Row],[Channel Name]])*(MONTH(配信視聴2023下半期[Published Date])=9))</f>
        <v>0</v>
      </c>
      <c r="R100" s="10">
        <f>SUMPRODUCT((配信視聴2023下半期[Channel Name]=テーブル1318[[#This Row],[Channel Name]])*(MONTH(配信視聴2023下半期[Published Date])=10))</f>
        <v>0</v>
      </c>
      <c r="S100" s="10">
        <f>SUMPRODUCT((配信視聴2023下半期[Channel Name]=テーブル1318[[#This Row],[Channel Name]])*(MONTH(配信視聴2023下半期[Published Date])=11))</f>
        <v>0</v>
      </c>
      <c r="T100" s="10">
        <f>SUMPRODUCT((配信視聴2023下半期[Channel Name]=テーブル1318[[#This Row],[Channel Name]])*(MONTH(配信視聴2023下半期[Published Date])=12))</f>
        <v>0</v>
      </c>
      <c r="U100" s="10">
        <f>SUMPRODUCT((配信視聴2024上半期[Channel Name]=テーブル1318[[#This Row],[Channel Name]])*(MONTH(配信視聴2024上半期[Published Date])=1))</f>
        <v>0</v>
      </c>
      <c r="V100" s="10">
        <f>SUMPRODUCT((配信視聴2024上半期[Channel Name]=テーブル1318[[#This Row],[Channel Name]])*(MONTH(配信視聴2024上半期[Published Date])=2))</f>
        <v>0</v>
      </c>
      <c r="W100" s="10">
        <f>SUMPRODUCT((配信視聴2024上半期[Channel Name]=テーブル1318[[#This Row],[Channel Name]])*(MONTH(配信視聴2024上半期[Published Date])=3))</f>
        <v>0</v>
      </c>
      <c r="X100" s="10">
        <f>SUMPRODUCT((配信視聴2024上半期[Channel Name]=テーブル1318[[#This Row],[Channel Name]])*(MONTH(配信視聴2024上半期[Published Date])=4))</f>
        <v>0</v>
      </c>
      <c r="Y100" s="10">
        <f>SUMPRODUCT((配信視聴2024上半期[Channel Name]=テーブル1318[[#This Row],[Channel Name]])*(MONTH(配信視聴2024上半期[Published Date])=5))</f>
        <v>0</v>
      </c>
      <c r="Z100" s="10">
        <f>SUMPRODUCT((配信視聴2024上半期[Channel Name]=テーブル1318[[#This Row],[Channel Name]])*(MONTH(配信視聴2024上半期[Published Date])=6))</f>
        <v>0</v>
      </c>
      <c r="AA100" s="10">
        <f>SUMPRODUCT((配信視聴2024下半期[Channel Name]=テーブル1318[[#This Row],[Channel Name]])*(MONTH(配信視聴2024下半期[Published Date])=7))</f>
        <v>0</v>
      </c>
      <c r="AB100" s="10">
        <f>SUMPRODUCT((配信視聴2024下半期[Channel Name]=テーブル1318[[#This Row],[Channel Name]])*(MONTH(配信視聴2024下半期[Published Date])=8))</f>
        <v>0</v>
      </c>
      <c r="AC100" s="10">
        <f>SUMPRODUCT((配信視聴2024下半期[Channel Name]=テーブル1318[[#This Row],[Channel Name]])*(MONTH(配信視聴2024下半期[Published Date])=9))</f>
        <v>0</v>
      </c>
      <c r="AD100" s="10">
        <f>SUMPRODUCT((配信視聴2024下半期[Channel Name]=テーブル1318[[#This Row],[Channel Name]])*(MONTH(配信視聴2024下半期[Published Date])=10))</f>
        <v>0</v>
      </c>
      <c r="AE100" s="10">
        <f>SUMPRODUCT((配信視聴2024下半期[Channel Name]=テーブル1318[[#This Row],[Channel Name]])*(MONTH(配信視聴2024下半期[Published Date])=11))</f>
        <v>0</v>
      </c>
      <c r="AF100" s="10">
        <f>SUMPRODUCT((配信視聴2024下半期[Channel Name]=テーブル1318[[#This Row],[Channel Name]])*(MONTH(配信視聴2024下半期[Published Date])=12))</f>
        <v>0</v>
      </c>
      <c r="AG100" s="10">
        <f>SUMPRODUCT((配信視聴2025上半期[Channel Name]=テーブル1318[[#This Row],[Channel Name]])*(MONTH(配信視聴2025上半期[Published Date])=1))</f>
        <v>0</v>
      </c>
    </row>
    <row r="101" spans="2:33" ht="15.75" customHeight="1" x14ac:dyDescent="0.25">
      <c r="B101" s="10" t="s">
        <v>110</v>
      </c>
      <c r="C10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1" s="10">
        <f>COUNTIF(配信視聴2023上半期[Channel Name], テーブル1318[[#This Row],[Channel Name]])</f>
        <v>1</v>
      </c>
      <c r="E101" s="10">
        <f>COUNTIF(配信視聴2023下半期[Channel Name], テーブル1318[[#This Row],[Channel Name]])</f>
        <v>0</v>
      </c>
      <c r="F101" s="10">
        <f>COUNTIF(配信視聴2024上半期[Channel Name], テーブル1318[[#This Row],[Channel Name]])</f>
        <v>0</v>
      </c>
      <c r="G101" s="10">
        <f>COUNTIF(配信視聴2024下半期[Channel Name], テーブル1318[[#This Row],[Channel Name]])</f>
        <v>0</v>
      </c>
      <c r="H101" s="10">
        <f>COUNTIF(配信視聴2025上半期[Channel Name], テーブル1318[[#This Row],[Channel Name]])</f>
        <v>0</v>
      </c>
      <c r="I101" s="10">
        <f>SUMPRODUCT((配信視聴2023上半期[Channel Name]=テーブル1318[[#This Row],[Channel Name]])*(MONTH(配信視聴2023上半期[Published Date])=1))</f>
        <v>0</v>
      </c>
      <c r="J101" s="10">
        <f>SUMPRODUCT((配信視聴2023上半期[Channel Name]=テーブル1318[[#This Row],[Channel Name]])*(MONTH(配信視聴2023上半期[Published Date])=2))</f>
        <v>0</v>
      </c>
      <c r="K101" s="10">
        <f>SUMPRODUCT((配信視聴2023上半期[Channel Name]=テーブル1318[[#This Row],[Channel Name]])*(MONTH(配信視聴2023上半期[Published Date])=3))</f>
        <v>0</v>
      </c>
      <c r="L101" s="10">
        <f>SUMPRODUCT((配信視聴2023上半期[Channel Name]=テーブル1318[[#This Row],[Channel Name]])*(MONTH(配信視聴2023上半期[Published Date])=4))</f>
        <v>0</v>
      </c>
      <c r="M101" s="10">
        <f>SUMPRODUCT((配信視聴2023上半期[Channel Name]=テーブル1318[[#This Row],[Channel Name]])*(MONTH(配信視聴2023上半期[Published Date])=5))</f>
        <v>0</v>
      </c>
      <c r="N101" s="10">
        <f>SUMPRODUCT((配信視聴2023上半期[Channel Name]=テーブル1318[[#This Row],[Channel Name]])*(MONTH(配信視聴2023上半期[Published Date])=6))</f>
        <v>0</v>
      </c>
      <c r="O101" s="10">
        <f>SUMPRODUCT((配信視聴2023下半期[Channel Name]=テーブル1318[[#This Row],[Channel Name]])*(MONTH(配信視聴2023下半期[Published Date])=7))</f>
        <v>0</v>
      </c>
      <c r="P101" s="10">
        <f>SUMPRODUCT((配信視聴2023下半期[Channel Name]=テーブル1318[[#This Row],[Channel Name]])*(MONTH(配信視聴2023下半期[Published Date])=8))</f>
        <v>0</v>
      </c>
      <c r="Q101" s="10">
        <f>SUMPRODUCT((配信視聴2023下半期[Channel Name]=テーブル1318[[#This Row],[Channel Name]])*(MONTH(配信視聴2023下半期[Published Date])=9))</f>
        <v>0</v>
      </c>
      <c r="R101" s="10">
        <f>SUMPRODUCT((配信視聴2023下半期[Channel Name]=テーブル1318[[#This Row],[Channel Name]])*(MONTH(配信視聴2023下半期[Published Date])=10))</f>
        <v>0</v>
      </c>
      <c r="S101" s="10">
        <f>SUMPRODUCT((配信視聴2023下半期[Channel Name]=テーブル1318[[#This Row],[Channel Name]])*(MONTH(配信視聴2023下半期[Published Date])=11))</f>
        <v>0</v>
      </c>
      <c r="T101" s="10">
        <f>SUMPRODUCT((配信視聴2023下半期[Channel Name]=テーブル1318[[#This Row],[Channel Name]])*(MONTH(配信視聴2023下半期[Published Date])=12))</f>
        <v>0</v>
      </c>
      <c r="U101" s="10">
        <f>SUMPRODUCT((配信視聴2024上半期[Channel Name]=テーブル1318[[#This Row],[Channel Name]])*(MONTH(配信視聴2024上半期[Published Date])=1))</f>
        <v>0</v>
      </c>
      <c r="V101" s="10">
        <f>SUMPRODUCT((配信視聴2024上半期[Channel Name]=テーブル1318[[#This Row],[Channel Name]])*(MONTH(配信視聴2024上半期[Published Date])=2))</f>
        <v>0</v>
      </c>
      <c r="W101" s="10">
        <f>SUMPRODUCT((配信視聴2024上半期[Channel Name]=テーブル1318[[#This Row],[Channel Name]])*(MONTH(配信視聴2024上半期[Published Date])=3))</f>
        <v>0</v>
      </c>
      <c r="X101" s="10">
        <f>SUMPRODUCT((配信視聴2024上半期[Channel Name]=テーブル1318[[#This Row],[Channel Name]])*(MONTH(配信視聴2024上半期[Published Date])=4))</f>
        <v>0</v>
      </c>
      <c r="Y101" s="10">
        <f>SUMPRODUCT((配信視聴2024上半期[Channel Name]=テーブル1318[[#This Row],[Channel Name]])*(MONTH(配信視聴2024上半期[Published Date])=5))</f>
        <v>0</v>
      </c>
      <c r="Z101" s="10">
        <f>SUMPRODUCT((配信視聴2024上半期[Channel Name]=テーブル1318[[#This Row],[Channel Name]])*(MONTH(配信視聴2024上半期[Published Date])=6))</f>
        <v>0</v>
      </c>
      <c r="AA101" s="10">
        <f>SUMPRODUCT((配信視聴2024下半期[Channel Name]=テーブル1318[[#This Row],[Channel Name]])*(MONTH(配信視聴2024下半期[Published Date])=7))</f>
        <v>0</v>
      </c>
      <c r="AB101" s="10">
        <f>SUMPRODUCT((配信視聴2024下半期[Channel Name]=テーブル1318[[#This Row],[Channel Name]])*(MONTH(配信視聴2024下半期[Published Date])=8))</f>
        <v>0</v>
      </c>
      <c r="AC101" s="10">
        <f>SUMPRODUCT((配信視聴2024下半期[Channel Name]=テーブル1318[[#This Row],[Channel Name]])*(MONTH(配信視聴2024下半期[Published Date])=9))</f>
        <v>0</v>
      </c>
      <c r="AD101" s="10">
        <f>SUMPRODUCT((配信視聴2024下半期[Channel Name]=テーブル1318[[#This Row],[Channel Name]])*(MONTH(配信視聴2024下半期[Published Date])=10))</f>
        <v>0</v>
      </c>
      <c r="AE101" s="10">
        <f>SUMPRODUCT((配信視聴2024下半期[Channel Name]=テーブル1318[[#This Row],[Channel Name]])*(MONTH(配信視聴2024下半期[Published Date])=11))</f>
        <v>0</v>
      </c>
      <c r="AF101" s="10">
        <f>SUMPRODUCT((配信視聴2024下半期[Channel Name]=テーブル1318[[#This Row],[Channel Name]])*(MONTH(配信視聴2024下半期[Published Date])=12))</f>
        <v>0</v>
      </c>
      <c r="AG101" s="10">
        <f>SUMPRODUCT((配信視聴2025上半期[Channel Name]=テーブル1318[[#This Row],[Channel Name]])*(MONTH(配信視聴2025上半期[Published Date])=1))</f>
        <v>0</v>
      </c>
    </row>
    <row r="102" spans="2:33" ht="15.75" customHeight="1" x14ac:dyDescent="0.25">
      <c r="B102" s="10" t="s">
        <v>117</v>
      </c>
      <c r="C10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2" s="10">
        <f>COUNTIF(配信視聴2023上半期[Channel Name], テーブル1318[[#This Row],[Channel Name]])</f>
        <v>1</v>
      </c>
      <c r="E102" s="10">
        <f>COUNTIF(配信視聴2023下半期[Channel Name], テーブル1318[[#This Row],[Channel Name]])</f>
        <v>0</v>
      </c>
      <c r="F102" s="10">
        <f>COUNTIF(配信視聴2024上半期[Channel Name], テーブル1318[[#This Row],[Channel Name]])</f>
        <v>0</v>
      </c>
      <c r="G102" s="10">
        <f>COUNTIF(配信視聴2024下半期[Channel Name], テーブル1318[[#This Row],[Channel Name]])</f>
        <v>0</v>
      </c>
      <c r="H102" s="10">
        <f>COUNTIF(配信視聴2025上半期[Channel Name], テーブル1318[[#This Row],[Channel Name]])</f>
        <v>0</v>
      </c>
      <c r="I102" s="10">
        <f>SUMPRODUCT((配信視聴2023上半期[Channel Name]=テーブル1318[[#This Row],[Channel Name]])*(MONTH(配信視聴2023上半期[Published Date])=1))</f>
        <v>0</v>
      </c>
      <c r="J102" s="10">
        <f>SUMPRODUCT((配信視聴2023上半期[Channel Name]=テーブル1318[[#This Row],[Channel Name]])*(MONTH(配信視聴2023上半期[Published Date])=2))</f>
        <v>0</v>
      </c>
      <c r="K102" s="10">
        <f>SUMPRODUCT((配信視聴2023上半期[Channel Name]=テーブル1318[[#This Row],[Channel Name]])*(MONTH(配信視聴2023上半期[Published Date])=3))</f>
        <v>0</v>
      </c>
      <c r="L102" s="10">
        <f>SUMPRODUCT((配信視聴2023上半期[Channel Name]=テーブル1318[[#This Row],[Channel Name]])*(MONTH(配信視聴2023上半期[Published Date])=4))</f>
        <v>0</v>
      </c>
      <c r="M102" s="10">
        <f>SUMPRODUCT((配信視聴2023上半期[Channel Name]=テーブル1318[[#This Row],[Channel Name]])*(MONTH(配信視聴2023上半期[Published Date])=5))</f>
        <v>0</v>
      </c>
      <c r="N102" s="10">
        <f>SUMPRODUCT((配信視聴2023上半期[Channel Name]=テーブル1318[[#This Row],[Channel Name]])*(MONTH(配信視聴2023上半期[Published Date])=6))</f>
        <v>1</v>
      </c>
      <c r="O102" s="10">
        <f>SUMPRODUCT((配信視聴2023下半期[Channel Name]=テーブル1318[[#This Row],[Channel Name]])*(MONTH(配信視聴2023下半期[Published Date])=7))</f>
        <v>0</v>
      </c>
      <c r="P102" s="10">
        <f>SUMPRODUCT((配信視聴2023下半期[Channel Name]=テーブル1318[[#This Row],[Channel Name]])*(MONTH(配信視聴2023下半期[Published Date])=8))</f>
        <v>0</v>
      </c>
      <c r="Q102" s="10">
        <f>SUMPRODUCT((配信視聴2023下半期[Channel Name]=テーブル1318[[#This Row],[Channel Name]])*(MONTH(配信視聴2023下半期[Published Date])=9))</f>
        <v>0</v>
      </c>
      <c r="R102" s="10">
        <f>SUMPRODUCT((配信視聴2023下半期[Channel Name]=テーブル1318[[#This Row],[Channel Name]])*(MONTH(配信視聴2023下半期[Published Date])=10))</f>
        <v>0</v>
      </c>
      <c r="S102" s="10">
        <f>SUMPRODUCT((配信視聴2023下半期[Channel Name]=テーブル1318[[#This Row],[Channel Name]])*(MONTH(配信視聴2023下半期[Published Date])=11))</f>
        <v>0</v>
      </c>
      <c r="T102" s="10">
        <f>SUMPRODUCT((配信視聴2023下半期[Channel Name]=テーブル1318[[#This Row],[Channel Name]])*(MONTH(配信視聴2023下半期[Published Date])=12))</f>
        <v>0</v>
      </c>
      <c r="U102" s="10">
        <f>SUMPRODUCT((配信視聴2024上半期[Channel Name]=テーブル1318[[#This Row],[Channel Name]])*(MONTH(配信視聴2024上半期[Published Date])=1))</f>
        <v>0</v>
      </c>
      <c r="V102" s="10">
        <f>SUMPRODUCT((配信視聴2024上半期[Channel Name]=テーブル1318[[#This Row],[Channel Name]])*(MONTH(配信視聴2024上半期[Published Date])=2))</f>
        <v>0</v>
      </c>
      <c r="W102" s="10">
        <f>SUMPRODUCT((配信視聴2024上半期[Channel Name]=テーブル1318[[#This Row],[Channel Name]])*(MONTH(配信視聴2024上半期[Published Date])=3))</f>
        <v>0</v>
      </c>
      <c r="X102" s="10">
        <f>SUMPRODUCT((配信視聴2024上半期[Channel Name]=テーブル1318[[#This Row],[Channel Name]])*(MONTH(配信視聴2024上半期[Published Date])=4))</f>
        <v>0</v>
      </c>
      <c r="Y102" s="10">
        <f>SUMPRODUCT((配信視聴2024上半期[Channel Name]=テーブル1318[[#This Row],[Channel Name]])*(MONTH(配信視聴2024上半期[Published Date])=5))</f>
        <v>0</v>
      </c>
      <c r="Z102" s="10">
        <f>SUMPRODUCT((配信視聴2024上半期[Channel Name]=テーブル1318[[#This Row],[Channel Name]])*(MONTH(配信視聴2024上半期[Published Date])=6))</f>
        <v>0</v>
      </c>
      <c r="AA102" s="10">
        <f>SUMPRODUCT((配信視聴2024下半期[Channel Name]=テーブル1318[[#This Row],[Channel Name]])*(MONTH(配信視聴2024下半期[Published Date])=7))</f>
        <v>0</v>
      </c>
      <c r="AB102" s="10">
        <f>SUMPRODUCT((配信視聴2024下半期[Channel Name]=テーブル1318[[#This Row],[Channel Name]])*(MONTH(配信視聴2024下半期[Published Date])=8))</f>
        <v>0</v>
      </c>
      <c r="AC102" s="10">
        <f>SUMPRODUCT((配信視聴2024下半期[Channel Name]=テーブル1318[[#This Row],[Channel Name]])*(MONTH(配信視聴2024下半期[Published Date])=9))</f>
        <v>0</v>
      </c>
      <c r="AD102" s="10">
        <f>SUMPRODUCT((配信視聴2024下半期[Channel Name]=テーブル1318[[#This Row],[Channel Name]])*(MONTH(配信視聴2024下半期[Published Date])=10))</f>
        <v>0</v>
      </c>
      <c r="AE102" s="10">
        <f>SUMPRODUCT((配信視聴2024下半期[Channel Name]=テーブル1318[[#This Row],[Channel Name]])*(MONTH(配信視聴2024下半期[Published Date])=11))</f>
        <v>0</v>
      </c>
      <c r="AF102" s="10">
        <f>SUMPRODUCT((配信視聴2024下半期[Channel Name]=テーブル1318[[#This Row],[Channel Name]])*(MONTH(配信視聴2024下半期[Published Date])=12))</f>
        <v>0</v>
      </c>
      <c r="AG102" s="10">
        <f>SUMPRODUCT((配信視聴2025上半期[Channel Name]=テーブル1318[[#This Row],[Channel Name]])*(MONTH(配信視聴2025上半期[Published Date])=1))</f>
        <v>0</v>
      </c>
    </row>
    <row r="103" spans="2:33" ht="15.75" customHeight="1" x14ac:dyDescent="0.25">
      <c r="B103" s="10" t="s">
        <v>118</v>
      </c>
      <c r="C10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3" s="10">
        <f>COUNTIF(配信視聴2023上半期[Channel Name], テーブル1318[[#This Row],[Channel Name]])</f>
        <v>1</v>
      </c>
      <c r="E103" s="10">
        <f>COUNTIF(配信視聴2023下半期[Channel Name], テーブル1318[[#This Row],[Channel Name]])</f>
        <v>0</v>
      </c>
      <c r="F103" s="10">
        <f>COUNTIF(配信視聴2024上半期[Channel Name], テーブル1318[[#This Row],[Channel Name]])</f>
        <v>0</v>
      </c>
      <c r="G103" s="10">
        <f>COUNTIF(配信視聴2024下半期[Channel Name], テーブル1318[[#This Row],[Channel Name]])</f>
        <v>0</v>
      </c>
      <c r="H103" s="10">
        <f>COUNTIF(配信視聴2025上半期[Channel Name], テーブル1318[[#This Row],[Channel Name]])</f>
        <v>0</v>
      </c>
      <c r="I103" s="10">
        <f>SUMPRODUCT((配信視聴2023上半期[Channel Name]=テーブル1318[[#This Row],[Channel Name]])*(MONTH(配信視聴2023上半期[Published Date])=1))</f>
        <v>0</v>
      </c>
      <c r="J103" s="10">
        <f>SUMPRODUCT((配信視聴2023上半期[Channel Name]=テーブル1318[[#This Row],[Channel Name]])*(MONTH(配信視聴2023上半期[Published Date])=2))</f>
        <v>0</v>
      </c>
      <c r="K103" s="10">
        <f>SUMPRODUCT((配信視聴2023上半期[Channel Name]=テーブル1318[[#This Row],[Channel Name]])*(MONTH(配信視聴2023上半期[Published Date])=3))</f>
        <v>0</v>
      </c>
      <c r="L103" s="10">
        <f>SUMPRODUCT((配信視聴2023上半期[Channel Name]=テーブル1318[[#This Row],[Channel Name]])*(MONTH(配信視聴2023上半期[Published Date])=4))</f>
        <v>0</v>
      </c>
      <c r="M103" s="10">
        <f>SUMPRODUCT((配信視聴2023上半期[Channel Name]=テーブル1318[[#This Row],[Channel Name]])*(MONTH(配信視聴2023上半期[Published Date])=5))</f>
        <v>0</v>
      </c>
      <c r="N103" s="10">
        <f>SUMPRODUCT((配信視聴2023上半期[Channel Name]=テーブル1318[[#This Row],[Channel Name]])*(MONTH(配信視聴2023上半期[Published Date])=6))</f>
        <v>1</v>
      </c>
      <c r="O103" s="10">
        <f>SUMPRODUCT((配信視聴2023下半期[Channel Name]=テーブル1318[[#This Row],[Channel Name]])*(MONTH(配信視聴2023下半期[Published Date])=7))</f>
        <v>0</v>
      </c>
      <c r="P103" s="10">
        <f>SUMPRODUCT((配信視聴2023下半期[Channel Name]=テーブル1318[[#This Row],[Channel Name]])*(MONTH(配信視聴2023下半期[Published Date])=8))</f>
        <v>0</v>
      </c>
      <c r="Q103" s="10">
        <f>SUMPRODUCT((配信視聴2023下半期[Channel Name]=テーブル1318[[#This Row],[Channel Name]])*(MONTH(配信視聴2023下半期[Published Date])=9))</f>
        <v>0</v>
      </c>
      <c r="R103" s="10">
        <f>SUMPRODUCT((配信視聴2023下半期[Channel Name]=テーブル1318[[#This Row],[Channel Name]])*(MONTH(配信視聴2023下半期[Published Date])=10))</f>
        <v>0</v>
      </c>
      <c r="S103" s="10">
        <f>SUMPRODUCT((配信視聴2023下半期[Channel Name]=テーブル1318[[#This Row],[Channel Name]])*(MONTH(配信視聴2023下半期[Published Date])=11))</f>
        <v>0</v>
      </c>
      <c r="T103" s="10">
        <f>SUMPRODUCT((配信視聴2023下半期[Channel Name]=テーブル1318[[#This Row],[Channel Name]])*(MONTH(配信視聴2023下半期[Published Date])=12))</f>
        <v>0</v>
      </c>
      <c r="U103" s="10">
        <f>SUMPRODUCT((配信視聴2024上半期[Channel Name]=テーブル1318[[#This Row],[Channel Name]])*(MONTH(配信視聴2024上半期[Published Date])=1))</f>
        <v>0</v>
      </c>
      <c r="V103" s="10">
        <f>SUMPRODUCT((配信視聴2024上半期[Channel Name]=テーブル1318[[#This Row],[Channel Name]])*(MONTH(配信視聴2024上半期[Published Date])=2))</f>
        <v>0</v>
      </c>
      <c r="W103" s="10">
        <f>SUMPRODUCT((配信視聴2024上半期[Channel Name]=テーブル1318[[#This Row],[Channel Name]])*(MONTH(配信視聴2024上半期[Published Date])=3))</f>
        <v>0</v>
      </c>
      <c r="X103" s="10">
        <f>SUMPRODUCT((配信視聴2024上半期[Channel Name]=テーブル1318[[#This Row],[Channel Name]])*(MONTH(配信視聴2024上半期[Published Date])=4))</f>
        <v>0</v>
      </c>
      <c r="Y103" s="10">
        <f>SUMPRODUCT((配信視聴2024上半期[Channel Name]=テーブル1318[[#This Row],[Channel Name]])*(MONTH(配信視聴2024上半期[Published Date])=5))</f>
        <v>0</v>
      </c>
      <c r="Z103" s="10">
        <f>SUMPRODUCT((配信視聴2024上半期[Channel Name]=テーブル1318[[#This Row],[Channel Name]])*(MONTH(配信視聴2024上半期[Published Date])=6))</f>
        <v>0</v>
      </c>
      <c r="AA103" s="10">
        <f>SUMPRODUCT((配信視聴2024下半期[Channel Name]=テーブル1318[[#This Row],[Channel Name]])*(MONTH(配信視聴2024下半期[Published Date])=7))</f>
        <v>0</v>
      </c>
      <c r="AB103" s="10">
        <f>SUMPRODUCT((配信視聴2024下半期[Channel Name]=テーブル1318[[#This Row],[Channel Name]])*(MONTH(配信視聴2024下半期[Published Date])=8))</f>
        <v>0</v>
      </c>
      <c r="AC103" s="10">
        <f>SUMPRODUCT((配信視聴2024下半期[Channel Name]=テーブル1318[[#This Row],[Channel Name]])*(MONTH(配信視聴2024下半期[Published Date])=9))</f>
        <v>0</v>
      </c>
      <c r="AD103" s="10">
        <f>SUMPRODUCT((配信視聴2024下半期[Channel Name]=テーブル1318[[#This Row],[Channel Name]])*(MONTH(配信視聴2024下半期[Published Date])=10))</f>
        <v>0</v>
      </c>
      <c r="AE103" s="10">
        <f>SUMPRODUCT((配信視聴2024下半期[Channel Name]=テーブル1318[[#This Row],[Channel Name]])*(MONTH(配信視聴2024下半期[Published Date])=11))</f>
        <v>0</v>
      </c>
      <c r="AF103" s="10">
        <f>SUMPRODUCT((配信視聴2024下半期[Channel Name]=テーブル1318[[#This Row],[Channel Name]])*(MONTH(配信視聴2024下半期[Published Date])=12))</f>
        <v>0</v>
      </c>
      <c r="AG103" s="10">
        <f>SUMPRODUCT((配信視聴2025上半期[Channel Name]=テーブル1318[[#This Row],[Channel Name]])*(MONTH(配信視聴2025上半期[Published Date])=1))</f>
        <v>0</v>
      </c>
    </row>
    <row r="104" spans="2:33" ht="15.75" customHeight="1" x14ac:dyDescent="0.25">
      <c r="B104" s="10" t="s">
        <v>115</v>
      </c>
      <c r="C10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4" s="10">
        <f>COUNTIF(配信視聴2023上半期[Channel Name], テーブル1318[[#This Row],[Channel Name]])</f>
        <v>1</v>
      </c>
      <c r="E104" s="10">
        <f>COUNTIF(配信視聴2023下半期[Channel Name], テーブル1318[[#This Row],[Channel Name]])</f>
        <v>0</v>
      </c>
      <c r="F104" s="10">
        <f>COUNTIF(配信視聴2024上半期[Channel Name], テーブル1318[[#This Row],[Channel Name]])</f>
        <v>0</v>
      </c>
      <c r="G104" s="10">
        <f>COUNTIF(配信視聴2024下半期[Channel Name], テーブル1318[[#This Row],[Channel Name]])</f>
        <v>0</v>
      </c>
      <c r="H104" s="10">
        <f>COUNTIF(配信視聴2025上半期[Channel Name], テーブル1318[[#This Row],[Channel Name]])</f>
        <v>0</v>
      </c>
      <c r="I104" s="10">
        <f>SUMPRODUCT((配信視聴2023上半期[Channel Name]=テーブル1318[[#This Row],[Channel Name]])*(MONTH(配信視聴2023上半期[Published Date])=1))</f>
        <v>0</v>
      </c>
      <c r="J104" s="10">
        <f>SUMPRODUCT((配信視聴2023上半期[Channel Name]=テーブル1318[[#This Row],[Channel Name]])*(MONTH(配信視聴2023上半期[Published Date])=2))</f>
        <v>0</v>
      </c>
      <c r="K104" s="10">
        <f>SUMPRODUCT((配信視聴2023上半期[Channel Name]=テーブル1318[[#This Row],[Channel Name]])*(MONTH(配信視聴2023上半期[Published Date])=3))</f>
        <v>0</v>
      </c>
      <c r="L104" s="10">
        <f>SUMPRODUCT((配信視聴2023上半期[Channel Name]=テーブル1318[[#This Row],[Channel Name]])*(MONTH(配信視聴2023上半期[Published Date])=4))</f>
        <v>0</v>
      </c>
      <c r="M104" s="10">
        <f>SUMPRODUCT((配信視聴2023上半期[Channel Name]=テーブル1318[[#This Row],[Channel Name]])*(MONTH(配信視聴2023上半期[Published Date])=5))</f>
        <v>1</v>
      </c>
      <c r="N104" s="10">
        <f>SUMPRODUCT((配信視聴2023上半期[Channel Name]=テーブル1318[[#This Row],[Channel Name]])*(MONTH(配信視聴2023上半期[Published Date])=6))</f>
        <v>0</v>
      </c>
      <c r="O104" s="10">
        <f>SUMPRODUCT((配信視聴2023下半期[Channel Name]=テーブル1318[[#This Row],[Channel Name]])*(MONTH(配信視聴2023下半期[Published Date])=7))</f>
        <v>0</v>
      </c>
      <c r="P104" s="10">
        <f>SUMPRODUCT((配信視聴2023下半期[Channel Name]=テーブル1318[[#This Row],[Channel Name]])*(MONTH(配信視聴2023下半期[Published Date])=8))</f>
        <v>0</v>
      </c>
      <c r="Q104" s="10">
        <f>SUMPRODUCT((配信視聴2023下半期[Channel Name]=テーブル1318[[#This Row],[Channel Name]])*(MONTH(配信視聴2023下半期[Published Date])=9))</f>
        <v>0</v>
      </c>
      <c r="R104" s="10">
        <f>SUMPRODUCT((配信視聴2023下半期[Channel Name]=テーブル1318[[#This Row],[Channel Name]])*(MONTH(配信視聴2023下半期[Published Date])=10))</f>
        <v>0</v>
      </c>
      <c r="S104" s="10">
        <f>SUMPRODUCT((配信視聴2023下半期[Channel Name]=テーブル1318[[#This Row],[Channel Name]])*(MONTH(配信視聴2023下半期[Published Date])=11))</f>
        <v>0</v>
      </c>
      <c r="T104" s="10">
        <f>SUMPRODUCT((配信視聴2023下半期[Channel Name]=テーブル1318[[#This Row],[Channel Name]])*(MONTH(配信視聴2023下半期[Published Date])=12))</f>
        <v>0</v>
      </c>
      <c r="U104" s="10">
        <f>SUMPRODUCT((配信視聴2024上半期[Channel Name]=テーブル1318[[#This Row],[Channel Name]])*(MONTH(配信視聴2024上半期[Published Date])=1))</f>
        <v>0</v>
      </c>
      <c r="V104" s="10">
        <f>SUMPRODUCT((配信視聴2024上半期[Channel Name]=テーブル1318[[#This Row],[Channel Name]])*(MONTH(配信視聴2024上半期[Published Date])=2))</f>
        <v>0</v>
      </c>
      <c r="W104" s="10">
        <f>SUMPRODUCT((配信視聴2024上半期[Channel Name]=テーブル1318[[#This Row],[Channel Name]])*(MONTH(配信視聴2024上半期[Published Date])=3))</f>
        <v>0</v>
      </c>
      <c r="X104" s="10">
        <f>SUMPRODUCT((配信視聴2024上半期[Channel Name]=テーブル1318[[#This Row],[Channel Name]])*(MONTH(配信視聴2024上半期[Published Date])=4))</f>
        <v>0</v>
      </c>
      <c r="Y104" s="10">
        <f>SUMPRODUCT((配信視聴2024上半期[Channel Name]=テーブル1318[[#This Row],[Channel Name]])*(MONTH(配信視聴2024上半期[Published Date])=5))</f>
        <v>0</v>
      </c>
      <c r="Z104" s="10">
        <f>SUMPRODUCT((配信視聴2024上半期[Channel Name]=テーブル1318[[#This Row],[Channel Name]])*(MONTH(配信視聴2024上半期[Published Date])=6))</f>
        <v>0</v>
      </c>
      <c r="AA104" s="10">
        <f>SUMPRODUCT((配信視聴2024下半期[Channel Name]=テーブル1318[[#This Row],[Channel Name]])*(MONTH(配信視聴2024下半期[Published Date])=7))</f>
        <v>0</v>
      </c>
      <c r="AB104" s="10">
        <f>SUMPRODUCT((配信視聴2024下半期[Channel Name]=テーブル1318[[#This Row],[Channel Name]])*(MONTH(配信視聴2024下半期[Published Date])=8))</f>
        <v>0</v>
      </c>
      <c r="AC104" s="10">
        <f>SUMPRODUCT((配信視聴2024下半期[Channel Name]=テーブル1318[[#This Row],[Channel Name]])*(MONTH(配信視聴2024下半期[Published Date])=9))</f>
        <v>0</v>
      </c>
      <c r="AD104" s="10">
        <f>SUMPRODUCT((配信視聴2024下半期[Channel Name]=テーブル1318[[#This Row],[Channel Name]])*(MONTH(配信視聴2024下半期[Published Date])=10))</f>
        <v>0</v>
      </c>
      <c r="AE104" s="10">
        <f>SUMPRODUCT((配信視聴2024下半期[Channel Name]=テーブル1318[[#This Row],[Channel Name]])*(MONTH(配信視聴2024下半期[Published Date])=11))</f>
        <v>0</v>
      </c>
      <c r="AF104" s="10">
        <f>SUMPRODUCT((配信視聴2024下半期[Channel Name]=テーブル1318[[#This Row],[Channel Name]])*(MONTH(配信視聴2024下半期[Published Date])=12))</f>
        <v>0</v>
      </c>
      <c r="AG104" s="10">
        <f>SUMPRODUCT((配信視聴2025上半期[Channel Name]=テーブル1318[[#This Row],[Channel Name]])*(MONTH(配信視聴2025上半期[Published Date])=1))</f>
        <v>0</v>
      </c>
    </row>
    <row r="105" spans="2:33" ht="15.75" customHeight="1" x14ac:dyDescent="0.25">
      <c r="B105" s="10" t="s">
        <v>116</v>
      </c>
      <c r="C105"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5" s="10">
        <f>COUNTIF(配信視聴2023上半期[Channel Name], テーブル1318[[#This Row],[Channel Name]])</f>
        <v>1</v>
      </c>
      <c r="E105" s="10">
        <f>COUNTIF(配信視聴2023下半期[Channel Name], テーブル1318[[#This Row],[Channel Name]])</f>
        <v>0</v>
      </c>
      <c r="F105" s="10">
        <f>COUNTIF(配信視聴2024上半期[Channel Name], テーブル1318[[#This Row],[Channel Name]])</f>
        <v>0</v>
      </c>
      <c r="G105" s="10">
        <f>COUNTIF(配信視聴2024下半期[Channel Name], テーブル1318[[#This Row],[Channel Name]])</f>
        <v>0</v>
      </c>
      <c r="H105" s="10">
        <f>COUNTIF(配信視聴2025上半期[Channel Name], テーブル1318[[#This Row],[Channel Name]])</f>
        <v>0</v>
      </c>
      <c r="I105" s="10">
        <f>SUMPRODUCT((配信視聴2023上半期[Channel Name]=テーブル1318[[#This Row],[Channel Name]])*(MONTH(配信視聴2023上半期[Published Date])=1))</f>
        <v>0</v>
      </c>
      <c r="J105" s="10">
        <f>SUMPRODUCT((配信視聴2023上半期[Channel Name]=テーブル1318[[#This Row],[Channel Name]])*(MONTH(配信視聴2023上半期[Published Date])=2))</f>
        <v>0</v>
      </c>
      <c r="K105" s="10">
        <f>SUMPRODUCT((配信視聴2023上半期[Channel Name]=テーブル1318[[#This Row],[Channel Name]])*(MONTH(配信視聴2023上半期[Published Date])=3))</f>
        <v>0</v>
      </c>
      <c r="L105" s="10">
        <f>SUMPRODUCT((配信視聴2023上半期[Channel Name]=テーブル1318[[#This Row],[Channel Name]])*(MONTH(配信視聴2023上半期[Published Date])=4))</f>
        <v>0</v>
      </c>
      <c r="M105" s="10">
        <f>SUMPRODUCT((配信視聴2023上半期[Channel Name]=テーブル1318[[#This Row],[Channel Name]])*(MONTH(配信視聴2023上半期[Published Date])=5))</f>
        <v>0</v>
      </c>
      <c r="N105" s="10">
        <f>SUMPRODUCT((配信視聴2023上半期[Channel Name]=テーブル1318[[#This Row],[Channel Name]])*(MONTH(配信視聴2023上半期[Published Date])=6))</f>
        <v>1</v>
      </c>
      <c r="O105" s="10">
        <f>SUMPRODUCT((配信視聴2023下半期[Channel Name]=テーブル1318[[#This Row],[Channel Name]])*(MONTH(配信視聴2023下半期[Published Date])=7))</f>
        <v>0</v>
      </c>
      <c r="P105" s="10">
        <f>SUMPRODUCT((配信視聴2023下半期[Channel Name]=テーブル1318[[#This Row],[Channel Name]])*(MONTH(配信視聴2023下半期[Published Date])=8))</f>
        <v>0</v>
      </c>
      <c r="Q105" s="10">
        <f>SUMPRODUCT((配信視聴2023下半期[Channel Name]=テーブル1318[[#This Row],[Channel Name]])*(MONTH(配信視聴2023下半期[Published Date])=9))</f>
        <v>0</v>
      </c>
      <c r="R105" s="10">
        <f>SUMPRODUCT((配信視聴2023下半期[Channel Name]=テーブル1318[[#This Row],[Channel Name]])*(MONTH(配信視聴2023下半期[Published Date])=10))</f>
        <v>0</v>
      </c>
      <c r="S105" s="10">
        <f>SUMPRODUCT((配信視聴2023下半期[Channel Name]=テーブル1318[[#This Row],[Channel Name]])*(MONTH(配信視聴2023下半期[Published Date])=11))</f>
        <v>0</v>
      </c>
      <c r="T105" s="10">
        <f>SUMPRODUCT((配信視聴2023下半期[Channel Name]=テーブル1318[[#This Row],[Channel Name]])*(MONTH(配信視聴2023下半期[Published Date])=12))</f>
        <v>0</v>
      </c>
      <c r="U105" s="10">
        <f>SUMPRODUCT((配信視聴2024上半期[Channel Name]=テーブル1318[[#This Row],[Channel Name]])*(MONTH(配信視聴2024上半期[Published Date])=1))</f>
        <v>0</v>
      </c>
      <c r="V105" s="10">
        <f>SUMPRODUCT((配信視聴2024上半期[Channel Name]=テーブル1318[[#This Row],[Channel Name]])*(MONTH(配信視聴2024上半期[Published Date])=2))</f>
        <v>0</v>
      </c>
      <c r="W105" s="10">
        <f>SUMPRODUCT((配信視聴2024上半期[Channel Name]=テーブル1318[[#This Row],[Channel Name]])*(MONTH(配信視聴2024上半期[Published Date])=3))</f>
        <v>0</v>
      </c>
      <c r="X105" s="10">
        <f>SUMPRODUCT((配信視聴2024上半期[Channel Name]=テーブル1318[[#This Row],[Channel Name]])*(MONTH(配信視聴2024上半期[Published Date])=4))</f>
        <v>0</v>
      </c>
      <c r="Y105" s="10">
        <f>SUMPRODUCT((配信視聴2024上半期[Channel Name]=テーブル1318[[#This Row],[Channel Name]])*(MONTH(配信視聴2024上半期[Published Date])=5))</f>
        <v>0</v>
      </c>
      <c r="Z105" s="10">
        <f>SUMPRODUCT((配信視聴2024上半期[Channel Name]=テーブル1318[[#This Row],[Channel Name]])*(MONTH(配信視聴2024上半期[Published Date])=6))</f>
        <v>0</v>
      </c>
      <c r="AA105" s="10">
        <f>SUMPRODUCT((配信視聴2024下半期[Channel Name]=テーブル1318[[#This Row],[Channel Name]])*(MONTH(配信視聴2024下半期[Published Date])=7))</f>
        <v>0</v>
      </c>
      <c r="AB105" s="10">
        <f>SUMPRODUCT((配信視聴2024下半期[Channel Name]=テーブル1318[[#This Row],[Channel Name]])*(MONTH(配信視聴2024下半期[Published Date])=8))</f>
        <v>0</v>
      </c>
      <c r="AC105" s="10">
        <f>SUMPRODUCT((配信視聴2024下半期[Channel Name]=テーブル1318[[#This Row],[Channel Name]])*(MONTH(配信視聴2024下半期[Published Date])=9))</f>
        <v>0</v>
      </c>
      <c r="AD105" s="10">
        <f>SUMPRODUCT((配信視聴2024下半期[Channel Name]=テーブル1318[[#This Row],[Channel Name]])*(MONTH(配信視聴2024下半期[Published Date])=10))</f>
        <v>0</v>
      </c>
      <c r="AE105" s="10">
        <f>SUMPRODUCT((配信視聴2024下半期[Channel Name]=テーブル1318[[#This Row],[Channel Name]])*(MONTH(配信視聴2024下半期[Published Date])=11))</f>
        <v>0</v>
      </c>
      <c r="AF105" s="10">
        <f>SUMPRODUCT((配信視聴2024下半期[Channel Name]=テーブル1318[[#This Row],[Channel Name]])*(MONTH(配信視聴2024下半期[Published Date])=12))</f>
        <v>0</v>
      </c>
      <c r="AG105" s="10">
        <f>SUMPRODUCT((配信視聴2025上半期[Channel Name]=テーブル1318[[#This Row],[Channel Name]])*(MONTH(配信視聴2025上半期[Published Date])=1))</f>
        <v>0</v>
      </c>
    </row>
    <row r="106" spans="2:33" ht="15.75" customHeight="1" x14ac:dyDescent="0.25">
      <c r="B106" s="10" t="s">
        <v>108</v>
      </c>
      <c r="C106"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6" s="10">
        <f>COUNTIF(配信視聴2023上半期[Channel Name], テーブル1318[[#This Row],[Channel Name]])</f>
        <v>1</v>
      </c>
      <c r="E106" s="10">
        <f>COUNTIF(配信視聴2023下半期[Channel Name], テーブル1318[[#This Row],[Channel Name]])</f>
        <v>0</v>
      </c>
      <c r="F106" s="10">
        <f>COUNTIF(配信視聴2024上半期[Channel Name], テーブル1318[[#This Row],[Channel Name]])</f>
        <v>0</v>
      </c>
      <c r="G106" s="10">
        <f>COUNTIF(配信視聴2024下半期[Channel Name], テーブル1318[[#This Row],[Channel Name]])</f>
        <v>0</v>
      </c>
      <c r="H106" s="10">
        <f>COUNTIF(配信視聴2025上半期[Channel Name], テーブル1318[[#This Row],[Channel Name]])</f>
        <v>0</v>
      </c>
      <c r="I106" s="10">
        <f>SUMPRODUCT((配信視聴2023上半期[Channel Name]=テーブル1318[[#This Row],[Channel Name]])*(MONTH(配信視聴2023上半期[Published Date])=1))</f>
        <v>0</v>
      </c>
      <c r="J106" s="10">
        <f>SUMPRODUCT((配信視聴2023上半期[Channel Name]=テーブル1318[[#This Row],[Channel Name]])*(MONTH(配信視聴2023上半期[Published Date])=2))</f>
        <v>0</v>
      </c>
      <c r="K106" s="10">
        <f>SUMPRODUCT((配信視聴2023上半期[Channel Name]=テーブル1318[[#This Row],[Channel Name]])*(MONTH(配信視聴2023上半期[Published Date])=3))</f>
        <v>1</v>
      </c>
      <c r="L106" s="10">
        <f>SUMPRODUCT((配信視聴2023上半期[Channel Name]=テーブル1318[[#This Row],[Channel Name]])*(MONTH(配信視聴2023上半期[Published Date])=4))</f>
        <v>0</v>
      </c>
      <c r="M106" s="10">
        <f>SUMPRODUCT((配信視聴2023上半期[Channel Name]=テーブル1318[[#This Row],[Channel Name]])*(MONTH(配信視聴2023上半期[Published Date])=5))</f>
        <v>0</v>
      </c>
      <c r="N106" s="10">
        <f>SUMPRODUCT((配信視聴2023上半期[Channel Name]=テーブル1318[[#This Row],[Channel Name]])*(MONTH(配信視聴2023上半期[Published Date])=6))</f>
        <v>0</v>
      </c>
      <c r="O106" s="10">
        <f>SUMPRODUCT((配信視聴2023下半期[Channel Name]=テーブル1318[[#This Row],[Channel Name]])*(MONTH(配信視聴2023下半期[Published Date])=7))</f>
        <v>0</v>
      </c>
      <c r="P106" s="10">
        <f>SUMPRODUCT((配信視聴2023下半期[Channel Name]=テーブル1318[[#This Row],[Channel Name]])*(MONTH(配信視聴2023下半期[Published Date])=8))</f>
        <v>0</v>
      </c>
      <c r="Q106" s="10">
        <f>SUMPRODUCT((配信視聴2023下半期[Channel Name]=テーブル1318[[#This Row],[Channel Name]])*(MONTH(配信視聴2023下半期[Published Date])=9))</f>
        <v>0</v>
      </c>
      <c r="R106" s="10">
        <f>SUMPRODUCT((配信視聴2023下半期[Channel Name]=テーブル1318[[#This Row],[Channel Name]])*(MONTH(配信視聴2023下半期[Published Date])=10))</f>
        <v>0</v>
      </c>
      <c r="S106" s="10">
        <f>SUMPRODUCT((配信視聴2023下半期[Channel Name]=テーブル1318[[#This Row],[Channel Name]])*(MONTH(配信視聴2023下半期[Published Date])=11))</f>
        <v>0</v>
      </c>
      <c r="T106" s="10">
        <f>SUMPRODUCT((配信視聴2023下半期[Channel Name]=テーブル1318[[#This Row],[Channel Name]])*(MONTH(配信視聴2023下半期[Published Date])=12))</f>
        <v>0</v>
      </c>
      <c r="U106" s="10">
        <f>SUMPRODUCT((配信視聴2024上半期[Channel Name]=テーブル1318[[#This Row],[Channel Name]])*(MONTH(配信視聴2024上半期[Published Date])=1))</f>
        <v>0</v>
      </c>
      <c r="V106" s="10">
        <f>SUMPRODUCT((配信視聴2024上半期[Channel Name]=テーブル1318[[#This Row],[Channel Name]])*(MONTH(配信視聴2024上半期[Published Date])=2))</f>
        <v>0</v>
      </c>
      <c r="W106" s="10">
        <f>SUMPRODUCT((配信視聴2024上半期[Channel Name]=テーブル1318[[#This Row],[Channel Name]])*(MONTH(配信視聴2024上半期[Published Date])=3))</f>
        <v>0</v>
      </c>
      <c r="X106" s="10">
        <f>SUMPRODUCT((配信視聴2024上半期[Channel Name]=テーブル1318[[#This Row],[Channel Name]])*(MONTH(配信視聴2024上半期[Published Date])=4))</f>
        <v>0</v>
      </c>
      <c r="Y106" s="10">
        <f>SUMPRODUCT((配信視聴2024上半期[Channel Name]=テーブル1318[[#This Row],[Channel Name]])*(MONTH(配信視聴2024上半期[Published Date])=5))</f>
        <v>0</v>
      </c>
      <c r="Z106" s="10">
        <f>SUMPRODUCT((配信視聴2024上半期[Channel Name]=テーブル1318[[#This Row],[Channel Name]])*(MONTH(配信視聴2024上半期[Published Date])=6))</f>
        <v>0</v>
      </c>
      <c r="AA106" s="10">
        <f>SUMPRODUCT((配信視聴2024下半期[Channel Name]=テーブル1318[[#This Row],[Channel Name]])*(MONTH(配信視聴2024下半期[Published Date])=7))</f>
        <v>0</v>
      </c>
      <c r="AB106" s="10">
        <f>SUMPRODUCT((配信視聴2024下半期[Channel Name]=テーブル1318[[#This Row],[Channel Name]])*(MONTH(配信視聴2024下半期[Published Date])=8))</f>
        <v>0</v>
      </c>
      <c r="AC106" s="10">
        <f>SUMPRODUCT((配信視聴2024下半期[Channel Name]=テーブル1318[[#This Row],[Channel Name]])*(MONTH(配信視聴2024下半期[Published Date])=9))</f>
        <v>0</v>
      </c>
      <c r="AD106" s="10">
        <f>SUMPRODUCT((配信視聴2024下半期[Channel Name]=テーブル1318[[#This Row],[Channel Name]])*(MONTH(配信視聴2024下半期[Published Date])=10))</f>
        <v>0</v>
      </c>
      <c r="AE106" s="10">
        <f>SUMPRODUCT((配信視聴2024下半期[Channel Name]=テーブル1318[[#This Row],[Channel Name]])*(MONTH(配信視聴2024下半期[Published Date])=11))</f>
        <v>0</v>
      </c>
      <c r="AF106" s="10">
        <f>SUMPRODUCT((配信視聴2024下半期[Channel Name]=テーブル1318[[#This Row],[Channel Name]])*(MONTH(配信視聴2024下半期[Published Date])=12))</f>
        <v>0</v>
      </c>
      <c r="AG106" s="10">
        <f>SUMPRODUCT((配信視聴2025上半期[Channel Name]=テーブル1318[[#This Row],[Channel Name]])*(MONTH(配信視聴2025上半期[Published Date])=1))</f>
        <v>0</v>
      </c>
    </row>
    <row r="107" spans="2:33" ht="15.75" customHeight="1" x14ac:dyDescent="0.25">
      <c r="B107" s="10" t="s">
        <v>111</v>
      </c>
      <c r="C107"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7" s="10">
        <f>COUNTIF(配信視聴2023上半期[Channel Name], テーブル1318[[#This Row],[Channel Name]])</f>
        <v>1</v>
      </c>
      <c r="E107" s="10">
        <f>COUNTIF(配信視聴2023下半期[Channel Name], テーブル1318[[#This Row],[Channel Name]])</f>
        <v>0</v>
      </c>
      <c r="F107" s="10">
        <f>COUNTIF(配信視聴2024上半期[Channel Name], テーブル1318[[#This Row],[Channel Name]])</f>
        <v>0</v>
      </c>
      <c r="G107" s="10">
        <f>COUNTIF(配信視聴2024下半期[Channel Name], テーブル1318[[#This Row],[Channel Name]])</f>
        <v>0</v>
      </c>
      <c r="H107" s="10">
        <f>COUNTIF(配信視聴2025上半期[Channel Name], テーブル1318[[#This Row],[Channel Name]])</f>
        <v>0</v>
      </c>
      <c r="I107" s="10">
        <f>SUMPRODUCT((配信視聴2023上半期[Channel Name]=テーブル1318[[#This Row],[Channel Name]])*(MONTH(配信視聴2023上半期[Published Date])=1))</f>
        <v>0</v>
      </c>
      <c r="J107" s="10">
        <f>SUMPRODUCT((配信視聴2023上半期[Channel Name]=テーブル1318[[#This Row],[Channel Name]])*(MONTH(配信視聴2023上半期[Published Date])=2))</f>
        <v>0</v>
      </c>
      <c r="K107" s="10">
        <f>SUMPRODUCT((配信視聴2023上半期[Channel Name]=テーブル1318[[#This Row],[Channel Name]])*(MONTH(配信視聴2023上半期[Published Date])=3))</f>
        <v>0</v>
      </c>
      <c r="L107" s="10">
        <f>SUMPRODUCT((配信視聴2023上半期[Channel Name]=テーブル1318[[#This Row],[Channel Name]])*(MONTH(配信視聴2023上半期[Published Date])=4))</f>
        <v>1</v>
      </c>
      <c r="M107" s="10">
        <f>SUMPRODUCT((配信視聴2023上半期[Channel Name]=テーブル1318[[#This Row],[Channel Name]])*(MONTH(配信視聴2023上半期[Published Date])=5))</f>
        <v>0</v>
      </c>
      <c r="N107" s="10">
        <f>SUMPRODUCT((配信視聴2023上半期[Channel Name]=テーブル1318[[#This Row],[Channel Name]])*(MONTH(配信視聴2023上半期[Published Date])=6))</f>
        <v>0</v>
      </c>
      <c r="O107" s="10">
        <f>SUMPRODUCT((配信視聴2023下半期[Channel Name]=テーブル1318[[#This Row],[Channel Name]])*(MONTH(配信視聴2023下半期[Published Date])=7))</f>
        <v>0</v>
      </c>
      <c r="P107" s="10">
        <f>SUMPRODUCT((配信視聴2023下半期[Channel Name]=テーブル1318[[#This Row],[Channel Name]])*(MONTH(配信視聴2023下半期[Published Date])=8))</f>
        <v>0</v>
      </c>
      <c r="Q107" s="10">
        <f>SUMPRODUCT((配信視聴2023下半期[Channel Name]=テーブル1318[[#This Row],[Channel Name]])*(MONTH(配信視聴2023下半期[Published Date])=9))</f>
        <v>0</v>
      </c>
      <c r="R107" s="10">
        <f>SUMPRODUCT((配信視聴2023下半期[Channel Name]=テーブル1318[[#This Row],[Channel Name]])*(MONTH(配信視聴2023下半期[Published Date])=10))</f>
        <v>0</v>
      </c>
      <c r="S107" s="10">
        <f>SUMPRODUCT((配信視聴2023下半期[Channel Name]=テーブル1318[[#This Row],[Channel Name]])*(MONTH(配信視聴2023下半期[Published Date])=11))</f>
        <v>0</v>
      </c>
      <c r="T107" s="10">
        <f>SUMPRODUCT((配信視聴2023下半期[Channel Name]=テーブル1318[[#This Row],[Channel Name]])*(MONTH(配信視聴2023下半期[Published Date])=12))</f>
        <v>0</v>
      </c>
      <c r="U107" s="10">
        <f>SUMPRODUCT((配信視聴2024上半期[Channel Name]=テーブル1318[[#This Row],[Channel Name]])*(MONTH(配信視聴2024上半期[Published Date])=1))</f>
        <v>0</v>
      </c>
      <c r="V107" s="10">
        <f>SUMPRODUCT((配信視聴2024上半期[Channel Name]=テーブル1318[[#This Row],[Channel Name]])*(MONTH(配信視聴2024上半期[Published Date])=2))</f>
        <v>0</v>
      </c>
      <c r="W107" s="10">
        <f>SUMPRODUCT((配信視聴2024上半期[Channel Name]=テーブル1318[[#This Row],[Channel Name]])*(MONTH(配信視聴2024上半期[Published Date])=3))</f>
        <v>0</v>
      </c>
      <c r="X107" s="10">
        <f>SUMPRODUCT((配信視聴2024上半期[Channel Name]=テーブル1318[[#This Row],[Channel Name]])*(MONTH(配信視聴2024上半期[Published Date])=4))</f>
        <v>0</v>
      </c>
      <c r="Y107" s="10">
        <f>SUMPRODUCT((配信視聴2024上半期[Channel Name]=テーブル1318[[#This Row],[Channel Name]])*(MONTH(配信視聴2024上半期[Published Date])=5))</f>
        <v>0</v>
      </c>
      <c r="Z107" s="10">
        <f>SUMPRODUCT((配信視聴2024上半期[Channel Name]=テーブル1318[[#This Row],[Channel Name]])*(MONTH(配信視聴2024上半期[Published Date])=6))</f>
        <v>0</v>
      </c>
      <c r="AA107" s="10">
        <f>SUMPRODUCT((配信視聴2024下半期[Channel Name]=テーブル1318[[#This Row],[Channel Name]])*(MONTH(配信視聴2024下半期[Published Date])=7))</f>
        <v>0</v>
      </c>
      <c r="AB107" s="10">
        <f>SUMPRODUCT((配信視聴2024下半期[Channel Name]=テーブル1318[[#This Row],[Channel Name]])*(MONTH(配信視聴2024下半期[Published Date])=8))</f>
        <v>0</v>
      </c>
      <c r="AC107" s="10">
        <f>SUMPRODUCT((配信視聴2024下半期[Channel Name]=テーブル1318[[#This Row],[Channel Name]])*(MONTH(配信視聴2024下半期[Published Date])=9))</f>
        <v>0</v>
      </c>
      <c r="AD107" s="10">
        <f>SUMPRODUCT((配信視聴2024下半期[Channel Name]=テーブル1318[[#This Row],[Channel Name]])*(MONTH(配信視聴2024下半期[Published Date])=10))</f>
        <v>0</v>
      </c>
      <c r="AE107" s="10">
        <f>SUMPRODUCT((配信視聴2024下半期[Channel Name]=テーブル1318[[#This Row],[Channel Name]])*(MONTH(配信視聴2024下半期[Published Date])=11))</f>
        <v>0</v>
      </c>
      <c r="AF107" s="10">
        <f>SUMPRODUCT((配信視聴2024下半期[Channel Name]=テーブル1318[[#This Row],[Channel Name]])*(MONTH(配信視聴2024下半期[Published Date])=12))</f>
        <v>0</v>
      </c>
      <c r="AG107" s="10">
        <f>SUMPRODUCT((配信視聴2025上半期[Channel Name]=テーブル1318[[#This Row],[Channel Name]])*(MONTH(配信視聴2025上半期[Published Date])=1))</f>
        <v>0</v>
      </c>
    </row>
    <row r="108" spans="2:33" ht="15.75" customHeight="1" x14ac:dyDescent="0.25">
      <c r="B108" s="10" t="s">
        <v>107</v>
      </c>
      <c r="C108"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8" s="10">
        <f>COUNTIF(配信視聴2023上半期[Channel Name], テーブル1318[[#This Row],[Channel Name]])</f>
        <v>1</v>
      </c>
      <c r="E108" s="10">
        <f>COUNTIF(配信視聴2023下半期[Channel Name], テーブル1318[[#This Row],[Channel Name]])</f>
        <v>0</v>
      </c>
      <c r="F108" s="10">
        <f>COUNTIF(配信視聴2024上半期[Channel Name], テーブル1318[[#This Row],[Channel Name]])</f>
        <v>0</v>
      </c>
      <c r="G108" s="10">
        <f>COUNTIF(配信視聴2024下半期[Channel Name], テーブル1318[[#This Row],[Channel Name]])</f>
        <v>0</v>
      </c>
      <c r="H108" s="10">
        <f>COUNTIF(配信視聴2025上半期[Channel Name], テーブル1318[[#This Row],[Channel Name]])</f>
        <v>0</v>
      </c>
      <c r="I108" s="10">
        <f>SUMPRODUCT((配信視聴2023上半期[Channel Name]=テーブル1318[[#This Row],[Channel Name]])*(MONTH(配信視聴2023上半期[Published Date])=1))</f>
        <v>0</v>
      </c>
      <c r="J108" s="10">
        <f>SUMPRODUCT((配信視聴2023上半期[Channel Name]=テーブル1318[[#This Row],[Channel Name]])*(MONTH(配信視聴2023上半期[Published Date])=2))</f>
        <v>0</v>
      </c>
      <c r="K108" s="10">
        <f>SUMPRODUCT((配信視聴2023上半期[Channel Name]=テーブル1318[[#This Row],[Channel Name]])*(MONTH(配信視聴2023上半期[Published Date])=3))</f>
        <v>1</v>
      </c>
      <c r="L108" s="10">
        <f>SUMPRODUCT((配信視聴2023上半期[Channel Name]=テーブル1318[[#This Row],[Channel Name]])*(MONTH(配信視聴2023上半期[Published Date])=4))</f>
        <v>0</v>
      </c>
      <c r="M108" s="10">
        <f>SUMPRODUCT((配信視聴2023上半期[Channel Name]=テーブル1318[[#This Row],[Channel Name]])*(MONTH(配信視聴2023上半期[Published Date])=5))</f>
        <v>0</v>
      </c>
      <c r="N108" s="10">
        <f>SUMPRODUCT((配信視聴2023上半期[Channel Name]=テーブル1318[[#This Row],[Channel Name]])*(MONTH(配信視聴2023上半期[Published Date])=6))</f>
        <v>0</v>
      </c>
      <c r="O108" s="10">
        <f>SUMPRODUCT((配信視聴2023下半期[Channel Name]=テーブル1318[[#This Row],[Channel Name]])*(MONTH(配信視聴2023下半期[Published Date])=7))</f>
        <v>0</v>
      </c>
      <c r="P108" s="10">
        <f>SUMPRODUCT((配信視聴2023下半期[Channel Name]=テーブル1318[[#This Row],[Channel Name]])*(MONTH(配信視聴2023下半期[Published Date])=8))</f>
        <v>0</v>
      </c>
      <c r="Q108" s="10">
        <f>SUMPRODUCT((配信視聴2023下半期[Channel Name]=テーブル1318[[#This Row],[Channel Name]])*(MONTH(配信視聴2023下半期[Published Date])=9))</f>
        <v>0</v>
      </c>
      <c r="R108" s="10">
        <f>SUMPRODUCT((配信視聴2023下半期[Channel Name]=テーブル1318[[#This Row],[Channel Name]])*(MONTH(配信視聴2023下半期[Published Date])=10))</f>
        <v>0</v>
      </c>
      <c r="S108" s="10">
        <f>SUMPRODUCT((配信視聴2023下半期[Channel Name]=テーブル1318[[#This Row],[Channel Name]])*(MONTH(配信視聴2023下半期[Published Date])=11))</f>
        <v>0</v>
      </c>
      <c r="T108" s="10">
        <f>SUMPRODUCT((配信視聴2023下半期[Channel Name]=テーブル1318[[#This Row],[Channel Name]])*(MONTH(配信視聴2023下半期[Published Date])=12))</f>
        <v>0</v>
      </c>
      <c r="U108" s="10">
        <f>SUMPRODUCT((配信視聴2024上半期[Channel Name]=テーブル1318[[#This Row],[Channel Name]])*(MONTH(配信視聴2024上半期[Published Date])=1))</f>
        <v>0</v>
      </c>
      <c r="V108" s="10">
        <f>SUMPRODUCT((配信視聴2024上半期[Channel Name]=テーブル1318[[#This Row],[Channel Name]])*(MONTH(配信視聴2024上半期[Published Date])=2))</f>
        <v>0</v>
      </c>
      <c r="W108" s="10">
        <f>SUMPRODUCT((配信視聴2024上半期[Channel Name]=テーブル1318[[#This Row],[Channel Name]])*(MONTH(配信視聴2024上半期[Published Date])=3))</f>
        <v>0</v>
      </c>
      <c r="X108" s="10">
        <f>SUMPRODUCT((配信視聴2024上半期[Channel Name]=テーブル1318[[#This Row],[Channel Name]])*(MONTH(配信視聴2024上半期[Published Date])=4))</f>
        <v>0</v>
      </c>
      <c r="Y108" s="10">
        <f>SUMPRODUCT((配信視聴2024上半期[Channel Name]=テーブル1318[[#This Row],[Channel Name]])*(MONTH(配信視聴2024上半期[Published Date])=5))</f>
        <v>0</v>
      </c>
      <c r="Z108" s="10">
        <f>SUMPRODUCT((配信視聴2024上半期[Channel Name]=テーブル1318[[#This Row],[Channel Name]])*(MONTH(配信視聴2024上半期[Published Date])=6))</f>
        <v>0</v>
      </c>
      <c r="AA108" s="10">
        <f>SUMPRODUCT((配信視聴2024下半期[Channel Name]=テーブル1318[[#This Row],[Channel Name]])*(MONTH(配信視聴2024下半期[Published Date])=7))</f>
        <v>0</v>
      </c>
      <c r="AB108" s="10">
        <f>SUMPRODUCT((配信視聴2024下半期[Channel Name]=テーブル1318[[#This Row],[Channel Name]])*(MONTH(配信視聴2024下半期[Published Date])=8))</f>
        <v>0</v>
      </c>
      <c r="AC108" s="10">
        <f>SUMPRODUCT((配信視聴2024下半期[Channel Name]=テーブル1318[[#This Row],[Channel Name]])*(MONTH(配信視聴2024下半期[Published Date])=9))</f>
        <v>0</v>
      </c>
      <c r="AD108" s="10">
        <f>SUMPRODUCT((配信視聴2024下半期[Channel Name]=テーブル1318[[#This Row],[Channel Name]])*(MONTH(配信視聴2024下半期[Published Date])=10))</f>
        <v>0</v>
      </c>
      <c r="AE108" s="10">
        <f>SUMPRODUCT((配信視聴2024下半期[Channel Name]=テーブル1318[[#This Row],[Channel Name]])*(MONTH(配信視聴2024下半期[Published Date])=11))</f>
        <v>0</v>
      </c>
      <c r="AF108" s="10">
        <f>SUMPRODUCT((配信視聴2024下半期[Channel Name]=テーブル1318[[#This Row],[Channel Name]])*(MONTH(配信視聴2024下半期[Published Date])=12))</f>
        <v>0</v>
      </c>
      <c r="AG108" s="10">
        <f>SUMPRODUCT((配信視聴2025上半期[Channel Name]=テーブル1318[[#This Row],[Channel Name]])*(MONTH(配信視聴2025上半期[Published Date])=1))</f>
        <v>0</v>
      </c>
    </row>
    <row r="109" spans="2:33" ht="15.75" customHeight="1" x14ac:dyDescent="0.25">
      <c r="B109" s="10" t="s">
        <v>105</v>
      </c>
      <c r="C109"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09" s="10">
        <f>COUNTIF(配信視聴2023上半期[Channel Name], テーブル1318[[#This Row],[Channel Name]])</f>
        <v>1</v>
      </c>
      <c r="E109" s="10">
        <f>COUNTIF(配信視聴2023下半期[Channel Name], テーブル1318[[#This Row],[Channel Name]])</f>
        <v>0</v>
      </c>
      <c r="F109" s="10">
        <f>COUNTIF(配信視聴2024上半期[Channel Name], テーブル1318[[#This Row],[Channel Name]])</f>
        <v>0</v>
      </c>
      <c r="G109" s="10">
        <f>COUNTIF(配信視聴2024下半期[Channel Name], テーブル1318[[#This Row],[Channel Name]])</f>
        <v>0</v>
      </c>
      <c r="H109" s="10">
        <f>COUNTIF(配信視聴2025上半期[Channel Name], テーブル1318[[#This Row],[Channel Name]])</f>
        <v>0</v>
      </c>
      <c r="I109" s="10">
        <f>SUMPRODUCT((配信視聴2023上半期[Channel Name]=テーブル1318[[#This Row],[Channel Name]])*(MONTH(配信視聴2023上半期[Published Date])=1))</f>
        <v>0</v>
      </c>
      <c r="J109" s="10">
        <f>SUMPRODUCT((配信視聴2023上半期[Channel Name]=テーブル1318[[#This Row],[Channel Name]])*(MONTH(配信視聴2023上半期[Published Date])=2))</f>
        <v>1</v>
      </c>
      <c r="K109" s="10">
        <f>SUMPRODUCT((配信視聴2023上半期[Channel Name]=テーブル1318[[#This Row],[Channel Name]])*(MONTH(配信視聴2023上半期[Published Date])=3))</f>
        <v>0</v>
      </c>
      <c r="L109" s="10">
        <f>SUMPRODUCT((配信視聴2023上半期[Channel Name]=テーブル1318[[#This Row],[Channel Name]])*(MONTH(配信視聴2023上半期[Published Date])=4))</f>
        <v>0</v>
      </c>
      <c r="M109" s="10">
        <f>SUMPRODUCT((配信視聴2023上半期[Channel Name]=テーブル1318[[#This Row],[Channel Name]])*(MONTH(配信視聴2023上半期[Published Date])=5))</f>
        <v>0</v>
      </c>
      <c r="N109" s="10">
        <f>SUMPRODUCT((配信視聴2023上半期[Channel Name]=テーブル1318[[#This Row],[Channel Name]])*(MONTH(配信視聴2023上半期[Published Date])=6))</f>
        <v>0</v>
      </c>
      <c r="O109" s="10">
        <f>SUMPRODUCT((配信視聴2023下半期[Channel Name]=テーブル1318[[#This Row],[Channel Name]])*(MONTH(配信視聴2023下半期[Published Date])=7))</f>
        <v>0</v>
      </c>
      <c r="P109" s="10">
        <f>SUMPRODUCT((配信視聴2023下半期[Channel Name]=テーブル1318[[#This Row],[Channel Name]])*(MONTH(配信視聴2023下半期[Published Date])=8))</f>
        <v>0</v>
      </c>
      <c r="Q109" s="10">
        <f>SUMPRODUCT((配信視聴2023下半期[Channel Name]=テーブル1318[[#This Row],[Channel Name]])*(MONTH(配信視聴2023下半期[Published Date])=9))</f>
        <v>0</v>
      </c>
      <c r="R109" s="10">
        <f>SUMPRODUCT((配信視聴2023下半期[Channel Name]=テーブル1318[[#This Row],[Channel Name]])*(MONTH(配信視聴2023下半期[Published Date])=10))</f>
        <v>0</v>
      </c>
      <c r="S109" s="10">
        <f>SUMPRODUCT((配信視聴2023下半期[Channel Name]=テーブル1318[[#This Row],[Channel Name]])*(MONTH(配信視聴2023下半期[Published Date])=11))</f>
        <v>0</v>
      </c>
      <c r="T109" s="10">
        <f>SUMPRODUCT((配信視聴2023下半期[Channel Name]=テーブル1318[[#This Row],[Channel Name]])*(MONTH(配信視聴2023下半期[Published Date])=12))</f>
        <v>0</v>
      </c>
      <c r="U109" s="10">
        <f>SUMPRODUCT((配信視聴2024上半期[Channel Name]=テーブル1318[[#This Row],[Channel Name]])*(MONTH(配信視聴2024上半期[Published Date])=1))</f>
        <v>0</v>
      </c>
      <c r="V109" s="10">
        <f>SUMPRODUCT((配信視聴2024上半期[Channel Name]=テーブル1318[[#This Row],[Channel Name]])*(MONTH(配信視聴2024上半期[Published Date])=2))</f>
        <v>0</v>
      </c>
      <c r="W109" s="10">
        <f>SUMPRODUCT((配信視聴2024上半期[Channel Name]=テーブル1318[[#This Row],[Channel Name]])*(MONTH(配信視聴2024上半期[Published Date])=3))</f>
        <v>0</v>
      </c>
      <c r="X109" s="10">
        <f>SUMPRODUCT((配信視聴2024上半期[Channel Name]=テーブル1318[[#This Row],[Channel Name]])*(MONTH(配信視聴2024上半期[Published Date])=4))</f>
        <v>0</v>
      </c>
      <c r="Y109" s="10">
        <f>SUMPRODUCT((配信視聴2024上半期[Channel Name]=テーブル1318[[#This Row],[Channel Name]])*(MONTH(配信視聴2024上半期[Published Date])=5))</f>
        <v>0</v>
      </c>
      <c r="Z109" s="10">
        <f>SUMPRODUCT((配信視聴2024上半期[Channel Name]=テーブル1318[[#This Row],[Channel Name]])*(MONTH(配信視聴2024上半期[Published Date])=6))</f>
        <v>0</v>
      </c>
      <c r="AA109" s="10">
        <f>SUMPRODUCT((配信視聴2024下半期[Channel Name]=テーブル1318[[#This Row],[Channel Name]])*(MONTH(配信視聴2024下半期[Published Date])=7))</f>
        <v>0</v>
      </c>
      <c r="AB109" s="10">
        <f>SUMPRODUCT((配信視聴2024下半期[Channel Name]=テーブル1318[[#This Row],[Channel Name]])*(MONTH(配信視聴2024下半期[Published Date])=8))</f>
        <v>0</v>
      </c>
      <c r="AC109" s="10">
        <f>SUMPRODUCT((配信視聴2024下半期[Channel Name]=テーブル1318[[#This Row],[Channel Name]])*(MONTH(配信視聴2024下半期[Published Date])=9))</f>
        <v>0</v>
      </c>
      <c r="AD109" s="10">
        <f>SUMPRODUCT((配信視聴2024下半期[Channel Name]=テーブル1318[[#This Row],[Channel Name]])*(MONTH(配信視聴2024下半期[Published Date])=10))</f>
        <v>0</v>
      </c>
      <c r="AE109" s="10">
        <f>SUMPRODUCT((配信視聴2024下半期[Channel Name]=テーブル1318[[#This Row],[Channel Name]])*(MONTH(配信視聴2024下半期[Published Date])=11))</f>
        <v>0</v>
      </c>
      <c r="AF109" s="10">
        <f>SUMPRODUCT((配信視聴2024下半期[Channel Name]=テーブル1318[[#This Row],[Channel Name]])*(MONTH(配信視聴2024下半期[Published Date])=12))</f>
        <v>0</v>
      </c>
      <c r="AG109" s="10">
        <f>SUMPRODUCT((配信視聴2025上半期[Channel Name]=テーブル1318[[#This Row],[Channel Name]])*(MONTH(配信視聴2025上半期[Published Date])=1))</f>
        <v>0</v>
      </c>
    </row>
    <row r="110" spans="2:33" ht="15.75" customHeight="1" x14ac:dyDescent="0.25">
      <c r="B110" s="10" t="s">
        <v>106</v>
      </c>
      <c r="C110"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10" s="10">
        <f>COUNTIF(配信視聴2023上半期[Channel Name], テーブル1318[[#This Row],[Channel Name]])</f>
        <v>1</v>
      </c>
      <c r="E110" s="10">
        <f>COUNTIF(配信視聴2023下半期[Channel Name], テーブル1318[[#This Row],[Channel Name]])</f>
        <v>0</v>
      </c>
      <c r="F110" s="10">
        <f>COUNTIF(配信視聴2024上半期[Channel Name], テーブル1318[[#This Row],[Channel Name]])</f>
        <v>0</v>
      </c>
      <c r="G110" s="10">
        <f>COUNTIF(配信視聴2024下半期[Channel Name], テーブル1318[[#This Row],[Channel Name]])</f>
        <v>0</v>
      </c>
      <c r="H110" s="10">
        <f>COUNTIF(配信視聴2025上半期[Channel Name], テーブル1318[[#This Row],[Channel Name]])</f>
        <v>0</v>
      </c>
      <c r="I110" s="10">
        <f>SUMPRODUCT((配信視聴2023上半期[Channel Name]=テーブル1318[[#This Row],[Channel Name]])*(MONTH(配信視聴2023上半期[Published Date])=1))</f>
        <v>0</v>
      </c>
      <c r="J110" s="10">
        <f>SUMPRODUCT((配信視聴2023上半期[Channel Name]=テーブル1318[[#This Row],[Channel Name]])*(MONTH(配信視聴2023上半期[Published Date])=2))</f>
        <v>1</v>
      </c>
      <c r="K110" s="10">
        <f>SUMPRODUCT((配信視聴2023上半期[Channel Name]=テーブル1318[[#This Row],[Channel Name]])*(MONTH(配信視聴2023上半期[Published Date])=3))</f>
        <v>0</v>
      </c>
      <c r="L110" s="10">
        <f>SUMPRODUCT((配信視聴2023上半期[Channel Name]=テーブル1318[[#This Row],[Channel Name]])*(MONTH(配信視聴2023上半期[Published Date])=4))</f>
        <v>0</v>
      </c>
      <c r="M110" s="10">
        <f>SUMPRODUCT((配信視聴2023上半期[Channel Name]=テーブル1318[[#This Row],[Channel Name]])*(MONTH(配信視聴2023上半期[Published Date])=5))</f>
        <v>0</v>
      </c>
      <c r="N110" s="10">
        <f>SUMPRODUCT((配信視聴2023上半期[Channel Name]=テーブル1318[[#This Row],[Channel Name]])*(MONTH(配信視聴2023上半期[Published Date])=6))</f>
        <v>0</v>
      </c>
      <c r="O110" s="10">
        <f>SUMPRODUCT((配信視聴2023下半期[Channel Name]=テーブル1318[[#This Row],[Channel Name]])*(MONTH(配信視聴2023下半期[Published Date])=7))</f>
        <v>0</v>
      </c>
      <c r="P110" s="10">
        <f>SUMPRODUCT((配信視聴2023下半期[Channel Name]=テーブル1318[[#This Row],[Channel Name]])*(MONTH(配信視聴2023下半期[Published Date])=8))</f>
        <v>0</v>
      </c>
      <c r="Q110" s="10">
        <f>SUMPRODUCT((配信視聴2023下半期[Channel Name]=テーブル1318[[#This Row],[Channel Name]])*(MONTH(配信視聴2023下半期[Published Date])=9))</f>
        <v>0</v>
      </c>
      <c r="R110" s="10">
        <f>SUMPRODUCT((配信視聴2023下半期[Channel Name]=テーブル1318[[#This Row],[Channel Name]])*(MONTH(配信視聴2023下半期[Published Date])=10))</f>
        <v>0</v>
      </c>
      <c r="S110" s="10">
        <f>SUMPRODUCT((配信視聴2023下半期[Channel Name]=テーブル1318[[#This Row],[Channel Name]])*(MONTH(配信視聴2023下半期[Published Date])=11))</f>
        <v>0</v>
      </c>
      <c r="T110" s="10">
        <f>SUMPRODUCT((配信視聴2023下半期[Channel Name]=テーブル1318[[#This Row],[Channel Name]])*(MONTH(配信視聴2023下半期[Published Date])=12))</f>
        <v>0</v>
      </c>
      <c r="U110" s="10">
        <f>SUMPRODUCT((配信視聴2024上半期[Channel Name]=テーブル1318[[#This Row],[Channel Name]])*(MONTH(配信視聴2024上半期[Published Date])=1))</f>
        <v>0</v>
      </c>
      <c r="V110" s="10">
        <f>SUMPRODUCT((配信視聴2024上半期[Channel Name]=テーブル1318[[#This Row],[Channel Name]])*(MONTH(配信視聴2024上半期[Published Date])=2))</f>
        <v>0</v>
      </c>
      <c r="W110" s="10">
        <f>SUMPRODUCT((配信視聴2024上半期[Channel Name]=テーブル1318[[#This Row],[Channel Name]])*(MONTH(配信視聴2024上半期[Published Date])=3))</f>
        <v>0</v>
      </c>
      <c r="X110" s="10">
        <f>SUMPRODUCT((配信視聴2024上半期[Channel Name]=テーブル1318[[#This Row],[Channel Name]])*(MONTH(配信視聴2024上半期[Published Date])=4))</f>
        <v>0</v>
      </c>
      <c r="Y110" s="10">
        <f>SUMPRODUCT((配信視聴2024上半期[Channel Name]=テーブル1318[[#This Row],[Channel Name]])*(MONTH(配信視聴2024上半期[Published Date])=5))</f>
        <v>0</v>
      </c>
      <c r="Z110" s="10">
        <f>SUMPRODUCT((配信視聴2024上半期[Channel Name]=テーブル1318[[#This Row],[Channel Name]])*(MONTH(配信視聴2024上半期[Published Date])=6))</f>
        <v>0</v>
      </c>
      <c r="AA110" s="10">
        <f>SUMPRODUCT((配信視聴2024下半期[Channel Name]=テーブル1318[[#This Row],[Channel Name]])*(MONTH(配信視聴2024下半期[Published Date])=7))</f>
        <v>0</v>
      </c>
      <c r="AB110" s="10">
        <f>SUMPRODUCT((配信視聴2024下半期[Channel Name]=テーブル1318[[#This Row],[Channel Name]])*(MONTH(配信視聴2024下半期[Published Date])=8))</f>
        <v>0</v>
      </c>
      <c r="AC110" s="10">
        <f>SUMPRODUCT((配信視聴2024下半期[Channel Name]=テーブル1318[[#This Row],[Channel Name]])*(MONTH(配信視聴2024下半期[Published Date])=9))</f>
        <v>0</v>
      </c>
      <c r="AD110" s="10">
        <f>SUMPRODUCT((配信視聴2024下半期[Channel Name]=テーブル1318[[#This Row],[Channel Name]])*(MONTH(配信視聴2024下半期[Published Date])=10))</f>
        <v>0</v>
      </c>
      <c r="AE110" s="10">
        <f>SUMPRODUCT((配信視聴2024下半期[Channel Name]=テーブル1318[[#This Row],[Channel Name]])*(MONTH(配信視聴2024下半期[Published Date])=11))</f>
        <v>0</v>
      </c>
      <c r="AF110" s="10">
        <f>SUMPRODUCT((配信視聴2024下半期[Channel Name]=テーブル1318[[#This Row],[Channel Name]])*(MONTH(配信視聴2024下半期[Published Date])=12))</f>
        <v>0</v>
      </c>
      <c r="AG110" s="10">
        <f>SUMPRODUCT((配信視聴2025上半期[Channel Name]=テーブル1318[[#This Row],[Channel Name]])*(MONTH(配信視聴2025上半期[Published Date])=1))</f>
        <v>0</v>
      </c>
    </row>
    <row r="111" spans="2:33" ht="15.75" customHeight="1" x14ac:dyDescent="0.25">
      <c r="B111" s="10" t="s">
        <v>114</v>
      </c>
      <c r="C111"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11" s="10">
        <f>COUNTIF(配信視聴2023上半期[Channel Name], テーブル1318[[#This Row],[Channel Name]])</f>
        <v>1</v>
      </c>
      <c r="E111" s="10">
        <f>COUNTIF(配信視聴2023下半期[Channel Name], テーブル1318[[#This Row],[Channel Name]])</f>
        <v>0</v>
      </c>
      <c r="F111" s="10">
        <f>COUNTIF(配信視聴2024上半期[Channel Name], テーブル1318[[#This Row],[Channel Name]])</f>
        <v>0</v>
      </c>
      <c r="G111" s="10">
        <f>COUNTIF(配信視聴2024下半期[Channel Name], テーブル1318[[#This Row],[Channel Name]])</f>
        <v>0</v>
      </c>
      <c r="H111" s="10">
        <f>COUNTIF(配信視聴2025上半期[Channel Name], テーブル1318[[#This Row],[Channel Name]])</f>
        <v>0</v>
      </c>
      <c r="I111" s="10">
        <f>SUMPRODUCT((配信視聴2023上半期[Channel Name]=テーブル1318[[#This Row],[Channel Name]])*(MONTH(配信視聴2023上半期[Published Date])=1))</f>
        <v>0</v>
      </c>
      <c r="J111" s="10">
        <f>SUMPRODUCT((配信視聴2023上半期[Channel Name]=テーブル1318[[#This Row],[Channel Name]])*(MONTH(配信視聴2023上半期[Published Date])=2))</f>
        <v>0</v>
      </c>
      <c r="K111" s="10">
        <f>SUMPRODUCT((配信視聴2023上半期[Channel Name]=テーブル1318[[#This Row],[Channel Name]])*(MONTH(配信視聴2023上半期[Published Date])=3))</f>
        <v>0</v>
      </c>
      <c r="L111" s="10">
        <f>SUMPRODUCT((配信視聴2023上半期[Channel Name]=テーブル1318[[#This Row],[Channel Name]])*(MONTH(配信視聴2023上半期[Published Date])=4))</f>
        <v>0</v>
      </c>
      <c r="M111" s="10">
        <f>SUMPRODUCT((配信視聴2023上半期[Channel Name]=テーブル1318[[#This Row],[Channel Name]])*(MONTH(配信視聴2023上半期[Published Date])=5))</f>
        <v>1</v>
      </c>
      <c r="N111" s="10">
        <f>SUMPRODUCT((配信視聴2023上半期[Channel Name]=テーブル1318[[#This Row],[Channel Name]])*(MONTH(配信視聴2023上半期[Published Date])=6))</f>
        <v>0</v>
      </c>
      <c r="O111" s="10">
        <f>SUMPRODUCT((配信視聴2023下半期[Channel Name]=テーブル1318[[#This Row],[Channel Name]])*(MONTH(配信視聴2023下半期[Published Date])=7))</f>
        <v>0</v>
      </c>
      <c r="P111" s="10">
        <f>SUMPRODUCT((配信視聴2023下半期[Channel Name]=テーブル1318[[#This Row],[Channel Name]])*(MONTH(配信視聴2023下半期[Published Date])=8))</f>
        <v>0</v>
      </c>
      <c r="Q111" s="10">
        <f>SUMPRODUCT((配信視聴2023下半期[Channel Name]=テーブル1318[[#This Row],[Channel Name]])*(MONTH(配信視聴2023下半期[Published Date])=9))</f>
        <v>0</v>
      </c>
      <c r="R111" s="10">
        <f>SUMPRODUCT((配信視聴2023下半期[Channel Name]=テーブル1318[[#This Row],[Channel Name]])*(MONTH(配信視聴2023下半期[Published Date])=10))</f>
        <v>0</v>
      </c>
      <c r="S111" s="10">
        <f>SUMPRODUCT((配信視聴2023下半期[Channel Name]=テーブル1318[[#This Row],[Channel Name]])*(MONTH(配信視聴2023下半期[Published Date])=11))</f>
        <v>0</v>
      </c>
      <c r="T111" s="10">
        <f>SUMPRODUCT((配信視聴2023下半期[Channel Name]=テーブル1318[[#This Row],[Channel Name]])*(MONTH(配信視聴2023下半期[Published Date])=12))</f>
        <v>0</v>
      </c>
      <c r="U111" s="10">
        <f>SUMPRODUCT((配信視聴2024上半期[Channel Name]=テーブル1318[[#This Row],[Channel Name]])*(MONTH(配信視聴2024上半期[Published Date])=1))</f>
        <v>0</v>
      </c>
      <c r="V111" s="10">
        <f>SUMPRODUCT((配信視聴2024上半期[Channel Name]=テーブル1318[[#This Row],[Channel Name]])*(MONTH(配信視聴2024上半期[Published Date])=2))</f>
        <v>0</v>
      </c>
      <c r="W111" s="10">
        <f>SUMPRODUCT((配信視聴2024上半期[Channel Name]=テーブル1318[[#This Row],[Channel Name]])*(MONTH(配信視聴2024上半期[Published Date])=3))</f>
        <v>0</v>
      </c>
      <c r="X111" s="10">
        <f>SUMPRODUCT((配信視聴2024上半期[Channel Name]=テーブル1318[[#This Row],[Channel Name]])*(MONTH(配信視聴2024上半期[Published Date])=4))</f>
        <v>0</v>
      </c>
      <c r="Y111" s="10">
        <f>SUMPRODUCT((配信視聴2024上半期[Channel Name]=テーブル1318[[#This Row],[Channel Name]])*(MONTH(配信視聴2024上半期[Published Date])=5))</f>
        <v>0</v>
      </c>
      <c r="Z111" s="10">
        <f>SUMPRODUCT((配信視聴2024上半期[Channel Name]=テーブル1318[[#This Row],[Channel Name]])*(MONTH(配信視聴2024上半期[Published Date])=6))</f>
        <v>0</v>
      </c>
      <c r="AA111" s="10">
        <f>SUMPRODUCT((配信視聴2024下半期[Channel Name]=テーブル1318[[#This Row],[Channel Name]])*(MONTH(配信視聴2024下半期[Published Date])=7))</f>
        <v>0</v>
      </c>
      <c r="AB111" s="10">
        <f>SUMPRODUCT((配信視聴2024下半期[Channel Name]=テーブル1318[[#This Row],[Channel Name]])*(MONTH(配信視聴2024下半期[Published Date])=8))</f>
        <v>0</v>
      </c>
      <c r="AC111" s="10">
        <f>SUMPRODUCT((配信視聴2024下半期[Channel Name]=テーブル1318[[#This Row],[Channel Name]])*(MONTH(配信視聴2024下半期[Published Date])=9))</f>
        <v>0</v>
      </c>
      <c r="AD111" s="10">
        <f>SUMPRODUCT((配信視聴2024下半期[Channel Name]=テーブル1318[[#This Row],[Channel Name]])*(MONTH(配信視聴2024下半期[Published Date])=10))</f>
        <v>0</v>
      </c>
      <c r="AE111" s="10">
        <f>SUMPRODUCT((配信視聴2024下半期[Channel Name]=テーブル1318[[#This Row],[Channel Name]])*(MONTH(配信視聴2024下半期[Published Date])=11))</f>
        <v>0</v>
      </c>
      <c r="AF111" s="10">
        <f>SUMPRODUCT((配信視聴2024下半期[Channel Name]=テーブル1318[[#This Row],[Channel Name]])*(MONTH(配信視聴2024下半期[Published Date])=12))</f>
        <v>0</v>
      </c>
      <c r="AG111" s="10">
        <f>SUMPRODUCT((配信視聴2025上半期[Channel Name]=テーブル1318[[#This Row],[Channel Name]])*(MONTH(配信視聴2025上半期[Published Date])=1))</f>
        <v>0</v>
      </c>
    </row>
    <row r="112" spans="2:33" ht="15.75" customHeight="1" x14ac:dyDescent="0.25">
      <c r="B112" s="10" t="s">
        <v>109</v>
      </c>
      <c r="C112"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12" s="10">
        <f>COUNTIF(配信視聴2023上半期[Channel Name], テーブル1318[[#This Row],[Channel Name]])</f>
        <v>1</v>
      </c>
      <c r="E112" s="10">
        <f>COUNTIF(配信視聴2023下半期[Channel Name], テーブル1318[[#This Row],[Channel Name]])</f>
        <v>0</v>
      </c>
      <c r="F112" s="10">
        <f>COUNTIF(配信視聴2024上半期[Channel Name], テーブル1318[[#This Row],[Channel Name]])</f>
        <v>0</v>
      </c>
      <c r="G112" s="10">
        <f>COUNTIF(配信視聴2024下半期[Channel Name], テーブル1318[[#This Row],[Channel Name]])</f>
        <v>0</v>
      </c>
      <c r="H112" s="10">
        <f>COUNTIF(配信視聴2025上半期[Channel Name], テーブル1318[[#This Row],[Channel Name]])</f>
        <v>0</v>
      </c>
      <c r="I112" s="10">
        <f>SUMPRODUCT((配信視聴2023上半期[Channel Name]=テーブル1318[[#This Row],[Channel Name]])*(MONTH(配信視聴2023上半期[Published Date])=1))</f>
        <v>0</v>
      </c>
      <c r="J112" s="10">
        <f>SUMPRODUCT((配信視聴2023上半期[Channel Name]=テーブル1318[[#This Row],[Channel Name]])*(MONTH(配信視聴2023上半期[Published Date])=2))</f>
        <v>0</v>
      </c>
      <c r="K112" s="10">
        <f>SUMPRODUCT((配信視聴2023上半期[Channel Name]=テーブル1318[[#This Row],[Channel Name]])*(MONTH(配信視聴2023上半期[Published Date])=3))</f>
        <v>1</v>
      </c>
      <c r="L112" s="10">
        <f>SUMPRODUCT((配信視聴2023上半期[Channel Name]=テーブル1318[[#This Row],[Channel Name]])*(MONTH(配信視聴2023上半期[Published Date])=4))</f>
        <v>0</v>
      </c>
      <c r="M112" s="10">
        <f>SUMPRODUCT((配信視聴2023上半期[Channel Name]=テーブル1318[[#This Row],[Channel Name]])*(MONTH(配信視聴2023上半期[Published Date])=5))</f>
        <v>0</v>
      </c>
      <c r="N112" s="10">
        <f>SUMPRODUCT((配信視聴2023上半期[Channel Name]=テーブル1318[[#This Row],[Channel Name]])*(MONTH(配信視聴2023上半期[Published Date])=6))</f>
        <v>0</v>
      </c>
      <c r="O112" s="10">
        <f>SUMPRODUCT((配信視聴2023下半期[Channel Name]=テーブル1318[[#This Row],[Channel Name]])*(MONTH(配信視聴2023下半期[Published Date])=7))</f>
        <v>0</v>
      </c>
      <c r="P112" s="10">
        <f>SUMPRODUCT((配信視聴2023下半期[Channel Name]=テーブル1318[[#This Row],[Channel Name]])*(MONTH(配信視聴2023下半期[Published Date])=8))</f>
        <v>0</v>
      </c>
      <c r="Q112" s="10">
        <f>SUMPRODUCT((配信視聴2023下半期[Channel Name]=テーブル1318[[#This Row],[Channel Name]])*(MONTH(配信視聴2023下半期[Published Date])=9))</f>
        <v>0</v>
      </c>
      <c r="R112" s="10">
        <f>SUMPRODUCT((配信視聴2023下半期[Channel Name]=テーブル1318[[#This Row],[Channel Name]])*(MONTH(配信視聴2023下半期[Published Date])=10))</f>
        <v>0</v>
      </c>
      <c r="S112" s="10">
        <f>SUMPRODUCT((配信視聴2023下半期[Channel Name]=テーブル1318[[#This Row],[Channel Name]])*(MONTH(配信視聴2023下半期[Published Date])=11))</f>
        <v>0</v>
      </c>
      <c r="T112" s="10">
        <f>SUMPRODUCT((配信視聴2023下半期[Channel Name]=テーブル1318[[#This Row],[Channel Name]])*(MONTH(配信視聴2023下半期[Published Date])=12))</f>
        <v>0</v>
      </c>
      <c r="U112" s="10">
        <f>SUMPRODUCT((配信視聴2024上半期[Channel Name]=テーブル1318[[#This Row],[Channel Name]])*(MONTH(配信視聴2024上半期[Published Date])=1))</f>
        <v>0</v>
      </c>
      <c r="V112" s="10">
        <f>SUMPRODUCT((配信視聴2024上半期[Channel Name]=テーブル1318[[#This Row],[Channel Name]])*(MONTH(配信視聴2024上半期[Published Date])=2))</f>
        <v>0</v>
      </c>
      <c r="W112" s="10">
        <f>SUMPRODUCT((配信視聴2024上半期[Channel Name]=テーブル1318[[#This Row],[Channel Name]])*(MONTH(配信視聴2024上半期[Published Date])=3))</f>
        <v>0</v>
      </c>
      <c r="X112" s="10">
        <f>SUMPRODUCT((配信視聴2024上半期[Channel Name]=テーブル1318[[#This Row],[Channel Name]])*(MONTH(配信視聴2024上半期[Published Date])=4))</f>
        <v>0</v>
      </c>
      <c r="Y112" s="10">
        <f>SUMPRODUCT((配信視聴2024上半期[Channel Name]=テーブル1318[[#This Row],[Channel Name]])*(MONTH(配信視聴2024上半期[Published Date])=5))</f>
        <v>0</v>
      </c>
      <c r="Z112" s="10">
        <f>SUMPRODUCT((配信視聴2024上半期[Channel Name]=テーブル1318[[#This Row],[Channel Name]])*(MONTH(配信視聴2024上半期[Published Date])=6))</f>
        <v>0</v>
      </c>
      <c r="AA112" s="10">
        <f>SUMPRODUCT((配信視聴2024下半期[Channel Name]=テーブル1318[[#This Row],[Channel Name]])*(MONTH(配信視聴2024下半期[Published Date])=7))</f>
        <v>0</v>
      </c>
      <c r="AB112" s="10">
        <f>SUMPRODUCT((配信視聴2024下半期[Channel Name]=テーブル1318[[#This Row],[Channel Name]])*(MONTH(配信視聴2024下半期[Published Date])=8))</f>
        <v>0</v>
      </c>
      <c r="AC112" s="10">
        <f>SUMPRODUCT((配信視聴2024下半期[Channel Name]=テーブル1318[[#This Row],[Channel Name]])*(MONTH(配信視聴2024下半期[Published Date])=9))</f>
        <v>0</v>
      </c>
      <c r="AD112" s="10">
        <f>SUMPRODUCT((配信視聴2024下半期[Channel Name]=テーブル1318[[#This Row],[Channel Name]])*(MONTH(配信視聴2024下半期[Published Date])=10))</f>
        <v>0</v>
      </c>
      <c r="AE112" s="10">
        <f>SUMPRODUCT((配信視聴2024下半期[Channel Name]=テーブル1318[[#This Row],[Channel Name]])*(MONTH(配信視聴2024下半期[Published Date])=11))</f>
        <v>0</v>
      </c>
      <c r="AF112" s="10">
        <f>SUMPRODUCT((配信視聴2024下半期[Channel Name]=テーブル1318[[#This Row],[Channel Name]])*(MONTH(配信視聴2024下半期[Published Date])=12))</f>
        <v>0</v>
      </c>
      <c r="AG112" s="10">
        <f>SUMPRODUCT((配信視聴2025上半期[Channel Name]=テーブル1318[[#This Row],[Channel Name]])*(MONTH(配信視聴2025上半期[Published Date])=1))</f>
        <v>0</v>
      </c>
    </row>
    <row r="113" spans="2:33" ht="15.75" customHeight="1" x14ac:dyDescent="0.25">
      <c r="B113" s="10" t="s">
        <v>113</v>
      </c>
      <c r="C113"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13" s="10">
        <f>COUNTIF(配信視聴2023上半期[Channel Name], テーブル1318[[#This Row],[Channel Name]])</f>
        <v>1</v>
      </c>
      <c r="E113" s="10">
        <f>COUNTIF(配信視聴2023下半期[Channel Name], テーブル1318[[#This Row],[Channel Name]])</f>
        <v>0</v>
      </c>
      <c r="F113" s="10">
        <f>COUNTIF(配信視聴2024上半期[Channel Name], テーブル1318[[#This Row],[Channel Name]])</f>
        <v>0</v>
      </c>
      <c r="G113" s="10">
        <f>COUNTIF(配信視聴2024下半期[Channel Name], テーブル1318[[#This Row],[Channel Name]])</f>
        <v>0</v>
      </c>
      <c r="H113" s="10">
        <f>COUNTIF(配信視聴2025上半期[Channel Name], テーブル1318[[#This Row],[Channel Name]])</f>
        <v>0</v>
      </c>
      <c r="I113" s="10">
        <f>SUMPRODUCT((配信視聴2023上半期[Channel Name]=テーブル1318[[#This Row],[Channel Name]])*(MONTH(配信視聴2023上半期[Published Date])=1))</f>
        <v>0</v>
      </c>
      <c r="J113" s="10">
        <f>SUMPRODUCT((配信視聴2023上半期[Channel Name]=テーブル1318[[#This Row],[Channel Name]])*(MONTH(配信視聴2023上半期[Published Date])=2))</f>
        <v>0</v>
      </c>
      <c r="K113" s="10">
        <f>SUMPRODUCT((配信視聴2023上半期[Channel Name]=テーブル1318[[#This Row],[Channel Name]])*(MONTH(配信視聴2023上半期[Published Date])=3))</f>
        <v>0</v>
      </c>
      <c r="L113" s="10">
        <f>SUMPRODUCT((配信視聴2023上半期[Channel Name]=テーブル1318[[#This Row],[Channel Name]])*(MONTH(配信視聴2023上半期[Published Date])=4))</f>
        <v>1</v>
      </c>
      <c r="M113" s="10">
        <f>SUMPRODUCT((配信視聴2023上半期[Channel Name]=テーブル1318[[#This Row],[Channel Name]])*(MONTH(配信視聴2023上半期[Published Date])=5))</f>
        <v>0</v>
      </c>
      <c r="N113" s="10">
        <f>SUMPRODUCT((配信視聴2023上半期[Channel Name]=テーブル1318[[#This Row],[Channel Name]])*(MONTH(配信視聴2023上半期[Published Date])=6))</f>
        <v>0</v>
      </c>
      <c r="O113" s="10">
        <f>SUMPRODUCT((配信視聴2023下半期[Channel Name]=テーブル1318[[#This Row],[Channel Name]])*(MONTH(配信視聴2023下半期[Published Date])=7))</f>
        <v>0</v>
      </c>
      <c r="P113" s="10">
        <f>SUMPRODUCT((配信視聴2023下半期[Channel Name]=テーブル1318[[#This Row],[Channel Name]])*(MONTH(配信視聴2023下半期[Published Date])=8))</f>
        <v>0</v>
      </c>
      <c r="Q113" s="10">
        <f>SUMPRODUCT((配信視聴2023下半期[Channel Name]=テーブル1318[[#This Row],[Channel Name]])*(MONTH(配信視聴2023下半期[Published Date])=9))</f>
        <v>0</v>
      </c>
      <c r="R113" s="10">
        <f>SUMPRODUCT((配信視聴2023下半期[Channel Name]=テーブル1318[[#This Row],[Channel Name]])*(MONTH(配信視聴2023下半期[Published Date])=10))</f>
        <v>0</v>
      </c>
      <c r="S113" s="10">
        <f>SUMPRODUCT((配信視聴2023下半期[Channel Name]=テーブル1318[[#This Row],[Channel Name]])*(MONTH(配信視聴2023下半期[Published Date])=11))</f>
        <v>0</v>
      </c>
      <c r="T113" s="10">
        <f>SUMPRODUCT((配信視聴2023下半期[Channel Name]=テーブル1318[[#This Row],[Channel Name]])*(MONTH(配信視聴2023下半期[Published Date])=12))</f>
        <v>0</v>
      </c>
      <c r="U113" s="10">
        <f>SUMPRODUCT((配信視聴2024上半期[Channel Name]=テーブル1318[[#This Row],[Channel Name]])*(MONTH(配信視聴2024上半期[Published Date])=1))</f>
        <v>0</v>
      </c>
      <c r="V113" s="10">
        <f>SUMPRODUCT((配信視聴2024上半期[Channel Name]=テーブル1318[[#This Row],[Channel Name]])*(MONTH(配信視聴2024上半期[Published Date])=2))</f>
        <v>0</v>
      </c>
      <c r="W113" s="10">
        <f>SUMPRODUCT((配信視聴2024上半期[Channel Name]=テーブル1318[[#This Row],[Channel Name]])*(MONTH(配信視聴2024上半期[Published Date])=3))</f>
        <v>0</v>
      </c>
      <c r="X113" s="10">
        <f>SUMPRODUCT((配信視聴2024上半期[Channel Name]=テーブル1318[[#This Row],[Channel Name]])*(MONTH(配信視聴2024上半期[Published Date])=4))</f>
        <v>0</v>
      </c>
      <c r="Y113" s="10">
        <f>SUMPRODUCT((配信視聴2024上半期[Channel Name]=テーブル1318[[#This Row],[Channel Name]])*(MONTH(配信視聴2024上半期[Published Date])=5))</f>
        <v>0</v>
      </c>
      <c r="Z113" s="10">
        <f>SUMPRODUCT((配信視聴2024上半期[Channel Name]=テーブル1318[[#This Row],[Channel Name]])*(MONTH(配信視聴2024上半期[Published Date])=6))</f>
        <v>0</v>
      </c>
      <c r="AA113" s="10">
        <f>SUMPRODUCT((配信視聴2024下半期[Channel Name]=テーブル1318[[#This Row],[Channel Name]])*(MONTH(配信視聴2024下半期[Published Date])=7))</f>
        <v>0</v>
      </c>
      <c r="AB113" s="10">
        <f>SUMPRODUCT((配信視聴2024下半期[Channel Name]=テーブル1318[[#This Row],[Channel Name]])*(MONTH(配信視聴2024下半期[Published Date])=8))</f>
        <v>0</v>
      </c>
      <c r="AC113" s="10">
        <f>SUMPRODUCT((配信視聴2024下半期[Channel Name]=テーブル1318[[#This Row],[Channel Name]])*(MONTH(配信視聴2024下半期[Published Date])=9))</f>
        <v>0</v>
      </c>
      <c r="AD113" s="10">
        <f>SUMPRODUCT((配信視聴2024下半期[Channel Name]=テーブル1318[[#This Row],[Channel Name]])*(MONTH(配信視聴2024下半期[Published Date])=10))</f>
        <v>0</v>
      </c>
      <c r="AE113" s="10">
        <f>SUMPRODUCT((配信視聴2024下半期[Channel Name]=テーブル1318[[#This Row],[Channel Name]])*(MONTH(配信視聴2024下半期[Published Date])=11))</f>
        <v>0</v>
      </c>
      <c r="AF113" s="10">
        <f>SUMPRODUCT((配信視聴2024下半期[Channel Name]=テーブル1318[[#This Row],[Channel Name]])*(MONTH(配信視聴2024下半期[Published Date])=12))</f>
        <v>0</v>
      </c>
      <c r="AG113" s="10">
        <f>SUMPRODUCT((配信視聴2025上半期[Channel Name]=テーブル1318[[#This Row],[Channel Name]])*(MONTH(配信視聴2025上半期[Published Date])=1))</f>
        <v>0</v>
      </c>
    </row>
    <row r="114" spans="2:33" ht="15.75" customHeight="1" x14ac:dyDescent="0.25">
      <c r="B114" s="10" t="s">
        <v>112</v>
      </c>
      <c r="C114" s="10">
        <f>COUNTIF(配信視聴2023上半期[Channel Name], テーブル1318[[#This Row],[Channel Name]]) + COUNTIF(配信視聴2023下半期[Channel Name], テーブル1318[[#This Row],[Channel Name]]) + COUNTIF(配信視聴2024上半期[Channel Name], テーブル1318[[#This Row],[Channel Name]]) + COUNTIF(配信視聴2024下半期[Channel Name], テーブル1318[[#This Row],[Channel Name]]) + COUNTIF(配信視聴2025上半期[Channel Name], テーブル1318[[#This Row],[Channel Name]])</f>
        <v>1</v>
      </c>
      <c r="D114" s="10">
        <f>COUNTIF(配信視聴2023上半期[Channel Name], テーブル1318[[#This Row],[Channel Name]])</f>
        <v>1</v>
      </c>
      <c r="E114" s="10">
        <f>COUNTIF(配信視聴2023下半期[Channel Name], テーブル1318[[#This Row],[Channel Name]])</f>
        <v>0</v>
      </c>
      <c r="F114" s="10">
        <f>COUNTIF(配信視聴2024上半期[Channel Name], テーブル1318[[#This Row],[Channel Name]])</f>
        <v>0</v>
      </c>
      <c r="G114" s="10">
        <f>COUNTIF(配信視聴2024下半期[Channel Name], テーブル1318[[#This Row],[Channel Name]])</f>
        <v>0</v>
      </c>
      <c r="H114" s="10">
        <f>COUNTIF(配信視聴2025上半期[Channel Name], テーブル1318[[#This Row],[Channel Name]])</f>
        <v>0</v>
      </c>
      <c r="I114" s="10">
        <f>SUMPRODUCT((配信視聴2023上半期[Channel Name]=テーブル1318[[#This Row],[Channel Name]])*(MONTH(配信視聴2023上半期[Published Date])=1))</f>
        <v>0</v>
      </c>
      <c r="J114" s="10">
        <f>SUMPRODUCT((配信視聴2023上半期[Channel Name]=テーブル1318[[#This Row],[Channel Name]])*(MONTH(配信視聴2023上半期[Published Date])=2))</f>
        <v>0</v>
      </c>
      <c r="K114" s="10">
        <f>SUMPRODUCT((配信視聴2023上半期[Channel Name]=テーブル1318[[#This Row],[Channel Name]])*(MONTH(配信視聴2023上半期[Published Date])=3))</f>
        <v>0</v>
      </c>
      <c r="L114" s="10">
        <f>SUMPRODUCT((配信視聴2023上半期[Channel Name]=テーブル1318[[#This Row],[Channel Name]])*(MONTH(配信視聴2023上半期[Published Date])=4))</f>
        <v>1</v>
      </c>
      <c r="M114" s="10">
        <f>SUMPRODUCT((配信視聴2023上半期[Channel Name]=テーブル1318[[#This Row],[Channel Name]])*(MONTH(配信視聴2023上半期[Published Date])=5))</f>
        <v>0</v>
      </c>
      <c r="N114" s="10">
        <f>SUMPRODUCT((配信視聴2023上半期[Channel Name]=テーブル1318[[#This Row],[Channel Name]])*(MONTH(配信視聴2023上半期[Published Date])=6))</f>
        <v>0</v>
      </c>
      <c r="O114" s="10">
        <f>SUMPRODUCT((配信視聴2023下半期[Channel Name]=テーブル1318[[#This Row],[Channel Name]])*(MONTH(配信視聴2023下半期[Published Date])=7))</f>
        <v>0</v>
      </c>
      <c r="P114" s="10">
        <f>SUMPRODUCT((配信視聴2023下半期[Channel Name]=テーブル1318[[#This Row],[Channel Name]])*(MONTH(配信視聴2023下半期[Published Date])=8))</f>
        <v>0</v>
      </c>
      <c r="Q114" s="10">
        <f>SUMPRODUCT((配信視聴2023下半期[Channel Name]=テーブル1318[[#This Row],[Channel Name]])*(MONTH(配信視聴2023下半期[Published Date])=9))</f>
        <v>0</v>
      </c>
      <c r="R114" s="10">
        <f>SUMPRODUCT((配信視聴2023下半期[Channel Name]=テーブル1318[[#This Row],[Channel Name]])*(MONTH(配信視聴2023下半期[Published Date])=10))</f>
        <v>0</v>
      </c>
      <c r="S114" s="10">
        <f>SUMPRODUCT((配信視聴2023下半期[Channel Name]=テーブル1318[[#This Row],[Channel Name]])*(MONTH(配信視聴2023下半期[Published Date])=11))</f>
        <v>0</v>
      </c>
      <c r="T114" s="10">
        <f>SUMPRODUCT((配信視聴2023下半期[Channel Name]=テーブル1318[[#This Row],[Channel Name]])*(MONTH(配信視聴2023下半期[Published Date])=12))</f>
        <v>0</v>
      </c>
      <c r="U114" s="10">
        <f>SUMPRODUCT((配信視聴2024上半期[Channel Name]=テーブル1318[[#This Row],[Channel Name]])*(MONTH(配信視聴2024上半期[Published Date])=1))</f>
        <v>0</v>
      </c>
      <c r="V114" s="10">
        <f>SUMPRODUCT((配信視聴2024上半期[Channel Name]=テーブル1318[[#This Row],[Channel Name]])*(MONTH(配信視聴2024上半期[Published Date])=2))</f>
        <v>0</v>
      </c>
      <c r="W114" s="10">
        <f>SUMPRODUCT((配信視聴2024上半期[Channel Name]=テーブル1318[[#This Row],[Channel Name]])*(MONTH(配信視聴2024上半期[Published Date])=3))</f>
        <v>0</v>
      </c>
      <c r="X114" s="10">
        <f>SUMPRODUCT((配信視聴2024上半期[Channel Name]=テーブル1318[[#This Row],[Channel Name]])*(MONTH(配信視聴2024上半期[Published Date])=4))</f>
        <v>0</v>
      </c>
      <c r="Y114" s="10">
        <f>SUMPRODUCT((配信視聴2024上半期[Channel Name]=テーブル1318[[#This Row],[Channel Name]])*(MONTH(配信視聴2024上半期[Published Date])=5))</f>
        <v>0</v>
      </c>
      <c r="Z114" s="10">
        <f>SUMPRODUCT((配信視聴2024上半期[Channel Name]=テーブル1318[[#This Row],[Channel Name]])*(MONTH(配信視聴2024上半期[Published Date])=6))</f>
        <v>0</v>
      </c>
      <c r="AA114" s="10">
        <f>SUMPRODUCT((配信視聴2024下半期[Channel Name]=テーブル1318[[#This Row],[Channel Name]])*(MONTH(配信視聴2024下半期[Published Date])=7))</f>
        <v>0</v>
      </c>
      <c r="AB114" s="10">
        <f>SUMPRODUCT((配信視聴2024下半期[Channel Name]=テーブル1318[[#This Row],[Channel Name]])*(MONTH(配信視聴2024下半期[Published Date])=8))</f>
        <v>0</v>
      </c>
      <c r="AC114" s="10">
        <f>SUMPRODUCT((配信視聴2024下半期[Channel Name]=テーブル1318[[#This Row],[Channel Name]])*(MONTH(配信視聴2024下半期[Published Date])=9))</f>
        <v>0</v>
      </c>
      <c r="AD114" s="10">
        <f>SUMPRODUCT((配信視聴2024下半期[Channel Name]=テーブル1318[[#This Row],[Channel Name]])*(MONTH(配信視聴2024下半期[Published Date])=10))</f>
        <v>0</v>
      </c>
      <c r="AE114" s="10">
        <f>SUMPRODUCT((配信視聴2024下半期[Channel Name]=テーブル1318[[#This Row],[Channel Name]])*(MONTH(配信視聴2024下半期[Published Date])=11))</f>
        <v>0</v>
      </c>
      <c r="AF114" s="10">
        <f>SUMPRODUCT((配信視聴2024下半期[Channel Name]=テーブル1318[[#This Row],[Channel Name]])*(MONTH(配信視聴2024下半期[Published Date])=12))</f>
        <v>0</v>
      </c>
      <c r="AG114" s="10">
        <f>SUMPRODUCT((配信視聴2025上半期[Channel Name]=テーブル1318[[#This Row],[Channel Name]])*(MONTH(配信視聴2025上半期[Published Date])=1))</f>
        <v>0</v>
      </c>
    </row>
  </sheetData>
  <phoneticPr fontId="1"/>
  <conditionalFormatting sqref="C3:C114">
    <cfRule type="top10" dxfId="67" priority="65" rank="3"/>
    <cfRule type="top10" dxfId="66" priority="66" rank="10"/>
  </conditionalFormatting>
  <conditionalFormatting sqref="D3:D114">
    <cfRule type="top10" dxfId="65" priority="63" rank="3"/>
    <cfRule type="top10" dxfId="64" priority="64" rank="10"/>
  </conditionalFormatting>
  <conditionalFormatting sqref="E3:E114">
    <cfRule type="top10" dxfId="63" priority="61" rank="3"/>
    <cfRule type="top10" dxfId="62" priority="62" rank="10"/>
  </conditionalFormatting>
  <conditionalFormatting sqref="F3:F114">
    <cfRule type="top10" dxfId="61" priority="59" rank="3"/>
    <cfRule type="top10" dxfId="60" priority="60" rank="10"/>
  </conditionalFormatting>
  <conditionalFormatting sqref="G3:G114">
    <cfRule type="top10" dxfId="59" priority="57" rank="3"/>
    <cfRule type="top10" dxfId="58" priority="58" rank="10"/>
  </conditionalFormatting>
  <conditionalFormatting sqref="H3:H114">
    <cfRule type="top10" dxfId="57" priority="55" rank="3"/>
    <cfRule type="top10" dxfId="56" priority="56" rank="10"/>
  </conditionalFormatting>
  <conditionalFormatting sqref="I3:I114">
    <cfRule type="top10" dxfId="55" priority="53" rank="3"/>
    <cfRule type="top10" dxfId="54" priority="54" rank="10"/>
  </conditionalFormatting>
  <conditionalFormatting sqref="J3:J114">
    <cfRule type="top10" dxfId="53" priority="51" rank="3"/>
    <cfRule type="top10" dxfId="52" priority="52" rank="10"/>
  </conditionalFormatting>
  <conditionalFormatting sqref="K3:K114">
    <cfRule type="top10" dxfId="51" priority="49" rank="3"/>
    <cfRule type="top10" dxfId="50" priority="50" rank="10"/>
  </conditionalFormatting>
  <conditionalFormatting sqref="L3:L114">
    <cfRule type="top10" dxfId="49" priority="47" rank="3"/>
    <cfRule type="top10" dxfId="48" priority="48" rank="10"/>
  </conditionalFormatting>
  <conditionalFormatting sqref="M3:M114">
    <cfRule type="top10" dxfId="47" priority="45" rank="3"/>
    <cfRule type="top10" dxfId="46" priority="46" rank="10"/>
  </conditionalFormatting>
  <conditionalFormatting sqref="N3:N114">
    <cfRule type="top10" dxfId="45" priority="43" rank="3"/>
    <cfRule type="top10" dxfId="44" priority="44" rank="10"/>
  </conditionalFormatting>
  <conditionalFormatting sqref="O3:O114">
    <cfRule type="top10" dxfId="43" priority="41" rank="3"/>
    <cfRule type="top10" dxfId="42" priority="42" rank="10"/>
  </conditionalFormatting>
  <conditionalFormatting sqref="P3:P114">
    <cfRule type="top10" dxfId="41" priority="39" rank="3"/>
    <cfRule type="top10" dxfId="40" priority="40" rank="10"/>
  </conditionalFormatting>
  <conditionalFormatting sqref="Q3:Q114">
    <cfRule type="top10" dxfId="39" priority="37" rank="3"/>
    <cfRule type="top10" dxfId="38" priority="38" rank="10"/>
  </conditionalFormatting>
  <conditionalFormatting sqref="R3:R114">
    <cfRule type="top10" dxfId="37" priority="35" rank="3"/>
    <cfRule type="top10" dxfId="36" priority="36" rank="10"/>
  </conditionalFormatting>
  <conditionalFormatting sqref="S3:S114">
    <cfRule type="top10" dxfId="35" priority="33" rank="3"/>
    <cfRule type="top10" dxfId="34" priority="34" rank="10"/>
  </conditionalFormatting>
  <conditionalFormatting sqref="T3:T114">
    <cfRule type="top10" dxfId="33" priority="31" rank="3"/>
    <cfRule type="top10" dxfId="32" priority="32" rank="10"/>
  </conditionalFormatting>
  <conditionalFormatting sqref="U3:U114">
    <cfRule type="top10" dxfId="31" priority="29" rank="3"/>
    <cfRule type="top10" dxfId="30" priority="30" rank="10"/>
  </conditionalFormatting>
  <conditionalFormatting sqref="V3:V114">
    <cfRule type="top10" dxfId="29" priority="3" rank="3"/>
    <cfRule type="top10" dxfId="28" priority="4" rank="5"/>
  </conditionalFormatting>
  <conditionalFormatting sqref="W3:W114">
    <cfRule type="top10" dxfId="27" priority="25" rank="3"/>
    <cfRule type="top10" dxfId="26" priority="26" rank="10"/>
  </conditionalFormatting>
  <conditionalFormatting sqref="X3:X114">
    <cfRule type="top10" dxfId="25" priority="23" rank="3"/>
    <cfRule type="top10" dxfId="24" priority="24" rank="10"/>
  </conditionalFormatting>
  <conditionalFormatting sqref="Y3:Y114">
    <cfRule type="top10" dxfId="23" priority="21" rank="3"/>
    <cfRule type="top10" dxfId="22" priority="22" rank="10"/>
  </conditionalFormatting>
  <conditionalFormatting sqref="Z3:Z114">
    <cfRule type="top10" dxfId="21" priority="19" rank="3"/>
    <cfRule type="top10" dxfId="20" priority="20" rank="10"/>
  </conditionalFormatting>
  <conditionalFormatting sqref="AA3:AA114">
    <cfRule type="top10" dxfId="19" priority="1" rank="3"/>
    <cfRule type="top10" dxfId="18" priority="2" rank="5"/>
  </conditionalFormatting>
  <conditionalFormatting sqref="AB3:AB114">
    <cfRule type="top10" dxfId="17" priority="15" rank="3"/>
    <cfRule type="top10" dxfId="16" priority="16" rank="10"/>
  </conditionalFormatting>
  <conditionalFormatting sqref="AC3:AC114">
    <cfRule type="top10" dxfId="15" priority="13" rank="3"/>
    <cfRule type="top10" dxfId="14" priority="14" rank="10"/>
  </conditionalFormatting>
  <conditionalFormatting sqref="AD3:AD114">
    <cfRule type="top10" dxfId="13" priority="11" rank="3"/>
    <cfRule type="top10" dxfId="12" priority="12" rank="10"/>
  </conditionalFormatting>
  <conditionalFormatting sqref="AE3:AE114">
    <cfRule type="top10" dxfId="11" priority="9" rank="3"/>
    <cfRule type="top10" dxfId="10" priority="10" rank="10"/>
  </conditionalFormatting>
  <conditionalFormatting sqref="AF3:AF114">
    <cfRule type="top10" dxfId="9" priority="7" rank="3"/>
    <cfRule type="top10" dxfId="8" priority="8" rank="10"/>
  </conditionalFormatting>
  <conditionalFormatting sqref="AG3:AG114">
    <cfRule type="top10" dxfId="7" priority="5" rank="3"/>
    <cfRule type="top10" dxfId="6" priority="6" rank="10"/>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2:O436"/>
  <sheetViews>
    <sheetView zoomScale="85" zoomScaleNormal="85" workbookViewId="0">
      <selection activeCell="A3" sqref="A3"/>
    </sheetView>
  </sheetViews>
  <sheetFormatPr defaultRowHeight="15.75" x14ac:dyDescent="0.25"/>
  <cols>
    <col min="1" max="1" width="9" style="1" customWidth="1"/>
    <col min="2" max="2" width="99.375" style="1" customWidth="1"/>
    <col min="3" max="3" width="48.375" style="1" bestFit="1" customWidth="1"/>
    <col min="4" max="4" width="19.875" style="1" bestFit="1" customWidth="1"/>
    <col min="5" max="5" width="47.375" style="1" bestFit="1" customWidth="1"/>
    <col min="6" max="7" width="9" style="1" customWidth="1"/>
    <col min="8" max="8" width="47.75" style="1" bestFit="1" customWidth="1"/>
    <col min="9" max="9" width="16.25" style="1" bestFit="1" customWidth="1"/>
    <col min="10" max="21" width="12.5" style="1" bestFit="1" customWidth="1"/>
    <col min="22" max="24" width="9" style="1" customWidth="1"/>
    <col min="25" max="16384" width="9" style="1"/>
  </cols>
  <sheetData>
    <row r="2" spans="2:15" x14ac:dyDescent="0.25">
      <c r="B2" s="2" t="s">
        <v>151</v>
      </c>
      <c r="C2" s="2" t="s">
        <v>4</v>
      </c>
      <c r="D2" s="2" t="s">
        <v>152</v>
      </c>
      <c r="E2" s="2" t="s">
        <v>153</v>
      </c>
      <c r="H2" s="1" t="s">
        <v>4</v>
      </c>
      <c r="I2" s="1" t="s">
        <v>154</v>
      </c>
      <c r="J2" s="1" t="s">
        <v>126</v>
      </c>
      <c r="K2" s="1" t="s">
        <v>127</v>
      </c>
      <c r="L2" s="1" t="s">
        <v>128</v>
      </c>
      <c r="M2" s="1" t="s">
        <v>129</v>
      </c>
      <c r="N2" s="1" t="s">
        <v>130</v>
      </c>
      <c r="O2" s="1" t="s">
        <v>131</v>
      </c>
    </row>
    <row r="3" spans="2:15" x14ac:dyDescent="0.25">
      <c r="B3" s="1" t="s">
        <v>155</v>
      </c>
      <c r="C3" s="1" t="s">
        <v>33</v>
      </c>
      <c r="D3" s="1" t="s">
        <v>156</v>
      </c>
      <c r="E3" s="1" t="s">
        <v>157</v>
      </c>
      <c r="H3" s="1" t="s">
        <v>8</v>
      </c>
      <c r="I3" s="1">
        <f>COUNTIF(配信視聴2023上半期[Channel Name], テーブル13[[#This Row],[Channel Name]])</f>
        <v>100</v>
      </c>
      <c r="J3" s="1">
        <f>SUMPRODUCT((配信視聴2023上半期[Channel Name]=テーブル13[[#This Row],[Channel Name]])*(MONTH(配信視聴2023上半期[Published Date])=1))</f>
        <v>13</v>
      </c>
      <c r="K3" s="1">
        <f>SUMPRODUCT((配信視聴2023上半期[Channel Name]=テーブル13[[#This Row],[Channel Name]])*(MONTH(配信視聴2023上半期[Published Date])=2))</f>
        <v>14</v>
      </c>
      <c r="L3" s="1">
        <f>SUMPRODUCT((配信視聴2023上半期[Channel Name]=テーブル13[[#This Row],[Channel Name]])*(MONTH(配信視聴2023上半期[Published Date])=3))</f>
        <v>16</v>
      </c>
      <c r="M3" s="1">
        <f>SUMPRODUCT((配信視聴2023上半期[Channel Name]=テーブル13[[#This Row],[Channel Name]])*(MONTH(配信視聴2023上半期[Published Date])=4))</f>
        <v>27</v>
      </c>
      <c r="N3" s="1">
        <f>SUMPRODUCT((配信視聴2023上半期[Channel Name]=テーブル13[[#This Row],[Channel Name]])*(MONTH(配信視聴2023上半期[Published Date])=5))</f>
        <v>15</v>
      </c>
      <c r="O3" s="1">
        <f>SUMPRODUCT((配信視聴2023上半期[Channel Name]=テーブル13[[#This Row],[Channel Name]])*(MONTH(配信視聴2023上半期[Published Date])=6))</f>
        <v>15</v>
      </c>
    </row>
    <row r="4" spans="2:15" x14ac:dyDescent="0.25">
      <c r="B4" s="1" t="s">
        <v>158</v>
      </c>
      <c r="C4" s="1" t="s">
        <v>8</v>
      </c>
      <c r="D4" s="1" t="s">
        <v>159</v>
      </c>
      <c r="E4" s="1" t="s">
        <v>160</v>
      </c>
      <c r="H4" s="1" t="s">
        <v>9</v>
      </c>
      <c r="I4" s="1">
        <f>COUNTIF(配信視聴2023上半期[Channel Name], テーブル13[[#This Row],[Channel Name]])</f>
        <v>57</v>
      </c>
      <c r="J4" s="1">
        <f>SUMPRODUCT((配信視聴2023上半期[Channel Name]=テーブル13[[#This Row],[Channel Name]])*(MONTH(配信視聴2023上半期[Published Date])=1))</f>
        <v>6</v>
      </c>
      <c r="K4" s="1">
        <f>SUMPRODUCT((配信視聴2023上半期[Channel Name]=テーブル13[[#This Row],[Channel Name]])*(MONTH(配信視聴2023上半期[Published Date])=2))</f>
        <v>5</v>
      </c>
      <c r="L4" s="1">
        <f>SUMPRODUCT((配信視聴2023上半期[Channel Name]=テーブル13[[#This Row],[Channel Name]])*(MONTH(配信視聴2023上半期[Published Date])=3))</f>
        <v>12</v>
      </c>
      <c r="M4" s="1">
        <f>SUMPRODUCT((配信視聴2023上半期[Channel Name]=テーブル13[[#This Row],[Channel Name]])*(MONTH(配信視聴2023上半期[Published Date])=4))</f>
        <v>19</v>
      </c>
      <c r="N4" s="1">
        <f>SUMPRODUCT((配信視聴2023上半期[Channel Name]=テーブル13[[#This Row],[Channel Name]])*(MONTH(配信視聴2023上半期[Published Date])=5))</f>
        <v>9</v>
      </c>
      <c r="O4" s="1">
        <f>SUMPRODUCT((配信視聴2023上半期[Channel Name]=テーブル13[[#This Row],[Channel Name]])*(MONTH(配信視聴2023上半期[Published Date])=6))</f>
        <v>5</v>
      </c>
    </row>
    <row r="5" spans="2:15" x14ac:dyDescent="0.25">
      <c r="B5" s="1" t="s">
        <v>161</v>
      </c>
      <c r="C5" s="1" t="s">
        <v>33</v>
      </c>
      <c r="D5" s="1" t="s">
        <v>162</v>
      </c>
      <c r="E5" s="1" t="s">
        <v>163</v>
      </c>
      <c r="H5" s="1" t="s">
        <v>11</v>
      </c>
      <c r="I5" s="1">
        <f>COUNTIF(配信視聴2023上半期[Channel Name], テーブル13[[#This Row],[Channel Name]])</f>
        <v>30</v>
      </c>
      <c r="J5" s="1">
        <f>SUMPRODUCT((配信視聴2023上半期[Channel Name]=テーブル13[[#This Row],[Channel Name]])*(MONTH(配信視聴2023上半期[Published Date])=1))</f>
        <v>0</v>
      </c>
      <c r="K5" s="1">
        <f>SUMPRODUCT((配信視聴2023上半期[Channel Name]=テーブル13[[#This Row],[Channel Name]])*(MONTH(配信視聴2023上半期[Published Date])=2))</f>
        <v>1</v>
      </c>
      <c r="L5" s="1">
        <f>SUMPRODUCT((配信視聴2023上半期[Channel Name]=テーブル13[[#This Row],[Channel Name]])*(MONTH(配信視聴2023上半期[Published Date])=3))</f>
        <v>7</v>
      </c>
      <c r="M5" s="1">
        <f>SUMPRODUCT((配信視聴2023上半期[Channel Name]=テーブル13[[#This Row],[Channel Name]])*(MONTH(配信視聴2023上半期[Published Date])=4))</f>
        <v>19</v>
      </c>
      <c r="N5" s="1">
        <f>SUMPRODUCT((配信視聴2023上半期[Channel Name]=テーブル13[[#This Row],[Channel Name]])*(MONTH(配信視聴2023上半期[Published Date])=5))</f>
        <v>2</v>
      </c>
      <c r="O5" s="1">
        <f>SUMPRODUCT((配信視聴2023上半期[Channel Name]=テーブル13[[#This Row],[Channel Name]])*(MONTH(配信視聴2023上半期[Published Date])=6))</f>
        <v>1</v>
      </c>
    </row>
    <row r="6" spans="2:15" x14ac:dyDescent="0.25">
      <c r="B6" s="1" t="s">
        <v>164</v>
      </c>
      <c r="C6" s="1" t="s">
        <v>62</v>
      </c>
      <c r="D6" s="1" t="s">
        <v>165</v>
      </c>
      <c r="E6" s="1" t="s">
        <v>166</v>
      </c>
      <c r="H6" s="1" t="s">
        <v>13</v>
      </c>
      <c r="I6" s="1">
        <f>COUNTIF(配信視聴2023上半期[Channel Name], テーブル13[[#This Row],[Channel Name]])</f>
        <v>21</v>
      </c>
      <c r="J6" s="1">
        <f>SUMPRODUCT((配信視聴2023上半期[Channel Name]=テーブル13[[#This Row],[Channel Name]])*(MONTH(配信視聴2023上半期[Published Date])=1))</f>
        <v>6</v>
      </c>
      <c r="K6" s="1">
        <f>SUMPRODUCT((配信視聴2023上半期[Channel Name]=テーブル13[[#This Row],[Channel Name]])*(MONTH(配信視聴2023上半期[Published Date])=2))</f>
        <v>5</v>
      </c>
      <c r="L6" s="1">
        <f>SUMPRODUCT((配信視聴2023上半期[Channel Name]=テーブル13[[#This Row],[Channel Name]])*(MONTH(配信視聴2023上半期[Published Date])=3))</f>
        <v>2</v>
      </c>
      <c r="M6" s="1">
        <f>SUMPRODUCT((配信視聴2023上半期[Channel Name]=テーブル13[[#This Row],[Channel Name]])*(MONTH(配信視聴2023上半期[Published Date])=4))</f>
        <v>2</v>
      </c>
      <c r="N6" s="1">
        <f>SUMPRODUCT((配信視聴2023上半期[Channel Name]=テーブル13[[#This Row],[Channel Name]])*(MONTH(配信視聴2023上半期[Published Date])=5))</f>
        <v>3</v>
      </c>
      <c r="O6" s="1">
        <f>SUMPRODUCT((配信視聴2023上半期[Channel Name]=テーブル13[[#This Row],[Channel Name]])*(MONTH(配信視聴2023上半期[Published Date])=6))</f>
        <v>3</v>
      </c>
    </row>
    <row r="7" spans="2:15" x14ac:dyDescent="0.25">
      <c r="B7" s="1" t="s">
        <v>167</v>
      </c>
      <c r="C7" s="1" t="s">
        <v>29</v>
      </c>
      <c r="D7" s="1" t="s">
        <v>168</v>
      </c>
      <c r="E7" s="1" t="s">
        <v>169</v>
      </c>
      <c r="H7" s="1" t="s">
        <v>16</v>
      </c>
      <c r="I7" s="1">
        <f>COUNTIF(配信視聴2023上半期[Channel Name], テーブル13[[#This Row],[Channel Name]])</f>
        <v>19</v>
      </c>
      <c r="J7" s="1">
        <f>SUMPRODUCT((配信視聴2023上半期[Channel Name]=テーブル13[[#This Row],[Channel Name]])*(MONTH(配信視聴2023上半期[Published Date])=1))</f>
        <v>2</v>
      </c>
      <c r="K7" s="1">
        <f>SUMPRODUCT((配信視聴2023上半期[Channel Name]=テーブル13[[#This Row],[Channel Name]])*(MONTH(配信視聴2023上半期[Published Date])=2))</f>
        <v>3</v>
      </c>
      <c r="L7" s="1">
        <f>SUMPRODUCT((配信視聴2023上半期[Channel Name]=テーブル13[[#This Row],[Channel Name]])*(MONTH(配信視聴2023上半期[Published Date])=3))</f>
        <v>0</v>
      </c>
      <c r="M7" s="1">
        <f>SUMPRODUCT((配信視聴2023上半期[Channel Name]=テーブル13[[#This Row],[Channel Name]])*(MONTH(配信視聴2023上半期[Published Date])=4))</f>
        <v>0</v>
      </c>
      <c r="N7" s="1">
        <f>SUMPRODUCT((配信視聴2023上半期[Channel Name]=テーブル13[[#This Row],[Channel Name]])*(MONTH(配信視聴2023上半期[Published Date])=5))</f>
        <v>7</v>
      </c>
      <c r="O7" s="1">
        <f>SUMPRODUCT((配信視聴2023上半期[Channel Name]=テーブル13[[#This Row],[Channel Name]])*(MONTH(配信視聴2023上半期[Published Date])=6))</f>
        <v>7</v>
      </c>
    </row>
    <row r="8" spans="2:15" x14ac:dyDescent="0.25">
      <c r="B8" s="1" t="s">
        <v>170</v>
      </c>
      <c r="C8" s="1" t="s">
        <v>81</v>
      </c>
      <c r="D8" s="1" t="s">
        <v>171</v>
      </c>
      <c r="E8" s="1" t="s">
        <v>172</v>
      </c>
      <c r="H8" s="1" t="s">
        <v>19</v>
      </c>
      <c r="I8" s="1">
        <f>COUNTIF(配信視聴2023上半期[Channel Name], テーブル13[[#This Row],[Channel Name]])</f>
        <v>16</v>
      </c>
      <c r="J8" s="1">
        <f>SUMPRODUCT((配信視聴2023上半期[Channel Name]=テーブル13[[#This Row],[Channel Name]])*(MONTH(配信視聴2023上半期[Published Date])=1))</f>
        <v>3</v>
      </c>
      <c r="K8" s="1">
        <f>SUMPRODUCT((配信視聴2023上半期[Channel Name]=テーブル13[[#This Row],[Channel Name]])*(MONTH(配信視聴2023上半期[Published Date])=2))</f>
        <v>1</v>
      </c>
      <c r="L8" s="1">
        <f>SUMPRODUCT((配信視聴2023上半期[Channel Name]=テーブル13[[#This Row],[Channel Name]])*(MONTH(配信視聴2023上半期[Published Date])=3))</f>
        <v>3</v>
      </c>
      <c r="M8" s="1">
        <f>SUMPRODUCT((配信視聴2023上半期[Channel Name]=テーブル13[[#This Row],[Channel Name]])*(MONTH(配信視聴2023上半期[Published Date])=4))</f>
        <v>5</v>
      </c>
      <c r="N8" s="1">
        <f>SUMPRODUCT((配信視聴2023上半期[Channel Name]=テーブル13[[#This Row],[Channel Name]])*(MONTH(配信視聴2023上半期[Published Date])=5))</f>
        <v>2</v>
      </c>
      <c r="O8" s="1">
        <f>SUMPRODUCT((配信視聴2023上半期[Channel Name]=テーブル13[[#This Row],[Channel Name]])*(MONTH(配信視聴2023上半期[Published Date])=6))</f>
        <v>2</v>
      </c>
    </row>
    <row r="9" spans="2:15" x14ac:dyDescent="0.25">
      <c r="B9" s="1" t="s">
        <v>173</v>
      </c>
      <c r="C9" s="1" t="s">
        <v>27</v>
      </c>
      <c r="D9" s="1" t="s">
        <v>174</v>
      </c>
      <c r="E9" s="1" t="s">
        <v>175</v>
      </c>
      <c r="H9" s="1" t="s">
        <v>21</v>
      </c>
      <c r="I9" s="1">
        <f>COUNTIF(配信視聴2023上半期[Channel Name], テーブル13[[#This Row],[Channel Name]])</f>
        <v>13</v>
      </c>
      <c r="J9" s="1">
        <f>SUMPRODUCT((配信視聴2023上半期[Channel Name]=テーブル13[[#This Row],[Channel Name]])*(MONTH(配信視聴2023上半期[Published Date])=1))</f>
        <v>3</v>
      </c>
      <c r="K9" s="1">
        <f>SUMPRODUCT((配信視聴2023上半期[Channel Name]=テーブル13[[#This Row],[Channel Name]])*(MONTH(配信視聴2023上半期[Published Date])=2))</f>
        <v>3</v>
      </c>
      <c r="L9" s="1">
        <f>SUMPRODUCT((配信視聴2023上半期[Channel Name]=テーブル13[[#This Row],[Channel Name]])*(MONTH(配信視聴2023上半期[Published Date])=3))</f>
        <v>2</v>
      </c>
      <c r="M9" s="1">
        <f>SUMPRODUCT((配信視聴2023上半期[Channel Name]=テーブル13[[#This Row],[Channel Name]])*(MONTH(配信視聴2023上半期[Published Date])=4))</f>
        <v>0</v>
      </c>
      <c r="N9" s="1">
        <f>SUMPRODUCT((配信視聴2023上半期[Channel Name]=テーブル13[[#This Row],[Channel Name]])*(MONTH(配信視聴2023上半期[Published Date])=5))</f>
        <v>1</v>
      </c>
      <c r="O9" s="1">
        <f>SUMPRODUCT((配信視聴2023上半期[Channel Name]=テーブル13[[#This Row],[Channel Name]])*(MONTH(配信視聴2023上半期[Published Date])=6))</f>
        <v>1</v>
      </c>
    </row>
    <row r="10" spans="2:15" x14ac:dyDescent="0.25">
      <c r="B10" s="1" t="s">
        <v>176</v>
      </c>
      <c r="C10" s="1" t="s">
        <v>98</v>
      </c>
      <c r="D10" s="1" t="s">
        <v>177</v>
      </c>
      <c r="E10" s="1" t="s">
        <v>178</v>
      </c>
      <c r="H10" s="1" t="s">
        <v>25</v>
      </c>
      <c r="I10" s="1">
        <f>COUNTIF(配信視聴2023上半期[Channel Name], テーブル13[[#This Row],[Channel Name]])</f>
        <v>12</v>
      </c>
      <c r="J10" s="1">
        <f>SUMPRODUCT((配信視聴2023上半期[Channel Name]=テーブル13[[#This Row],[Channel Name]])*(MONTH(配信視聴2023上半期[Published Date])=1))</f>
        <v>6</v>
      </c>
      <c r="K10" s="1">
        <f>SUMPRODUCT((配信視聴2023上半期[Channel Name]=テーブル13[[#This Row],[Channel Name]])*(MONTH(配信視聴2023上半期[Published Date])=2))</f>
        <v>1</v>
      </c>
      <c r="L10" s="1">
        <f>SUMPRODUCT((配信視聴2023上半期[Channel Name]=テーブル13[[#This Row],[Channel Name]])*(MONTH(配信視聴2023上半期[Published Date])=3))</f>
        <v>3</v>
      </c>
      <c r="M10" s="1">
        <f>SUMPRODUCT((配信視聴2023上半期[Channel Name]=テーブル13[[#This Row],[Channel Name]])*(MONTH(配信視聴2023上半期[Published Date])=4))</f>
        <v>2</v>
      </c>
      <c r="N10" s="1">
        <f>SUMPRODUCT((配信視聴2023上半期[Channel Name]=テーブル13[[#This Row],[Channel Name]])*(MONTH(配信視聴2023上半期[Published Date])=5))</f>
        <v>0</v>
      </c>
      <c r="O10" s="1">
        <f>SUMPRODUCT((配信視聴2023上半期[Channel Name]=テーブル13[[#This Row],[Channel Name]])*(MONTH(配信視聴2023上半期[Published Date])=6))</f>
        <v>0</v>
      </c>
    </row>
    <row r="11" spans="2:15" x14ac:dyDescent="0.25">
      <c r="B11" s="1" t="s">
        <v>179</v>
      </c>
      <c r="C11" s="1" t="s">
        <v>53</v>
      </c>
      <c r="D11" s="1" t="s">
        <v>180</v>
      </c>
      <c r="E11" s="1" t="s">
        <v>181</v>
      </c>
      <c r="H11" s="1" t="s">
        <v>27</v>
      </c>
      <c r="I11" s="1">
        <f>COUNTIF(配信視聴2023上半期[Channel Name], テーブル13[[#This Row],[Channel Name]])</f>
        <v>11</v>
      </c>
      <c r="J11" s="1">
        <f>SUMPRODUCT((配信視聴2023上半期[Channel Name]=テーブル13[[#This Row],[Channel Name]])*(MONTH(配信視聴2023上半期[Published Date])=1))</f>
        <v>7</v>
      </c>
      <c r="K11" s="1">
        <f>SUMPRODUCT((配信視聴2023上半期[Channel Name]=テーブル13[[#This Row],[Channel Name]])*(MONTH(配信視聴2023上半期[Published Date])=2))</f>
        <v>4</v>
      </c>
      <c r="L11" s="1">
        <f>SUMPRODUCT((配信視聴2023上半期[Channel Name]=テーブル13[[#This Row],[Channel Name]])*(MONTH(配信視聴2023上半期[Published Date])=3))</f>
        <v>0</v>
      </c>
      <c r="M11" s="1">
        <f>SUMPRODUCT((配信視聴2023上半期[Channel Name]=テーブル13[[#This Row],[Channel Name]])*(MONTH(配信視聴2023上半期[Published Date])=4))</f>
        <v>0</v>
      </c>
      <c r="N11" s="1">
        <f>SUMPRODUCT((配信視聴2023上半期[Channel Name]=テーブル13[[#This Row],[Channel Name]])*(MONTH(配信視聴2023上半期[Published Date])=5))</f>
        <v>0</v>
      </c>
      <c r="O11" s="1">
        <f>SUMPRODUCT((配信視聴2023上半期[Channel Name]=テーブル13[[#This Row],[Channel Name]])*(MONTH(配信視聴2023上半期[Published Date])=6))</f>
        <v>0</v>
      </c>
    </row>
    <row r="12" spans="2:15" x14ac:dyDescent="0.25">
      <c r="B12" s="1" t="s">
        <v>182</v>
      </c>
      <c r="C12" s="1" t="s">
        <v>25</v>
      </c>
      <c r="D12" s="1" t="s">
        <v>183</v>
      </c>
      <c r="E12" s="1" t="s">
        <v>184</v>
      </c>
      <c r="H12" s="1" t="s">
        <v>33</v>
      </c>
      <c r="I12" s="1">
        <f>COUNTIF(配信視聴2023上半期[Channel Name], テーブル13[[#This Row],[Channel Name]])</f>
        <v>7</v>
      </c>
      <c r="J12" s="1">
        <f>SUMPRODUCT((配信視聴2023上半期[Channel Name]=テーブル13[[#This Row],[Channel Name]])*(MONTH(配信視聴2023上半期[Published Date])=1))</f>
        <v>4</v>
      </c>
      <c r="K12" s="1">
        <f>SUMPRODUCT((配信視聴2023上半期[Channel Name]=テーブル13[[#This Row],[Channel Name]])*(MONTH(配信視聴2023上半期[Published Date])=2))</f>
        <v>0</v>
      </c>
      <c r="L12" s="1">
        <f>SUMPRODUCT((配信視聴2023上半期[Channel Name]=テーブル13[[#This Row],[Channel Name]])*(MONTH(配信視聴2023上半期[Published Date])=3))</f>
        <v>0</v>
      </c>
      <c r="M12" s="1">
        <f>SUMPRODUCT((配信視聴2023上半期[Channel Name]=テーブル13[[#This Row],[Channel Name]])*(MONTH(配信視聴2023上半期[Published Date])=4))</f>
        <v>1</v>
      </c>
      <c r="N12" s="1">
        <f>SUMPRODUCT((配信視聴2023上半期[Channel Name]=テーブル13[[#This Row],[Channel Name]])*(MONTH(配信視聴2023上半期[Published Date])=5))</f>
        <v>2</v>
      </c>
      <c r="O12" s="1">
        <f>SUMPRODUCT((配信視聴2023上半期[Channel Name]=テーブル13[[#This Row],[Channel Name]])*(MONTH(配信視聴2023上半期[Published Date])=6))</f>
        <v>0</v>
      </c>
    </row>
    <row r="13" spans="2:15" x14ac:dyDescent="0.25">
      <c r="B13" s="1" t="s">
        <v>185</v>
      </c>
      <c r="C13" s="1" t="s">
        <v>13</v>
      </c>
      <c r="D13" s="1" t="s">
        <v>186</v>
      </c>
      <c r="E13" s="1" t="s">
        <v>187</v>
      </c>
      <c r="H13" s="1" t="s">
        <v>30</v>
      </c>
      <c r="I13" s="1">
        <f>COUNTIF(配信視聴2023上半期[Channel Name], テーブル13[[#This Row],[Channel Name]])</f>
        <v>7</v>
      </c>
      <c r="J13" s="1">
        <f>SUMPRODUCT((配信視聴2023上半期[Channel Name]=テーブル13[[#This Row],[Channel Name]])*(MONTH(配信視聴2023上半期[Published Date])=1))</f>
        <v>0</v>
      </c>
      <c r="K13" s="1">
        <f>SUMPRODUCT((配信視聴2023上半期[Channel Name]=テーブル13[[#This Row],[Channel Name]])*(MONTH(配信視聴2023上半期[Published Date])=2))</f>
        <v>0</v>
      </c>
      <c r="L13" s="1">
        <f>SUMPRODUCT((配信視聴2023上半期[Channel Name]=テーブル13[[#This Row],[Channel Name]])*(MONTH(配信視聴2023上半期[Published Date])=3))</f>
        <v>3</v>
      </c>
      <c r="M13" s="1">
        <f>SUMPRODUCT((配信視聴2023上半期[Channel Name]=テーブル13[[#This Row],[Channel Name]])*(MONTH(配信視聴2023上半期[Published Date])=4))</f>
        <v>2</v>
      </c>
      <c r="N13" s="1">
        <f>SUMPRODUCT((配信視聴2023上半期[Channel Name]=テーブル13[[#This Row],[Channel Name]])*(MONTH(配信視聴2023上半期[Published Date])=5))</f>
        <v>1</v>
      </c>
      <c r="O13" s="1">
        <f>SUMPRODUCT((配信視聴2023上半期[Channel Name]=テーブル13[[#This Row],[Channel Name]])*(MONTH(配信視聴2023上半期[Published Date])=6))</f>
        <v>1</v>
      </c>
    </row>
    <row r="14" spans="2:15" x14ac:dyDescent="0.25">
      <c r="B14" s="1" t="s">
        <v>188</v>
      </c>
      <c r="C14" s="1" t="s">
        <v>83</v>
      </c>
      <c r="D14" s="1" t="s">
        <v>189</v>
      </c>
      <c r="E14" s="1" t="s">
        <v>190</v>
      </c>
      <c r="H14" s="1" t="s">
        <v>20</v>
      </c>
      <c r="I14" s="1">
        <f>COUNTIF(配信視聴2023上半期[Channel Name], テーブル13[[#This Row],[Channel Name]])</f>
        <v>6</v>
      </c>
      <c r="J14" s="1">
        <f>SUMPRODUCT((配信視聴2023上半期[Channel Name]=テーブル13[[#This Row],[Channel Name]])*(MONTH(配信視聴2023上半期[Published Date])=1))</f>
        <v>1</v>
      </c>
      <c r="K14" s="1">
        <f>SUMPRODUCT((配信視聴2023上半期[Channel Name]=テーブル13[[#This Row],[Channel Name]])*(MONTH(配信視聴2023上半期[Published Date])=2))</f>
        <v>2</v>
      </c>
      <c r="L14" s="1">
        <f>SUMPRODUCT((配信視聴2023上半期[Channel Name]=テーブル13[[#This Row],[Channel Name]])*(MONTH(配信視聴2023上半期[Published Date])=3))</f>
        <v>1</v>
      </c>
      <c r="M14" s="1">
        <f>SUMPRODUCT((配信視聴2023上半期[Channel Name]=テーブル13[[#This Row],[Channel Name]])*(MONTH(配信視聴2023上半期[Published Date])=4))</f>
        <v>0</v>
      </c>
      <c r="N14" s="1">
        <f>SUMPRODUCT((配信視聴2023上半期[Channel Name]=テーブル13[[#This Row],[Channel Name]])*(MONTH(配信視聴2023上半期[Published Date])=5))</f>
        <v>0</v>
      </c>
      <c r="O14" s="1">
        <f>SUMPRODUCT((配信視聴2023上半期[Channel Name]=テーブル13[[#This Row],[Channel Name]])*(MONTH(配信視聴2023上半期[Published Date])=6))</f>
        <v>1</v>
      </c>
    </row>
    <row r="15" spans="2:15" x14ac:dyDescent="0.25">
      <c r="B15" s="1" t="s">
        <v>191</v>
      </c>
      <c r="C15" s="1" t="s">
        <v>60</v>
      </c>
      <c r="D15" s="1" t="s">
        <v>192</v>
      </c>
      <c r="E15" s="1" t="s">
        <v>193</v>
      </c>
      <c r="H15" s="1" t="s">
        <v>37</v>
      </c>
      <c r="I15" s="1">
        <f>COUNTIF(配信視聴2023上半期[Channel Name], テーブル13[[#This Row],[Channel Name]])</f>
        <v>6</v>
      </c>
      <c r="J15" s="1">
        <f>SUMPRODUCT((配信視聴2023上半期[Channel Name]=テーブル13[[#This Row],[Channel Name]])*(MONTH(配信視聴2023上半期[Published Date])=1))</f>
        <v>0</v>
      </c>
      <c r="K15" s="1">
        <f>SUMPRODUCT((配信視聴2023上半期[Channel Name]=テーブル13[[#This Row],[Channel Name]])*(MONTH(配信視聴2023上半期[Published Date])=2))</f>
        <v>0</v>
      </c>
      <c r="L15" s="1">
        <f>SUMPRODUCT((配信視聴2023上半期[Channel Name]=テーブル13[[#This Row],[Channel Name]])*(MONTH(配信視聴2023上半期[Published Date])=3))</f>
        <v>0</v>
      </c>
      <c r="M15" s="1">
        <f>SUMPRODUCT((配信視聴2023上半期[Channel Name]=テーブル13[[#This Row],[Channel Name]])*(MONTH(配信視聴2023上半期[Published Date])=4))</f>
        <v>0</v>
      </c>
      <c r="N15" s="1">
        <f>SUMPRODUCT((配信視聴2023上半期[Channel Name]=テーブル13[[#This Row],[Channel Name]])*(MONTH(配信視聴2023上半期[Published Date])=5))</f>
        <v>0</v>
      </c>
      <c r="O15" s="1">
        <f>SUMPRODUCT((配信視聴2023上半期[Channel Name]=テーブル13[[#This Row],[Channel Name]])*(MONTH(配信視聴2023上半期[Published Date])=6))</f>
        <v>6</v>
      </c>
    </row>
    <row r="16" spans="2:15" x14ac:dyDescent="0.25">
      <c r="B16" s="1" t="s">
        <v>194</v>
      </c>
      <c r="C16" s="1" t="s">
        <v>70</v>
      </c>
      <c r="D16" s="1" t="s">
        <v>195</v>
      </c>
      <c r="E16" s="1" t="s">
        <v>196</v>
      </c>
      <c r="H16" s="1" t="s">
        <v>41</v>
      </c>
      <c r="I16" s="1">
        <f>COUNTIF(配信視聴2023上半期[Channel Name], テーブル13[[#This Row],[Channel Name]])</f>
        <v>5</v>
      </c>
      <c r="J16" s="1">
        <f>SUMPRODUCT((配信視聴2023上半期[Channel Name]=テーブル13[[#This Row],[Channel Name]])*(MONTH(配信視聴2023上半期[Published Date])=1))</f>
        <v>1</v>
      </c>
      <c r="K16" s="1">
        <f>SUMPRODUCT((配信視聴2023上半期[Channel Name]=テーブル13[[#This Row],[Channel Name]])*(MONTH(配信視聴2023上半期[Published Date])=2))</f>
        <v>1</v>
      </c>
      <c r="L16" s="1">
        <f>SUMPRODUCT((配信視聴2023上半期[Channel Name]=テーブル13[[#This Row],[Channel Name]])*(MONTH(配信視聴2023上半期[Published Date])=3))</f>
        <v>1</v>
      </c>
      <c r="M16" s="1">
        <f>SUMPRODUCT((配信視聴2023上半期[Channel Name]=テーブル13[[#This Row],[Channel Name]])*(MONTH(配信視聴2023上半期[Published Date])=4))</f>
        <v>2</v>
      </c>
      <c r="N16" s="1">
        <f>SUMPRODUCT((配信視聴2023上半期[Channel Name]=テーブル13[[#This Row],[Channel Name]])*(MONTH(配信視聴2023上半期[Published Date])=5))</f>
        <v>0</v>
      </c>
      <c r="O16" s="1">
        <f>SUMPRODUCT((配信視聴2023上半期[Channel Name]=テーブル13[[#This Row],[Channel Name]])*(MONTH(配信視聴2023上半期[Published Date])=6))</f>
        <v>0</v>
      </c>
    </row>
    <row r="17" spans="2:15" x14ac:dyDescent="0.25">
      <c r="B17" s="1" t="s">
        <v>197</v>
      </c>
      <c r="C17" s="1" t="s">
        <v>27</v>
      </c>
      <c r="D17" s="1" t="s">
        <v>198</v>
      </c>
      <c r="E17" s="1" t="s">
        <v>199</v>
      </c>
      <c r="H17" s="1" t="s">
        <v>40</v>
      </c>
      <c r="I17" s="1">
        <f>COUNTIF(配信視聴2023上半期[Channel Name], テーブル13[[#This Row],[Channel Name]])</f>
        <v>5</v>
      </c>
      <c r="J17" s="1">
        <f>SUMPRODUCT((配信視聴2023上半期[Channel Name]=テーブル13[[#This Row],[Channel Name]])*(MONTH(配信視聴2023上半期[Published Date])=1))</f>
        <v>3</v>
      </c>
      <c r="K17" s="1">
        <f>SUMPRODUCT((配信視聴2023上半期[Channel Name]=テーブル13[[#This Row],[Channel Name]])*(MONTH(配信視聴2023上半期[Published Date])=2))</f>
        <v>1</v>
      </c>
      <c r="L17" s="1">
        <f>SUMPRODUCT((配信視聴2023上半期[Channel Name]=テーブル13[[#This Row],[Channel Name]])*(MONTH(配信視聴2023上半期[Published Date])=3))</f>
        <v>0</v>
      </c>
      <c r="M17" s="1">
        <f>SUMPRODUCT((配信視聴2023上半期[Channel Name]=テーブル13[[#This Row],[Channel Name]])*(MONTH(配信視聴2023上半期[Published Date])=4))</f>
        <v>0</v>
      </c>
      <c r="N17" s="1">
        <f>SUMPRODUCT((配信視聴2023上半期[Channel Name]=テーブル13[[#This Row],[Channel Name]])*(MONTH(配信視聴2023上半期[Published Date])=5))</f>
        <v>1</v>
      </c>
      <c r="O17" s="1">
        <f>SUMPRODUCT((配信視聴2023上半期[Channel Name]=テーブル13[[#This Row],[Channel Name]])*(MONTH(配信視聴2023上半期[Published Date])=6))</f>
        <v>0</v>
      </c>
    </row>
    <row r="18" spans="2:15" x14ac:dyDescent="0.25">
      <c r="B18" s="1" t="s">
        <v>200</v>
      </c>
      <c r="C18" s="1" t="s">
        <v>8</v>
      </c>
      <c r="D18" s="1" t="s">
        <v>201</v>
      </c>
      <c r="E18" s="1" t="s">
        <v>202</v>
      </c>
      <c r="H18" s="1" t="s">
        <v>50</v>
      </c>
      <c r="I18" s="1">
        <f>COUNTIF(配信視聴2023上半期[Channel Name], テーブル13[[#This Row],[Channel Name]])</f>
        <v>4</v>
      </c>
      <c r="J18" s="1">
        <f>SUMPRODUCT((配信視聴2023上半期[Channel Name]=テーブル13[[#This Row],[Channel Name]])*(MONTH(配信視聴2023上半期[Published Date])=1))</f>
        <v>1</v>
      </c>
      <c r="K18" s="1">
        <f>SUMPRODUCT((配信視聴2023上半期[Channel Name]=テーブル13[[#This Row],[Channel Name]])*(MONTH(配信視聴2023上半期[Published Date])=2))</f>
        <v>0</v>
      </c>
      <c r="L18" s="1">
        <f>SUMPRODUCT((配信視聴2023上半期[Channel Name]=テーブル13[[#This Row],[Channel Name]])*(MONTH(配信視聴2023上半期[Published Date])=3))</f>
        <v>1</v>
      </c>
      <c r="M18" s="1">
        <f>SUMPRODUCT((配信視聴2023上半期[Channel Name]=テーブル13[[#This Row],[Channel Name]])*(MONTH(配信視聴2023上半期[Published Date])=4))</f>
        <v>0</v>
      </c>
      <c r="N18" s="1">
        <f>SUMPRODUCT((配信視聴2023上半期[Channel Name]=テーブル13[[#This Row],[Channel Name]])*(MONTH(配信視聴2023上半期[Published Date])=5))</f>
        <v>1</v>
      </c>
      <c r="O18" s="1">
        <f>SUMPRODUCT((配信視聴2023上半期[Channel Name]=テーブル13[[#This Row],[Channel Name]])*(MONTH(配信視聴2023上半期[Published Date])=6))</f>
        <v>1</v>
      </c>
    </row>
    <row r="19" spans="2:15" x14ac:dyDescent="0.25">
      <c r="B19" s="1" t="s">
        <v>203</v>
      </c>
      <c r="C19" s="1" t="s">
        <v>50</v>
      </c>
      <c r="D19" s="1" t="s">
        <v>204</v>
      </c>
      <c r="E19" s="1" t="s">
        <v>205</v>
      </c>
      <c r="H19" s="1" t="s">
        <v>48</v>
      </c>
      <c r="I19" s="1">
        <f>COUNTIF(配信視聴2023上半期[Channel Name], テーブル13[[#This Row],[Channel Name]])</f>
        <v>4</v>
      </c>
      <c r="J19" s="1">
        <f>SUMPRODUCT((配信視聴2023上半期[Channel Name]=テーブル13[[#This Row],[Channel Name]])*(MONTH(配信視聴2023上半期[Published Date])=1))</f>
        <v>1</v>
      </c>
      <c r="K19" s="1">
        <f>SUMPRODUCT((配信視聴2023上半期[Channel Name]=テーブル13[[#This Row],[Channel Name]])*(MONTH(配信視聴2023上半期[Published Date])=2))</f>
        <v>2</v>
      </c>
      <c r="L19" s="1">
        <f>SUMPRODUCT((配信視聴2023上半期[Channel Name]=テーブル13[[#This Row],[Channel Name]])*(MONTH(配信視聴2023上半期[Published Date])=3))</f>
        <v>0</v>
      </c>
      <c r="M19" s="1">
        <f>SUMPRODUCT((配信視聴2023上半期[Channel Name]=テーブル13[[#This Row],[Channel Name]])*(MONTH(配信視聴2023上半期[Published Date])=4))</f>
        <v>0</v>
      </c>
      <c r="N19" s="1">
        <f>SUMPRODUCT((配信視聴2023上半期[Channel Name]=テーブル13[[#This Row],[Channel Name]])*(MONTH(配信視聴2023上半期[Published Date])=5))</f>
        <v>1</v>
      </c>
      <c r="O19" s="1">
        <f>SUMPRODUCT((配信視聴2023上半期[Channel Name]=テーブル13[[#This Row],[Channel Name]])*(MONTH(配信視聴2023上半期[Published Date])=6))</f>
        <v>0</v>
      </c>
    </row>
    <row r="20" spans="2:15" x14ac:dyDescent="0.25">
      <c r="B20" s="1" t="s">
        <v>206</v>
      </c>
      <c r="C20" s="1" t="s">
        <v>9</v>
      </c>
      <c r="D20" s="1" t="s">
        <v>207</v>
      </c>
      <c r="E20" s="1" t="s">
        <v>208</v>
      </c>
      <c r="H20" s="1" t="s">
        <v>46</v>
      </c>
      <c r="I20" s="1">
        <f>COUNTIF(配信視聴2023上半期[Channel Name], テーブル13[[#This Row],[Channel Name]])</f>
        <v>4</v>
      </c>
      <c r="J20" s="1">
        <f>SUMPRODUCT((配信視聴2023上半期[Channel Name]=テーブル13[[#This Row],[Channel Name]])*(MONTH(配信視聴2023上半期[Published Date])=1))</f>
        <v>2</v>
      </c>
      <c r="K20" s="1">
        <f>SUMPRODUCT((配信視聴2023上半期[Channel Name]=テーブル13[[#This Row],[Channel Name]])*(MONTH(配信視聴2023上半期[Published Date])=2))</f>
        <v>0</v>
      </c>
      <c r="L20" s="1">
        <f>SUMPRODUCT((配信視聴2023上半期[Channel Name]=テーブル13[[#This Row],[Channel Name]])*(MONTH(配信視聴2023上半期[Published Date])=3))</f>
        <v>1</v>
      </c>
      <c r="M20" s="1">
        <f>SUMPRODUCT((配信視聴2023上半期[Channel Name]=テーブル13[[#This Row],[Channel Name]])*(MONTH(配信視聴2023上半期[Published Date])=4))</f>
        <v>0</v>
      </c>
      <c r="N20" s="1">
        <f>SUMPRODUCT((配信視聴2023上半期[Channel Name]=テーブル13[[#This Row],[Channel Name]])*(MONTH(配信視聴2023上半期[Published Date])=5))</f>
        <v>1</v>
      </c>
      <c r="O20" s="1">
        <f>SUMPRODUCT((配信視聴2023上半期[Channel Name]=テーブル13[[#This Row],[Channel Name]])*(MONTH(配信視聴2023上半期[Published Date])=6))</f>
        <v>0</v>
      </c>
    </row>
    <row r="21" spans="2:15" x14ac:dyDescent="0.25">
      <c r="B21" s="1" t="s">
        <v>209</v>
      </c>
      <c r="C21" s="1" t="s">
        <v>13</v>
      </c>
      <c r="D21" s="1" t="s">
        <v>210</v>
      </c>
      <c r="E21" s="1" t="s">
        <v>211</v>
      </c>
      <c r="H21" s="1" t="s">
        <v>51</v>
      </c>
      <c r="I21" s="1">
        <f>COUNTIF(配信視聴2023上半期[Channel Name], テーブル13[[#This Row],[Channel Name]])</f>
        <v>4</v>
      </c>
      <c r="J21" s="1">
        <f>SUMPRODUCT((配信視聴2023上半期[Channel Name]=テーブル13[[#This Row],[Channel Name]])*(MONTH(配信視聴2023上半期[Published Date])=1))</f>
        <v>2</v>
      </c>
      <c r="K21" s="1">
        <f>SUMPRODUCT((配信視聴2023上半期[Channel Name]=テーブル13[[#This Row],[Channel Name]])*(MONTH(配信視聴2023上半期[Published Date])=2))</f>
        <v>1</v>
      </c>
      <c r="L21" s="1">
        <f>SUMPRODUCT((配信視聴2023上半期[Channel Name]=テーブル13[[#This Row],[Channel Name]])*(MONTH(配信視聴2023上半期[Published Date])=3))</f>
        <v>0</v>
      </c>
      <c r="M21" s="1">
        <f>SUMPRODUCT((配信視聴2023上半期[Channel Name]=テーブル13[[#This Row],[Channel Name]])*(MONTH(配信視聴2023上半期[Published Date])=4))</f>
        <v>0</v>
      </c>
      <c r="N21" s="1">
        <f>SUMPRODUCT((配信視聴2023上半期[Channel Name]=テーブル13[[#This Row],[Channel Name]])*(MONTH(配信視聴2023上半期[Published Date])=5))</f>
        <v>0</v>
      </c>
      <c r="O21" s="1">
        <f>SUMPRODUCT((配信視聴2023上半期[Channel Name]=テーブル13[[#This Row],[Channel Name]])*(MONTH(配信視聴2023上半期[Published Date])=6))</f>
        <v>1</v>
      </c>
    </row>
    <row r="22" spans="2:15" x14ac:dyDescent="0.25">
      <c r="B22" s="1" t="s">
        <v>212</v>
      </c>
      <c r="C22" s="1" t="s">
        <v>41</v>
      </c>
      <c r="D22" s="1" t="s">
        <v>213</v>
      </c>
      <c r="E22" s="1" t="s">
        <v>214</v>
      </c>
      <c r="H22" s="1" t="s">
        <v>22</v>
      </c>
      <c r="I22" s="1">
        <f>COUNTIF(配信視聴2023上半期[Channel Name], テーブル13[[#This Row],[Channel Name]])</f>
        <v>4</v>
      </c>
      <c r="J22" s="1">
        <f>SUMPRODUCT((配信視聴2023上半期[Channel Name]=テーブル13[[#This Row],[Channel Name]])*(MONTH(配信視聴2023上半期[Published Date])=1))</f>
        <v>0</v>
      </c>
      <c r="K22" s="1">
        <f>SUMPRODUCT((配信視聴2023上半期[Channel Name]=テーブル13[[#This Row],[Channel Name]])*(MONTH(配信視聴2023上半期[Published Date])=2))</f>
        <v>1</v>
      </c>
      <c r="L22" s="1">
        <f>SUMPRODUCT((配信視聴2023上半期[Channel Name]=テーブル13[[#This Row],[Channel Name]])*(MONTH(配信視聴2023上半期[Published Date])=3))</f>
        <v>1</v>
      </c>
      <c r="M22" s="1">
        <f>SUMPRODUCT((配信視聴2023上半期[Channel Name]=テーブル13[[#This Row],[Channel Name]])*(MONTH(配信視聴2023上半期[Published Date])=4))</f>
        <v>0</v>
      </c>
      <c r="N22" s="1">
        <f>SUMPRODUCT((配信視聴2023上半期[Channel Name]=テーブル13[[#This Row],[Channel Name]])*(MONTH(配信視聴2023上半期[Published Date])=5))</f>
        <v>2</v>
      </c>
      <c r="O22" s="1">
        <f>SUMPRODUCT((配信視聴2023上半期[Channel Name]=テーブル13[[#This Row],[Channel Name]])*(MONTH(配信視聴2023上半期[Published Date])=6))</f>
        <v>0</v>
      </c>
    </row>
    <row r="23" spans="2:15" x14ac:dyDescent="0.25">
      <c r="B23" s="1" t="s">
        <v>215</v>
      </c>
      <c r="C23" s="1" t="s">
        <v>19</v>
      </c>
      <c r="D23" s="1" t="s">
        <v>216</v>
      </c>
      <c r="E23" s="1" t="s">
        <v>217</v>
      </c>
      <c r="H23" s="1" t="s">
        <v>62</v>
      </c>
      <c r="I23" s="1">
        <f>COUNTIF(配信視聴2023上半期[Channel Name], テーブル13[[#This Row],[Channel Name]])</f>
        <v>3</v>
      </c>
      <c r="J23" s="1">
        <f>SUMPRODUCT((配信視聴2023上半期[Channel Name]=テーブル13[[#This Row],[Channel Name]])*(MONTH(配信視聴2023上半期[Published Date])=1))</f>
        <v>1</v>
      </c>
      <c r="K23" s="1">
        <f>SUMPRODUCT((配信視聴2023上半期[Channel Name]=テーブル13[[#This Row],[Channel Name]])*(MONTH(配信視聴2023上半期[Published Date])=2))</f>
        <v>0</v>
      </c>
      <c r="L23" s="1">
        <f>SUMPRODUCT((配信視聴2023上半期[Channel Name]=テーブル13[[#This Row],[Channel Name]])*(MONTH(配信視聴2023上半期[Published Date])=3))</f>
        <v>0</v>
      </c>
      <c r="M23" s="1">
        <f>SUMPRODUCT((配信視聴2023上半期[Channel Name]=テーブル13[[#This Row],[Channel Name]])*(MONTH(配信視聴2023上半期[Published Date])=4))</f>
        <v>1</v>
      </c>
      <c r="N23" s="1">
        <f>SUMPRODUCT((配信視聴2023上半期[Channel Name]=テーブル13[[#This Row],[Channel Name]])*(MONTH(配信視聴2023上半期[Published Date])=5))</f>
        <v>0</v>
      </c>
      <c r="O23" s="1">
        <f>SUMPRODUCT((配信視聴2023上半期[Channel Name]=テーブル13[[#This Row],[Channel Name]])*(MONTH(配信視聴2023上半期[Published Date])=6))</f>
        <v>1</v>
      </c>
    </row>
    <row r="24" spans="2:15" x14ac:dyDescent="0.25">
      <c r="B24" s="1" t="s">
        <v>218</v>
      </c>
      <c r="C24" s="1" t="s">
        <v>25</v>
      </c>
      <c r="D24" s="1" t="s">
        <v>219</v>
      </c>
      <c r="E24" s="1" t="s">
        <v>220</v>
      </c>
      <c r="H24" s="1" t="s">
        <v>29</v>
      </c>
      <c r="I24" s="1">
        <f>COUNTIF(配信視聴2023上半期[Channel Name], テーブル13[[#This Row],[Channel Name]])</f>
        <v>3</v>
      </c>
      <c r="J24" s="1">
        <f>SUMPRODUCT((配信視聴2023上半期[Channel Name]=テーブル13[[#This Row],[Channel Name]])*(MONTH(配信視聴2023上半期[Published Date])=1))</f>
        <v>1</v>
      </c>
      <c r="K24" s="1">
        <f>SUMPRODUCT((配信視聴2023上半期[Channel Name]=テーブル13[[#This Row],[Channel Name]])*(MONTH(配信視聴2023上半期[Published Date])=2))</f>
        <v>0</v>
      </c>
      <c r="L24" s="1">
        <f>SUMPRODUCT((配信視聴2023上半期[Channel Name]=テーブル13[[#This Row],[Channel Name]])*(MONTH(配信視聴2023上半期[Published Date])=3))</f>
        <v>1</v>
      </c>
      <c r="M24" s="1">
        <f>SUMPRODUCT((配信視聴2023上半期[Channel Name]=テーブル13[[#This Row],[Channel Name]])*(MONTH(配信視聴2023上半期[Published Date])=4))</f>
        <v>0</v>
      </c>
      <c r="N24" s="1">
        <f>SUMPRODUCT((配信視聴2023上半期[Channel Name]=テーブル13[[#This Row],[Channel Name]])*(MONTH(配信視聴2023上半期[Published Date])=5))</f>
        <v>1</v>
      </c>
      <c r="O24" s="1">
        <f>SUMPRODUCT((配信視聴2023上半期[Channel Name]=テーブル13[[#This Row],[Channel Name]])*(MONTH(配信視聴2023上半期[Published Date])=6))</f>
        <v>0</v>
      </c>
    </row>
    <row r="25" spans="2:15" x14ac:dyDescent="0.25">
      <c r="B25" s="1" t="s">
        <v>221</v>
      </c>
      <c r="C25" s="1" t="s">
        <v>33</v>
      </c>
      <c r="D25" s="1" t="s">
        <v>222</v>
      </c>
      <c r="E25" s="1" t="s">
        <v>223</v>
      </c>
      <c r="H25" s="1" t="s">
        <v>53</v>
      </c>
      <c r="I25" s="1">
        <f>COUNTIF(配信視聴2023上半期[Channel Name], テーブル13[[#This Row],[Channel Name]])</f>
        <v>3</v>
      </c>
      <c r="J25" s="1">
        <f>SUMPRODUCT((配信視聴2023上半期[Channel Name]=テーブル13[[#This Row],[Channel Name]])*(MONTH(配信視聴2023上半期[Published Date])=1))</f>
        <v>2</v>
      </c>
      <c r="K25" s="1">
        <f>SUMPRODUCT((配信視聴2023上半期[Channel Name]=テーブル13[[#This Row],[Channel Name]])*(MONTH(配信視聴2023上半期[Published Date])=2))</f>
        <v>0</v>
      </c>
      <c r="L25" s="1">
        <f>SUMPRODUCT((配信視聴2023上半期[Channel Name]=テーブル13[[#This Row],[Channel Name]])*(MONTH(配信視聴2023上半期[Published Date])=3))</f>
        <v>0</v>
      </c>
      <c r="M25" s="1">
        <f>SUMPRODUCT((配信視聴2023上半期[Channel Name]=テーブル13[[#This Row],[Channel Name]])*(MONTH(配信視聴2023上半期[Published Date])=4))</f>
        <v>0</v>
      </c>
      <c r="N25" s="1">
        <f>SUMPRODUCT((配信視聴2023上半期[Channel Name]=テーブル13[[#This Row],[Channel Name]])*(MONTH(配信視聴2023上半期[Published Date])=5))</f>
        <v>1</v>
      </c>
      <c r="O25" s="1">
        <f>SUMPRODUCT((配信視聴2023上半期[Channel Name]=テーブル13[[#This Row],[Channel Name]])*(MONTH(配信視聴2023上半期[Published Date])=6))</f>
        <v>0</v>
      </c>
    </row>
    <row r="26" spans="2:15" x14ac:dyDescent="0.25">
      <c r="B26" s="1" t="s">
        <v>224</v>
      </c>
      <c r="C26" s="1" t="s">
        <v>9</v>
      </c>
      <c r="D26" s="1" t="s">
        <v>225</v>
      </c>
      <c r="E26" s="1" t="s">
        <v>226</v>
      </c>
      <c r="H26" s="1" t="s">
        <v>60</v>
      </c>
      <c r="I26" s="1">
        <f>COUNTIF(配信視聴2023上半期[Channel Name], テーブル13[[#This Row],[Channel Name]])</f>
        <v>3</v>
      </c>
      <c r="J26" s="1">
        <f>SUMPRODUCT((配信視聴2023上半期[Channel Name]=テーブル13[[#This Row],[Channel Name]])*(MONTH(配信視聴2023上半期[Published Date])=1))</f>
        <v>2</v>
      </c>
      <c r="K26" s="1">
        <f>SUMPRODUCT((配信視聴2023上半期[Channel Name]=テーブル13[[#This Row],[Channel Name]])*(MONTH(配信視聴2023上半期[Published Date])=2))</f>
        <v>1</v>
      </c>
      <c r="L26" s="1">
        <f>SUMPRODUCT((配信視聴2023上半期[Channel Name]=テーブル13[[#This Row],[Channel Name]])*(MONTH(配信視聴2023上半期[Published Date])=3))</f>
        <v>0</v>
      </c>
      <c r="M26" s="1">
        <f>SUMPRODUCT((配信視聴2023上半期[Channel Name]=テーブル13[[#This Row],[Channel Name]])*(MONTH(配信視聴2023上半期[Published Date])=4))</f>
        <v>0</v>
      </c>
      <c r="N26" s="1">
        <f>SUMPRODUCT((配信視聴2023上半期[Channel Name]=テーブル13[[#This Row],[Channel Name]])*(MONTH(配信視聴2023上半期[Published Date])=5))</f>
        <v>0</v>
      </c>
      <c r="O26" s="1">
        <f>SUMPRODUCT((配信視聴2023上半期[Channel Name]=テーブル13[[#This Row],[Channel Name]])*(MONTH(配信視聴2023上半期[Published Date])=6))</f>
        <v>0</v>
      </c>
    </row>
    <row r="27" spans="2:15" x14ac:dyDescent="0.25">
      <c r="B27" s="1" t="s">
        <v>227</v>
      </c>
      <c r="C27" s="1" t="s">
        <v>48</v>
      </c>
      <c r="D27" s="1" t="s">
        <v>228</v>
      </c>
      <c r="E27" s="1" t="s">
        <v>229</v>
      </c>
      <c r="H27" s="1" t="s">
        <v>12</v>
      </c>
      <c r="I27" s="1">
        <f>COUNTIF(配信視聴2023上半期[Channel Name], テーブル13[[#This Row],[Channel Name]])</f>
        <v>3</v>
      </c>
      <c r="J27" s="1">
        <f>SUMPRODUCT((配信視聴2023上半期[Channel Name]=テーブル13[[#This Row],[Channel Name]])*(MONTH(配信視聴2023上半期[Published Date])=1))</f>
        <v>0</v>
      </c>
      <c r="K27" s="1">
        <f>SUMPRODUCT((配信視聴2023上半期[Channel Name]=テーブル13[[#This Row],[Channel Name]])*(MONTH(配信視聴2023上半期[Published Date])=2))</f>
        <v>3</v>
      </c>
      <c r="L27" s="1">
        <f>SUMPRODUCT((配信視聴2023上半期[Channel Name]=テーブル13[[#This Row],[Channel Name]])*(MONTH(配信視聴2023上半期[Published Date])=3))</f>
        <v>0</v>
      </c>
      <c r="M27" s="1">
        <f>SUMPRODUCT((配信視聴2023上半期[Channel Name]=テーブル13[[#This Row],[Channel Name]])*(MONTH(配信視聴2023上半期[Published Date])=4))</f>
        <v>0</v>
      </c>
      <c r="N27" s="1">
        <f>SUMPRODUCT((配信視聴2023上半期[Channel Name]=テーブル13[[#This Row],[Channel Name]])*(MONTH(配信視聴2023上半期[Published Date])=5))</f>
        <v>0</v>
      </c>
      <c r="O27" s="1">
        <f>SUMPRODUCT((配信視聴2023上半期[Channel Name]=テーブル13[[#This Row],[Channel Name]])*(MONTH(配信視聴2023上半期[Published Date])=6))</f>
        <v>0</v>
      </c>
    </row>
    <row r="28" spans="2:15" x14ac:dyDescent="0.25">
      <c r="B28" s="1" t="s">
        <v>230</v>
      </c>
      <c r="C28" s="1" t="s">
        <v>46</v>
      </c>
      <c r="D28" s="1" t="s">
        <v>231</v>
      </c>
      <c r="E28" s="1" t="s">
        <v>232</v>
      </c>
      <c r="H28" s="1" t="s">
        <v>64</v>
      </c>
      <c r="I28" s="1">
        <f>COUNTIF(配信視聴2023上半期[Channel Name], テーブル13[[#This Row],[Channel Name]])</f>
        <v>3</v>
      </c>
      <c r="J28" s="1">
        <f>SUMPRODUCT((配信視聴2023上半期[Channel Name]=テーブル13[[#This Row],[Channel Name]])*(MONTH(配信視聴2023上半期[Published Date])=1))</f>
        <v>1</v>
      </c>
      <c r="K28" s="1">
        <f>SUMPRODUCT((配信視聴2023上半期[Channel Name]=テーブル13[[#This Row],[Channel Name]])*(MONTH(配信視聴2023上半期[Published Date])=2))</f>
        <v>0</v>
      </c>
      <c r="L28" s="1">
        <f>SUMPRODUCT((配信視聴2023上半期[Channel Name]=テーブル13[[#This Row],[Channel Name]])*(MONTH(配信視聴2023上半期[Published Date])=3))</f>
        <v>0</v>
      </c>
      <c r="M28" s="1">
        <f>SUMPRODUCT((配信視聴2023上半期[Channel Name]=テーブル13[[#This Row],[Channel Name]])*(MONTH(配信視聴2023上半期[Published Date])=4))</f>
        <v>0</v>
      </c>
      <c r="N28" s="1">
        <f>SUMPRODUCT((配信視聴2023上半期[Channel Name]=テーブル13[[#This Row],[Channel Name]])*(MONTH(配信視聴2023上半期[Published Date])=5))</f>
        <v>0</v>
      </c>
      <c r="O28" s="1">
        <f>SUMPRODUCT((配信視聴2023上半期[Channel Name]=テーブル13[[#This Row],[Channel Name]])*(MONTH(配信視聴2023上半期[Published Date])=6))</f>
        <v>1</v>
      </c>
    </row>
    <row r="29" spans="2:15" x14ac:dyDescent="0.25">
      <c r="B29" s="1" t="s">
        <v>233</v>
      </c>
      <c r="C29" s="1" t="s">
        <v>40</v>
      </c>
      <c r="D29" s="1" t="s">
        <v>234</v>
      </c>
      <c r="E29" s="1" t="s">
        <v>235</v>
      </c>
      <c r="H29" s="1" t="s">
        <v>45</v>
      </c>
      <c r="I29" s="1">
        <f>COUNTIF(配信視聴2023上半期[Channel Name], テーブル13[[#This Row],[Channel Name]])</f>
        <v>3</v>
      </c>
      <c r="J29" s="1">
        <f>SUMPRODUCT((配信視聴2023上半期[Channel Name]=テーブル13[[#This Row],[Channel Name]])*(MONTH(配信視聴2023上半期[Published Date])=1))</f>
        <v>0</v>
      </c>
      <c r="K29" s="1">
        <f>SUMPRODUCT((配信視聴2023上半期[Channel Name]=テーブル13[[#This Row],[Channel Name]])*(MONTH(配信視聴2023上半期[Published Date])=2))</f>
        <v>0</v>
      </c>
      <c r="L29" s="1">
        <f>SUMPRODUCT((配信視聴2023上半期[Channel Name]=テーブル13[[#This Row],[Channel Name]])*(MONTH(配信視聴2023上半期[Published Date])=3))</f>
        <v>0</v>
      </c>
      <c r="M29" s="1">
        <f>SUMPRODUCT((配信視聴2023上半期[Channel Name]=テーブル13[[#This Row],[Channel Name]])*(MONTH(配信視聴2023上半期[Published Date])=4))</f>
        <v>0</v>
      </c>
      <c r="N29" s="1">
        <f>SUMPRODUCT((配信視聴2023上半期[Channel Name]=テーブル13[[#This Row],[Channel Name]])*(MONTH(配信視聴2023上半期[Published Date])=5))</f>
        <v>2</v>
      </c>
      <c r="O29" s="1">
        <f>SUMPRODUCT((配信視聴2023上半期[Channel Name]=テーブル13[[#This Row],[Channel Name]])*(MONTH(配信視聴2023上半期[Published Date])=6))</f>
        <v>1</v>
      </c>
    </row>
    <row r="30" spans="2:15" x14ac:dyDescent="0.25">
      <c r="B30" s="1" t="s">
        <v>236</v>
      </c>
      <c r="C30" s="1" t="s">
        <v>16</v>
      </c>
      <c r="D30" s="1" t="s">
        <v>237</v>
      </c>
      <c r="E30" s="1" t="s">
        <v>238</v>
      </c>
      <c r="H30" s="1" t="s">
        <v>66</v>
      </c>
      <c r="I30" s="1">
        <f>COUNTIF(配信視聴2023上半期[Channel Name], テーブル13[[#This Row],[Channel Name]])</f>
        <v>3</v>
      </c>
      <c r="J30" s="1">
        <f>SUMPRODUCT((配信視聴2023上半期[Channel Name]=テーブル13[[#This Row],[Channel Name]])*(MONTH(配信視聴2023上半期[Published Date])=1))</f>
        <v>0</v>
      </c>
      <c r="K30" s="1">
        <f>SUMPRODUCT((配信視聴2023上半期[Channel Name]=テーブル13[[#This Row],[Channel Name]])*(MONTH(配信視聴2023上半期[Published Date])=2))</f>
        <v>0</v>
      </c>
      <c r="L30" s="1">
        <f>SUMPRODUCT((配信視聴2023上半期[Channel Name]=テーブル13[[#This Row],[Channel Name]])*(MONTH(配信視聴2023上半期[Published Date])=3))</f>
        <v>0</v>
      </c>
      <c r="M30" s="1">
        <f>SUMPRODUCT((配信視聴2023上半期[Channel Name]=テーブル13[[#This Row],[Channel Name]])*(MONTH(配信視聴2023上半期[Published Date])=4))</f>
        <v>0</v>
      </c>
      <c r="N30" s="1">
        <f>SUMPRODUCT((配信視聴2023上半期[Channel Name]=テーブル13[[#This Row],[Channel Name]])*(MONTH(配信視聴2023上半期[Published Date])=5))</f>
        <v>1</v>
      </c>
      <c r="O30" s="1">
        <f>SUMPRODUCT((配信視聴2023上半期[Channel Name]=テーブル13[[#This Row],[Channel Name]])*(MONTH(配信視聴2023上半期[Published Date])=6))</f>
        <v>2</v>
      </c>
    </row>
    <row r="31" spans="2:15" x14ac:dyDescent="0.25">
      <c r="B31" s="1" t="s">
        <v>239</v>
      </c>
      <c r="C31" s="1" t="s">
        <v>8</v>
      </c>
      <c r="D31" s="1" t="s">
        <v>240</v>
      </c>
      <c r="E31" s="1" t="s">
        <v>241</v>
      </c>
      <c r="H31" s="1" t="s">
        <v>17</v>
      </c>
      <c r="I31" s="1">
        <f>COUNTIF(配信視聴2023上半期[Channel Name], テーブル13[[#This Row],[Channel Name]])</f>
        <v>3</v>
      </c>
      <c r="J31" s="1">
        <f>SUMPRODUCT((配信視聴2023上半期[Channel Name]=テーブル13[[#This Row],[Channel Name]])*(MONTH(配信視聴2023上半期[Published Date])=1))</f>
        <v>0</v>
      </c>
      <c r="K31" s="1">
        <f>SUMPRODUCT((配信視聴2023上半期[Channel Name]=テーブル13[[#This Row],[Channel Name]])*(MONTH(配信視聴2023上半期[Published Date])=2))</f>
        <v>0</v>
      </c>
      <c r="L31" s="1">
        <f>SUMPRODUCT((配信視聴2023上半期[Channel Name]=テーブル13[[#This Row],[Channel Name]])*(MONTH(配信視聴2023上半期[Published Date])=3))</f>
        <v>0</v>
      </c>
      <c r="M31" s="1">
        <f>SUMPRODUCT((配信視聴2023上半期[Channel Name]=テーブル13[[#This Row],[Channel Name]])*(MONTH(配信視聴2023上半期[Published Date])=4))</f>
        <v>0</v>
      </c>
      <c r="N31" s="1">
        <f>SUMPRODUCT((配信視聴2023上半期[Channel Name]=テーブル13[[#This Row],[Channel Name]])*(MONTH(配信視聴2023上半期[Published Date])=5))</f>
        <v>0</v>
      </c>
      <c r="O31" s="1">
        <f>SUMPRODUCT((配信視聴2023上半期[Channel Name]=テーブル13[[#This Row],[Channel Name]])*(MONTH(配信視聴2023上半期[Published Date])=6))</f>
        <v>3</v>
      </c>
    </row>
    <row r="32" spans="2:15" x14ac:dyDescent="0.25">
      <c r="B32" s="1" t="s">
        <v>242</v>
      </c>
      <c r="C32" s="1" t="s">
        <v>13</v>
      </c>
      <c r="D32" s="1" t="s">
        <v>243</v>
      </c>
      <c r="E32" s="1" t="s">
        <v>244</v>
      </c>
      <c r="H32" s="1" t="s">
        <v>69</v>
      </c>
      <c r="I32" s="1">
        <f>COUNTIF(配信視聴2023上半期[Channel Name], テーブル13[[#This Row],[Channel Name]])</f>
        <v>3</v>
      </c>
      <c r="J32" s="1">
        <f>SUMPRODUCT((配信視聴2023上半期[Channel Name]=テーブル13[[#This Row],[Channel Name]])*(MONTH(配信視聴2023上半期[Published Date])=1))</f>
        <v>0</v>
      </c>
      <c r="K32" s="1">
        <f>SUMPRODUCT((配信視聴2023上半期[Channel Name]=テーブル13[[#This Row],[Channel Name]])*(MONTH(配信視聴2023上半期[Published Date])=2))</f>
        <v>0</v>
      </c>
      <c r="L32" s="1">
        <f>SUMPRODUCT((配信視聴2023上半期[Channel Name]=テーブル13[[#This Row],[Channel Name]])*(MONTH(配信視聴2023上半期[Published Date])=3))</f>
        <v>0</v>
      </c>
      <c r="M32" s="1">
        <f>SUMPRODUCT((配信視聴2023上半期[Channel Name]=テーブル13[[#This Row],[Channel Name]])*(MONTH(配信視聴2023上半期[Published Date])=4))</f>
        <v>0</v>
      </c>
      <c r="N32" s="1">
        <f>SUMPRODUCT((配信視聴2023上半期[Channel Name]=テーブル13[[#This Row],[Channel Name]])*(MONTH(配信視聴2023上半期[Published Date])=5))</f>
        <v>0</v>
      </c>
      <c r="O32" s="1">
        <f>SUMPRODUCT((配信視聴2023上半期[Channel Name]=テーブル13[[#This Row],[Channel Name]])*(MONTH(配信視聴2023上半期[Published Date])=6))</f>
        <v>3</v>
      </c>
    </row>
    <row r="33" spans="2:15" x14ac:dyDescent="0.25">
      <c r="B33" s="1" t="s">
        <v>245</v>
      </c>
      <c r="C33" s="1" t="s">
        <v>99</v>
      </c>
      <c r="D33" s="1" t="s">
        <v>246</v>
      </c>
      <c r="E33" s="1" t="s">
        <v>247</v>
      </c>
      <c r="H33" s="1" t="s">
        <v>81</v>
      </c>
      <c r="I33" s="1">
        <f>COUNTIF(配信視聴2023上半期[Channel Name], テーブル13[[#This Row],[Channel Name]])</f>
        <v>2</v>
      </c>
      <c r="J33" s="1">
        <f>SUMPRODUCT((配信視聴2023上半期[Channel Name]=テーブル13[[#This Row],[Channel Name]])*(MONTH(配信視聴2023上半期[Published Date])=1))</f>
        <v>1</v>
      </c>
      <c r="K33" s="1">
        <f>SUMPRODUCT((配信視聴2023上半期[Channel Name]=テーブル13[[#This Row],[Channel Name]])*(MONTH(配信視聴2023上半期[Published Date])=2))</f>
        <v>0</v>
      </c>
      <c r="L33" s="1">
        <f>SUMPRODUCT((配信視聴2023上半期[Channel Name]=テーブル13[[#This Row],[Channel Name]])*(MONTH(配信視聴2023上半期[Published Date])=3))</f>
        <v>0</v>
      </c>
      <c r="M33" s="1">
        <f>SUMPRODUCT((配信視聴2023上半期[Channel Name]=テーブル13[[#This Row],[Channel Name]])*(MONTH(配信視聴2023上半期[Published Date])=4))</f>
        <v>0</v>
      </c>
      <c r="N33" s="1">
        <f>SUMPRODUCT((配信視聴2023上半期[Channel Name]=テーブル13[[#This Row],[Channel Name]])*(MONTH(配信視聴2023上半期[Published Date])=5))</f>
        <v>1</v>
      </c>
      <c r="O33" s="1">
        <f>SUMPRODUCT((配信視聴2023上半期[Channel Name]=テーブル13[[#This Row],[Channel Name]])*(MONTH(配信視聴2023上半期[Published Date])=6))</f>
        <v>0</v>
      </c>
    </row>
    <row r="34" spans="2:15" x14ac:dyDescent="0.25">
      <c r="B34" s="1" t="s">
        <v>248</v>
      </c>
      <c r="C34" s="1" t="s">
        <v>27</v>
      </c>
      <c r="D34" s="1" t="s">
        <v>249</v>
      </c>
      <c r="E34" s="1" t="s">
        <v>250</v>
      </c>
      <c r="H34" s="1" t="s">
        <v>83</v>
      </c>
      <c r="I34" s="1">
        <f>COUNTIF(配信視聴2023上半期[Channel Name], テーブル13[[#This Row],[Channel Name]])</f>
        <v>2</v>
      </c>
      <c r="J34" s="1">
        <f>SUMPRODUCT((配信視聴2023上半期[Channel Name]=テーブル13[[#This Row],[Channel Name]])*(MONTH(配信視聴2023上半期[Published Date])=1))</f>
        <v>1</v>
      </c>
      <c r="K34" s="1">
        <f>SUMPRODUCT((配信視聴2023上半期[Channel Name]=テーブル13[[#This Row],[Channel Name]])*(MONTH(配信視聴2023上半期[Published Date])=2))</f>
        <v>0</v>
      </c>
      <c r="L34" s="1">
        <f>SUMPRODUCT((配信視聴2023上半期[Channel Name]=テーブル13[[#This Row],[Channel Name]])*(MONTH(配信視聴2023上半期[Published Date])=3))</f>
        <v>0</v>
      </c>
      <c r="M34" s="1">
        <f>SUMPRODUCT((配信視聴2023上半期[Channel Name]=テーブル13[[#This Row],[Channel Name]])*(MONTH(配信視聴2023上半期[Published Date])=4))</f>
        <v>0</v>
      </c>
      <c r="N34" s="1">
        <f>SUMPRODUCT((配信視聴2023上半期[Channel Name]=テーブル13[[#This Row],[Channel Name]])*(MONTH(配信視聴2023上半期[Published Date])=5))</f>
        <v>1</v>
      </c>
      <c r="O34" s="1">
        <f>SUMPRODUCT((配信視聴2023上半期[Channel Name]=テーブル13[[#This Row],[Channel Name]])*(MONTH(配信視聴2023上半期[Published Date])=6))</f>
        <v>0</v>
      </c>
    </row>
    <row r="35" spans="2:15" x14ac:dyDescent="0.25">
      <c r="B35" s="1" t="s">
        <v>251</v>
      </c>
      <c r="C35" s="1" t="s">
        <v>19</v>
      </c>
      <c r="D35" s="1" t="s">
        <v>252</v>
      </c>
      <c r="E35" s="1" t="s">
        <v>253</v>
      </c>
      <c r="H35" s="1" t="s">
        <v>70</v>
      </c>
      <c r="I35" s="1">
        <f>COUNTIF(配信視聴2023上半期[Channel Name], テーブル13[[#This Row],[Channel Name]])</f>
        <v>2</v>
      </c>
      <c r="J35" s="1">
        <f>SUMPRODUCT((配信視聴2023上半期[Channel Name]=テーブル13[[#This Row],[Channel Name]])*(MONTH(配信視聴2023上半期[Published Date])=1))</f>
        <v>1</v>
      </c>
      <c r="K35" s="1">
        <f>SUMPRODUCT((配信視聴2023上半期[Channel Name]=テーブル13[[#This Row],[Channel Name]])*(MONTH(配信視聴2023上半期[Published Date])=2))</f>
        <v>0</v>
      </c>
      <c r="L35" s="1">
        <f>SUMPRODUCT((配信視聴2023上半期[Channel Name]=テーブル13[[#This Row],[Channel Name]])*(MONTH(配信視聴2023上半期[Published Date])=3))</f>
        <v>0</v>
      </c>
      <c r="M35" s="1">
        <f>SUMPRODUCT((配信視聴2023上半期[Channel Name]=テーブル13[[#This Row],[Channel Name]])*(MONTH(配信視聴2023上半期[Published Date])=4))</f>
        <v>0</v>
      </c>
      <c r="N35" s="1">
        <f>SUMPRODUCT((配信視聴2023上半期[Channel Name]=テーブル13[[#This Row],[Channel Name]])*(MONTH(配信視聴2023上半期[Published Date])=5))</f>
        <v>0</v>
      </c>
      <c r="O35" s="1">
        <f>SUMPRODUCT((配信視聴2023上半期[Channel Name]=テーブル13[[#This Row],[Channel Name]])*(MONTH(配信視聴2023上半期[Published Date])=6))</f>
        <v>1</v>
      </c>
    </row>
    <row r="36" spans="2:15" x14ac:dyDescent="0.25">
      <c r="B36" s="1" t="s">
        <v>254</v>
      </c>
      <c r="C36" s="1" t="s">
        <v>40</v>
      </c>
      <c r="D36" s="1" t="s">
        <v>255</v>
      </c>
      <c r="E36" s="1" t="s">
        <v>256</v>
      </c>
      <c r="H36" s="1" t="s">
        <v>85</v>
      </c>
      <c r="I36" s="1">
        <f>COUNTIF(配信視聴2023上半期[Channel Name], テーブル13[[#This Row],[Channel Name]])</f>
        <v>2</v>
      </c>
      <c r="J36" s="1">
        <f>SUMPRODUCT((配信視聴2023上半期[Channel Name]=テーブル13[[#This Row],[Channel Name]])*(MONTH(配信視聴2023上半期[Published Date])=1))</f>
        <v>1</v>
      </c>
      <c r="K36" s="1">
        <f>SUMPRODUCT((配信視聴2023上半期[Channel Name]=テーブル13[[#This Row],[Channel Name]])*(MONTH(配信視聴2023上半期[Published Date])=2))</f>
        <v>0</v>
      </c>
      <c r="L36" s="1">
        <f>SUMPRODUCT((配信視聴2023上半期[Channel Name]=テーブル13[[#This Row],[Channel Name]])*(MONTH(配信視聴2023上半期[Published Date])=3))</f>
        <v>1</v>
      </c>
      <c r="M36" s="1">
        <f>SUMPRODUCT((配信視聴2023上半期[Channel Name]=テーブル13[[#This Row],[Channel Name]])*(MONTH(配信視聴2023上半期[Published Date])=4))</f>
        <v>0</v>
      </c>
      <c r="N36" s="1">
        <f>SUMPRODUCT((配信視聴2023上半期[Channel Name]=テーブル13[[#This Row],[Channel Name]])*(MONTH(配信視聴2023上半期[Published Date])=5))</f>
        <v>0</v>
      </c>
      <c r="O36" s="1">
        <f>SUMPRODUCT((配信視聴2023上半期[Channel Name]=テーブル13[[#This Row],[Channel Name]])*(MONTH(配信視聴2023上半期[Published Date])=6))</f>
        <v>0</v>
      </c>
    </row>
    <row r="37" spans="2:15" x14ac:dyDescent="0.25">
      <c r="B37" s="1" t="s">
        <v>257</v>
      </c>
      <c r="C37" s="1" t="s">
        <v>53</v>
      </c>
      <c r="D37" s="1" t="s">
        <v>258</v>
      </c>
      <c r="E37" s="1" t="s">
        <v>259</v>
      </c>
      <c r="H37" s="1" t="s">
        <v>87</v>
      </c>
      <c r="I37" s="1">
        <f>COUNTIF(配信視聴2023上半期[Channel Name], テーブル13[[#This Row],[Channel Name]])</f>
        <v>2</v>
      </c>
      <c r="J37" s="1">
        <f>SUMPRODUCT((配信視聴2023上半期[Channel Name]=テーブル13[[#This Row],[Channel Name]])*(MONTH(配信視聴2023上半期[Published Date])=1))</f>
        <v>0</v>
      </c>
      <c r="K37" s="1">
        <f>SUMPRODUCT((配信視聴2023上半期[Channel Name]=テーブル13[[#This Row],[Channel Name]])*(MONTH(配信視聴2023上半期[Published Date])=2))</f>
        <v>1</v>
      </c>
      <c r="L37" s="1">
        <f>SUMPRODUCT((配信視聴2023上半期[Channel Name]=テーブル13[[#This Row],[Channel Name]])*(MONTH(配信視聴2023上半期[Published Date])=3))</f>
        <v>1</v>
      </c>
      <c r="M37" s="1">
        <f>SUMPRODUCT((配信視聴2023上半期[Channel Name]=テーブル13[[#This Row],[Channel Name]])*(MONTH(配信視聴2023上半期[Published Date])=4))</f>
        <v>0</v>
      </c>
      <c r="N37" s="1">
        <f>SUMPRODUCT((配信視聴2023上半期[Channel Name]=テーブル13[[#This Row],[Channel Name]])*(MONTH(配信視聴2023上半期[Published Date])=5))</f>
        <v>0</v>
      </c>
      <c r="O37" s="1">
        <f>SUMPRODUCT((配信視聴2023上半期[Channel Name]=テーブル13[[#This Row],[Channel Name]])*(MONTH(配信視聴2023上半期[Published Date])=6))</f>
        <v>0</v>
      </c>
    </row>
    <row r="38" spans="2:15" x14ac:dyDescent="0.25">
      <c r="B38" s="1" t="s">
        <v>260</v>
      </c>
      <c r="C38" s="1" t="s">
        <v>13</v>
      </c>
      <c r="D38" s="1" t="s">
        <v>261</v>
      </c>
      <c r="E38" s="1" t="s">
        <v>262</v>
      </c>
      <c r="H38" s="1" t="s">
        <v>79</v>
      </c>
      <c r="I38" s="1">
        <f>COUNTIF(配信視聴2023上半期[Channel Name], テーブル13[[#This Row],[Channel Name]])</f>
        <v>2</v>
      </c>
      <c r="J38" s="1">
        <f>SUMPRODUCT((配信視聴2023上半期[Channel Name]=テーブル13[[#This Row],[Channel Name]])*(MONTH(配信視聴2023上半期[Published Date])=1))</f>
        <v>0</v>
      </c>
      <c r="K38" s="1">
        <f>SUMPRODUCT((配信視聴2023上半期[Channel Name]=テーブル13[[#This Row],[Channel Name]])*(MONTH(配信視聴2023上半期[Published Date])=2))</f>
        <v>1</v>
      </c>
      <c r="L38" s="1">
        <f>SUMPRODUCT((配信視聴2023上半期[Channel Name]=テーブル13[[#This Row],[Channel Name]])*(MONTH(配信視聴2023上半期[Published Date])=3))</f>
        <v>0</v>
      </c>
      <c r="M38" s="1">
        <f>SUMPRODUCT((配信視聴2023上半期[Channel Name]=テーブル13[[#This Row],[Channel Name]])*(MONTH(配信視聴2023上半期[Published Date])=4))</f>
        <v>1</v>
      </c>
      <c r="N38" s="1">
        <f>SUMPRODUCT((配信視聴2023上半期[Channel Name]=テーブル13[[#This Row],[Channel Name]])*(MONTH(配信視聴2023上半期[Published Date])=5))</f>
        <v>0</v>
      </c>
      <c r="O38" s="1">
        <f>SUMPRODUCT((配信視聴2023上半期[Channel Name]=テーブル13[[#This Row],[Channel Name]])*(MONTH(配信視聴2023上半期[Published Date])=6))</f>
        <v>0</v>
      </c>
    </row>
    <row r="39" spans="2:15" x14ac:dyDescent="0.25">
      <c r="B39" s="1" t="s">
        <v>263</v>
      </c>
      <c r="C39" s="1" t="s">
        <v>9</v>
      </c>
      <c r="D39" s="1" t="s">
        <v>264</v>
      </c>
      <c r="E39" s="1" t="s">
        <v>265</v>
      </c>
      <c r="H39" s="1" t="s">
        <v>71</v>
      </c>
      <c r="I39" s="1">
        <f>COUNTIF(配信視聴2023上半期[Channel Name], テーブル13[[#This Row],[Channel Name]])</f>
        <v>2</v>
      </c>
      <c r="J39" s="1">
        <f>SUMPRODUCT((配信視聴2023上半期[Channel Name]=テーブル13[[#This Row],[Channel Name]])*(MONTH(配信視聴2023上半期[Published Date])=1))</f>
        <v>0</v>
      </c>
      <c r="K39" s="1">
        <f>SUMPRODUCT((配信視聴2023上半期[Channel Name]=テーブル13[[#This Row],[Channel Name]])*(MONTH(配信視聴2023上半期[Published Date])=2))</f>
        <v>1</v>
      </c>
      <c r="L39" s="1">
        <f>SUMPRODUCT((配信視聴2023上半期[Channel Name]=テーブル13[[#This Row],[Channel Name]])*(MONTH(配信視聴2023上半期[Published Date])=3))</f>
        <v>0</v>
      </c>
      <c r="M39" s="1">
        <f>SUMPRODUCT((配信視聴2023上半期[Channel Name]=テーブル13[[#This Row],[Channel Name]])*(MONTH(配信視聴2023上半期[Published Date])=4))</f>
        <v>0</v>
      </c>
      <c r="N39" s="1">
        <f>SUMPRODUCT((配信視聴2023上半期[Channel Name]=テーブル13[[#This Row],[Channel Name]])*(MONTH(配信視聴2023上半期[Published Date])=5))</f>
        <v>1</v>
      </c>
      <c r="O39" s="1">
        <f>SUMPRODUCT((配信視聴2023上半期[Channel Name]=テーブル13[[#This Row],[Channel Name]])*(MONTH(配信視聴2023上半期[Published Date])=6))</f>
        <v>0</v>
      </c>
    </row>
    <row r="40" spans="2:15" x14ac:dyDescent="0.25">
      <c r="B40" s="1" t="s">
        <v>266</v>
      </c>
      <c r="C40" s="1" t="s">
        <v>33</v>
      </c>
      <c r="D40" s="1" t="s">
        <v>267</v>
      </c>
      <c r="E40" s="1" t="s">
        <v>268</v>
      </c>
      <c r="H40" s="1" t="s">
        <v>88</v>
      </c>
      <c r="I40" s="1">
        <f>COUNTIF(配信視聴2023上半期[Channel Name], テーブル13[[#This Row],[Channel Name]])</f>
        <v>2</v>
      </c>
      <c r="J40" s="1">
        <f>SUMPRODUCT((配信視聴2023上半期[Channel Name]=テーブル13[[#This Row],[Channel Name]])*(MONTH(配信視聴2023上半期[Published Date])=1))</f>
        <v>0</v>
      </c>
      <c r="K40" s="1">
        <f>SUMPRODUCT((配信視聴2023上半期[Channel Name]=テーブル13[[#This Row],[Channel Name]])*(MONTH(配信視聴2023上半期[Published Date])=2))</f>
        <v>0</v>
      </c>
      <c r="L40" s="1">
        <f>SUMPRODUCT((配信視聴2023上半期[Channel Name]=テーブル13[[#This Row],[Channel Name]])*(MONTH(配信視聴2023上半期[Published Date])=3))</f>
        <v>0</v>
      </c>
      <c r="M40" s="1">
        <f>SUMPRODUCT((配信視聴2023上半期[Channel Name]=テーブル13[[#This Row],[Channel Name]])*(MONTH(配信視聴2023上半期[Published Date])=4))</f>
        <v>2</v>
      </c>
      <c r="N40" s="1">
        <f>SUMPRODUCT((配信視聴2023上半期[Channel Name]=テーブル13[[#This Row],[Channel Name]])*(MONTH(配信視聴2023上半期[Published Date])=5))</f>
        <v>0</v>
      </c>
      <c r="O40" s="1">
        <f>SUMPRODUCT((配信視聴2023上半期[Channel Name]=テーブル13[[#This Row],[Channel Name]])*(MONTH(配信視聴2023上半期[Published Date])=6))</f>
        <v>0</v>
      </c>
    </row>
    <row r="41" spans="2:15" x14ac:dyDescent="0.25">
      <c r="B41" s="1" t="s">
        <v>269</v>
      </c>
      <c r="C41" s="1" t="s">
        <v>8</v>
      </c>
      <c r="D41" s="1" t="s">
        <v>270</v>
      </c>
      <c r="E41" s="1" t="s">
        <v>271</v>
      </c>
      <c r="H41" s="1" t="s">
        <v>35</v>
      </c>
      <c r="I41" s="1">
        <f>COUNTIF(配信視聴2023上半期[Channel Name], テーブル13[[#This Row],[Channel Name]])</f>
        <v>2</v>
      </c>
      <c r="J41" s="1">
        <f>SUMPRODUCT((配信視聴2023上半期[Channel Name]=テーブル13[[#This Row],[Channel Name]])*(MONTH(配信視聴2023上半期[Published Date])=1))</f>
        <v>0</v>
      </c>
      <c r="K41" s="1">
        <f>SUMPRODUCT((配信視聴2023上半期[Channel Name]=テーブル13[[#This Row],[Channel Name]])*(MONTH(配信視聴2023上半期[Published Date])=2))</f>
        <v>0</v>
      </c>
      <c r="L41" s="1">
        <f>SUMPRODUCT((配信視聴2023上半期[Channel Name]=テーブル13[[#This Row],[Channel Name]])*(MONTH(配信視聴2023上半期[Published Date])=3))</f>
        <v>0</v>
      </c>
      <c r="M41" s="1">
        <f>SUMPRODUCT((配信視聴2023上半期[Channel Name]=テーブル13[[#This Row],[Channel Name]])*(MONTH(配信視聴2023上半期[Published Date])=4))</f>
        <v>2</v>
      </c>
      <c r="N41" s="1">
        <f>SUMPRODUCT((配信視聴2023上半期[Channel Name]=テーブル13[[#This Row],[Channel Name]])*(MONTH(配信視聴2023上半期[Published Date])=5))</f>
        <v>0</v>
      </c>
      <c r="O41" s="1">
        <f>SUMPRODUCT((配信視聴2023上半期[Channel Name]=テーブル13[[#This Row],[Channel Name]])*(MONTH(配信視聴2023上半期[Published Date])=6))</f>
        <v>0</v>
      </c>
    </row>
    <row r="42" spans="2:15" x14ac:dyDescent="0.25">
      <c r="B42" s="1" t="s">
        <v>272</v>
      </c>
      <c r="C42" s="1" t="s">
        <v>16</v>
      </c>
      <c r="D42" s="1" t="s">
        <v>273</v>
      </c>
      <c r="E42" s="1" t="s">
        <v>274</v>
      </c>
      <c r="H42" s="1" t="s">
        <v>89</v>
      </c>
      <c r="I42" s="1">
        <f>COUNTIF(配信視聴2023上半期[Channel Name], テーブル13[[#This Row],[Channel Name]])</f>
        <v>2</v>
      </c>
      <c r="J42" s="1">
        <f>SUMPRODUCT((配信視聴2023上半期[Channel Name]=テーブル13[[#This Row],[Channel Name]])*(MONTH(配信視聴2023上半期[Published Date])=1))</f>
        <v>0</v>
      </c>
      <c r="K42" s="1">
        <f>SUMPRODUCT((配信視聴2023上半期[Channel Name]=テーブル13[[#This Row],[Channel Name]])*(MONTH(配信視聴2023上半期[Published Date])=2))</f>
        <v>0</v>
      </c>
      <c r="L42" s="1">
        <f>SUMPRODUCT((配信視聴2023上半期[Channel Name]=テーブル13[[#This Row],[Channel Name]])*(MONTH(配信視聴2023上半期[Published Date])=3))</f>
        <v>0</v>
      </c>
      <c r="M42" s="1">
        <f>SUMPRODUCT((配信視聴2023上半期[Channel Name]=テーブル13[[#This Row],[Channel Name]])*(MONTH(配信視聴2023上半期[Published Date])=4))</f>
        <v>1</v>
      </c>
      <c r="N42" s="1">
        <f>SUMPRODUCT((配信視聴2023上半期[Channel Name]=テーブル13[[#This Row],[Channel Name]])*(MONTH(配信視聴2023上半期[Published Date])=5))</f>
        <v>0</v>
      </c>
      <c r="O42" s="1">
        <f>SUMPRODUCT((配信視聴2023上半期[Channel Name]=テーブル13[[#This Row],[Channel Name]])*(MONTH(配信視聴2023上半期[Published Date])=6))</f>
        <v>1</v>
      </c>
    </row>
    <row r="43" spans="2:15" x14ac:dyDescent="0.25">
      <c r="B43" s="1" t="s">
        <v>275</v>
      </c>
      <c r="C43" s="1" t="s">
        <v>60</v>
      </c>
      <c r="D43" s="1" t="s">
        <v>276</v>
      </c>
      <c r="E43" s="1" t="s">
        <v>277</v>
      </c>
      <c r="H43" s="1" t="s">
        <v>77</v>
      </c>
      <c r="I43" s="1">
        <f>COUNTIF(配信視聴2023上半期[Channel Name], テーブル13[[#This Row],[Channel Name]])</f>
        <v>2</v>
      </c>
      <c r="J43" s="1">
        <f>SUMPRODUCT((配信視聴2023上半期[Channel Name]=テーブル13[[#This Row],[Channel Name]])*(MONTH(配信視聴2023上半期[Published Date])=1))</f>
        <v>0</v>
      </c>
      <c r="K43" s="1">
        <f>SUMPRODUCT((配信視聴2023上半期[Channel Name]=テーブル13[[#This Row],[Channel Name]])*(MONTH(配信視聴2023上半期[Published Date])=2))</f>
        <v>0</v>
      </c>
      <c r="L43" s="1">
        <f>SUMPRODUCT((配信視聴2023上半期[Channel Name]=テーブル13[[#This Row],[Channel Name]])*(MONTH(配信視聴2023上半期[Published Date])=3))</f>
        <v>0</v>
      </c>
      <c r="M43" s="1">
        <f>SUMPRODUCT((配信視聴2023上半期[Channel Name]=テーブル13[[#This Row],[Channel Name]])*(MONTH(配信視聴2023上半期[Published Date])=4))</f>
        <v>1</v>
      </c>
      <c r="N43" s="1">
        <f>SUMPRODUCT((配信視聴2023上半期[Channel Name]=テーブル13[[#This Row],[Channel Name]])*(MONTH(配信視聴2023上半期[Published Date])=5))</f>
        <v>0</v>
      </c>
      <c r="O43" s="1">
        <f>SUMPRODUCT((配信視聴2023上半期[Channel Name]=テーブル13[[#This Row],[Channel Name]])*(MONTH(配信視聴2023上半期[Published Date])=6))</f>
        <v>1</v>
      </c>
    </row>
    <row r="44" spans="2:15" x14ac:dyDescent="0.25">
      <c r="B44" s="1" t="s">
        <v>278</v>
      </c>
      <c r="C44" s="1" t="s">
        <v>8</v>
      </c>
      <c r="D44" s="1" t="s">
        <v>279</v>
      </c>
      <c r="E44" s="1" t="s">
        <v>280</v>
      </c>
      <c r="H44" s="1" t="s">
        <v>23</v>
      </c>
      <c r="I44" s="1">
        <f>COUNTIF(配信視聴2023上半期[Channel Name], テーブル13[[#This Row],[Channel Name]])</f>
        <v>2</v>
      </c>
      <c r="J44" s="1">
        <f>SUMPRODUCT((配信視聴2023上半期[Channel Name]=テーブル13[[#This Row],[Channel Name]])*(MONTH(配信視聴2023上半期[Published Date])=1))</f>
        <v>0</v>
      </c>
      <c r="K44" s="1">
        <f>SUMPRODUCT((配信視聴2023上半期[Channel Name]=テーブル13[[#This Row],[Channel Name]])*(MONTH(配信視聴2023上半期[Published Date])=2))</f>
        <v>0</v>
      </c>
      <c r="L44" s="1">
        <f>SUMPRODUCT((配信視聴2023上半期[Channel Name]=テーブル13[[#This Row],[Channel Name]])*(MONTH(配信視聴2023上半期[Published Date])=3))</f>
        <v>0</v>
      </c>
      <c r="M44" s="1">
        <f>SUMPRODUCT((配信視聴2023上半期[Channel Name]=テーブル13[[#This Row],[Channel Name]])*(MONTH(配信視聴2023上半期[Published Date])=4))</f>
        <v>0</v>
      </c>
      <c r="N44" s="1">
        <f>SUMPRODUCT((配信視聴2023上半期[Channel Name]=テーブル13[[#This Row],[Channel Name]])*(MONTH(配信視聴2023上半期[Published Date])=5))</f>
        <v>1</v>
      </c>
      <c r="O44" s="1">
        <f>SUMPRODUCT((配信視聴2023上半期[Channel Name]=テーブル13[[#This Row],[Channel Name]])*(MONTH(配信視聴2023上半期[Published Date])=6))</f>
        <v>1</v>
      </c>
    </row>
    <row r="45" spans="2:15" x14ac:dyDescent="0.25">
      <c r="B45" s="1" t="s">
        <v>281</v>
      </c>
      <c r="C45" s="1" t="s">
        <v>9</v>
      </c>
      <c r="D45" s="1" t="s">
        <v>282</v>
      </c>
      <c r="E45" s="1" t="s">
        <v>283</v>
      </c>
      <c r="H45" s="1" t="s">
        <v>28</v>
      </c>
      <c r="I45" s="1">
        <f>COUNTIF(配信視聴2023上半期[Channel Name], テーブル13[[#This Row],[Channel Name]])</f>
        <v>2</v>
      </c>
      <c r="J45" s="1">
        <f>SUMPRODUCT((配信視聴2023上半期[Channel Name]=テーブル13[[#This Row],[Channel Name]])*(MONTH(配信視聴2023上半期[Published Date])=1))</f>
        <v>0</v>
      </c>
      <c r="K45" s="1">
        <f>SUMPRODUCT((配信視聴2023上半期[Channel Name]=テーブル13[[#This Row],[Channel Name]])*(MONTH(配信視聴2023上半期[Published Date])=2))</f>
        <v>0</v>
      </c>
      <c r="L45" s="1">
        <f>SUMPRODUCT((配信視聴2023上半期[Channel Name]=テーブル13[[#This Row],[Channel Name]])*(MONTH(配信視聴2023上半期[Published Date])=3))</f>
        <v>0</v>
      </c>
      <c r="M45" s="1">
        <f>SUMPRODUCT((配信視聴2023上半期[Channel Name]=テーブル13[[#This Row],[Channel Name]])*(MONTH(配信視聴2023上半期[Published Date])=4))</f>
        <v>0</v>
      </c>
      <c r="N45" s="1">
        <f>SUMPRODUCT((配信視聴2023上半期[Channel Name]=テーブル13[[#This Row],[Channel Name]])*(MONTH(配信視聴2023上半期[Published Date])=5))</f>
        <v>0</v>
      </c>
      <c r="O45" s="1">
        <f>SUMPRODUCT((配信視聴2023上半期[Channel Name]=テーブル13[[#This Row],[Channel Name]])*(MONTH(配信視聴2023上半期[Published Date])=6))</f>
        <v>2</v>
      </c>
    </row>
    <row r="46" spans="2:15" x14ac:dyDescent="0.25">
      <c r="B46" s="1" t="s">
        <v>284</v>
      </c>
      <c r="C46" s="1" t="s">
        <v>8</v>
      </c>
      <c r="D46" s="1" t="s">
        <v>285</v>
      </c>
      <c r="E46" s="1" t="s">
        <v>286</v>
      </c>
      <c r="H46" s="1" t="s">
        <v>91</v>
      </c>
      <c r="I46" s="1">
        <f>COUNTIF(配信視聴2023上半期[Channel Name], テーブル13[[#This Row],[Channel Name]])</f>
        <v>2</v>
      </c>
      <c r="J46" s="1">
        <f>SUMPRODUCT((配信視聴2023上半期[Channel Name]=テーブル13[[#This Row],[Channel Name]])*(MONTH(配信視聴2023上半期[Published Date])=1))</f>
        <v>0</v>
      </c>
      <c r="K46" s="1">
        <f>SUMPRODUCT((配信視聴2023上半期[Channel Name]=テーブル13[[#This Row],[Channel Name]])*(MONTH(配信視聴2023上半期[Published Date])=2))</f>
        <v>0</v>
      </c>
      <c r="L46" s="1">
        <f>SUMPRODUCT((配信視聴2023上半期[Channel Name]=テーブル13[[#This Row],[Channel Name]])*(MONTH(配信視聴2023上半期[Published Date])=3))</f>
        <v>0</v>
      </c>
      <c r="M46" s="1">
        <f>SUMPRODUCT((配信視聴2023上半期[Channel Name]=テーブル13[[#This Row],[Channel Name]])*(MONTH(配信視聴2023上半期[Published Date])=4))</f>
        <v>0</v>
      </c>
      <c r="N46" s="1">
        <f>SUMPRODUCT((配信視聴2023上半期[Channel Name]=テーブル13[[#This Row],[Channel Name]])*(MONTH(配信視聴2023上半期[Published Date])=5))</f>
        <v>0</v>
      </c>
      <c r="O46" s="1">
        <f>SUMPRODUCT((配信視聴2023上半期[Channel Name]=テーブル13[[#This Row],[Channel Name]])*(MONTH(配信視聴2023上半期[Published Date])=6))</f>
        <v>2</v>
      </c>
    </row>
    <row r="47" spans="2:15" x14ac:dyDescent="0.25">
      <c r="B47" s="1" t="s">
        <v>287</v>
      </c>
      <c r="C47" s="1" t="s">
        <v>85</v>
      </c>
      <c r="D47" s="1" t="s">
        <v>288</v>
      </c>
      <c r="E47" s="1" t="s">
        <v>289</v>
      </c>
      <c r="H47" s="1" t="s">
        <v>59</v>
      </c>
      <c r="I47" s="1">
        <f>COUNTIF(配信視聴2023上半期[Channel Name], テーブル13[[#This Row],[Channel Name]])</f>
        <v>2</v>
      </c>
      <c r="J47" s="1">
        <f>SUMPRODUCT((配信視聴2023上半期[Channel Name]=テーブル13[[#This Row],[Channel Name]])*(MONTH(配信視聴2023上半期[Published Date])=1))</f>
        <v>0</v>
      </c>
      <c r="K47" s="1">
        <f>SUMPRODUCT((配信視聴2023上半期[Channel Name]=テーブル13[[#This Row],[Channel Name]])*(MONTH(配信視聴2023上半期[Published Date])=2))</f>
        <v>0</v>
      </c>
      <c r="L47" s="1">
        <f>SUMPRODUCT((配信視聴2023上半期[Channel Name]=テーブル13[[#This Row],[Channel Name]])*(MONTH(配信視聴2023上半期[Published Date])=3))</f>
        <v>0</v>
      </c>
      <c r="M47" s="1">
        <f>SUMPRODUCT((配信視聴2023上半期[Channel Name]=テーブル13[[#This Row],[Channel Name]])*(MONTH(配信視聴2023上半期[Published Date])=4))</f>
        <v>0</v>
      </c>
      <c r="N47" s="1">
        <f>SUMPRODUCT((配信視聴2023上半期[Channel Name]=テーブル13[[#This Row],[Channel Name]])*(MONTH(配信視聴2023上半期[Published Date])=5))</f>
        <v>0</v>
      </c>
      <c r="O47" s="1">
        <f>SUMPRODUCT((配信視聴2023上半期[Channel Name]=テーブル13[[#This Row],[Channel Name]])*(MONTH(配信視聴2023上半期[Published Date])=6))</f>
        <v>2</v>
      </c>
    </row>
    <row r="48" spans="2:15" x14ac:dyDescent="0.25">
      <c r="B48" s="1" t="s">
        <v>290</v>
      </c>
      <c r="C48" s="1" t="s">
        <v>100</v>
      </c>
      <c r="D48" s="1" t="s">
        <v>291</v>
      </c>
      <c r="E48" s="1" t="s">
        <v>292</v>
      </c>
      <c r="H48" s="1" t="s">
        <v>98</v>
      </c>
      <c r="I48" s="1">
        <f>COUNTIF(配信視聴2023上半期[Channel Name], テーブル13[[#This Row],[Channel Name]])</f>
        <v>1</v>
      </c>
      <c r="J48" s="1">
        <f>SUMPRODUCT((配信視聴2023上半期[Channel Name]=テーブル13[[#This Row],[Channel Name]])*(MONTH(配信視聴2023上半期[Published Date])=1))</f>
        <v>1</v>
      </c>
      <c r="K48" s="1">
        <f>SUMPRODUCT((配信視聴2023上半期[Channel Name]=テーブル13[[#This Row],[Channel Name]])*(MONTH(配信視聴2023上半期[Published Date])=2))</f>
        <v>0</v>
      </c>
      <c r="L48" s="1">
        <f>SUMPRODUCT((配信視聴2023上半期[Channel Name]=テーブル13[[#This Row],[Channel Name]])*(MONTH(配信視聴2023上半期[Published Date])=3))</f>
        <v>0</v>
      </c>
      <c r="M48" s="1">
        <f>SUMPRODUCT((配信視聴2023上半期[Channel Name]=テーブル13[[#This Row],[Channel Name]])*(MONTH(配信視聴2023上半期[Published Date])=4))</f>
        <v>0</v>
      </c>
      <c r="N48" s="1">
        <f>SUMPRODUCT((配信視聴2023上半期[Channel Name]=テーブル13[[#This Row],[Channel Name]])*(MONTH(配信視聴2023上半期[Published Date])=5))</f>
        <v>0</v>
      </c>
      <c r="O48" s="1">
        <f>SUMPRODUCT((配信視聴2023上半期[Channel Name]=テーブル13[[#This Row],[Channel Name]])*(MONTH(配信視聴2023上半期[Published Date])=6))</f>
        <v>0</v>
      </c>
    </row>
    <row r="49" spans="2:15" x14ac:dyDescent="0.25">
      <c r="B49" s="1" t="s">
        <v>293</v>
      </c>
      <c r="C49" s="1" t="s">
        <v>31</v>
      </c>
      <c r="D49" s="1" t="s">
        <v>294</v>
      </c>
      <c r="E49" s="1" t="s">
        <v>295</v>
      </c>
      <c r="H49" s="1" t="s">
        <v>99</v>
      </c>
      <c r="I49" s="1">
        <f>COUNTIF(配信視聴2023上半期[Channel Name], テーブル13[[#This Row],[Channel Name]])</f>
        <v>1</v>
      </c>
      <c r="J49" s="1">
        <f>SUMPRODUCT((配信視聴2023上半期[Channel Name]=テーブル13[[#This Row],[Channel Name]])*(MONTH(配信視聴2023上半期[Published Date])=1))</f>
        <v>1</v>
      </c>
      <c r="K49" s="1">
        <f>SUMPRODUCT((配信視聴2023上半期[Channel Name]=テーブル13[[#This Row],[Channel Name]])*(MONTH(配信視聴2023上半期[Published Date])=2))</f>
        <v>0</v>
      </c>
      <c r="L49" s="1">
        <f>SUMPRODUCT((配信視聴2023上半期[Channel Name]=テーブル13[[#This Row],[Channel Name]])*(MONTH(配信視聴2023上半期[Published Date])=3))</f>
        <v>0</v>
      </c>
      <c r="M49" s="1">
        <f>SUMPRODUCT((配信視聴2023上半期[Channel Name]=テーブル13[[#This Row],[Channel Name]])*(MONTH(配信視聴2023上半期[Published Date])=4))</f>
        <v>0</v>
      </c>
      <c r="N49" s="1">
        <f>SUMPRODUCT((配信視聴2023上半期[Channel Name]=テーブル13[[#This Row],[Channel Name]])*(MONTH(配信視聴2023上半期[Published Date])=5))</f>
        <v>0</v>
      </c>
      <c r="O49" s="1">
        <f>SUMPRODUCT((配信視聴2023上半期[Channel Name]=テーブル13[[#This Row],[Channel Name]])*(MONTH(配信視聴2023上半期[Published Date])=6))</f>
        <v>0</v>
      </c>
    </row>
    <row r="50" spans="2:15" x14ac:dyDescent="0.25">
      <c r="B50" s="1" t="s">
        <v>296</v>
      </c>
      <c r="C50" s="1" t="s">
        <v>56</v>
      </c>
      <c r="D50" s="1" t="s">
        <v>297</v>
      </c>
      <c r="E50" s="1" t="s">
        <v>298</v>
      </c>
      <c r="H50" s="1" t="s">
        <v>100</v>
      </c>
      <c r="I50" s="1">
        <f>COUNTIF(配信視聴2023上半期[Channel Name], テーブル13[[#This Row],[Channel Name]])</f>
        <v>1</v>
      </c>
      <c r="J50" s="1">
        <f>SUMPRODUCT((配信視聴2023上半期[Channel Name]=テーブル13[[#This Row],[Channel Name]])*(MONTH(配信視聴2023上半期[Published Date])=1))</f>
        <v>1</v>
      </c>
      <c r="K50" s="1">
        <f>SUMPRODUCT((配信視聴2023上半期[Channel Name]=テーブル13[[#This Row],[Channel Name]])*(MONTH(配信視聴2023上半期[Published Date])=2))</f>
        <v>0</v>
      </c>
      <c r="L50" s="1">
        <f>SUMPRODUCT((配信視聴2023上半期[Channel Name]=テーブル13[[#This Row],[Channel Name]])*(MONTH(配信視聴2023上半期[Published Date])=3))</f>
        <v>0</v>
      </c>
      <c r="M50" s="1">
        <f>SUMPRODUCT((配信視聴2023上半期[Channel Name]=テーブル13[[#This Row],[Channel Name]])*(MONTH(配信視聴2023上半期[Published Date])=4))</f>
        <v>0</v>
      </c>
      <c r="N50" s="1">
        <f>SUMPRODUCT((配信視聴2023上半期[Channel Name]=テーブル13[[#This Row],[Channel Name]])*(MONTH(配信視聴2023上半期[Published Date])=5))</f>
        <v>0</v>
      </c>
      <c r="O50" s="1">
        <f>SUMPRODUCT((配信視聴2023上半期[Channel Name]=テーブル13[[#This Row],[Channel Name]])*(MONTH(配信視聴2023上半期[Published Date])=6))</f>
        <v>0</v>
      </c>
    </row>
    <row r="51" spans="2:15" x14ac:dyDescent="0.25">
      <c r="B51" s="1" t="s">
        <v>299</v>
      </c>
      <c r="C51" s="1" t="s">
        <v>101</v>
      </c>
      <c r="D51" s="1" t="s">
        <v>300</v>
      </c>
      <c r="E51" s="1" t="s">
        <v>301</v>
      </c>
      <c r="H51" s="1" t="s">
        <v>31</v>
      </c>
      <c r="I51" s="1">
        <f>COUNTIF(配信視聴2023上半期[Channel Name], テーブル13[[#This Row],[Channel Name]])</f>
        <v>1</v>
      </c>
      <c r="J51" s="1">
        <f>SUMPRODUCT((配信視聴2023上半期[Channel Name]=テーブル13[[#This Row],[Channel Name]])*(MONTH(配信視聴2023上半期[Published Date])=1))</f>
        <v>1</v>
      </c>
      <c r="K51" s="1">
        <f>SUMPRODUCT((配信視聴2023上半期[Channel Name]=テーブル13[[#This Row],[Channel Name]])*(MONTH(配信視聴2023上半期[Published Date])=2))</f>
        <v>0</v>
      </c>
      <c r="L51" s="1">
        <f>SUMPRODUCT((配信視聴2023上半期[Channel Name]=テーブル13[[#This Row],[Channel Name]])*(MONTH(配信視聴2023上半期[Published Date])=3))</f>
        <v>0</v>
      </c>
      <c r="M51" s="1">
        <f>SUMPRODUCT((配信視聴2023上半期[Channel Name]=テーブル13[[#This Row],[Channel Name]])*(MONTH(配信視聴2023上半期[Published Date])=4))</f>
        <v>0</v>
      </c>
      <c r="N51" s="1">
        <f>SUMPRODUCT((配信視聴2023上半期[Channel Name]=テーブル13[[#This Row],[Channel Name]])*(MONTH(配信視聴2023上半期[Published Date])=5))</f>
        <v>0</v>
      </c>
      <c r="O51" s="1">
        <f>SUMPRODUCT((配信視聴2023上半期[Channel Name]=テーブル13[[#This Row],[Channel Name]])*(MONTH(配信視聴2023上半期[Published Date])=6))</f>
        <v>0</v>
      </c>
    </row>
    <row r="52" spans="2:15" x14ac:dyDescent="0.25">
      <c r="B52" s="1" t="s">
        <v>302</v>
      </c>
      <c r="C52" s="1" t="s">
        <v>8</v>
      </c>
      <c r="D52" s="1" t="s">
        <v>303</v>
      </c>
      <c r="E52" s="1" t="s">
        <v>304</v>
      </c>
      <c r="H52" s="1" t="s">
        <v>56</v>
      </c>
      <c r="I52" s="1">
        <f>COUNTIF(配信視聴2023上半期[Channel Name], テーブル13[[#This Row],[Channel Name]])</f>
        <v>1</v>
      </c>
      <c r="J52" s="1">
        <f>SUMPRODUCT((配信視聴2023上半期[Channel Name]=テーブル13[[#This Row],[Channel Name]])*(MONTH(配信視聴2023上半期[Published Date])=1))</f>
        <v>1</v>
      </c>
      <c r="K52" s="1">
        <f>SUMPRODUCT((配信視聴2023上半期[Channel Name]=テーブル13[[#This Row],[Channel Name]])*(MONTH(配信視聴2023上半期[Published Date])=2))</f>
        <v>0</v>
      </c>
      <c r="L52" s="1">
        <f>SUMPRODUCT((配信視聴2023上半期[Channel Name]=テーブル13[[#This Row],[Channel Name]])*(MONTH(配信視聴2023上半期[Published Date])=3))</f>
        <v>0</v>
      </c>
      <c r="M52" s="1">
        <f>SUMPRODUCT((配信視聴2023上半期[Channel Name]=テーブル13[[#This Row],[Channel Name]])*(MONTH(配信視聴2023上半期[Published Date])=4))</f>
        <v>0</v>
      </c>
      <c r="N52" s="1">
        <f>SUMPRODUCT((配信視聴2023上半期[Channel Name]=テーブル13[[#This Row],[Channel Name]])*(MONTH(配信視聴2023上半期[Published Date])=5))</f>
        <v>0</v>
      </c>
      <c r="O52" s="1">
        <f>SUMPRODUCT((配信視聴2023上半期[Channel Name]=テーブル13[[#This Row],[Channel Name]])*(MONTH(配信視聴2023上半期[Published Date])=6))</f>
        <v>0</v>
      </c>
    </row>
    <row r="53" spans="2:15" x14ac:dyDescent="0.25">
      <c r="B53" s="1" t="s">
        <v>305</v>
      </c>
      <c r="C53" s="1" t="s">
        <v>9</v>
      </c>
      <c r="D53" s="1" t="s">
        <v>306</v>
      </c>
      <c r="E53" s="1" t="s">
        <v>307</v>
      </c>
      <c r="H53" s="1" t="s">
        <v>101</v>
      </c>
      <c r="I53" s="1">
        <f>COUNTIF(配信視聴2023上半期[Channel Name], テーブル13[[#This Row],[Channel Name]])</f>
        <v>1</v>
      </c>
      <c r="J53" s="1">
        <f>SUMPRODUCT((配信視聴2023上半期[Channel Name]=テーブル13[[#This Row],[Channel Name]])*(MONTH(配信視聴2023上半期[Published Date])=1))</f>
        <v>1</v>
      </c>
      <c r="K53" s="1">
        <f>SUMPRODUCT((配信視聴2023上半期[Channel Name]=テーブル13[[#This Row],[Channel Name]])*(MONTH(配信視聴2023上半期[Published Date])=2))</f>
        <v>0</v>
      </c>
      <c r="L53" s="1">
        <f>SUMPRODUCT((配信視聴2023上半期[Channel Name]=テーブル13[[#This Row],[Channel Name]])*(MONTH(配信視聴2023上半期[Published Date])=3))</f>
        <v>0</v>
      </c>
      <c r="M53" s="1">
        <f>SUMPRODUCT((配信視聴2023上半期[Channel Name]=テーブル13[[#This Row],[Channel Name]])*(MONTH(配信視聴2023上半期[Published Date])=4))</f>
        <v>0</v>
      </c>
      <c r="N53" s="1">
        <f>SUMPRODUCT((配信視聴2023上半期[Channel Name]=テーブル13[[#This Row],[Channel Name]])*(MONTH(配信視聴2023上半期[Published Date])=5))</f>
        <v>0</v>
      </c>
      <c r="O53" s="1">
        <f>SUMPRODUCT((配信視聴2023上半期[Channel Name]=テーブル13[[#This Row],[Channel Name]])*(MONTH(配信視聴2023上半期[Published Date])=6))</f>
        <v>0</v>
      </c>
    </row>
    <row r="54" spans="2:15" x14ac:dyDescent="0.25">
      <c r="B54" s="1" t="s">
        <v>308</v>
      </c>
      <c r="C54" s="1" t="s">
        <v>102</v>
      </c>
      <c r="D54" s="1" t="s">
        <v>309</v>
      </c>
      <c r="E54" s="1" t="s">
        <v>310</v>
      </c>
      <c r="H54" s="1" t="s">
        <v>102</v>
      </c>
      <c r="I54" s="1">
        <f>COUNTIF(配信視聴2023上半期[Channel Name], テーブル13[[#This Row],[Channel Name]])</f>
        <v>1</v>
      </c>
      <c r="J54" s="1">
        <f>SUMPRODUCT((配信視聴2023上半期[Channel Name]=テーブル13[[#This Row],[Channel Name]])*(MONTH(配信視聴2023上半期[Published Date])=1))</f>
        <v>1</v>
      </c>
      <c r="K54" s="1">
        <f>SUMPRODUCT((配信視聴2023上半期[Channel Name]=テーブル13[[#This Row],[Channel Name]])*(MONTH(配信視聴2023上半期[Published Date])=2))</f>
        <v>0</v>
      </c>
      <c r="L54" s="1">
        <f>SUMPRODUCT((配信視聴2023上半期[Channel Name]=テーブル13[[#This Row],[Channel Name]])*(MONTH(配信視聴2023上半期[Published Date])=3))</f>
        <v>0</v>
      </c>
      <c r="M54" s="1">
        <f>SUMPRODUCT((配信視聴2023上半期[Channel Name]=テーブル13[[#This Row],[Channel Name]])*(MONTH(配信視聴2023上半期[Published Date])=4))</f>
        <v>0</v>
      </c>
      <c r="N54" s="1">
        <f>SUMPRODUCT((配信視聴2023上半期[Channel Name]=テーブル13[[#This Row],[Channel Name]])*(MONTH(配信視聴2023上半期[Published Date])=5))</f>
        <v>0</v>
      </c>
      <c r="O54" s="1">
        <f>SUMPRODUCT((配信視聴2023上半期[Channel Name]=テーブル13[[#This Row],[Channel Name]])*(MONTH(配信視聴2023上半期[Published Date])=6))</f>
        <v>0</v>
      </c>
    </row>
    <row r="55" spans="2:15" x14ac:dyDescent="0.25">
      <c r="B55" s="1" t="s">
        <v>311</v>
      </c>
      <c r="C55" s="1" t="s">
        <v>103</v>
      </c>
      <c r="D55" s="1" t="s">
        <v>312</v>
      </c>
      <c r="E55" s="1" t="s">
        <v>313</v>
      </c>
      <c r="H55" s="1" t="s">
        <v>103</v>
      </c>
      <c r="I55" s="1">
        <f>COUNTIF(配信視聴2023上半期[Channel Name], テーブル13[[#This Row],[Channel Name]])</f>
        <v>1</v>
      </c>
      <c r="J55" s="1">
        <f>SUMPRODUCT((配信視聴2023上半期[Channel Name]=テーブル13[[#This Row],[Channel Name]])*(MONTH(配信視聴2023上半期[Published Date])=1))</f>
        <v>1</v>
      </c>
      <c r="K55" s="1">
        <f>SUMPRODUCT((配信視聴2023上半期[Channel Name]=テーブル13[[#This Row],[Channel Name]])*(MONTH(配信視聴2023上半期[Published Date])=2))</f>
        <v>0</v>
      </c>
      <c r="L55" s="1">
        <f>SUMPRODUCT((配信視聴2023上半期[Channel Name]=テーブル13[[#This Row],[Channel Name]])*(MONTH(配信視聴2023上半期[Published Date])=3))</f>
        <v>0</v>
      </c>
      <c r="M55" s="1">
        <f>SUMPRODUCT((配信視聴2023上半期[Channel Name]=テーブル13[[#This Row],[Channel Name]])*(MONTH(配信視聴2023上半期[Published Date])=4))</f>
        <v>0</v>
      </c>
      <c r="N55" s="1">
        <f>SUMPRODUCT((配信視聴2023上半期[Channel Name]=テーブル13[[#This Row],[Channel Name]])*(MONTH(配信視聴2023上半期[Published Date])=5))</f>
        <v>0</v>
      </c>
      <c r="O55" s="1">
        <f>SUMPRODUCT((配信視聴2023上半期[Channel Name]=テーブル13[[#This Row],[Channel Name]])*(MONTH(配信視聴2023上半期[Published Date])=6))</f>
        <v>0</v>
      </c>
    </row>
    <row r="56" spans="2:15" x14ac:dyDescent="0.25">
      <c r="B56" s="1" t="s">
        <v>314</v>
      </c>
      <c r="C56" s="1" t="s">
        <v>34</v>
      </c>
      <c r="D56" s="1" t="s">
        <v>315</v>
      </c>
      <c r="E56" s="1" t="s">
        <v>316</v>
      </c>
      <c r="H56" s="1" t="s">
        <v>34</v>
      </c>
      <c r="I56" s="1">
        <f>COUNTIF(配信視聴2023上半期[Channel Name], テーブル13[[#This Row],[Channel Name]])</f>
        <v>1</v>
      </c>
      <c r="J56" s="1">
        <f>SUMPRODUCT((配信視聴2023上半期[Channel Name]=テーブル13[[#This Row],[Channel Name]])*(MONTH(配信視聴2023上半期[Published Date])=1))</f>
        <v>1</v>
      </c>
      <c r="K56" s="1">
        <f>SUMPRODUCT((配信視聴2023上半期[Channel Name]=テーブル13[[#This Row],[Channel Name]])*(MONTH(配信視聴2023上半期[Published Date])=2))</f>
        <v>0</v>
      </c>
      <c r="L56" s="1">
        <f>SUMPRODUCT((配信視聴2023上半期[Channel Name]=テーブル13[[#This Row],[Channel Name]])*(MONTH(配信視聴2023上半期[Published Date])=3))</f>
        <v>0</v>
      </c>
      <c r="M56" s="1">
        <f>SUMPRODUCT((配信視聴2023上半期[Channel Name]=テーブル13[[#This Row],[Channel Name]])*(MONTH(配信視聴2023上半期[Published Date])=4))</f>
        <v>0</v>
      </c>
      <c r="N56" s="1">
        <f>SUMPRODUCT((配信視聴2023上半期[Channel Name]=テーブル13[[#This Row],[Channel Name]])*(MONTH(配信視聴2023上半期[Published Date])=5))</f>
        <v>0</v>
      </c>
      <c r="O56" s="1">
        <f>SUMPRODUCT((配信視聴2023上半期[Channel Name]=テーブル13[[#This Row],[Channel Name]])*(MONTH(配信視聴2023上半期[Published Date])=6))</f>
        <v>0</v>
      </c>
    </row>
    <row r="57" spans="2:15" x14ac:dyDescent="0.25">
      <c r="B57" s="1" t="s">
        <v>317</v>
      </c>
      <c r="C57" s="1" t="s">
        <v>8</v>
      </c>
      <c r="D57" s="1" t="s">
        <v>318</v>
      </c>
      <c r="E57" s="1" t="s">
        <v>319</v>
      </c>
      <c r="H57" s="1" t="s">
        <v>104</v>
      </c>
      <c r="I57" s="1">
        <f>COUNTIF(配信視聴2023上半期[Channel Name], テーブル13[[#This Row],[Channel Name]])</f>
        <v>1</v>
      </c>
      <c r="J57" s="1">
        <f>SUMPRODUCT((配信視聴2023上半期[Channel Name]=テーブル13[[#This Row],[Channel Name]])*(MONTH(配信視聴2023上半期[Published Date])=1))</f>
        <v>1</v>
      </c>
      <c r="K57" s="1">
        <f>SUMPRODUCT((配信視聴2023上半期[Channel Name]=テーブル13[[#This Row],[Channel Name]])*(MONTH(配信視聴2023上半期[Published Date])=2))</f>
        <v>0</v>
      </c>
      <c r="L57" s="1">
        <f>SUMPRODUCT((配信視聴2023上半期[Channel Name]=テーブル13[[#This Row],[Channel Name]])*(MONTH(配信視聴2023上半期[Published Date])=3))</f>
        <v>0</v>
      </c>
      <c r="M57" s="1">
        <f>SUMPRODUCT((配信視聴2023上半期[Channel Name]=テーブル13[[#This Row],[Channel Name]])*(MONTH(配信視聴2023上半期[Published Date])=4))</f>
        <v>0</v>
      </c>
      <c r="N57" s="1">
        <f>SUMPRODUCT((配信視聴2023上半期[Channel Name]=テーブル13[[#This Row],[Channel Name]])*(MONTH(配信視聴2023上半期[Published Date])=5))</f>
        <v>0</v>
      </c>
      <c r="O57" s="1">
        <f>SUMPRODUCT((配信視聴2023上半期[Channel Name]=テーブル13[[#This Row],[Channel Name]])*(MONTH(配信視聴2023上半期[Published Date])=6))</f>
        <v>0</v>
      </c>
    </row>
    <row r="58" spans="2:15" x14ac:dyDescent="0.25">
      <c r="B58" s="1" t="s">
        <v>320</v>
      </c>
      <c r="C58" s="1" t="s">
        <v>9</v>
      </c>
      <c r="D58" s="1" t="s">
        <v>321</v>
      </c>
      <c r="E58" s="1" t="s">
        <v>322</v>
      </c>
      <c r="H58" s="1" t="s">
        <v>75</v>
      </c>
      <c r="I58" s="1">
        <f>COUNTIF(配信視聴2023上半期[Channel Name], テーブル13[[#This Row],[Channel Name]])</f>
        <v>1</v>
      </c>
      <c r="J58" s="1">
        <f>SUMPRODUCT((配信視聴2023上半期[Channel Name]=テーブル13[[#This Row],[Channel Name]])*(MONTH(配信視聴2023上半期[Published Date])=1))</f>
        <v>0</v>
      </c>
      <c r="K58" s="1">
        <f>SUMPRODUCT((配信視聴2023上半期[Channel Name]=テーブル13[[#This Row],[Channel Name]])*(MONTH(配信視聴2023上半期[Published Date])=2))</f>
        <v>1</v>
      </c>
      <c r="L58" s="1">
        <f>SUMPRODUCT((配信視聴2023上半期[Channel Name]=テーブル13[[#This Row],[Channel Name]])*(MONTH(配信視聴2023上半期[Published Date])=3))</f>
        <v>0</v>
      </c>
      <c r="M58" s="1">
        <f>SUMPRODUCT((配信視聴2023上半期[Channel Name]=テーブル13[[#This Row],[Channel Name]])*(MONTH(配信視聴2023上半期[Published Date])=4))</f>
        <v>0</v>
      </c>
      <c r="N58" s="1">
        <f>SUMPRODUCT((配信視聴2023上半期[Channel Name]=テーブル13[[#This Row],[Channel Name]])*(MONTH(配信視聴2023上半期[Published Date])=5))</f>
        <v>0</v>
      </c>
      <c r="O58" s="1">
        <f>SUMPRODUCT((配信視聴2023上半期[Channel Name]=テーブル13[[#This Row],[Channel Name]])*(MONTH(配信視聴2023上半期[Published Date])=6))</f>
        <v>0</v>
      </c>
    </row>
    <row r="59" spans="2:15" x14ac:dyDescent="0.25">
      <c r="B59" s="1" t="s">
        <v>323</v>
      </c>
      <c r="C59" s="1" t="s">
        <v>27</v>
      </c>
      <c r="D59" s="1" t="s">
        <v>324</v>
      </c>
      <c r="E59" s="1" t="s">
        <v>325</v>
      </c>
      <c r="H59" s="1" t="s">
        <v>105</v>
      </c>
      <c r="I59" s="1">
        <f>COUNTIF(配信視聴2023上半期[Channel Name], テーブル13[[#This Row],[Channel Name]])</f>
        <v>1</v>
      </c>
      <c r="J59" s="1">
        <f>SUMPRODUCT((配信視聴2023上半期[Channel Name]=テーブル13[[#This Row],[Channel Name]])*(MONTH(配信視聴2023上半期[Published Date])=1))</f>
        <v>0</v>
      </c>
      <c r="K59" s="1">
        <f>SUMPRODUCT((配信視聴2023上半期[Channel Name]=テーブル13[[#This Row],[Channel Name]])*(MONTH(配信視聴2023上半期[Published Date])=2))</f>
        <v>1</v>
      </c>
      <c r="L59" s="1">
        <f>SUMPRODUCT((配信視聴2023上半期[Channel Name]=テーブル13[[#This Row],[Channel Name]])*(MONTH(配信視聴2023上半期[Published Date])=3))</f>
        <v>0</v>
      </c>
      <c r="M59" s="1">
        <f>SUMPRODUCT((配信視聴2023上半期[Channel Name]=テーブル13[[#This Row],[Channel Name]])*(MONTH(配信視聴2023上半期[Published Date])=4))</f>
        <v>0</v>
      </c>
      <c r="N59" s="1">
        <f>SUMPRODUCT((配信視聴2023上半期[Channel Name]=テーブル13[[#This Row],[Channel Name]])*(MONTH(配信視聴2023上半期[Published Date])=5))</f>
        <v>0</v>
      </c>
      <c r="O59" s="1">
        <f>SUMPRODUCT((配信視聴2023上半期[Channel Name]=テーブル13[[#This Row],[Channel Name]])*(MONTH(配信視聴2023上半期[Published Date])=6))</f>
        <v>0</v>
      </c>
    </row>
    <row r="60" spans="2:15" x14ac:dyDescent="0.25">
      <c r="B60" s="1" t="s">
        <v>326</v>
      </c>
      <c r="C60" s="1" t="s">
        <v>13</v>
      </c>
      <c r="D60" s="1" t="s">
        <v>327</v>
      </c>
      <c r="E60" s="1" t="s">
        <v>328</v>
      </c>
      <c r="H60" s="1" t="s">
        <v>106</v>
      </c>
      <c r="I60" s="1">
        <f>COUNTIF(配信視聴2023上半期[Channel Name], テーブル13[[#This Row],[Channel Name]])</f>
        <v>1</v>
      </c>
      <c r="J60" s="1">
        <f>SUMPRODUCT((配信視聴2023上半期[Channel Name]=テーブル13[[#This Row],[Channel Name]])*(MONTH(配信視聴2023上半期[Published Date])=1))</f>
        <v>0</v>
      </c>
      <c r="K60" s="1">
        <f>SUMPRODUCT((配信視聴2023上半期[Channel Name]=テーブル13[[#This Row],[Channel Name]])*(MONTH(配信視聴2023上半期[Published Date])=2))</f>
        <v>1</v>
      </c>
      <c r="L60" s="1">
        <f>SUMPRODUCT((配信視聴2023上半期[Channel Name]=テーブル13[[#This Row],[Channel Name]])*(MONTH(配信視聴2023上半期[Published Date])=3))</f>
        <v>0</v>
      </c>
      <c r="M60" s="1">
        <f>SUMPRODUCT((配信視聴2023上半期[Channel Name]=テーブル13[[#This Row],[Channel Name]])*(MONTH(配信視聴2023上半期[Published Date])=4))</f>
        <v>0</v>
      </c>
      <c r="N60" s="1">
        <f>SUMPRODUCT((配信視聴2023上半期[Channel Name]=テーブル13[[#This Row],[Channel Name]])*(MONTH(配信視聴2023上半期[Published Date])=5))</f>
        <v>0</v>
      </c>
      <c r="O60" s="1">
        <f>SUMPRODUCT((配信視聴2023上半期[Channel Name]=テーブル13[[#This Row],[Channel Name]])*(MONTH(配信視聴2023上半期[Published Date])=6))</f>
        <v>0</v>
      </c>
    </row>
    <row r="61" spans="2:15" x14ac:dyDescent="0.25">
      <c r="B61" s="1" t="s">
        <v>329</v>
      </c>
      <c r="C61" s="1" t="s">
        <v>8</v>
      </c>
      <c r="D61" s="1" t="s">
        <v>330</v>
      </c>
      <c r="E61" s="1" t="s">
        <v>331</v>
      </c>
      <c r="H61" s="1" t="s">
        <v>107</v>
      </c>
      <c r="I61" s="1">
        <f>COUNTIF(配信視聴2023上半期[Channel Name], テーブル13[[#This Row],[Channel Name]])</f>
        <v>1</v>
      </c>
      <c r="J61" s="1">
        <f>SUMPRODUCT((配信視聴2023上半期[Channel Name]=テーブル13[[#This Row],[Channel Name]])*(MONTH(配信視聴2023上半期[Published Date])=1))</f>
        <v>0</v>
      </c>
      <c r="K61" s="1">
        <f>SUMPRODUCT((配信視聴2023上半期[Channel Name]=テーブル13[[#This Row],[Channel Name]])*(MONTH(配信視聴2023上半期[Published Date])=2))</f>
        <v>0</v>
      </c>
      <c r="L61" s="1">
        <f>SUMPRODUCT((配信視聴2023上半期[Channel Name]=テーブル13[[#This Row],[Channel Name]])*(MONTH(配信視聴2023上半期[Published Date])=3))</f>
        <v>1</v>
      </c>
      <c r="M61" s="1">
        <f>SUMPRODUCT((配信視聴2023上半期[Channel Name]=テーブル13[[#This Row],[Channel Name]])*(MONTH(配信視聴2023上半期[Published Date])=4))</f>
        <v>0</v>
      </c>
      <c r="N61" s="1">
        <f>SUMPRODUCT((配信視聴2023上半期[Channel Name]=テーブル13[[#This Row],[Channel Name]])*(MONTH(配信視聴2023上半期[Published Date])=5))</f>
        <v>0</v>
      </c>
      <c r="O61" s="1">
        <f>SUMPRODUCT((配信視聴2023上半期[Channel Name]=テーブル13[[#This Row],[Channel Name]])*(MONTH(配信視聴2023上半期[Published Date])=6))</f>
        <v>0</v>
      </c>
    </row>
    <row r="62" spans="2:15" x14ac:dyDescent="0.25">
      <c r="B62" s="1" t="s">
        <v>332</v>
      </c>
      <c r="C62" s="1" t="s">
        <v>8</v>
      </c>
      <c r="D62" s="1" t="s">
        <v>333</v>
      </c>
      <c r="E62" s="1" t="s">
        <v>334</v>
      </c>
      <c r="H62" s="1" t="s">
        <v>108</v>
      </c>
      <c r="I62" s="1">
        <f>COUNTIF(配信視聴2023上半期[Channel Name], テーブル13[[#This Row],[Channel Name]])</f>
        <v>1</v>
      </c>
      <c r="J62" s="1">
        <f>SUMPRODUCT((配信視聴2023上半期[Channel Name]=テーブル13[[#This Row],[Channel Name]])*(MONTH(配信視聴2023上半期[Published Date])=1))</f>
        <v>0</v>
      </c>
      <c r="K62" s="1">
        <f>SUMPRODUCT((配信視聴2023上半期[Channel Name]=テーブル13[[#This Row],[Channel Name]])*(MONTH(配信視聴2023上半期[Published Date])=2))</f>
        <v>0</v>
      </c>
      <c r="L62" s="1">
        <f>SUMPRODUCT((配信視聴2023上半期[Channel Name]=テーブル13[[#This Row],[Channel Name]])*(MONTH(配信視聴2023上半期[Published Date])=3))</f>
        <v>1</v>
      </c>
      <c r="M62" s="1">
        <f>SUMPRODUCT((配信視聴2023上半期[Channel Name]=テーブル13[[#This Row],[Channel Name]])*(MONTH(配信視聴2023上半期[Published Date])=4))</f>
        <v>0</v>
      </c>
      <c r="N62" s="1">
        <f>SUMPRODUCT((配信視聴2023上半期[Channel Name]=テーブル13[[#This Row],[Channel Name]])*(MONTH(配信視聴2023上半期[Published Date])=5))</f>
        <v>0</v>
      </c>
      <c r="O62" s="1">
        <f>SUMPRODUCT((配信視聴2023上半期[Channel Name]=テーブル13[[#This Row],[Channel Name]])*(MONTH(配信視聴2023上半期[Published Date])=6))</f>
        <v>0</v>
      </c>
    </row>
    <row r="63" spans="2:15" x14ac:dyDescent="0.25">
      <c r="B63" s="1" t="s">
        <v>335</v>
      </c>
      <c r="C63" s="1" t="s">
        <v>27</v>
      </c>
      <c r="D63" s="1" t="s">
        <v>336</v>
      </c>
      <c r="E63" s="1" t="s">
        <v>337</v>
      </c>
      <c r="H63" s="1" t="s">
        <v>109</v>
      </c>
      <c r="I63" s="1">
        <f>COUNTIF(配信視聴2023上半期[Channel Name], テーブル13[[#This Row],[Channel Name]])</f>
        <v>1</v>
      </c>
      <c r="J63" s="1">
        <f>SUMPRODUCT((配信視聴2023上半期[Channel Name]=テーブル13[[#This Row],[Channel Name]])*(MONTH(配信視聴2023上半期[Published Date])=1))</f>
        <v>0</v>
      </c>
      <c r="K63" s="1">
        <f>SUMPRODUCT((配信視聴2023上半期[Channel Name]=テーブル13[[#This Row],[Channel Name]])*(MONTH(配信視聴2023上半期[Published Date])=2))</f>
        <v>0</v>
      </c>
      <c r="L63" s="1">
        <f>SUMPRODUCT((配信視聴2023上半期[Channel Name]=テーブル13[[#This Row],[Channel Name]])*(MONTH(配信視聴2023上半期[Published Date])=3))</f>
        <v>1</v>
      </c>
      <c r="M63" s="1">
        <f>SUMPRODUCT((配信視聴2023上半期[Channel Name]=テーブル13[[#This Row],[Channel Name]])*(MONTH(配信視聴2023上半期[Published Date])=4))</f>
        <v>0</v>
      </c>
      <c r="N63" s="1">
        <f>SUMPRODUCT((配信視聴2023上半期[Channel Name]=テーブル13[[#This Row],[Channel Name]])*(MONTH(配信視聴2023上半期[Published Date])=5))</f>
        <v>0</v>
      </c>
      <c r="O63" s="1">
        <f>SUMPRODUCT((配信視聴2023上半期[Channel Name]=テーブル13[[#This Row],[Channel Name]])*(MONTH(配信視聴2023上半期[Published Date])=6))</f>
        <v>0</v>
      </c>
    </row>
    <row r="64" spans="2:15" x14ac:dyDescent="0.25">
      <c r="B64" s="1" t="s">
        <v>338</v>
      </c>
      <c r="C64" s="1" t="s">
        <v>25</v>
      </c>
      <c r="D64" s="1" t="s">
        <v>339</v>
      </c>
      <c r="E64" s="1" t="s">
        <v>340</v>
      </c>
      <c r="H64" s="1" t="s">
        <v>110</v>
      </c>
      <c r="I64" s="1">
        <f>COUNTIF(配信視聴2023上半期[Channel Name], テーブル13[[#This Row],[Channel Name]])</f>
        <v>1</v>
      </c>
      <c r="J64" s="1">
        <f>SUMPRODUCT((配信視聴2023上半期[Channel Name]=テーブル13[[#This Row],[Channel Name]])*(MONTH(配信視聴2023上半期[Published Date])=1))</f>
        <v>0</v>
      </c>
      <c r="K64" s="1">
        <f>SUMPRODUCT((配信視聴2023上半期[Channel Name]=テーブル13[[#This Row],[Channel Name]])*(MONTH(配信視聴2023上半期[Published Date])=2))</f>
        <v>0</v>
      </c>
      <c r="L64" s="1">
        <f>SUMPRODUCT((配信視聴2023上半期[Channel Name]=テーブル13[[#This Row],[Channel Name]])*(MONTH(配信視聴2023上半期[Published Date])=3))</f>
        <v>0</v>
      </c>
      <c r="M64" s="1">
        <f>SUMPRODUCT((配信視聴2023上半期[Channel Name]=テーブル13[[#This Row],[Channel Name]])*(MONTH(配信視聴2023上半期[Published Date])=4))</f>
        <v>0</v>
      </c>
      <c r="N64" s="1">
        <f>SUMPRODUCT((配信視聴2023上半期[Channel Name]=テーブル13[[#This Row],[Channel Name]])*(MONTH(配信視聴2023上半期[Published Date])=5))</f>
        <v>0</v>
      </c>
      <c r="O64" s="1">
        <f>SUMPRODUCT((配信視聴2023上半期[Channel Name]=テーブル13[[#This Row],[Channel Name]])*(MONTH(配信視聴2023上半期[Published Date])=6))</f>
        <v>0</v>
      </c>
    </row>
    <row r="65" spans="2:15" x14ac:dyDescent="0.25">
      <c r="B65" s="1" t="s">
        <v>341</v>
      </c>
      <c r="C65" s="1" t="s">
        <v>13</v>
      </c>
      <c r="D65" s="1" t="s">
        <v>342</v>
      </c>
      <c r="E65" s="1" t="s">
        <v>343</v>
      </c>
      <c r="H65" s="1" t="s">
        <v>44</v>
      </c>
      <c r="I65" s="1">
        <f>COUNTIF(配信視聴2023上半期[Channel Name], テーブル13[[#This Row],[Channel Name]])</f>
        <v>1</v>
      </c>
      <c r="J65" s="1">
        <f>SUMPRODUCT((配信視聴2023上半期[Channel Name]=テーブル13[[#This Row],[Channel Name]])*(MONTH(配信視聴2023上半期[Published Date])=1))</f>
        <v>0</v>
      </c>
      <c r="K65" s="1">
        <f>SUMPRODUCT((配信視聴2023上半期[Channel Name]=テーブル13[[#This Row],[Channel Name]])*(MONTH(配信視聴2023上半期[Published Date])=2))</f>
        <v>0</v>
      </c>
      <c r="L65" s="1">
        <f>SUMPRODUCT((配信視聴2023上半期[Channel Name]=テーブル13[[#This Row],[Channel Name]])*(MONTH(配信視聴2023上半期[Published Date])=3))</f>
        <v>0</v>
      </c>
      <c r="M65" s="1">
        <f>SUMPRODUCT((配信視聴2023上半期[Channel Name]=テーブル13[[#This Row],[Channel Name]])*(MONTH(配信視聴2023上半期[Published Date])=4))</f>
        <v>1</v>
      </c>
      <c r="N65" s="1">
        <f>SUMPRODUCT((配信視聴2023上半期[Channel Name]=テーブル13[[#This Row],[Channel Name]])*(MONTH(配信視聴2023上半期[Published Date])=5))</f>
        <v>0</v>
      </c>
      <c r="O65" s="1">
        <f>SUMPRODUCT((配信視聴2023上半期[Channel Name]=テーブル13[[#This Row],[Channel Name]])*(MONTH(配信視聴2023上半期[Published Date])=6))</f>
        <v>0</v>
      </c>
    </row>
    <row r="66" spans="2:15" x14ac:dyDescent="0.25">
      <c r="B66" s="1" t="s">
        <v>344</v>
      </c>
      <c r="C66" s="1" t="s">
        <v>51</v>
      </c>
      <c r="D66" s="1" t="s">
        <v>345</v>
      </c>
      <c r="E66" s="1" t="s">
        <v>346</v>
      </c>
      <c r="H66" s="1" t="s">
        <v>111</v>
      </c>
      <c r="I66" s="1">
        <f>COUNTIF(配信視聴2023上半期[Channel Name], テーブル13[[#This Row],[Channel Name]])</f>
        <v>1</v>
      </c>
      <c r="J66" s="1">
        <f>SUMPRODUCT((配信視聴2023上半期[Channel Name]=テーブル13[[#This Row],[Channel Name]])*(MONTH(配信視聴2023上半期[Published Date])=1))</f>
        <v>0</v>
      </c>
      <c r="K66" s="1">
        <f>SUMPRODUCT((配信視聴2023上半期[Channel Name]=テーブル13[[#This Row],[Channel Name]])*(MONTH(配信視聴2023上半期[Published Date])=2))</f>
        <v>0</v>
      </c>
      <c r="L66" s="1">
        <f>SUMPRODUCT((配信視聴2023上半期[Channel Name]=テーブル13[[#This Row],[Channel Name]])*(MONTH(配信視聴2023上半期[Published Date])=3))</f>
        <v>0</v>
      </c>
      <c r="M66" s="1">
        <f>SUMPRODUCT((配信視聴2023上半期[Channel Name]=テーブル13[[#This Row],[Channel Name]])*(MONTH(配信視聴2023上半期[Published Date])=4))</f>
        <v>1</v>
      </c>
      <c r="N66" s="1">
        <f>SUMPRODUCT((配信視聴2023上半期[Channel Name]=テーブル13[[#This Row],[Channel Name]])*(MONTH(配信視聴2023上半期[Published Date])=5))</f>
        <v>0</v>
      </c>
      <c r="O66" s="1">
        <f>SUMPRODUCT((配信視聴2023上半期[Channel Name]=テーブル13[[#This Row],[Channel Name]])*(MONTH(配信視聴2023上半期[Published Date])=6))</f>
        <v>0</v>
      </c>
    </row>
    <row r="67" spans="2:15" x14ac:dyDescent="0.25">
      <c r="B67" s="1" t="s">
        <v>347</v>
      </c>
      <c r="C67" s="1" t="s">
        <v>8</v>
      </c>
      <c r="D67" s="1" t="s">
        <v>348</v>
      </c>
      <c r="E67" s="1" t="s">
        <v>349</v>
      </c>
      <c r="H67" s="1" t="s">
        <v>93</v>
      </c>
      <c r="I67" s="1">
        <f>COUNTIF(配信視聴2023上半期[Channel Name], テーブル13[[#This Row],[Channel Name]])</f>
        <v>1</v>
      </c>
      <c r="J67" s="1">
        <f>SUMPRODUCT((配信視聴2023上半期[Channel Name]=テーブル13[[#This Row],[Channel Name]])*(MONTH(配信視聴2023上半期[Published Date])=1))</f>
        <v>0</v>
      </c>
      <c r="K67" s="1">
        <f>SUMPRODUCT((配信視聴2023上半期[Channel Name]=テーブル13[[#This Row],[Channel Name]])*(MONTH(配信視聴2023上半期[Published Date])=2))</f>
        <v>0</v>
      </c>
      <c r="L67" s="1">
        <f>SUMPRODUCT((配信視聴2023上半期[Channel Name]=テーブル13[[#This Row],[Channel Name]])*(MONTH(配信視聴2023上半期[Published Date])=3))</f>
        <v>0</v>
      </c>
      <c r="M67" s="1">
        <f>SUMPRODUCT((配信視聴2023上半期[Channel Name]=テーブル13[[#This Row],[Channel Name]])*(MONTH(配信視聴2023上半期[Published Date])=4))</f>
        <v>1</v>
      </c>
      <c r="N67" s="1">
        <f>SUMPRODUCT((配信視聴2023上半期[Channel Name]=テーブル13[[#This Row],[Channel Name]])*(MONTH(配信視聴2023上半期[Published Date])=5))</f>
        <v>0</v>
      </c>
      <c r="O67" s="1">
        <f>SUMPRODUCT((配信視聴2023上半期[Channel Name]=テーブル13[[#This Row],[Channel Name]])*(MONTH(配信視聴2023上半期[Published Date])=6))</f>
        <v>0</v>
      </c>
    </row>
    <row r="68" spans="2:15" x14ac:dyDescent="0.25">
      <c r="B68" s="1" t="s">
        <v>350</v>
      </c>
      <c r="C68" s="1" t="s">
        <v>25</v>
      </c>
      <c r="D68" s="1" t="s">
        <v>351</v>
      </c>
      <c r="E68" s="1" t="s">
        <v>352</v>
      </c>
      <c r="H68" s="1" t="s">
        <v>112</v>
      </c>
      <c r="I68" s="1">
        <f>COUNTIF(配信視聴2023上半期[Channel Name], テーブル13[[#This Row],[Channel Name]])</f>
        <v>1</v>
      </c>
      <c r="J68" s="1">
        <f>SUMPRODUCT((配信視聴2023上半期[Channel Name]=テーブル13[[#This Row],[Channel Name]])*(MONTH(配信視聴2023上半期[Published Date])=1))</f>
        <v>0</v>
      </c>
      <c r="K68" s="1">
        <f>SUMPRODUCT((配信視聴2023上半期[Channel Name]=テーブル13[[#This Row],[Channel Name]])*(MONTH(配信視聴2023上半期[Published Date])=2))</f>
        <v>0</v>
      </c>
      <c r="L68" s="1">
        <f>SUMPRODUCT((配信視聴2023上半期[Channel Name]=テーブル13[[#This Row],[Channel Name]])*(MONTH(配信視聴2023上半期[Published Date])=3))</f>
        <v>0</v>
      </c>
      <c r="M68" s="1">
        <f>SUMPRODUCT((配信視聴2023上半期[Channel Name]=テーブル13[[#This Row],[Channel Name]])*(MONTH(配信視聴2023上半期[Published Date])=4))</f>
        <v>1</v>
      </c>
      <c r="N68" s="1">
        <f>SUMPRODUCT((配信視聴2023上半期[Channel Name]=テーブル13[[#This Row],[Channel Name]])*(MONTH(配信視聴2023上半期[Published Date])=5))</f>
        <v>0</v>
      </c>
      <c r="O68" s="1">
        <f>SUMPRODUCT((配信視聴2023上半期[Channel Name]=テーブル13[[#This Row],[Channel Name]])*(MONTH(配信視聴2023上半期[Published Date])=6))</f>
        <v>0</v>
      </c>
    </row>
    <row r="69" spans="2:15" x14ac:dyDescent="0.25">
      <c r="B69" s="1" t="s">
        <v>353</v>
      </c>
      <c r="C69" s="1" t="s">
        <v>8</v>
      </c>
      <c r="D69" s="1" t="s">
        <v>354</v>
      </c>
      <c r="E69" s="1" t="s">
        <v>355</v>
      </c>
      <c r="H69" s="1" t="s">
        <v>113</v>
      </c>
      <c r="I69" s="1">
        <f>COUNTIF(配信視聴2023上半期[Channel Name], テーブル13[[#This Row],[Channel Name]])</f>
        <v>1</v>
      </c>
      <c r="J69" s="1">
        <f>SUMPRODUCT((配信視聴2023上半期[Channel Name]=テーブル13[[#This Row],[Channel Name]])*(MONTH(配信視聴2023上半期[Published Date])=1))</f>
        <v>0</v>
      </c>
      <c r="K69" s="1">
        <f>SUMPRODUCT((配信視聴2023上半期[Channel Name]=テーブル13[[#This Row],[Channel Name]])*(MONTH(配信視聴2023上半期[Published Date])=2))</f>
        <v>0</v>
      </c>
      <c r="L69" s="1">
        <f>SUMPRODUCT((配信視聴2023上半期[Channel Name]=テーブル13[[#This Row],[Channel Name]])*(MONTH(配信視聴2023上半期[Published Date])=3))</f>
        <v>0</v>
      </c>
      <c r="M69" s="1">
        <f>SUMPRODUCT((配信視聴2023上半期[Channel Name]=テーブル13[[#This Row],[Channel Name]])*(MONTH(配信視聴2023上半期[Published Date])=4))</f>
        <v>1</v>
      </c>
      <c r="N69" s="1">
        <f>SUMPRODUCT((配信視聴2023上半期[Channel Name]=テーブル13[[#This Row],[Channel Name]])*(MONTH(配信視聴2023上半期[Published Date])=5))</f>
        <v>0</v>
      </c>
      <c r="O69" s="1">
        <f>SUMPRODUCT((配信視聴2023上半期[Channel Name]=テーブル13[[#This Row],[Channel Name]])*(MONTH(配信視聴2023上半期[Published Date])=6))</f>
        <v>0</v>
      </c>
    </row>
    <row r="70" spans="2:15" x14ac:dyDescent="0.25">
      <c r="B70" s="1" t="s">
        <v>356</v>
      </c>
      <c r="C70" s="1" t="s">
        <v>19</v>
      </c>
      <c r="D70" s="1" t="s">
        <v>357</v>
      </c>
      <c r="E70" s="1" t="s">
        <v>358</v>
      </c>
      <c r="H70" s="1" t="s">
        <v>73</v>
      </c>
      <c r="I70" s="1">
        <f>COUNTIF(配信視聴2023上半期[Channel Name], テーブル13[[#This Row],[Channel Name]])</f>
        <v>1</v>
      </c>
      <c r="J70" s="1">
        <f>SUMPRODUCT((配信視聴2023上半期[Channel Name]=テーブル13[[#This Row],[Channel Name]])*(MONTH(配信視聴2023上半期[Published Date])=1))</f>
        <v>0</v>
      </c>
      <c r="K70" s="1">
        <f>SUMPRODUCT((配信視聴2023上半期[Channel Name]=テーブル13[[#This Row],[Channel Name]])*(MONTH(配信視聴2023上半期[Published Date])=2))</f>
        <v>0</v>
      </c>
      <c r="L70" s="1">
        <f>SUMPRODUCT((配信視聴2023上半期[Channel Name]=テーブル13[[#This Row],[Channel Name]])*(MONTH(配信視聴2023上半期[Published Date])=3))</f>
        <v>0</v>
      </c>
      <c r="M70" s="1">
        <f>SUMPRODUCT((配信視聴2023上半期[Channel Name]=テーブル13[[#This Row],[Channel Name]])*(MONTH(配信視聴2023上半期[Published Date])=4))</f>
        <v>0</v>
      </c>
      <c r="N70" s="1">
        <f>SUMPRODUCT((配信視聴2023上半期[Channel Name]=テーブル13[[#This Row],[Channel Name]])*(MONTH(配信視聴2023上半期[Published Date])=5))</f>
        <v>1</v>
      </c>
      <c r="O70" s="1">
        <f>SUMPRODUCT((配信視聴2023上半期[Channel Name]=テーブル13[[#This Row],[Channel Name]])*(MONTH(配信視聴2023上半期[Published Date])=6))</f>
        <v>0</v>
      </c>
    </row>
    <row r="71" spans="2:15" x14ac:dyDescent="0.25">
      <c r="B71" s="1" t="s">
        <v>359</v>
      </c>
      <c r="C71" s="1" t="s">
        <v>25</v>
      </c>
      <c r="D71" s="1" t="s">
        <v>360</v>
      </c>
      <c r="E71" s="1" t="s">
        <v>361</v>
      </c>
      <c r="H71" s="1" t="s">
        <v>26</v>
      </c>
      <c r="I71" s="1">
        <f>COUNTIF(配信視聴2023上半期[Channel Name], テーブル13[[#This Row],[Channel Name]])</f>
        <v>1</v>
      </c>
      <c r="J71" s="1">
        <f>SUMPRODUCT((配信視聴2023上半期[Channel Name]=テーブル13[[#This Row],[Channel Name]])*(MONTH(配信視聴2023上半期[Published Date])=1))</f>
        <v>0</v>
      </c>
      <c r="K71" s="1">
        <f>SUMPRODUCT((配信視聴2023上半期[Channel Name]=テーブル13[[#This Row],[Channel Name]])*(MONTH(配信視聴2023上半期[Published Date])=2))</f>
        <v>0</v>
      </c>
      <c r="L71" s="1">
        <f>SUMPRODUCT((配信視聴2023上半期[Channel Name]=テーブル13[[#This Row],[Channel Name]])*(MONTH(配信視聴2023上半期[Published Date])=3))</f>
        <v>0</v>
      </c>
      <c r="M71" s="1">
        <f>SUMPRODUCT((配信視聴2023上半期[Channel Name]=テーブル13[[#This Row],[Channel Name]])*(MONTH(配信視聴2023上半期[Published Date])=4))</f>
        <v>0</v>
      </c>
      <c r="N71" s="1">
        <f>SUMPRODUCT((配信視聴2023上半期[Channel Name]=テーブル13[[#This Row],[Channel Name]])*(MONTH(配信視聴2023上半期[Published Date])=5))</f>
        <v>1</v>
      </c>
      <c r="O71" s="1">
        <f>SUMPRODUCT((配信視聴2023上半期[Channel Name]=テーブル13[[#This Row],[Channel Name]])*(MONTH(配信視聴2023上半期[Published Date])=6))</f>
        <v>0</v>
      </c>
    </row>
    <row r="72" spans="2:15" x14ac:dyDescent="0.25">
      <c r="B72" s="1" t="s">
        <v>362</v>
      </c>
      <c r="C72" s="1" t="s">
        <v>46</v>
      </c>
      <c r="D72" s="1" t="s">
        <v>363</v>
      </c>
      <c r="E72" s="1" t="s">
        <v>364</v>
      </c>
      <c r="H72" s="1" t="s">
        <v>114</v>
      </c>
      <c r="I72" s="1">
        <f>COUNTIF(配信視聴2023上半期[Channel Name], テーブル13[[#This Row],[Channel Name]])</f>
        <v>1</v>
      </c>
      <c r="J72" s="1">
        <f>SUMPRODUCT((配信視聴2023上半期[Channel Name]=テーブル13[[#This Row],[Channel Name]])*(MONTH(配信視聴2023上半期[Published Date])=1))</f>
        <v>0</v>
      </c>
      <c r="K72" s="1">
        <f>SUMPRODUCT((配信視聴2023上半期[Channel Name]=テーブル13[[#This Row],[Channel Name]])*(MONTH(配信視聴2023上半期[Published Date])=2))</f>
        <v>0</v>
      </c>
      <c r="L72" s="1">
        <f>SUMPRODUCT((配信視聴2023上半期[Channel Name]=テーブル13[[#This Row],[Channel Name]])*(MONTH(配信視聴2023上半期[Published Date])=3))</f>
        <v>0</v>
      </c>
      <c r="M72" s="1">
        <f>SUMPRODUCT((配信視聴2023上半期[Channel Name]=テーブル13[[#This Row],[Channel Name]])*(MONTH(配信視聴2023上半期[Published Date])=4))</f>
        <v>0</v>
      </c>
      <c r="N72" s="1">
        <f>SUMPRODUCT((配信視聴2023上半期[Channel Name]=テーブル13[[#This Row],[Channel Name]])*(MONTH(配信視聴2023上半期[Published Date])=5))</f>
        <v>1</v>
      </c>
      <c r="O72" s="1">
        <f>SUMPRODUCT((配信視聴2023上半期[Channel Name]=テーブル13[[#This Row],[Channel Name]])*(MONTH(配信視聴2023上半期[Published Date])=6))</f>
        <v>0</v>
      </c>
    </row>
    <row r="73" spans="2:15" x14ac:dyDescent="0.25">
      <c r="B73" s="1" t="s">
        <v>365</v>
      </c>
      <c r="C73" s="1" t="s">
        <v>40</v>
      </c>
      <c r="D73" s="1" t="s">
        <v>366</v>
      </c>
      <c r="E73" s="1" t="s">
        <v>367</v>
      </c>
      <c r="H73" s="1" t="s">
        <v>74</v>
      </c>
      <c r="I73" s="1">
        <f>COUNTIF(配信視聴2023上半期[Channel Name], テーブル13[[#This Row],[Channel Name]])</f>
        <v>1</v>
      </c>
      <c r="J73" s="1">
        <f>SUMPRODUCT((配信視聴2023上半期[Channel Name]=テーブル13[[#This Row],[Channel Name]])*(MONTH(配信視聴2023上半期[Published Date])=1))</f>
        <v>0</v>
      </c>
      <c r="K73" s="1">
        <f>SUMPRODUCT((配信視聴2023上半期[Channel Name]=テーブル13[[#This Row],[Channel Name]])*(MONTH(配信視聴2023上半期[Published Date])=2))</f>
        <v>0</v>
      </c>
      <c r="L73" s="1">
        <f>SUMPRODUCT((配信視聴2023上半期[Channel Name]=テーブル13[[#This Row],[Channel Name]])*(MONTH(配信視聴2023上半期[Published Date])=3))</f>
        <v>0</v>
      </c>
      <c r="M73" s="1">
        <f>SUMPRODUCT((配信視聴2023上半期[Channel Name]=テーブル13[[#This Row],[Channel Name]])*(MONTH(配信視聴2023上半期[Published Date])=4))</f>
        <v>0</v>
      </c>
      <c r="N73" s="1">
        <f>SUMPRODUCT((配信視聴2023上半期[Channel Name]=テーブル13[[#This Row],[Channel Name]])*(MONTH(配信視聴2023上半期[Published Date])=5))</f>
        <v>1</v>
      </c>
      <c r="O73" s="1">
        <f>SUMPRODUCT((配信視聴2023上半期[Channel Name]=テーブル13[[#This Row],[Channel Name]])*(MONTH(配信視聴2023上半期[Published Date])=6))</f>
        <v>0</v>
      </c>
    </row>
    <row r="74" spans="2:15" x14ac:dyDescent="0.25">
      <c r="B74" s="1" t="s">
        <v>368</v>
      </c>
      <c r="C74" s="1" t="s">
        <v>27</v>
      </c>
      <c r="D74" s="1" t="s">
        <v>369</v>
      </c>
      <c r="E74" s="1" t="s">
        <v>370</v>
      </c>
      <c r="H74" s="1" t="s">
        <v>115</v>
      </c>
      <c r="I74" s="1">
        <f>COUNTIF(配信視聴2023上半期[Channel Name], テーブル13[[#This Row],[Channel Name]])</f>
        <v>1</v>
      </c>
      <c r="J74" s="1">
        <f>SUMPRODUCT((配信視聴2023上半期[Channel Name]=テーブル13[[#This Row],[Channel Name]])*(MONTH(配信視聴2023上半期[Published Date])=1))</f>
        <v>0</v>
      </c>
      <c r="K74" s="1">
        <f>SUMPRODUCT((配信視聴2023上半期[Channel Name]=テーブル13[[#This Row],[Channel Name]])*(MONTH(配信視聴2023上半期[Published Date])=2))</f>
        <v>0</v>
      </c>
      <c r="L74" s="1">
        <f>SUMPRODUCT((配信視聴2023上半期[Channel Name]=テーブル13[[#This Row],[Channel Name]])*(MONTH(配信視聴2023上半期[Published Date])=3))</f>
        <v>0</v>
      </c>
      <c r="M74" s="1">
        <f>SUMPRODUCT((配信視聴2023上半期[Channel Name]=テーブル13[[#This Row],[Channel Name]])*(MONTH(配信視聴2023上半期[Published Date])=4))</f>
        <v>0</v>
      </c>
      <c r="N74" s="1">
        <f>SUMPRODUCT((配信視聴2023上半期[Channel Name]=テーブル13[[#This Row],[Channel Name]])*(MONTH(配信視聴2023上半期[Published Date])=5))</f>
        <v>1</v>
      </c>
      <c r="O74" s="1">
        <f>SUMPRODUCT((配信視聴2023上半期[Channel Name]=テーブル13[[#This Row],[Channel Name]])*(MONTH(配信視聴2023上半期[Published Date])=6))</f>
        <v>0</v>
      </c>
    </row>
    <row r="75" spans="2:15" x14ac:dyDescent="0.25">
      <c r="B75" s="1" t="s">
        <v>371</v>
      </c>
      <c r="C75" s="1" t="s">
        <v>104</v>
      </c>
      <c r="D75" s="1" t="s">
        <v>372</v>
      </c>
      <c r="E75" s="1" t="s">
        <v>373</v>
      </c>
      <c r="H75" s="1" t="s">
        <v>14</v>
      </c>
      <c r="I75" s="1">
        <f>COUNTIF(配信視聴2023上半期[Channel Name], テーブル13[[#This Row],[Channel Name]])</f>
        <v>1</v>
      </c>
      <c r="J75" s="1">
        <f>SUMPRODUCT((配信視聴2023上半期[Channel Name]=テーブル13[[#This Row],[Channel Name]])*(MONTH(配信視聴2023上半期[Published Date])=1))</f>
        <v>0</v>
      </c>
      <c r="K75" s="1">
        <f>SUMPRODUCT((配信視聴2023上半期[Channel Name]=テーブル13[[#This Row],[Channel Name]])*(MONTH(配信視聴2023上半期[Published Date])=2))</f>
        <v>0</v>
      </c>
      <c r="L75" s="1">
        <f>SUMPRODUCT((配信視聴2023上半期[Channel Name]=テーブル13[[#This Row],[Channel Name]])*(MONTH(配信視聴2023上半期[Published Date])=3))</f>
        <v>0</v>
      </c>
      <c r="M75" s="1">
        <f>SUMPRODUCT((配信視聴2023上半期[Channel Name]=テーブル13[[#This Row],[Channel Name]])*(MONTH(配信視聴2023上半期[Published Date])=4))</f>
        <v>0</v>
      </c>
      <c r="N75" s="1">
        <f>SUMPRODUCT((配信視聴2023上半期[Channel Name]=テーブル13[[#This Row],[Channel Name]])*(MONTH(配信視聴2023上半期[Published Date])=5))</f>
        <v>1</v>
      </c>
      <c r="O75" s="1">
        <f>SUMPRODUCT((配信視聴2023上半期[Channel Name]=テーブル13[[#This Row],[Channel Name]])*(MONTH(配信視聴2023上半期[Published Date])=6))</f>
        <v>0</v>
      </c>
    </row>
    <row r="76" spans="2:15" x14ac:dyDescent="0.25">
      <c r="B76" s="1" t="s">
        <v>374</v>
      </c>
      <c r="C76" s="1" t="s">
        <v>25</v>
      </c>
      <c r="D76" s="1" t="s">
        <v>375</v>
      </c>
      <c r="E76" s="1" t="s">
        <v>376</v>
      </c>
      <c r="H76" s="1" t="s">
        <v>18</v>
      </c>
      <c r="I76" s="1">
        <f>COUNTIF(配信視聴2023上半期[Channel Name], テーブル13[[#This Row],[Channel Name]])</f>
        <v>1</v>
      </c>
      <c r="J76" s="1">
        <f>SUMPRODUCT((配信視聴2023上半期[Channel Name]=テーブル13[[#This Row],[Channel Name]])*(MONTH(配信視聴2023上半期[Published Date])=1))</f>
        <v>0</v>
      </c>
      <c r="K76" s="1">
        <f>SUMPRODUCT((配信視聴2023上半期[Channel Name]=テーブル13[[#This Row],[Channel Name]])*(MONTH(配信視聴2023上半期[Published Date])=2))</f>
        <v>0</v>
      </c>
      <c r="L76" s="1">
        <f>SUMPRODUCT((配信視聴2023上半期[Channel Name]=テーブル13[[#This Row],[Channel Name]])*(MONTH(配信視聴2023上半期[Published Date])=3))</f>
        <v>0</v>
      </c>
      <c r="M76" s="1">
        <f>SUMPRODUCT((配信視聴2023上半期[Channel Name]=テーブル13[[#This Row],[Channel Name]])*(MONTH(配信視聴2023上半期[Published Date])=4))</f>
        <v>0</v>
      </c>
      <c r="N76" s="1">
        <f>SUMPRODUCT((配信視聴2023上半期[Channel Name]=テーブル13[[#This Row],[Channel Name]])*(MONTH(配信視聴2023上半期[Published Date])=5))</f>
        <v>1</v>
      </c>
      <c r="O76" s="1">
        <f>SUMPRODUCT((配信視聴2023上半期[Channel Name]=テーブル13[[#This Row],[Channel Name]])*(MONTH(配信視聴2023上半期[Published Date])=6))</f>
        <v>0</v>
      </c>
    </row>
    <row r="77" spans="2:15" x14ac:dyDescent="0.25">
      <c r="B77" s="1" t="s">
        <v>377</v>
      </c>
      <c r="C77" s="1" t="s">
        <v>20</v>
      </c>
      <c r="D77" s="1" t="s">
        <v>378</v>
      </c>
      <c r="E77" s="1" t="s">
        <v>379</v>
      </c>
      <c r="H77" s="1" t="s">
        <v>90</v>
      </c>
      <c r="I77" s="1">
        <f>COUNTIF(配信視聴2023上半期[Channel Name], テーブル13[[#This Row],[Channel Name]])</f>
        <v>1</v>
      </c>
      <c r="J77" s="1">
        <f>SUMPRODUCT((配信視聴2023上半期[Channel Name]=テーブル13[[#This Row],[Channel Name]])*(MONTH(配信視聴2023上半期[Published Date])=1))</f>
        <v>0</v>
      </c>
      <c r="K77" s="1">
        <f>SUMPRODUCT((配信視聴2023上半期[Channel Name]=テーブル13[[#This Row],[Channel Name]])*(MONTH(配信視聴2023上半期[Published Date])=2))</f>
        <v>0</v>
      </c>
      <c r="L77" s="1">
        <f>SUMPRODUCT((配信視聴2023上半期[Channel Name]=テーブル13[[#This Row],[Channel Name]])*(MONTH(配信視聴2023上半期[Published Date])=3))</f>
        <v>0</v>
      </c>
      <c r="M77" s="1">
        <f>SUMPRODUCT((配信視聴2023上半期[Channel Name]=テーブル13[[#This Row],[Channel Name]])*(MONTH(配信視聴2023上半期[Published Date])=4))</f>
        <v>0</v>
      </c>
      <c r="N77" s="1">
        <f>SUMPRODUCT((配信視聴2023上半期[Channel Name]=テーブル13[[#This Row],[Channel Name]])*(MONTH(配信視聴2023上半期[Published Date])=5))</f>
        <v>0</v>
      </c>
      <c r="O77" s="1">
        <f>SUMPRODUCT((配信視聴2023上半期[Channel Name]=テーブル13[[#This Row],[Channel Name]])*(MONTH(配信視聴2023上半期[Published Date])=6))</f>
        <v>1</v>
      </c>
    </row>
    <row r="78" spans="2:15" x14ac:dyDescent="0.25">
      <c r="B78" s="1" t="s">
        <v>380</v>
      </c>
      <c r="C78" s="1" t="s">
        <v>27</v>
      </c>
      <c r="D78" s="1" t="s">
        <v>381</v>
      </c>
      <c r="E78" s="1" t="s">
        <v>382</v>
      </c>
      <c r="H78" s="1" t="s">
        <v>38</v>
      </c>
      <c r="I78" s="1">
        <f>COUNTIF(配信視聴2023上半期[Channel Name], テーブル13[[#This Row],[Channel Name]])</f>
        <v>1</v>
      </c>
      <c r="J78" s="1">
        <f>SUMPRODUCT((配信視聴2023上半期[Channel Name]=テーブル13[[#This Row],[Channel Name]])*(MONTH(配信視聴2023上半期[Published Date])=1))</f>
        <v>0</v>
      </c>
      <c r="K78" s="1">
        <f>SUMPRODUCT((配信視聴2023上半期[Channel Name]=テーブル13[[#This Row],[Channel Name]])*(MONTH(配信視聴2023上半期[Published Date])=2))</f>
        <v>0</v>
      </c>
      <c r="L78" s="1">
        <f>SUMPRODUCT((配信視聴2023上半期[Channel Name]=テーブル13[[#This Row],[Channel Name]])*(MONTH(配信視聴2023上半期[Published Date])=3))</f>
        <v>0</v>
      </c>
      <c r="M78" s="1">
        <f>SUMPRODUCT((配信視聴2023上半期[Channel Name]=テーブル13[[#This Row],[Channel Name]])*(MONTH(配信視聴2023上半期[Published Date])=4))</f>
        <v>0</v>
      </c>
      <c r="N78" s="1">
        <f>SUMPRODUCT((配信視聴2023上半期[Channel Name]=テーブル13[[#This Row],[Channel Name]])*(MONTH(配信視聴2023上半期[Published Date])=5))</f>
        <v>0</v>
      </c>
      <c r="O78" s="1">
        <f>SUMPRODUCT((配信視聴2023上半期[Channel Name]=テーブル13[[#This Row],[Channel Name]])*(MONTH(配信視聴2023上半期[Published Date])=6))</f>
        <v>1</v>
      </c>
    </row>
    <row r="79" spans="2:15" x14ac:dyDescent="0.25">
      <c r="B79" s="1" t="s">
        <v>383</v>
      </c>
      <c r="C79" s="1" t="s">
        <v>13</v>
      </c>
      <c r="D79" s="1" t="s">
        <v>384</v>
      </c>
      <c r="E79" s="1" t="s">
        <v>385</v>
      </c>
      <c r="H79" s="1" t="s">
        <v>116</v>
      </c>
      <c r="I79" s="1">
        <f>COUNTIF(配信視聴2023上半期[Channel Name], テーブル13[[#This Row],[Channel Name]])</f>
        <v>1</v>
      </c>
      <c r="J79" s="1">
        <f>SUMPRODUCT((配信視聴2023上半期[Channel Name]=テーブル13[[#This Row],[Channel Name]])*(MONTH(配信視聴2023上半期[Published Date])=1))</f>
        <v>0</v>
      </c>
      <c r="K79" s="1">
        <f>SUMPRODUCT((配信視聴2023上半期[Channel Name]=テーブル13[[#This Row],[Channel Name]])*(MONTH(配信視聴2023上半期[Published Date])=2))</f>
        <v>0</v>
      </c>
      <c r="L79" s="1">
        <f>SUMPRODUCT((配信視聴2023上半期[Channel Name]=テーブル13[[#This Row],[Channel Name]])*(MONTH(配信視聴2023上半期[Published Date])=3))</f>
        <v>0</v>
      </c>
      <c r="M79" s="1">
        <f>SUMPRODUCT((配信視聴2023上半期[Channel Name]=テーブル13[[#This Row],[Channel Name]])*(MONTH(配信視聴2023上半期[Published Date])=4))</f>
        <v>0</v>
      </c>
      <c r="N79" s="1">
        <f>SUMPRODUCT((配信視聴2023上半期[Channel Name]=テーブル13[[#This Row],[Channel Name]])*(MONTH(配信視聴2023上半期[Published Date])=5))</f>
        <v>0</v>
      </c>
      <c r="O79" s="1">
        <f>SUMPRODUCT((配信視聴2023上半期[Channel Name]=テーブル13[[#This Row],[Channel Name]])*(MONTH(配信視聴2023上半期[Published Date])=6))</f>
        <v>1</v>
      </c>
    </row>
    <row r="80" spans="2:15" x14ac:dyDescent="0.25">
      <c r="B80" s="1" t="s">
        <v>386</v>
      </c>
      <c r="C80" s="1" t="s">
        <v>51</v>
      </c>
      <c r="D80" s="1" t="s">
        <v>387</v>
      </c>
      <c r="E80" s="1" t="s">
        <v>388</v>
      </c>
      <c r="H80" s="1" t="s">
        <v>117</v>
      </c>
      <c r="I80" s="1">
        <f>COUNTIF(配信視聴2023上半期[Channel Name], テーブル13[[#This Row],[Channel Name]])</f>
        <v>1</v>
      </c>
      <c r="J80" s="1">
        <f>SUMPRODUCT((配信視聴2023上半期[Channel Name]=テーブル13[[#This Row],[Channel Name]])*(MONTH(配信視聴2023上半期[Published Date])=1))</f>
        <v>0</v>
      </c>
      <c r="K80" s="1">
        <f>SUMPRODUCT((配信視聴2023上半期[Channel Name]=テーブル13[[#This Row],[Channel Name]])*(MONTH(配信視聴2023上半期[Published Date])=2))</f>
        <v>0</v>
      </c>
      <c r="L80" s="1">
        <f>SUMPRODUCT((配信視聴2023上半期[Channel Name]=テーブル13[[#This Row],[Channel Name]])*(MONTH(配信視聴2023上半期[Published Date])=3))</f>
        <v>0</v>
      </c>
      <c r="M80" s="1">
        <f>SUMPRODUCT((配信視聴2023上半期[Channel Name]=テーブル13[[#This Row],[Channel Name]])*(MONTH(配信視聴2023上半期[Published Date])=4))</f>
        <v>0</v>
      </c>
      <c r="N80" s="1">
        <f>SUMPRODUCT((配信視聴2023上半期[Channel Name]=テーブル13[[#This Row],[Channel Name]])*(MONTH(配信視聴2023上半期[Published Date])=5))</f>
        <v>0</v>
      </c>
      <c r="O80" s="1">
        <f>SUMPRODUCT((配信視聴2023上半期[Channel Name]=テーブル13[[#This Row],[Channel Name]])*(MONTH(配信視聴2023上半期[Published Date])=6))</f>
        <v>1</v>
      </c>
    </row>
    <row r="81" spans="2:15" x14ac:dyDescent="0.25">
      <c r="B81" s="1" t="s">
        <v>389</v>
      </c>
      <c r="C81" s="1" t="s">
        <v>8</v>
      </c>
      <c r="D81" s="1" t="s">
        <v>390</v>
      </c>
      <c r="E81" s="1" t="s">
        <v>391</v>
      </c>
      <c r="H81" s="1" t="s">
        <v>49</v>
      </c>
      <c r="I81" s="1">
        <f>COUNTIF(配信視聴2023上半期[Channel Name], テーブル13[[#This Row],[Channel Name]])</f>
        <v>1</v>
      </c>
      <c r="J81" s="1">
        <f>SUMPRODUCT((配信視聴2023上半期[Channel Name]=テーブル13[[#This Row],[Channel Name]])*(MONTH(配信視聴2023上半期[Published Date])=1))</f>
        <v>0</v>
      </c>
      <c r="K81" s="1">
        <f>SUMPRODUCT((配信視聴2023上半期[Channel Name]=テーブル13[[#This Row],[Channel Name]])*(MONTH(配信視聴2023上半期[Published Date])=2))</f>
        <v>0</v>
      </c>
      <c r="L81" s="1">
        <f>SUMPRODUCT((配信視聴2023上半期[Channel Name]=テーブル13[[#This Row],[Channel Name]])*(MONTH(配信視聴2023上半期[Published Date])=3))</f>
        <v>0</v>
      </c>
      <c r="M81" s="1">
        <f>SUMPRODUCT((配信視聴2023上半期[Channel Name]=テーブル13[[#This Row],[Channel Name]])*(MONTH(配信視聴2023上半期[Published Date])=4))</f>
        <v>0</v>
      </c>
      <c r="N81" s="1">
        <f>SUMPRODUCT((配信視聴2023上半期[Channel Name]=テーブル13[[#This Row],[Channel Name]])*(MONTH(配信視聴2023上半期[Published Date])=5))</f>
        <v>0</v>
      </c>
      <c r="O81" s="1">
        <f>SUMPRODUCT((配信視聴2023上半期[Channel Name]=テーブル13[[#This Row],[Channel Name]])*(MONTH(配信視聴2023上半期[Published Date])=6))</f>
        <v>1</v>
      </c>
    </row>
    <row r="82" spans="2:15" x14ac:dyDescent="0.25">
      <c r="B82" s="1" t="s">
        <v>392</v>
      </c>
      <c r="C82" s="1" t="s">
        <v>22</v>
      </c>
      <c r="D82" s="1" t="s">
        <v>393</v>
      </c>
      <c r="E82" s="1" t="s">
        <v>394</v>
      </c>
      <c r="H82" s="1" t="s">
        <v>118</v>
      </c>
      <c r="I82" s="1">
        <f>COUNTIF(配信視聴2023上半期[Channel Name], テーブル13[[#This Row],[Channel Name]])</f>
        <v>1</v>
      </c>
      <c r="J82" s="1">
        <f>SUMPRODUCT((配信視聴2023上半期[Channel Name]=テーブル13[[#This Row],[Channel Name]])*(MONTH(配信視聴2023上半期[Published Date])=1))</f>
        <v>0</v>
      </c>
      <c r="K82" s="1">
        <f>SUMPRODUCT((配信視聴2023上半期[Channel Name]=テーブル13[[#This Row],[Channel Name]])*(MONTH(配信視聴2023上半期[Published Date])=2))</f>
        <v>0</v>
      </c>
      <c r="L82" s="1">
        <f>SUMPRODUCT((配信視聴2023上半期[Channel Name]=テーブル13[[#This Row],[Channel Name]])*(MONTH(配信視聴2023上半期[Published Date])=3))</f>
        <v>0</v>
      </c>
      <c r="M82" s="1">
        <f>SUMPRODUCT((配信視聴2023上半期[Channel Name]=テーブル13[[#This Row],[Channel Name]])*(MONTH(配信視聴2023上半期[Published Date])=4))</f>
        <v>0</v>
      </c>
      <c r="N82" s="1">
        <f>SUMPRODUCT((配信視聴2023上半期[Channel Name]=テーブル13[[#This Row],[Channel Name]])*(MONTH(配信視聴2023上半期[Published Date])=5))</f>
        <v>0</v>
      </c>
      <c r="O82" s="1">
        <f>SUMPRODUCT((配信視聴2023上半期[Channel Name]=テーブル13[[#This Row],[Channel Name]])*(MONTH(配信視聴2023上半期[Published Date])=6))</f>
        <v>1</v>
      </c>
    </row>
    <row r="83" spans="2:15" x14ac:dyDescent="0.25">
      <c r="B83" s="1" t="s">
        <v>395</v>
      </c>
      <c r="C83" s="1" t="s">
        <v>25</v>
      </c>
      <c r="D83" s="1" t="s">
        <v>396</v>
      </c>
      <c r="E83" s="1" t="s">
        <v>397</v>
      </c>
      <c r="H83" s="1" t="s">
        <v>15</v>
      </c>
      <c r="I83" s="1">
        <f>COUNTIF(配信視聴2023上半期[Channel Name], テーブル13[[#This Row],[Channel Name]])</f>
        <v>1</v>
      </c>
      <c r="J83" s="1">
        <f>SUMPRODUCT((配信視聴2023上半期[Channel Name]=テーブル13[[#This Row],[Channel Name]])*(MONTH(配信視聴2023上半期[Published Date])=1))</f>
        <v>0</v>
      </c>
      <c r="K83" s="1">
        <f>SUMPRODUCT((配信視聴2023上半期[Channel Name]=テーブル13[[#This Row],[Channel Name]])*(MONTH(配信視聴2023上半期[Published Date])=2))</f>
        <v>0</v>
      </c>
      <c r="L83" s="1">
        <f>SUMPRODUCT((配信視聴2023上半期[Channel Name]=テーブル13[[#This Row],[Channel Name]])*(MONTH(配信視聴2023上半期[Published Date])=3))</f>
        <v>0</v>
      </c>
      <c r="M83" s="1">
        <f>SUMPRODUCT((配信視聴2023上半期[Channel Name]=テーブル13[[#This Row],[Channel Name]])*(MONTH(配信視聴2023上半期[Published Date])=4))</f>
        <v>0</v>
      </c>
      <c r="N83" s="1">
        <f>SUMPRODUCT((配信視聴2023上半期[Channel Name]=テーブル13[[#This Row],[Channel Name]])*(MONTH(配信視聴2023上半期[Published Date])=5))</f>
        <v>0</v>
      </c>
      <c r="O83" s="1">
        <f>SUMPRODUCT((配信視聴2023上半期[Channel Name]=テーブル13[[#This Row],[Channel Name]])*(MONTH(配信視聴2023上半期[Published Date])=6))</f>
        <v>1</v>
      </c>
    </row>
    <row r="84" spans="2:15" x14ac:dyDescent="0.25">
      <c r="B84" s="1" t="s">
        <v>398</v>
      </c>
      <c r="C84" s="1" t="s">
        <v>8</v>
      </c>
      <c r="D84" s="1" t="s">
        <v>399</v>
      </c>
      <c r="E84" s="1" t="s">
        <v>400</v>
      </c>
      <c r="H84" s="1" t="s">
        <v>24</v>
      </c>
      <c r="I84" s="1">
        <f>COUNTIF(配信視聴2023上半期[Channel Name], テーブル13[[#This Row],[Channel Name]])</f>
        <v>1</v>
      </c>
      <c r="J84" s="1">
        <f>SUMPRODUCT((配信視聴2023上半期[Channel Name]=テーブル13[[#This Row],[Channel Name]])*(MONTH(配信視聴2023上半期[Published Date])=1))</f>
        <v>0</v>
      </c>
      <c r="K84" s="1">
        <f>SUMPRODUCT((配信視聴2023上半期[Channel Name]=テーブル13[[#This Row],[Channel Name]])*(MONTH(配信視聴2023上半期[Published Date])=2))</f>
        <v>0</v>
      </c>
      <c r="L84" s="1">
        <f>SUMPRODUCT((配信視聴2023上半期[Channel Name]=テーブル13[[#This Row],[Channel Name]])*(MONTH(配信視聴2023上半期[Published Date])=3))</f>
        <v>0</v>
      </c>
      <c r="M84" s="1">
        <f>SUMPRODUCT((配信視聴2023上半期[Channel Name]=テーブル13[[#This Row],[Channel Name]])*(MONTH(配信視聴2023上半期[Published Date])=4))</f>
        <v>0</v>
      </c>
      <c r="N84" s="1">
        <f>SUMPRODUCT((配信視聴2023上半期[Channel Name]=テーブル13[[#This Row],[Channel Name]])*(MONTH(配信視聴2023上半期[Published Date])=5))</f>
        <v>0</v>
      </c>
      <c r="O84" s="1">
        <f>SUMPRODUCT((配信視聴2023上半期[Channel Name]=テーブル13[[#This Row],[Channel Name]])*(MONTH(配信視聴2023上半期[Published Date])=6))</f>
        <v>1</v>
      </c>
    </row>
    <row r="85" spans="2:15" x14ac:dyDescent="0.25">
      <c r="B85" s="1" t="s">
        <v>401</v>
      </c>
      <c r="C85" s="1" t="s">
        <v>12</v>
      </c>
      <c r="D85" s="1" t="s">
        <v>402</v>
      </c>
      <c r="E85" s="1" t="s">
        <v>403</v>
      </c>
      <c r="H85" s="1" t="s">
        <v>119</v>
      </c>
      <c r="I85" s="1">
        <f>COUNTIF(配信視聴2023上半期[Channel Name], テーブル13[[#This Row],[Channel Name]])</f>
        <v>1</v>
      </c>
      <c r="J85" s="1">
        <f>SUMPRODUCT((配信視聴2023上半期[Channel Name]=テーブル13[[#This Row],[Channel Name]])*(MONTH(配信視聴2023上半期[Published Date])=1))</f>
        <v>0</v>
      </c>
      <c r="K85" s="1">
        <f>SUMPRODUCT((配信視聴2023上半期[Channel Name]=テーブル13[[#This Row],[Channel Name]])*(MONTH(配信視聴2023上半期[Published Date])=2))</f>
        <v>0</v>
      </c>
      <c r="L85" s="1">
        <f>SUMPRODUCT((配信視聴2023上半期[Channel Name]=テーブル13[[#This Row],[Channel Name]])*(MONTH(配信視聴2023上半期[Published Date])=3))</f>
        <v>0</v>
      </c>
      <c r="M85" s="1">
        <f>SUMPRODUCT((配信視聴2023上半期[Channel Name]=テーブル13[[#This Row],[Channel Name]])*(MONTH(配信視聴2023上半期[Published Date])=4))</f>
        <v>0</v>
      </c>
      <c r="N85" s="1">
        <f>SUMPRODUCT((配信視聴2023上半期[Channel Name]=テーブル13[[#This Row],[Channel Name]])*(MONTH(配信視聴2023上半期[Published Date])=5))</f>
        <v>0</v>
      </c>
      <c r="O85" s="1">
        <f>SUMPRODUCT((配信視聴2023上半期[Channel Name]=テーブル13[[#This Row],[Channel Name]])*(MONTH(配信視聴2023上半期[Published Date])=6))</f>
        <v>1</v>
      </c>
    </row>
    <row r="86" spans="2:15" x14ac:dyDescent="0.25">
      <c r="B86" s="1" t="s">
        <v>404</v>
      </c>
      <c r="C86" s="1" t="s">
        <v>16</v>
      </c>
      <c r="D86" s="1" t="s">
        <v>405</v>
      </c>
      <c r="E86" s="1" t="s">
        <v>406</v>
      </c>
      <c r="H86" s="1" t="s">
        <v>36</v>
      </c>
      <c r="I86" s="1">
        <f>COUNTIF(配信視聴2023上半期[Channel Name], テーブル13[[#This Row],[Channel Name]])</f>
        <v>1</v>
      </c>
      <c r="J86" s="1">
        <f>SUMPRODUCT((配信視聴2023上半期[Channel Name]=テーブル13[[#This Row],[Channel Name]])*(MONTH(配信視聴2023上半期[Published Date])=1))</f>
        <v>0</v>
      </c>
      <c r="K86" s="1">
        <f>SUMPRODUCT((配信視聴2023上半期[Channel Name]=テーブル13[[#This Row],[Channel Name]])*(MONTH(配信視聴2023上半期[Published Date])=2))</f>
        <v>0</v>
      </c>
      <c r="L86" s="1">
        <f>SUMPRODUCT((配信視聴2023上半期[Channel Name]=テーブル13[[#This Row],[Channel Name]])*(MONTH(配信視聴2023上半期[Published Date])=3))</f>
        <v>0</v>
      </c>
      <c r="M86" s="1">
        <f>SUMPRODUCT((配信視聴2023上半期[Channel Name]=テーブル13[[#This Row],[Channel Name]])*(MONTH(配信視聴2023上半期[Published Date])=4))</f>
        <v>0</v>
      </c>
      <c r="N86" s="1">
        <f>SUMPRODUCT((配信視聴2023上半期[Channel Name]=テーブル13[[#This Row],[Channel Name]])*(MONTH(配信視聴2023上半期[Published Date])=5))</f>
        <v>0</v>
      </c>
      <c r="O86" s="1">
        <f>SUMPRODUCT((配信視聴2023上半期[Channel Name]=テーブル13[[#This Row],[Channel Name]])*(MONTH(配信視聴2023上半期[Published Date])=6))</f>
        <v>1</v>
      </c>
    </row>
    <row r="87" spans="2:15" x14ac:dyDescent="0.25">
      <c r="B87" s="1" t="s">
        <v>407</v>
      </c>
      <c r="C87" s="1" t="s">
        <v>40</v>
      </c>
      <c r="D87" s="1" t="s">
        <v>408</v>
      </c>
      <c r="E87" s="1" t="s">
        <v>409</v>
      </c>
    </row>
    <row r="88" spans="2:15" x14ac:dyDescent="0.25">
      <c r="B88" s="1" t="s">
        <v>410</v>
      </c>
      <c r="C88" s="1" t="s">
        <v>8</v>
      </c>
      <c r="D88" s="1" t="s">
        <v>411</v>
      </c>
      <c r="E88" s="1" t="s">
        <v>412</v>
      </c>
    </row>
    <row r="89" spans="2:15" x14ac:dyDescent="0.25">
      <c r="B89" s="1" t="s">
        <v>413</v>
      </c>
      <c r="C89" s="1" t="s">
        <v>8</v>
      </c>
      <c r="D89" s="1" t="s">
        <v>414</v>
      </c>
      <c r="E89" s="1" t="s">
        <v>415</v>
      </c>
    </row>
    <row r="90" spans="2:15" x14ac:dyDescent="0.25">
      <c r="B90" s="1" t="s">
        <v>416</v>
      </c>
      <c r="C90" s="1" t="s">
        <v>20</v>
      </c>
      <c r="D90" s="1" t="s">
        <v>417</v>
      </c>
      <c r="E90" s="1" t="s">
        <v>418</v>
      </c>
    </row>
    <row r="91" spans="2:15" x14ac:dyDescent="0.25">
      <c r="B91" s="1" t="s">
        <v>419</v>
      </c>
      <c r="C91" s="1" t="s">
        <v>21</v>
      </c>
      <c r="D91" s="1" t="s">
        <v>420</v>
      </c>
      <c r="E91" s="1" t="s">
        <v>421</v>
      </c>
    </row>
    <row r="92" spans="2:15" x14ac:dyDescent="0.25">
      <c r="B92" s="1" t="s">
        <v>422</v>
      </c>
      <c r="C92" s="1" t="s">
        <v>13</v>
      </c>
      <c r="D92" s="1" t="s">
        <v>423</v>
      </c>
      <c r="E92" s="1" t="s">
        <v>424</v>
      </c>
    </row>
    <row r="93" spans="2:15" x14ac:dyDescent="0.25">
      <c r="B93" s="1" t="s">
        <v>425</v>
      </c>
      <c r="C93" s="1" t="s">
        <v>87</v>
      </c>
      <c r="D93" s="1" t="s">
        <v>426</v>
      </c>
      <c r="E93" s="1" t="s">
        <v>427</v>
      </c>
    </row>
    <row r="94" spans="2:15" x14ac:dyDescent="0.25">
      <c r="B94" s="1" t="s">
        <v>428</v>
      </c>
      <c r="C94" s="1" t="s">
        <v>21</v>
      </c>
      <c r="D94" s="1" t="s">
        <v>429</v>
      </c>
      <c r="E94" s="1" t="s">
        <v>430</v>
      </c>
    </row>
    <row r="95" spans="2:15" x14ac:dyDescent="0.25">
      <c r="B95" s="1" t="s">
        <v>431</v>
      </c>
      <c r="C95" s="1" t="s">
        <v>75</v>
      </c>
      <c r="D95" s="1" t="s">
        <v>432</v>
      </c>
      <c r="E95" s="1" t="s">
        <v>433</v>
      </c>
    </row>
    <row r="96" spans="2:15" x14ac:dyDescent="0.25">
      <c r="B96" s="1" t="s">
        <v>434</v>
      </c>
      <c r="C96" s="1" t="s">
        <v>8</v>
      </c>
      <c r="D96" s="1" t="s">
        <v>435</v>
      </c>
      <c r="E96" s="1" t="s">
        <v>436</v>
      </c>
    </row>
    <row r="97" spans="2:5" x14ac:dyDescent="0.25">
      <c r="B97" s="1" t="s">
        <v>437</v>
      </c>
      <c r="C97" s="1" t="s">
        <v>27</v>
      </c>
      <c r="D97" s="1" t="s">
        <v>438</v>
      </c>
      <c r="E97" s="1" t="s">
        <v>439</v>
      </c>
    </row>
    <row r="98" spans="2:5" x14ac:dyDescent="0.25">
      <c r="B98" s="1" t="s">
        <v>440</v>
      </c>
      <c r="C98" s="1" t="s">
        <v>8</v>
      </c>
      <c r="D98" s="1" t="s">
        <v>441</v>
      </c>
      <c r="E98" s="1" t="s">
        <v>442</v>
      </c>
    </row>
    <row r="99" spans="2:5" x14ac:dyDescent="0.25">
      <c r="B99" s="1" t="s">
        <v>443</v>
      </c>
      <c r="C99" s="1" t="s">
        <v>79</v>
      </c>
      <c r="D99" s="1" t="s">
        <v>444</v>
      </c>
      <c r="E99" s="1" t="s">
        <v>445</v>
      </c>
    </row>
    <row r="100" spans="2:5" x14ac:dyDescent="0.25">
      <c r="B100" s="1" t="s">
        <v>446</v>
      </c>
      <c r="C100" s="1" t="s">
        <v>27</v>
      </c>
      <c r="D100" s="1" t="s">
        <v>447</v>
      </c>
      <c r="E100" s="1" t="s">
        <v>448</v>
      </c>
    </row>
    <row r="101" spans="2:5" x14ac:dyDescent="0.25">
      <c r="B101" s="1" t="s">
        <v>449</v>
      </c>
      <c r="C101" s="1" t="s">
        <v>9</v>
      </c>
      <c r="D101" s="1" t="s">
        <v>450</v>
      </c>
      <c r="E101" s="1" t="s">
        <v>451</v>
      </c>
    </row>
    <row r="102" spans="2:5" x14ac:dyDescent="0.25">
      <c r="B102" s="1" t="s">
        <v>452</v>
      </c>
      <c r="C102" s="1" t="s">
        <v>9</v>
      </c>
      <c r="D102" s="1" t="s">
        <v>453</v>
      </c>
      <c r="E102" s="1" t="s">
        <v>454</v>
      </c>
    </row>
    <row r="103" spans="2:5" x14ac:dyDescent="0.25">
      <c r="B103" s="1" t="s">
        <v>455</v>
      </c>
      <c r="C103" s="1" t="s">
        <v>13</v>
      </c>
      <c r="D103" s="1" t="s">
        <v>456</v>
      </c>
      <c r="E103" s="1" t="s">
        <v>457</v>
      </c>
    </row>
    <row r="104" spans="2:5" x14ac:dyDescent="0.25">
      <c r="B104" s="1" t="s">
        <v>458</v>
      </c>
      <c r="C104" s="1" t="s">
        <v>12</v>
      </c>
      <c r="D104" s="1" t="s">
        <v>459</v>
      </c>
      <c r="E104" s="1" t="s">
        <v>460</v>
      </c>
    </row>
    <row r="105" spans="2:5" x14ac:dyDescent="0.25">
      <c r="B105" s="1" t="s">
        <v>461</v>
      </c>
      <c r="C105" s="1" t="s">
        <v>19</v>
      </c>
      <c r="D105" s="1" t="s">
        <v>462</v>
      </c>
      <c r="E105" s="1" t="s">
        <v>463</v>
      </c>
    </row>
    <row r="106" spans="2:5" x14ac:dyDescent="0.25">
      <c r="B106" s="1" t="s">
        <v>464</v>
      </c>
      <c r="C106" s="1" t="s">
        <v>9</v>
      </c>
      <c r="D106" s="1" t="s">
        <v>465</v>
      </c>
      <c r="E106" s="1" t="s">
        <v>466</v>
      </c>
    </row>
    <row r="107" spans="2:5" x14ac:dyDescent="0.25">
      <c r="B107" s="1" t="s">
        <v>467</v>
      </c>
      <c r="C107" s="1" t="s">
        <v>20</v>
      </c>
      <c r="D107" s="1" t="s">
        <v>468</v>
      </c>
      <c r="E107" s="1" t="s">
        <v>469</v>
      </c>
    </row>
    <row r="108" spans="2:5" x14ac:dyDescent="0.25">
      <c r="B108" s="1" t="s">
        <v>470</v>
      </c>
      <c r="C108" s="1" t="s">
        <v>20</v>
      </c>
      <c r="D108" s="1" t="s">
        <v>471</v>
      </c>
      <c r="E108" s="1" t="s">
        <v>472</v>
      </c>
    </row>
    <row r="109" spans="2:5" x14ac:dyDescent="0.25">
      <c r="B109" s="1" t="s">
        <v>473</v>
      </c>
      <c r="C109" s="1" t="s">
        <v>8</v>
      </c>
      <c r="D109" s="1" t="s">
        <v>474</v>
      </c>
      <c r="E109" s="1" t="s">
        <v>475</v>
      </c>
    </row>
    <row r="110" spans="2:5" x14ac:dyDescent="0.25">
      <c r="B110" s="1" t="s">
        <v>476</v>
      </c>
      <c r="C110" s="1" t="s">
        <v>41</v>
      </c>
      <c r="D110" s="1" t="s">
        <v>477</v>
      </c>
      <c r="E110" s="1" t="s">
        <v>478</v>
      </c>
    </row>
    <row r="111" spans="2:5" x14ac:dyDescent="0.25">
      <c r="B111" s="1" t="s">
        <v>479</v>
      </c>
      <c r="C111" s="1" t="s">
        <v>9</v>
      </c>
      <c r="D111" s="1" t="s">
        <v>480</v>
      </c>
      <c r="E111" s="1" t="s">
        <v>481</v>
      </c>
    </row>
    <row r="112" spans="2:5" x14ac:dyDescent="0.25">
      <c r="B112" s="1" t="s">
        <v>482</v>
      </c>
      <c r="C112" s="1" t="s">
        <v>51</v>
      </c>
      <c r="D112" s="1" t="s">
        <v>483</v>
      </c>
      <c r="E112" s="1" t="s">
        <v>484</v>
      </c>
    </row>
    <row r="113" spans="2:5" x14ac:dyDescent="0.25">
      <c r="B113" s="1" t="s">
        <v>485</v>
      </c>
      <c r="C113" s="1" t="s">
        <v>48</v>
      </c>
      <c r="D113" s="1" t="s">
        <v>486</v>
      </c>
      <c r="E113" s="1" t="s">
        <v>487</v>
      </c>
    </row>
    <row r="114" spans="2:5" x14ac:dyDescent="0.25">
      <c r="B114" s="1" t="s">
        <v>488</v>
      </c>
      <c r="C114" s="1" t="s">
        <v>21</v>
      </c>
      <c r="D114" s="1" t="s">
        <v>489</v>
      </c>
      <c r="E114" s="1" t="s">
        <v>490</v>
      </c>
    </row>
    <row r="115" spans="2:5" x14ac:dyDescent="0.25">
      <c r="B115" s="1" t="s">
        <v>491</v>
      </c>
      <c r="C115" s="1" t="s">
        <v>8</v>
      </c>
      <c r="D115" s="1" t="s">
        <v>492</v>
      </c>
      <c r="E115" s="1" t="s">
        <v>493</v>
      </c>
    </row>
    <row r="116" spans="2:5" x14ac:dyDescent="0.25">
      <c r="B116" s="1" t="s">
        <v>494</v>
      </c>
      <c r="C116" s="1" t="s">
        <v>16</v>
      </c>
      <c r="D116" s="1" t="s">
        <v>495</v>
      </c>
      <c r="E116" s="1" t="s">
        <v>496</v>
      </c>
    </row>
    <row r="117" spans="2:5" x14ac:dyDescent="0.25">
      <c r="B117" s="1" t="s">
        <v>497</v>
      </c>
      <c r="C117" s="1" t="s">
        <v>8</v>
      </c>
      <c r="D117" s="1" t="s">
        <v>498</v>
      </c>
      <c r="E117" s="1" t="s">
        <v>499</v>
      </c>
    </row>
    <row r="118" spans="2:5" x14ac:dyDescent="0.25">
      <c r="B118" s="1" t="s">
        <v>500</v>
      </c>
      <c r="C118" s="1" t="s">
        <v>21</v>
      </c>
      <c r="D118" s="1" t="s">
        <v>501</v>
      </c>
      <c r="E118" s="1" t="s">
        <v>502</v>
      </c>
    </row>
    <row r="119" spans="2:5" x14ac:dyDescent="0.25">
      <c r="B119" s="1" t="s">
        <v>503</v>
      </c>
      <c r="C119" s="1" t="s">
        <v>21</v>
      </c>
      <c r="D119" s="1" t="s">
        <v>504</v>
      </c>
      <c r="E119" s="1" t="s">
        <v>505</v>
      </c>
    </row>
    <row r="120" spans="2:5" x14ac:dyDescent="0.25">
      <c r="B120" s="1" t="s">
        <v>506</v>
      </c>
      <c r="C120" s="1" t="s">
        <v>13</v>
      </c>
      <c r="D120" s="1" t="s">
        <v>507</v>
      </c>
      <c r="E120" s="1" t="s">
        <v>508</v>
      </c>
    </row>
    <row r="121" spans="2:5" x14ac:dyDescent="0.25">
      <c r="B121" s="1" t="s">
        <v>509</v>
      </c>
      <c r="C121" s="1" t="s">
        <v>21</v>
      </c>
      <c r="D121" s="1" t="s">
        <v>510</v>
      </c>
      <c r="E121" s="1" t="s">
        <v>511</v>
      </c>
    </row>
    <row r="122" spans="2:5" x14ac:dyDescent="0.25">
      <c r="B122" s="1" t="s">
        <v>512</v>
      </c>
      <c r="C122" s="1" t="s">
        <v>71</v>
      </c>
      <c r="D122" s="1" t="s">
        <v>513</v>
      </c>
      <c r="E122" s="1" t="s">
        <v>514</v>
      </c>
    </row>
    <row r="123" spans="2:5" x14ac:dyDescent="0.25">
      <c r="B123" s="1" t="s">
        <v>515</v>
      </c>
      <c r="C123" s="1" t="s">
        <v>21</v>
      </c>
      <c r="D123" s="1" t="s">
        <v>516</v>
      </c>
      <c r="E123" s="1" t="s">
        <v>517</v>
      </c>
    </row>
    <row r="124" spans="2:5" x14ac:dyDescent="0.25">
      <c r="B124" s="1" t="s">
        <v>518</v>
      </c>
      <c r="C124" s="1" t="s">
        <v>12</v>
      </c>
      <c r="D124" s="1" t="s">
        <v>519</v>
      </c>
      <c r="E124" s="1" t="s">
        <v>520</v>
      </c>
    </row>
    <row r="125" spans="2:5" x14ac:dyDescent="0.25">
      <c r="B125" s="1" t="s">
        <v>521</v>
      </c>
      <c r="C125" s="1" t="s">
        <v>105</v>
      </c>
      <c r="D125" s="1" t="s">
        <v>522</v>
      </c>
      <c r="E125" s="1" t="s">
        <v>523</v>
      </c>
    </row>
    <row r="126" spans="2:5" x14ac:dyDescent="0.25">
      <c r="B126" s="1" t="s">
        <v>524</v>
      </c>
      <c r="C126" s="1" t="s">
        <v>27</v>
      </c>
      <c r="D126" s="1" t="s">
        <v>525</v>
      </c>
      <c r="E126" s="1" t="s">
        <v>526</v>
      </c>
    </row>
    <row r="127" spans="2:5" x14ac:dyDescent="0.25">
      <c r="B127" s="1" t="s">
        <v>527</v>
      </c>
      <c r="C127" s="1" t="s">
        <v>21</v>
      </c>
      <c r="D127" s="1" t="s">
        <v>528</v>
      </c>
      <c r="E127" s="1" t="s">
        <v>529</v>
      </c>
    </row>
    <row r="128" spans="2:5" x14ac:dyDescent="0.25">
      <c r="B128" s="1" t="s">
        <v>530</v>
      </c>
      <c r="C128" s="1" t="s">
        <v>21</v>
      </c>
      <c r="D128" s="1" t="s">
        <v>531</v>
      </c>
      <c r="E128" s="1" t="s">
        <v>532</v>
      </c>
    </row>
    <row r="129" spans="2:5" x14ac:dyDescent="0.25">
      <c r="B129" s="1" t="s">
        <v>533</v>
      </c>
      <c r="C129" s="1" t="s">
        <v>27</v>
      </c>
      <c r="D129" s="1" t="s">
        <v>534</v>
      </c>
      <c r="E129" s="1" t="s">
        <v>535</v>
      </c>
    </row>
    <row r="130" spans="2:5" x14ac:dyDescent="0.25">
      <c r="B130" s="1" t="s">
        <v>536</v>
      </c>
      <c r="C130" s="1" t="s">
        <v>8</v>
      </c>
      <c r="D130" s="1" t="s">
        <v>537</v>
      </c>
      <c r="E130" s="1" t="s">
        <v>538</v>
      </c>
    </row>
    <row r="131" spans="2:5" x14ac:dyDescent="0.25">
      <c r="B131" s="1" t="s">
        <v>539</v>
      </c>
      <c r="C131" s="1" t="s">
        <v>48</v>
      </c>
      <c r="D131" s="1" t="s">
        <v>540</v>
      </c>
      <c r="E131" s="1" t="s">
        <v>541</v>
      </c>
    </row>
    <row r="132" spans="2:5" x14ac:dyDescent="0.25">
      <c r="B132" s="1" t="s">
        <v>542</v>
      </c>
      <c r="C132" s="1" t="s">
        <v>60</v>
      </c>
      <c r="D132" s="1" t="s">
        <v>543</v>
      </c>
      <c r="E132" s="1" t="s">
        <v>544</v>
      </c>
    </row>
    <row r="133" spans="2:5" x14ac:dyDescent="0.25">
      <c r="B133" s="1" t="s">
        <v>545</v>
      </c>
      <c r="C133" s="1" t="s">
        <v>8</v>
      </c>
      <c r="D133" s="1" t="s">
        <v>546</v>
      </c>
      <c r="E133" s="1" t="s">
        <v>547</v>
      </c>
    </row>
    <row r="134" spans="2:5" x14ac:dyDescent="0.25">
      <c r="B134" s="1" t="s">
        <v>548</v>
      </c>
      <c r="C134" s="1" t="s">
        <v>21</v>
      </c>
      <c r="D134" s="1" t="s">
        <v>549</v>
      </c>
      <c r="E134" s="1" t="s">
        <v>550</v>
      </c>
    </row>
    <row r="135" spans="2:5" x14ac:dyDescent="0.25">
      <c r="B135" s="1" t="s">
        <v>551</v>
      </c>
      <c r="C135" s="1" t="s">
        <v>9</v>
      </c>
      <c r="D135" s="1" t="s">
        <v>552</v>
      </c>
      <c r="E135" s="1" t="s">
        <v>553</v>
      </c>
    </row>
    <row r="136" spans="2:5" x14ac:dyDescent="0.25">
      <c r="B136" s="1" t="s">
        <v>554</v>
      </c>
      <c r="C136" s="1" t="s">
        <v>8</v>
      </c>
      <c r="D136" s="1" t="s">
        <v>555</v>
      </c>
      <c r="E136" s="1" t="s">
        <v>556</v>
      </c>
    </row>
    <row r="137" spans="2:5" x14ac:dyDescent="0.25">
      <c r="B137" s="1" t="s">
        <v>557</v>
      </c>
      <c r="C137" s="1" t="s">
        <v>106</v>
      </c>
      <c r="D137" s="1" t="s">
        <v>558</v>
      </c>
      <c r="E137" s="1" t="s">
        <v>559</v>
      </c>
    </row>
    <row r="138" spans="2:5" x14ac:dyDescent="0.25">
      <c r="B138" s="1" t="s">
        <v>560</v>
      </c>
      <c r="C138" s="1" t="s">
        <v>8</v>
      </c>
      <c r="D138" s="1" t="s">
        <v>561</v>
      </c>
      <c r="E138" s="1" t="s">
        <v>562</v>
      </c>
    </row>
    <row r="139" spans="2:5" x14ac:dyDescent="0.25">
      <c r="B139" s="1" t="s">
        <v>563</v>
      </c>
      <c r="C139" s="1" t="s">
        <v>8</v>
      </c>
      <c r="D139" s="1" t="s">
        <v>564</v>
      </c>
      <c r="E139" s="1" t="s">
        <v>565</v>
      </c>
    </row>
    <row r="140" spans="2:5" x14ac:dyDescent="0.25">
      <c r="B140" s="1" t="s">
        <v>566</v>
      </c>
      <c r="C140" s="1" t="s">
        <v>13</v>
      </c>
      <c r="D140" s="1" t="s">
        <v>567</v>
      </c>
      <c r="E140" s="1" t="s">
        <v>568</v>
      </c>
    </row>
    <row r="141" spans="2:5" x14ac:dyDescent="0.25">
      <c r="B141" s="1" t="s">
        <v>569</v>
      </c>
      <c r="C141" s="1" t="s">
        <v>16</v>
      </c>
      <c r="D141" s="1" t="s">
        <v>570</v>
      </c>
      <c r="E141" s="1" t="s">
        <v>571</v>
      </c>
    </row>
    <row r="142" spans="2:5" x14ac:dyDescent="0.25">
      <c r="B142" s="1" t="s">
        <v>572</v>
      </c>
      <c r="C142" s="1" t="s">
        <v>64</v>
      </c>
      <c r="D142" s="1" t="s">
        <v>573</v>
      </c>
      <c r="E142" s="1" t="s">
        <v>574</v>
      </c>
    </row>
    <row r="143" spans="2:5" x14ac:dyDescent="0.25">
      <c r="B143" s="1" t="s">
        <v>575</v>
      </c>
      <c r="C143" s="1" t="s">
        <v>21</v>
      </c>
      <c r="D143" s="1" t="s">
        <v>576</v>
      </c>
      <c r="E143" s="1" t="s">
        <v>577</v>
      </c>
    </row>
    <row r="144" spans="2:5" x14ac:dyDescent="0.25">
      <c r="B144" s="1" t="s">
        <v>578</v>
      </c>
      <c r="C144" s="1" t="s">
        <v>11</v>
      </c>
      <c r="D144" s="1" t="s">
        <v>579</v>
      </c>
      <c r="E144" s="1" t="s">
        <v>580</v>
      </c>
    </row>
    <row r="145" spans="2:5" x14ac:dyDescent="0.25">
      <c r="B145" s="1" t="s">
        <v>581</v>
      </c>
      <c r="C145" s="1" t="s">
        <v>8</v>
      </c>
      <c r="D145" s="1" t="s">
        <v>582</v>
      </c>
      <c r="E145" s="1" t="s">
        <v>583</v>
      </c>
    </row>
    <row r="146" spans="2:5" x14ac:dyDescent="0.25">
      <c r="B146" s="1" t="s">
        <v>584</v>
      </c>
      <c r="C146" s="1" t="s">
        <v>19</v>
      </c>
      <c r="D146" s="1" t="s">
        <v>585</v>
      </c>
      <c r="E146" s="1" t="s">
        <v>586</v>
      </c>
    </row>
    <row r="147" spans="2:5" x14ac:dyDescent="0.25">
      <c r="B147" s="1" t="s">
        <v>587</v>
      </c>
      <c r="C147" s="1" t="s">
        <v>8</v>
      </c>
      <c r="D147" s="1" t="s">
        <v>588</v>
      </c>
      <c r="E147" s="1" t="s">
        <v>589</v>
      </c>
    </row>
    <row r="148" spans="2:5" x14ac:dyDescent="0.25">
      <c r="B148" s="1" t="s">
        <v>590</v>
      </c>
      <c r="C148" s="1" t="s">
        <v>21</v>
      </c>
      <c r="D148" s="1" t="s">
        <v>591</v>
      </c>
      <c r="E148" s="1" t="s">
        <v>592</v>
      </c>
    </row>
    <row r="149" spans="2:5" x14ac:dyDescent="0.25">
      <c r="B149" s="1" t="s">
        <v>593</v>
      </c>
      <c r="C149" s="1" t="s">
        <v>64</v>
      </c>
      <c r="D149" s="1" t="s">
        <v>594</v>
      </c>
      <c r="E149" s="1" t="s">
        <v>595</v>
      </c>
    </row>
    <row r="150" spans="2:5" x14ac:dyDescent="0.25">
      <c r="B150" s="1" t="s">
        <v>596</v>
      </c>
      <c r="C150" s="1" t="s">
        <v>64</v>
      </c>
      <c r="D150" s="1" t="s">
        <v>597</v>
      </c>
      <c r="E150" s="1" t="s">
        <v>598</v>
      </c>
    </row>
    <row r="151" spans="2:5" x14ac:dyDescent="0.25">
      <c r="B151" s="1" t="s">
        <v>599</v>
      </c>
      <c r="C151" s="1" t="s">
        <v>8</v>
      </c>
      <c r="D151" s="1" t="s">
        <v>600</v>
      </c>
      <c r="E151" s="1" t="s">
        <v>601</v>
      </c>
    </row>
    <row r="152" spans="2:5" x14ac:dyDescent="0.25">
      <c r="B152" s="1" t="s">
        <v>602</v>
      </c>
      <c r="C152" s="1" t="s">
        <v>107</v>
      </c>
      <c r="D152" s="1" t="s">
        <v>603</v>
      </c>
      <c r="E152" s="1" t="s">
        <v>604</v>
      </c>
    </row>
    <row r="153" spans="2:5" x14ac:dyDescent="0.25">
      <c r="B153" s="1" t="s">
        <v>605</v>
      </c>
      <c r="C153" s="1" t="s">
        <v>8</v>
      </c>
      <c r="D153" s="1" t="s">
        <v>606</v>
      </c>
      <c r="E153" s="1" t="s">
        <v>607</v>
      </c>
    </row>
    <row r="154" spans="2:5" x14ac:dyDescent="0.25">
      <c r="B154" s="1" t="s">
        <v>608</v>
      </c>
      <c r="C154" s="1" t="s">
        <v>108</v>
      </c>
      <c r="D154" s="1" t="s">
        <v>609</v>
      </c>
      <c r="E154" s="1" t="s">
        <v>610</v>
      </c>
    </row>
    <row r="155" spans="2:5" x14ac:dyDescent="0.25">
      <c r="B155" s="1" t="s">
        <v>611</v>
      </c>
      <c r="C155" s="1" t="s">
        <v>11</v>
      </c>
      <c r="D155" s="1" t="s">
        <v>612</v>
      </c>
      <c r="E155" s="1" t="s">
        <v>613</v>
      </c>
    </row>
    <row r="156" spans="2:5" x14ac:dyDescent="0.25">
      <c r="B156" s="1" t="s">
        <v>614</v>
      </c>
      <c r="C156" s="1" t="s">
        <v>13</v>
      </c>
      <c r="D156" s="1" t="s">
        <v>615</v>
      </c>
      <c r="E156" s="1" t="s">
        <v>616</v>
      </c>
    </row>
    <row r="157" spans="2:5" x14ac:dyDescent="0.25">
      <c r="B157" s="1" t="s">
        <v>617</v>
      </c>
      <c r="C157" s="1" t="s">
        <v>9</v>
      </c>
      <c r="D157" s="1" t="s">
        <v>618</v>
      </c>
      <c r="E157" s="1" t="s">
        <v>619</v>
      </c>
    </row>
    <row r="158" spans="2:5" x14ac:dyDescent="0.25">
      <c r="B158" s="1" t="s">
        <v>620</v>
      </c>
      <c r="C158" s="1" t="s">
        <v>9</v>
      </c>
      <c r="D158" s="1" t="s">
        <v>621</v>
      </c>
      <c r="E158" s="1" t="s">
        <v>622</v>
      </c>
    </row>
    <row r="159" spans="2:5" x14ac:dyDescent="0.25">
      <c r="B159" s="1" t="s">
        <v>623</v>
      </c>
      <c r="C159" s="1" t="s">
        <v>21</v>
      </c>
      <c r="D159" s="1" t="s">
        <v>624</v>
      </c>
      <c r="E159" s="1" t="s">
        <v>625</v>
      </c>
    </row>
    <row r="160" spans="2:5" x14ac:dyDescent="0.25">
      <c r="B160" s="1" t="s">
        <v>626</v>
      </c>
      <c r="C160" s="1" t="s">
        <v>87</v>
      </c>
      <c r="D160" s="1" t="s">
        <v>627</v>
      </c>
      <c r="E160" s="1" t="s">
        <v>628</v>
      </c>
    </row>
    <row r="161" spans="2:5" x14ac:dyDescent="0.25">
      <c r="B161" s="1" t="s">
        <v>629</v>
      </c>
      <c r="C161" s="1" t="s">
        <v>109</v>
      </c>
      <c r="D161" s="1" t="s">
        <v>630</v>
      </c>
      <c r="E161" s="1" t="s">
        <v>631</v>
      </c>
    </row>
    <row r="162" spans="2:5" x14ac:dyDescent="0.25">
      <c r="B162" s="1" t="s">
        <v>632</v>
      </c>
      <c r="C162" s="1" t="s">
        <v>8</v>
      </c>
      <c r="D162" s="1" t="s">
        <v>633</v>
      </c>
      <c r="E162" s="1" t="s">
        <v>634</v>
      </c>
    </row>
    <row r="163" spans="2:5" x14ac:dyDescent="0.25">
      <c r="B163" s="1" t="s">
        <v>635</v>
      </c>
      <c r="C163" s="1" t="s">
        <v>13</v>
      </c>
      <c r="D163" s="1" t="s">
        <v>636</v>
      </c>
      <c r="E163" s="1" t="s">
        <v>637</v>
      </c>
    </row>
    <row r="164" spans="2:5" x14ac:dyDescent="0.25">
      <c r="B164" s="1" t="s">
        <v>638</v>
      </c>
      <c r="C164" s="1" t="s">
        <v>22</v>
      </c>
      <c r="D164" s="1" t="s">
        <v>639</v>
      </c>
      <c r="E164" s="1" t="s">
        <v>640</v>
      </c>
    </row>
    <row r="165" spans="2:5" x14ac:dyDescent="0.25">
      <c r="B165" s="1" t="s">
        <v>641</v>
      </c>
      <c r="C165" s="1" t="s">
        <v>9</v>
      </c>
      <c r="D165" s="1" t="s">
        <v>642</v>
      </c>
      <c r="E165" s="1" t="s">
        <v>643</v>
      </c>
    </row>
    <row r="166" spans="2:5" x14ac:dyDescent="0.25">
      <c r="B166" s="1" t="s">
        <v>644</v>
      </c>
      <c r="C166" s="1" t="s">
        <v>8</v>
      </c>
      <c r="D166" s="1" t="s">
        <v>645</v>
      </c>
      <c r="E166" s="1" t="s">
        <v>646</v>
      </c>
    </row>
    <row r="167" spans="2:5" x14ac:dyDescent="0.25">
      <c r="B167" s="1" t="s">
        <v>647</v>
      </c>
      <c r="C167" s="1" t="s">
        <v>9</v>
      </c>
      <c r="D167" s="1" t="s">
        <v>648</v>
      </c>
      <c r="E167" s="1" t="s">
        <v>649</v>
      </c>
    </row>
    <row r="168" spans="2:5" x14ac:dyDescent="0.25">
      <c r="B168" s="1" t="s">
        <v>650</v>
      </c>
      <c r="C168" s="1" t="s">
        <v>85</v>
      </c>
      <c r="D168" s="1" t="s">
        <v>651</v>
      </c>
      <c r="E168" s="1" t="s">
        <v>652</v>
      </c>
    </row>
    <row r="169" spans="2:5" x14ac:dyDescent="0.25">
      <c r="B169" s="1" t="s">
        <v>653</v>
      </c>
      <c r="C169" s="1" t="s">
        <v>8</v>
      </c>
      <c r="D169" s="1" t="s">
        <v>654</v>
      </c>
      <c r="E169" s="1" t="s">
        <v>655</v>
      </c>
    </row>
    <row r="170" spans="2:5" x14ac:dyDescent="0.25">
      <c r="B170" s="1" t="s">
        <v>656</v>
      </c>
      <c r="C170" s="1" t="s">
        <v>110</v>
      </c>
      <c r="D170" s="1" t="s">
        <v>657</v>
      </c>
      <c r="E170" s="1" t="s">
        <v>658</v>
      </c>
    </row>
    <row r="171" spans="2:5" x14ac:dyDescent="0.25">
      <c r="B171" s="1" t="s">
        <v>659</v>
      </c>
      <c r="C171" s="1" t="s">
        <v>8</v>
      </c>
      <c r="D171" s="1" t="s">
        <v>660</v>
      </c>
      <c r="E171" s="1" t="s">
        <v>661</v>
      </c>
    </row>
    <row r="172" spans="2:5" x14ac:dyDescent="0.25">
      <c r="B172" s="1" t="s">
        <v>662</v>
      </c>
      <c r="C172" s="1" t="s">
        <v>9</v>
      </c>
      <c r="D172" s="1" t="s">
        <v>663</v>
      </c>
      <c r="E172" s="1" t="s">
        <v>664</v>
      </c>
    </row>
    <row r="173" spans="2:5" x14ac:dyDescent="0.25">
      <c r="B173" s="1" t="s">
        <v>665</v>
      </c>
      <c r="C173" s="1" t="s">
        <v>19</v>
      </c>
      <c r="D173" s="1" t="s">
        <v>666</v>
      </c>
      <c r="E173" s="1" t="s">
        <v>667</v>
      </c>
    </row>
    <row r="174" spans="2:5" x14ac:dyDescent="0.25">
      <c r="B174" s="1" t="s">
        <v>668</v>
      </c>
      <c r="C174" s="1" t="s">
        <v>25</v>
      </c>
      <c r="D174" s="1" t="s">
        <v>669</v>
      </c>
      <c r="E174" s="1" t="s">
        <v>670</v>
      </c>
    </row>
    <row r="175" spans="2:5" x14ac:dyDescent="0.25">
      <c r="B175" s="1" t="s">
        <v>671</v>
      </c>
      <c r="C175" s="1" t="s">
        <v>46</v>
      </c>
      <c r="D175" s="1" t="s">
        <v>672</v>
      </c>
      <c r="E175" s="1" t="s">
        <v>673</v>
      </c>
    </row>
    <row r="176" spans="2:5" x14ac:dyDescent="0.25">
      <c r="B176" s="1" t="s">
        <v>674</v>
      </c>
      <c r="C176" s="1" t="s">
        <v>9</v>
      </c>
      <c r="D176" s="1" t="s">
        <v>675</v>
      </c>
      <c r="E176" s="1" t="s">
        <v>676</v>
      </c>
    </row>
    <row r="177" spans="2:5" x14ac:dyDescent="0.25">
      <c r="B177" s="1" t="s">
        <v>677</v>
      </c>
      <c r="C177" s="1" t="s">
        <v>30</v>
      </c>
      <c r="D177" s="1" t="s">
        <v>678</v>
      </c>
      <c r="E177" s="1" t="s">
        <v>679</v>
      </c>
    </row>
    <row r="178" spans="2:5" x14ac:dyDescent="0.25">
      <c r="B178" s="1" t="s">
        <v>680</v>
      </c>
      <c r="C178" s="1" t="s">
        <v>9</v>
      </c>
      <c r="D178" s="1" t="s">
        <v>681</v>
      </c>
      <c r="E178" s="1" t="s">
        <v>682</v>
      </c>
    </row>
    <row r="179" spans="2:5" x14ac:dyDescent="0.25">
      <c r="B179" s="1" t="s">
        <v>683</v>
      </c>
      <c r="C179" s="1" t="s">
        <v>8</v>
      </c>
      <c r="D179" s="1" t="s">
        <v>684</v>
      </c>
      <c r="E179" s="1" t="s">
        <v>685</v>
      </c>
    </row>
    <row r="180" spans="2:5" x14ac:dyDescent="0.25">
      <c r="B180" s="1" t="s">
        <v>686</v>
      </c>
      <c r="C180" s="1" t="s">
        <v>11</v>
      </c>
      <c r="D180" s="1" t="s">
        <v>687</v>
      </c>
      <c r="E180" s="1" t="s">
        <v>688</v>
      </c>
    </row>
    <row r="181" spans="2:5" x14ac:dyDescent="0.25">
      <c r="B181" s="1" t="s">
        <v>689</v>
      </c>
      <c r="C181" s="1" t="s">
        <v>25</v>
      </c>
      <c r="D181" s="1" t="s">
        <v>690</v>
      </c>
      <c r="E181" s="1" t="s">
        <v>691</v>
      </c>
    </row>
    <row r="182" spans="2:5" x14ac:dyDescent="0.25">
      <c r="B182" s="1" t="s">
        <v>692</v>
      </c>
      <c r="C182" s="1" t="s">
        <v>8</v>
      </c>
      <c r="D182" s="1" t="s">
        <v>693</v>
      </c>
      <c r="E182" s="1" t="s">
        <v>694</v>
      </c>
    </row>
    <row r="183" spans="2:5" x14ac:dyDescent="0.25">
      <c r="B183" s="1" t="s">
        <v>695</v>
      </c>
      <c r="C183" s="1" t="s">
        <v>8</v>
      </c>
      <c r="D183" s="1" t="s">
        <v>696</v>
      </c>
      <c r="E183" s="1" t="s">
        <v>697</v>
      </c>
    </row>
    <row r="184" spans="2:5" x14ac:dyDescent="0.25">
      <c r="B184" s="1" t="s">
        <v>698</v>
      </c>
      <c r="C184" s="1" t="s">
        <v>11</v>
      </c>
      <c r="D184" s="1" t="s">
        <v>699</v>
      </c>
      <c r="E184" s="1" t="s">
        <v>700</v>
      </c>
    </row>
    <row r="185" spans="2:5" x14ac:dyDescent="0.25">
      <c r="B185" s="1" t="s">
        <v>701</v>
      </c>
      <c r="C185" s="1" t="s">
        <v>11</v>
      </c>
      <c r="D185" s="1" t="s">
        <v>702</v>
      </c>
      <c r="E185" s="1" t="s">
        <v>703</v>
      </c>
    </row>
    <row r="186" spans="2:5" x14ac:dyDescent="0.25">
      <c r="B186" s="1" t="s">
        <v>704</v>
      </c>
      <c r="C186" s="1" t="s">
        <v>8</v>
      </c>
      <c r="D186" s="1" t="s">
        <v>705</v>
      </c>
      <c r="E186" s="1" t="s">
        <v>706</v>
      </c>
    </row>
    <row r="187" spans="2:5" x14ac:dyDescent="0.25">
      <c r="B187" s="1" t="s">
        <v>707</v>
      </c>
      <c r="C187" s="1" t="s">
        <v>20</v>
      </c>
      <c r="D187" s="1" t="s">
        <v>708</v>
      </c>
      <c r="E187" s="1" t="s">
        <v>709</v>
      </c>
    </row>
    <row r="188" spans="2:5" x14ac:dyDescent="0.25">
      <c r="B188" s="1" t="s">
        <v>710</v>
      </c>
      <c r="C188" s="1" t="s">
        <v>50</v>
      </c>
      <c r="D188" s="1" t="s">
        <v>711</v>
      </c>
      <c r="E188" s="1" t="s">
        <v>712</v>
      </c>
    </row>
    <row r="189" spans="2:5" x14ac:dyDescent="0.25">
      <c r="B189" s="1" t="s">
        <v>713</v>
      </c>
      <c r="C189" s="1" t="s">
        <v>9</v>
      </c>
      <c r="D189" s="1" t="s">
        <v>714</v>
      </c>
      <c r="E189" s="1" t="s">
        <v>715</v>
      </c>
    </row>
    <row r="190" spans="2:5" x14ac:dyDescent="0.25">
      <c r="B190" s="1" t="s">
        <v>716</v>
      </c>
      <c r="C190" s="1" t="s">
        <v>11</v>
      </c>
      <c r="D190" s="1" t="s">
        <v>717</v>
      </c>
      <c r="E190" s="1" t="s">
        <v>718</v>
      </c>
    </row>
    <row r="191" spans="2:5" x14ac:dyDescent="0.25">
      <c r="B191" s="1" t="s">
        <v>719</v>
      </c>
      <c r="C191" s="1" t="s">
        <v>8</v>
      </c>
      <c r="D191" s="1" t="s">
        <v>720</v>
      </c>
      <c r="E191" s="1" t="s">
        <v>721</v>
      </c>
    </row>
    <row r="192" spans="2:5" x14ac:dyDescent="0.25">
      <c r="B192" s="1" t="s">
        <v>722</v>
      </c>
      <c r="C192" s="1" t="s">
        <v>11</v>
      </c>
      <c r="D192" s="1" t="s">
        <v>723</v>
      </c>
      <c r="E192" s="1" t="s">
        <v>724</v>
      </c>
    </row>
    <row r="193" spans="2:5" x14ac:dyDescent="0.25">
      <c r="B193" s="1" t="s">
        <v>725</v>
      </c>
      <c r="C193" s="1" t="s">
        <v>9</v>
      </c>
      <c r="D193" s="1" t="s">
        <v>726</v>
      </c>
      <c r="E193" s="1" t="s">
        <v>727</v>
      </c>
    </row>
    <row r="194" spans="2:5" x14ac:dyDescent="0.25">
      <c r="B194" s="1" t="s">
        <v>728</v>
      </c>
      <c r="C194" s="1" t="s">
        <v>8</v>
      </c>
      <c r="D194" s="1" t="s">
        <v>729</v>
      </c>
      <c r="E194" s="1" t="s">
        <v>730</v>
      </c>
    </row>
    <row r="195" spans="2:5" x14ac:dyDescent="0.25">
      <c r="B195" s="1" t="s">
        <v>731</v>
      </c>
      <c r="C195" s="1" t="s">
        <v>9</v>
      </c>
      <c r="D195" s="1" t="s">
        <v>732</v>
      </c>
      <c r="E195" s="1" t="s">
        <v>733</v>
      </c>
    </row>
    <row r="196" spans="2:5" x14ac:dyDescent="0.25">
      <c r="B196" s="1" t="s">
        <v>734</v>
      </c>
      <c r="C196" s="1" t="s">
        <v>30</v>
      </c>
      <c r="D196" s="1" t="s">
        <v>735</v>
      </c>
      <c r="E196" s="1" t="s">
        <v>736</v>
      </c>
    </row>
    <row r="197" spans="2:5" x14ac:dyDescent="0.25">
      <c r="B197" s="1" t="s">
        <v>737</v>
      </c>
      <c r="C197" s="1" t="s">
        <v>9</v>
      </c>
      <c r="D197" s="1" t="s">
        <v>738</v>
      </c>
      <c r="E197" s="1" t="s">
        <v>739</v>
      </c>
    </row>
    <row r="198" spans="2:5" x14ac:dyDescent="0.25">
      <c r="B198" s="1" t="s">
        <v>740</v>
      </c>
      <c r="C198" s="1" t="s">
        <v>30</v>
      </c>
      <c r="D198" s="1" t="s">
        <v>741</v>
      </c>
      <c r="E198" s="1" t="s">
        <v>742</v>
      </c>
    </row>
    <row r="199" spans="2:5" x14ac:dyDescent="0.25">
      <c r="B199" s="1" t="s">
        <v>743</v>
      </c>
      <c r="C199" s="1" t="s">
        <v>29</v>
      </c>
      <c r="D199" s="1" t="s">
        <v>744</v>
      </c>
      <c r="E199" s="1" t="s">
        <v>745</v>
      </c>
    </row>
    <row r="200" spans="2:5" x14ac:dyDescent="0.25">
      <c r="B200" s="1" t="s">
        <v>746</v>
      </c>
      <c r="C200" s="1" t="s">
        <v>8</v>
      </c>
      <c r="D200" s="1" t="s">
        <v>747</v>
      </c>
      <c r="E200" s="1" t="s">
        <v>748</v>
      </c>
    </row>
    <row r="201" spans="2:5" x14ac:dyDescent="0.25">
      <c r="B201" s="1" t="s">
        <v>749</v>
      </c>
      <c r="C201" s="1" t="s">
        <v>8</v>
      </c>
      <c r="D201" s="1" t="s">
        <v>750</v>
      </c>
      <c r="E201" s="1" t="s">
        <v>751</v>
      </c>
    </row>
    <row r="202" spans="2:5" x14ac:dyDescent="0.25">
      <c r="B202" s="1" t="s">
        <v>752</v>
      </c>
      <c r="C202" s="1" t="s">
        <v>11</v>
      </c>
      <c r="D202" s="1" t="s">
        <v>753</v>
      </c>
      <c r="E202" s="1" t="s">
        <v>754</v>
      </c>
    </row>
    <row r="203" spans="2:5" x14ac:dyDescent="0.25">
      <c r="B203" s="1" t="s">
        <v>755</v>
      </c>
      <c r="C203" s="1" t="s">
        <v>9</v>
      </c>
      <c r="D203" s="1" t="s">
        <v>756</v>
      </c>
      <c r="E203" s="1" t="s">
        <v>757</v>
      </c>
    </row>
    <row r="204" spans="2:5" x14ac:dyDescent="0.25">
      <c r="B204" s="1" t="s">
        <v>758</v>
      </c>
      <c r="C204" s="1" t="s">
        <v>41</v>
      </c>
      <c r="D204" s="1" t="s">
        <v>759</v>
      </c>
      <c r="E204" s="1" t="s">
        <v>760</v>
      </c>
    </row>
    <row r="205" spans="2:5" x14ac:dyDescent="0.25">
      <c r="B205" s="1" t="s">
        <v>761</v>
      </c>
      <c r="C205" s="1" t="s">
        <v>25</v>
      </c>
      <c r="D205" s="1" t="s">
        <v>762</v>
      </c>
      <c r="E205" s="1" t="s">
        <v>763</v>
      </c>
    </row>
    <row r="206" spans="2:5" x14ac:dyDescent="0.25">
      <c r="B206" s="1" t="s">
        <v>764</v>
      </c>
      <c r="C206" s="1" t="s">
        <v>8</v>
      </c>
      <c r="D206" s="1" t="s">
        <v>765</v>
      </c>
      <c r="E206" s="1" t="s">
        <v>766</v>
      </c>
    </row>
    <row r="207" spans="2:5" x14ac:dyDescent="0.25">
      <c r="B207" s="1" t="s">
        <v>767</v>
      </c>
      <c r="C207" s="1" t="s">
        <v>8</v>
      </c>
      <c r="D207" s="1" t="s">
        <v>768</v>
      </c>
      <c r="E207" s="1" t="s">
        <v>769</v>
      </c>
    </row>
    <row r="208" spans="2:5" x14ac:dyDescent="0.25">
      <c r="B208" s="1" t="s">
        <v>770</v>
      </c>
      <c r="C208" s="1" t="s">
        <v>9</v>
      </c>
      <c r="D208" s="1" t="s">
        <v>771</v>
      </c>
      <c r="E208" s="1" t="s">
        <v>772</v>
      </c>
    </row>
    <row r="209" spans="2:5" x14ac:dyDescent="0.25">
      <c r="B209" s="1" t="s">
        <v>773</v>
      </c>
      <c r="C209" s="1" t="s">
        <v>19</v>
      </c>
      <c r="D209" s="1" t="s">
        <v>774</v>
      </c>
      <c r="E209" s="1" t="s">
        <v>775</v>
      </c>
    </row>
    <row r="210" spans="2:5" x14ac:dyDescent="0.25">
      <c r="B210" s="1" t="s">
        <v>776</v>
      </c>
      <c r="C210" s="1" t="s">
        <v>79</v>
      </c>
      <c r="D210" s="1" t="s">
        <v>777</v>
      </c>
      <c r="E210" s="1" t="s">
        <v>778</v>
      </c>
    </row>
    <row r="211" spans="2:5" x14ac:dyDescent="0.25">
      <c r="B211" s="1" t="s">
        <v>779</v>
      </c>
      <c r="C211" s="1" t="s">
        <v>25</v>
      </c>
      <c r="D211" s="1" t="s">
        <v>780</v>
      </c>
      <c r="E211" s="1" t="s">
        <v>781</v>
      </c>
    </row>
    <row r="212" spans="2:5" x14ac:dyDescent="0.25">
      <c r="B212" s="1" t="s">
        <v>782</v>
      </c>
      <c r="C212" s="1" t="s">
        <v>44</v>
      </c>
      <c r="D212" s="1" t="s">
        <v>783</v>
      </c>
      <c r="E212" s="1" t="s">
        <v>784</v>
      </c>
    </row>
    <row r="213" spans="2:5" x14ac:dyDescent="0.25">
      <c r="B213" s="1" t="s">
        <v>785</v>
      </c>
      <c r="C213" s="1" t="s">
        <v>8</v>
      </c>
      <c r="D213" s="1" t="s">
        <v>786</v>
      </c>
      <c r="E213" s="1" t="s">
        <v>787</v>
      </c>
    </row>
    <row r="214" spans="2:5" x14ac:dyDescent="0.25">
      <c r="B214" s="1" t="s">
        <v>788</v>
      </c>
      <c r="C214" s="1" t="s">
        <v>9</v>
      </c>
      <c r="D214" s="1" t="s">
        <v>789</v>
      </c>
      <c r="E214" s="1" t="s">
        <v>790</v>
      </c>
    </row>
    <row r="215" spans="2:5" x14ac:dyDescent="0.25">
      <c r="B215" s="1" t="s">
        <v>791</v>
      </c>
      <c r="C215" s="1" t="s">
        <v>13</v>
      </c>
      <c r="D215" s="1" t="s">
        <v>792</v>
      </c>
      <c r="E215" s="1" t="s">
        <v>793</v>
      </c>
    </row>
    <row r="216" spans="2:5" x14ac:dyDescent="0.25">
      <c r="B216" s="1" t="s">
        <v>794</v>
      </c>
      <c r="C216" s="1" t="s">
        <v>111</v>
      </c>
      <c r="D216" s="1" t="s">
        <v>795</v>
      </c>
      <c r="E216" s="1" t="s">
        <v>796</v>
      </c>
    </row>
    <row r="217" spans="2:5" x14ac:dyDescent="0.25">
      <c r="B217" s="1" t="s">
        <v>797</v>
      </c>
      <c r="C217" s="1" t="s">
        <v>88</v>
      </c>
      <c r="D217" s="1" t="s">
        <v>798</v>
      </c>
      <c r="E217" s="1" t="s">
        <v>799</v>
      </c>
    </row>
    <row r="218" spans="2:5" x14ac:dyDescent="0.25">
      <c r="B218" s="1" t="s">
        <v>800</v>
      </c>
      <c r="C218" s="1" t="s">
        <v>8</v>
      </c>
      <c r="D218" s="1" t="s">
        <v>801</v>
      </c>
      <c r="E218" s="1" t="s">
        <v>802</v>
      </c>
    </row>
    <row r="219" spans="2:5" x14ac:dyDescent="0.25">
      <c r="B219" s="1" t="s">
        <v>803</v>
      </c>
      <c r="C219" s="1" t="s">
        <v>35</v>
      </c>
      <c r="D219" s="1" t="s">
        <v>804</v>
      </c>
      <c r="E219" s="1" t="s">
        <v>805</v>
      </c>
    </row>
    <row r="220" spans="2:5" x14ac:dyDescent="0.25">
      <c r="B220" s="1" t="s">
        <v>806</v>
      </c>
      <c r="C220" s="1" t="s">
        <v>9</v>
      </c>
      <c r="D220" s="1" t="s">
        <v>807</v>
      </c>
      <c r="E220" s="1" t="s">
        <v>808</v>
      </c>
    </row>
    <row r="221" spans="2:5" x14ac:dyDescent="0.25">
      <c r="B221" s="1" t="s">
        <v>809</v>
      </c>
      <c r="C221" s="1" t="s">
        <v>9</v>
      </c>
      <c r="D221" s="1" t="s">
        <v>810</v>
      </c>
      <c r="E221" s="1" t="s">
        <v>811</v>
      </c>
    </row>
    <row r="222" spans="2:5" x14ac:dyDescent="0.25">
      <c r="B222" s="1" t="s">
        <v>812</v>
      </c>
      <c r="C222" s="1" t="s">
        <v>8</v>
      </c>
      <c r="D222" s="1" t="s">
        <v>813</v>
      </c>
      <c r="E222" s="1" t="s">
        <v>814</v>
      </c>
    </row>
    <row r="223" spans="2:5" x14ac:dyDescent="0.25">
      <c r="B223" s="1" t="s">
        <v>815</v>
      </c>
      <c r="C223" s="1" t="s">
        <v>9</v>
      </c>
      <c r="D223" s="1" t="s">
        <v>816</v>
      </c>
      <c r="E223" s="1" t="s">
        <v>817</v>
      </c>
    </row>
    <row r="224" spans="2:5" x14ac:dyDescent="0.25">
      <c r="B224" s="1" t="s">
        <v>818</v>
      </c>
      <c r="C224" s="1" t="s">
        <v>11</v>
      </c>
      <c r="D224" s="1" t="s">
        <v>819</v>
      </c>
      <c r="E224" s="1" t="s">
        <v>820</v>
      </c>
    </row>
    <row r="225" spans="2:5" x14ac:dyDescent="0.25">
      <c r="B225" s="1" t="s">
        <v>821</v>
      </c>
      <c r="C225" s="1" t="s">
        <v>11</v>
      </c>
      <c r="D225" s="1" t="s">
        <v>822</v>
      </c>
      <c r="E225" s="1" t="s">
        <v>823</v>
      </c>
    </row>
    <row r="226" spans="2:5" x14ac:dyDescent="0.25">
      <c r="B226" s="1" t="s">
        <v>824</v>
      </c>
      <c r="C226" s="1" t="s">
        <v>8</v>
      </c>
      <c r="D226" s="1" t="s">
        <v>825</v>
      </c>
      <c r="E226" s="1" t="s">
        <v>826</v>
      </c>
    </row>
    <row r="227" spans="2:5" x14ac:dyDescent="0.25">
      <c r="B227" s="1" t="s">
        <v>827</v>
      </c>
      <c r="C227" s="1" t="s">
        <v>11</v>
      </c>
      <c r="D227" s="1" t="s">
        <v>828</v>
      </c>
      <c r="E227" s="1" t="s">
        <v>829</v>
      </c>
    </row>
    <row r="228" spans="2:5" x14ac:dyDescent="0.25">
      <c r="B228" s="1" t="s">
        <v>830</v>
      </c>
      <c r="C228" s="1" t="s">
        <v>8</v>
      </c>
      <c r="D228" s="1" t="s">
        <v>831</v>
      </c>
      <c r="E228" s="1" t="s">
        <v>832</v>
      </c>
    </row>
    <row r="229" spans="2:5" x14ac:dyDescent="0.25">
      <c r="B229" s="1" t="s">
        <v>833</v>
      </c>
      <c r="C229" s="1" t="s">
        <v>9</v>
      </c>
      <c r="D229" s="1" t="s">
        <v>834</v>
      </c>
      <c r="E229" s="1" t="s">
        <v>835</v>
      </c>
    </row>
    <row r="230" spans="2:5" x14ac:dyDescent="0.25">
      <c r="B230" s="1" t="s">
        <v>836</v>
      </c>
      <c r="C230" s="1" t="s">
        <v>8</v>
      </c>
      <c r="D230" s="1" t="s">
        <v>837</v>
      </c>
      <c r="E230" s="1" t="s">
        <v>838</v>
      </c>
    </row>
    <row r="231" spans="2:5" x14ac:dyDescent="0.25">
      <c r="B231" s="1" t="s">
        <v>839</v>
      </c>
      <c r="C231" s="1" t="s">
        <v>89</v>
      </c>
      <c r="D231" s="1" t="s">
        <v>840</v>
      </c>
      <c r="E231" s="1" t="s">
        <v>841</v>
      </c>
    </row>
    <row r="232" spans="2:5" x14ac:dyDescent="0.25">
      <c r="B232" s="1" t="s">
        <v>842</v>
      </c>
      <c r="C232" s="1" t="s">
        <v>8</v>
      </c>
      <c r="D232" s="1" t="s">
        <v>843</v>
      </c>
      <c r="E232" s="1" t="s">
        <v>844</v>
      </c>
    </row>
    <row r="233" spans="2:5" x14ac:dyDescent="0.25">
      <c r="B233" s="1" t="s">
        <v>845</v>
      </c>
      <c r="C233" s="1" t="s">
        <v>41</v>
      </c>
      <c r="D233" s="1" t="s">
        <v>846</v>
      </c>
      <c r="E233" s="1" t="s">
        <v>847</v>
      </c>
    </row>
    <row r="234" spans="2:5" x14ac:dyDescent="0.25">
      <c r="B234" s="1" t="s">
        <v>848</v>
      </c>
      <c r="C234" s="1" t="s">
        <v>19</v>
      </c>
      <c r="D234" s="1" t="s">
        <v>849</v>
      </c>
      <c r="E234" s="1" t="s">
        <v>850</v>
      </c>
    </row>
    <row r="235" spans="2:5" x14ac:dyDescent="0.25">
      <c r="B235" s="1" t="s">
        <v>851</v>
      </c>
      <c r="C235" s="1" t="s">
        <v>8</v>
      </c>
      <c r="D235" s="1" t="s">
        <v>852</v>
      </c>
      <c r="E235" s="1" t="s">
        <v>853</v>
      </c>
    </row>
    <row r="236" spans="2:5" x14ac:dyDescent="0.25">
      <c r="B236" s="1" t="s">
        <v>854</v>
      </c>
      <c r="C236" s="1" t="s">
        <v>9</v>
      </c>
      <c r="D236" s="1" t="s">
        <v>855</v>
      </c>
      <c r="E236" s="1" t="s">
        <v>856</v>
      </c>
    </row>
    <row r="237" spans="2:5" x14ac:dyDescent="0.25">
      <c r="B237" s="1" t="s">
        <v>857</v>
      </c>
      <c r="C237" s="1" t="s">
        <v>11</v>
      </c>
      <c r="D237" s="1" t="s">
        <v>858</v>
      </c>
      <c r="E237" s="1" t="s">
        <v>859</v>
      </c>
    </row>
    <row r="238" spans="2:5" x14ac:dyDescent="0.25">
      <c r="B238" s="1" t="s">
        <v>860</v>
      </c>
      <c r="C238" s="1" t="s">
        <v>93</v>
      </c>
      <c r="D238" s="1" t="s">
        <v>861</v>
      </c>
      <c r="E238" s="1" t="s">
        <v>862</v>
      </c>
    </row>
    <row r="239" spans="2:5" x14ac:dyDescent="0.25">
      <c r="B239" s="1" t="s">
        <v>863</v>
      </c>
      <c r="C239" s="1" t="s">
        <v>88</v>
      </c>
      <c r="D239" s="1" t="s">
        <v>864</v>
      </c>
      <c r="E239" s="1" t="s">
        <v>865</v>
      </c>
    </row>
    <row r="240" spans="2:5" x14ac:dyDescent="0.25">
      <c r="B240" s="1" t="s">
        <v>866</v>
      </c>
      <c r="C240" s="1" t="s">
        <v>19</v>
      </c>
      <c r="D240" s="1" t="s">
        <v>867</v>
      </c>
      <c r="E240" s="1" t="s">
        <v>868</v>
      </c>
    </row>
    <row r="241" spans="2:5" x14ac:dyDescent="0.25">
      <c r="B241" s="1" t="s">
        <v>869</v>
      </c>
      <c r="C241" s="1" t="s">
        <v>30</v>
      </c>
      <c r="D241" s="1" t="s">
        <v>870</v>
      </c>
      <c r="E241" s="1" t="s">
        <v>871</v>
      </c>
    </row>
    <row r="242" spans="2:5" x14ac:dyDescent="0.25">
      <c r="B242" s="1" t="s">
        <v>872</v>
      </c>
      <c r="C242" s="1" t="s">
        <v>19</v>
      </c>
      <c r="D242" s="1" t="s">
        <v>873</v>
      </c>
      <c r="E242" s="1" t="s">
        <v>874</v>
      </c>
    </row>
    <row r="243" spans="2:5" x14ac:dyDescent="0.25">
      <c r="B243" s="1" t="s">
        <v>875</v>
      </c>
      <c r="C243" s="1" t="s">
        <v>11</v>
      </c>
      <c r="D243" s="1" t="s">
        <v>876</v>
      </c>
      <c r="E243" s="1" t="s">
        <v>877</v>
      </c>
    </row>
    <row r="244" spans="2:5" x14ac:dyDescent="0.25">
      <c r="B244" s="1" t="s">
        <v>878</v>
      </c>
      <c r="C244" s="1" t="s">
        <v>8</v>
      </c>
      <c r="D244" s="1" t="s">
        <v>879</v>
      </c>
      <c r="E244" s="1" t="s">
        <v>880</v>
      </c>
    </row>
    <row r="245" spans="2:5" x14ac:dyDescent="0.25">
      <c r="B245" s="1" t="s">
        <v>881</v>
      </c>
      <c r="C245" s="1" t="s">
        <v>9</v>
      </c>
      <c r="D245" s="1" t="s">
        <v>882</v>
      </c>
      <c r="E245" s="1" t="s">
        <v>883</v>
      </c>
    </row>
    <row r="246" spans="2:5" x14ac:dyDescent="0.25">
      <c r="B246" s="1" t="s">
        <v>884</v>
      </c>
      <c r="C246" s="1" t="s">
        <v>11</v>
      </c>
      <c r="D246" s="1" t="s">
        <v>885</v>
      </c>
      <c r="E246" s="1" t="s">
        <v>886</v>
      </c>
    </row>
    <row r="247" spans="2:5" x14ac:dyDescent="0.25">
      <c r="B247" s="1" t="s">
        <v>887</v>
      </c>
      <c r="C247" s="1" t="s">
        <v>8</v>
      </c>
      <c r="D247" s="1" t="s">
        <v>888</v>
      </c>
      <c r="E247" s="1" t="s">
        <v>889</v>
      </c>
    </row>
    <row r="248" spans="2:5" x14ac:dyDescent="0.25">
      <c r="B248" s="1" t="s">
        <v>890</v>
      </c>
      <c r="C248" s="1" t="s">
        <v>9</v>
      </c>
      <c r="D248" s="1" t="s">
        <v>891</v>
      </c>
      <c r="E248" s="1" t="s">
        <v>892</v>
      </c>
    </row>
    <row r="249" spans="2:5" x14ac:dyDescent="0.25">
      <c r="B249" s="1" t="s">
        <v>893</v>
      </c>
      <c r="C249" s="1" t="s">
        <v>41</v>
      </c>
      <c r="D249" s="1" t="s">
        <v>894</v>
      </c>
      <c r="E249" s="1" t="s">
        <v>895</v>
      </c>
    </row>
    <row r="250" spans="2:5" x14ac:dyDescent="0.25">
      <c r="B250" s="1" t="s">
        <v>896</v>
      </c>
      <c r="C250" s="1" t="s">
        <v>11</v>
      </c>
      <c r="D250" s="1" t="s">
        <v>897</v>
      </c>
      <c r="E250" s="1" t="s">
        <v>898</v>
      </c>
    </row>
    <row r="251" spans="2:5" x14ac:dyDescent="0.25">
      <c r="B251" s="1" t="s">
        <v>899</v>
      </c>
      <c r="C251" s="1" t="s">
        <v>8</v>
      </c>
      <c r="D251" s="1" t="s">
        <v>900</v>
      </c>
      <c r="E251" s="1" t="s">
        <v>901</v>
      </c>
    </row>
    <row r="252" spans="2:5" x14ac:dyDescent="0.25">
      <c r="B252" s="1" t="s">
        <v>902</v>
      </c>
      <c r="C252" s="1" t="s">
        <v>9</v>
      </c>
      <c r="D252" s="1" t="s">
        <v>903</v>
      </c>
      <c r="E252" s="1" t="s">
        <v>904</v>
      </c>
    </row>
    <row r="253" spans="2:5" x14ac:dyDescent="0.25">
      <c r="B253" s="1" t="s">
        <v>905</v>
      </c>
      <c r="C253" s="1" t="s">
        <v>8</v>
      </c>
      <c r="D253" s="1" t="s">
        <v>906</v>
      </c>
      <c r="E253" s="1" t="s">
        <v>907</v>
      </c>
    </row>
    <row r="254" spans="2:5" x14ac:dyDescent="0.25">
      <c r="B254" s="1" t="s">
        <v>908</v>
      </c>
      <c r="C254" s="1" t="s">
        <v>9</v>
      </c>
      <c r="D254" s="1" t="s">
        <v>909</v>
      </c>
      <c r="E254" s="1" t="s">
        <v>910</v>
      </c>
    </row>
    <row r="255" spans="2:5" x14ac:dyDescent="0.25">
      <c r="B255" s="1" t="s">
        <v>911</v>
      </c>
      <c r="C255" s="1" t="s">
        <v>11</v>
      </c>
      <c r="D255" s="1" t="s">
        <v>912</v>
      </c>
      <c r="E255" s="1" t="s">
        <v>913</v>
      </c>
    </row>
    <row r="256" spans="2:5" x14ac:dyDescent="0.25">
      <c r="B256" s="1" t="s">
        <v>914</v>
      </c>
      <c r="C256" s="1" t="s">
        <v>11</v>
      </c>
      <c r="D256" s="1" t="s">
        <v>915</v>
      </c>
      <c r="E256" s="1" t="s">
        <v>916</v>
      </c>
    </row>
    <row r="257" spans="2:5" x14ac:dyDescent="0.25">
      <c r="B257" s="1" t="s">
        <v>917</v>
      </c>
      <c r="C257" s="1" t="s">
        <v>11</v>
      </c>
      <c r="D257" s="1" t="s">
        <v>918</v>
      </c>
      <c r="E257" s="1" t="s">
        <v>919</v>
      </c>
    </row>
    <row r="258" spans="2:5" x14ac:dyDescent="0.25">
      <c r="B258" s="1" t="s">
        <v>920</v>
      </c>
      <c r="C258" s="1" t="s">
        <v>8</v>
      </c>
      <c r="D258" s="1" t="s">
        <v>921</v>
      </c>
      <c r="E258" s="1" t="s">
        <v>922</v>
      </c>
    </row>
    <row r="259" spans="2:5" x14ac:dyDescent="0.25">
      <c r="B259" s="1" t="s">
        <v>923</v>
      </c>
      <c r="C259" s="1" t="s">
        <v>9</v>
      </c>
      <c r="D259" s="1" t="s">
        <v>924</v>
      </c>
      <c r="E259" s="1" t="s">
        <v>925</v>
      </c>
    </row>
    <row r="260" spans="2:5" x14ac:dyDescent="0.25">
      <c r="B260" s="1" t="s">
        <v>926</v>
      </c>
      <c r="C260" s="1" t="s">
        <v>8</v>
      </c>
      <c r="D260" s="1" t="s">
        <v>927</v>
      </c>
      <c r="E260" s="1" t="s">
        <v>928</v>
      </c>
    </row>
    <row r="261" spans="2:5" x14ac:dyDescent="0.25">
      <c r="B261" s="1" t="s">
        <v>929</v>
      </c>
      <c r="C261" s="1" t="s">
        <v>9</v>
      </c>
      <c r="D261" s="1" t="s">
        <v>930</v>
      </c>
      <c r="E261" s="1" t="s">
        <v>931</v>
      </c>
    </row>
    <row r="262" spans="2:5" x14ac:dyDescent="0.25">
      <c r="B262" s="1" t="s">
        <v>932</v>
      </c>
      <c r="C262" s="1" t="s">
        <v>11</v>
      </c>
      <c r="D262" s="1" t="s">
        <v>933</v>
      </c>
      <c r="E262" s="1" t="s">
        <v>934</v>
      </c>
    </row>
    <row r="263" spans="2:5" x14ac:dyDescent="0.25">
      <c r="B263" s="1" t="s">
        <v>935</v>
      </c>
      <c r="C263" s="1" t="s">
        <v>35</v>
      </c>
      <c r="D263" s="1" t="s">
        <v>936</v>
      </c>
      <c r="E263" s="1" t="s">
        <v>937</v>
      </c>
    </row>
    <row r="264" spans="2:5" x14ac:dyDescent="0.25">
      <c r="B264" s="1" t="s">
        <v>938</v>
      </c>
      <c r="C264" s="1" t="s">
        <v>11</v>
      </c>
      <c r="D264" s="1" t="s">
        <v>939</v>
      </c>
      <c r="E264" s="1" t="s">
        <v>940</v>
      </c>
    </row>
    <row r="265" spans="2:5" x14ac:dyDescent="0.25">
      <c r="B265" s="1" t="s">
        <v>941</v>
      </c>
      <c r="C265" s="1" t="s">
        <v>8</v>
      </c>
      <c r="D265" s="1" t="s">
        <v>942</v>
      </c>
      <c r="E265" s="1" t="s">
        <v>943</v>
      </c>
    </row>
    <row r="266" spans="2:5" x14ac:dyDescent="0.25">
      <c r="B266" s="1" t="s">
        <v>944</v>
      </c>
      <c r="C266" s="1" t="s">
        <v>9</v>
      </c>
      <c r="D266" s="1" t="s">
        <v>945</v>
      </c>
      <c r="E266" s="1" t="s">
        <v>946</v>
      </c>
    </row>
    <row r="267" spans="2:5" x14ac:dyDescent="0.25">
      <c r="B267" s="1" t="s">
        <v>947</v>
      </c>
      <c r="C267" s="1" t="s">
        <v>11</v>
      </c>
      <c r="D267" s="1" t="s">
        <v>948</v>
      </c>
      <c r="E267" s="1" t="s">
        <v>949</v>
      </c>
    </row>
    <row r="268" spans="2:5" x14ac:dyDescent="0.25">
      <c r="B268" s="1" t="s">
        <v>950</v>
      </c>
      <c r="C268" s="1" t="s">
        <v>8</v>
      </c>
      <c r="D268" s="1" t="s">
        <v>951</v>
      </c>
      <c r="E268" s="1" t="s">
        <v>952</v>
      </c>
    </row>
    <row r="269" spans="2:5" x14ac:dyDescent="0.25">
      <c r="B269" s="1" t="s">
        <v>953</v>
      </c>
      <c r="C269" s="1" t="s">
        <v>19</v>
      </c>
      <c r="D269" s="1" t="s">
        <v>954</v>
      </c>
      <c r="E269" s="1" t="s">
        <v>955</v>
      </c>
    </row>
    <row r="270" spans="2:5" x14ac:dyDescent="0.25">
      <c r="B270" s="1" t="s">
        <v>956</v>
      </c>
      <c r="C270" s="1" t="s">
        <v>77</v>
      </c>
      <c r="D270" s="1" t="s">
        <v>957</v>
      </c>
      <c r="E270" s="1" t="s">
        <v>958</v>
      </c>
    </row>
    <row r="271" spans="2:5" x14ac:dyDescent="0.25">
      <c r="B271" s="1" t="s">
        <v>959</v>
      </c>
      <c r="C271" s="1" t="s">
        <v>8</v>
      </c>
      <c r="D271" s="1" t="s">
        <v>960</v>
      </c>
      <c r="E271" s="1" t="s">
        <v>961</v>
      </c>
    </row>
    <row r="272" spans="2:5" x14ac:dyDescent="0.25">
      <c r="B272" s="1" t="s">
        <v>962</v>
      </c>
      <c r="C272" s="1" t="s">
        <v>9</v>
      </c>
      <c r="D272" s="1" t="s">
        <v>963</v>
      </c>
      <c r="E272" s="1" t="s">
        <v>964</v>
      </c>
    </row>
    <row r="273" spans="2:5" x14ac:dyDescent="0.25">
      <c r="B273" s="1" t="s">
        <v>965</v>
      </c>
      <c r="C273" s="1" t="s">
        <v>8</v>
      </c>
      <c r="D273" s="1" t="s">
        <v>966</v>
      </c>
      <c r="E273" s="1" t="s">
        <v>967</v>
      </c>
    </row>
    <row r="274" spans="2:5" x14ac:dyDescent="0.25">
      <c r="B274" s="1" t="s">
        <v>968</v>
      </c>
      <c r="C274" s="1" t="s">
        <v>19</v>
      </c>
      <c r="D274" s="1" t="s">
        <v>969</v>
      </c>
      <c r="E274" s="1" t="s">
        <v>970</v>
      </c>
    </row>
    <row r="275" spans="2:5" x14ac:dyDescent="0.25">
      <c r="B275" s="1" t="s">
        <v>971</v>
      </c>
      <c r="C275" s="1" t="s">
        <v>11</v>
      </c>
      <c r="D275" s="1" t="s">
        <v>972</v>
      </c>
      <c r="E275" s="1" t="s">
        <v>973</v>
      </c>
    </row>
    <row r="276" spans="2:5" x14ac:dyDescent="0.25">
      <c r="B276" s="1" t="s">
        <v>974</v>
      </c>
      <c r="C276" s="1" t="s">
        <v>8</v>
      </c>
      <c r="D276" s="1" t="s">
        <v>975</v>
      </c>
      <c r="E276" s="1" t="s">
        <v>976</v>
      </c>
    </row>
    <row r="277" spans="2:5" x14ac:dyDescent="0.25">
      <c r="B277" s="1" t="s">
        <v>977</v>
      </c>
      <c r="C277" s="1" t="s">
        <v>8</v>
      </c>
      <c r="D277" s="1" t="s">
        <v>978</v>
      </c>
      <c r="E277" s="1" t="s">
        <v>979</v>
      </c>
    </row>
    <row r="278" spans="2:5" x14ac:dyDescent="0.25">
      <c r="B278" s="1" t="s">
        <v>980</v>
      </c>
      <c r="C278" s="1" t="s">
        <v>11</v>
      </c>
      <c r="D278" s="1" t="s">
        <v>981</v>
      </c>
      <c r="E278" s="1" t="s">
        <v>982</v>
      </c>
    </row>
    <row r="279" spans="2:5" x14ac:dyDescent="0.25">
      <c r="B279" s="1" t="s">
        <v>983</v>
      </c>
      <c r="C279" s="1" t="s">
        <v>8</v>
      </c>
      <c r="D279" s="1" t="s">
        <v>984</v>
      </c>
      <c r="E279" s="1" t="s">
        <v>985</v>
      </c>
    </row>
    <row r="280" spans="2:5" x14ac:dyDescent="0.25">
      <c r="B280" s="1" t="s">
        <v>986</v>
      </c>
      <c r="C280" s="1" t="s">
        <v>11</v>
      </c>
      <c r="D280" s="1" t="s">
        <v>987</v>
      </c>
      <c r="E280" s="1" t="s">
        <v>988</v>
      </c>
    </row>
    <row r="281" spans="2:5" x14ac:dyDescent="0.25">
      <c r="B281" s="1" t="s">
        <v>989</v>
      </c>
      <c r="C281" s="1" t="s">
        <v>9</v>
      </c>
      <c r="D281" s="1" t="s">
        <v>990</v>
      </c>
      <c r="E281" s="1" t="s">
        <v>991</v>
      </c>
    </row>
    <row r="282" spans="2:5" x14ac:dyDescent="0.25">
      <c r="B282" s="1" t="s">
        <v>992</v>
      </c>
      <c r="C282" s="1" t="s">
        <v>11</v>
      </c>
      <c r="D282" s="1" t="s">
        <v>993</v>
      </c>
      <c r="E282" s="1" t="s">
        <v>994</v>
      </c>
    </row>
    <row r="283" spans="2:5" x14ac:dyDescent="0.25">
      <c r="B283" s="1" t="s">
        <v>995</v>
      </c>
      <c r="C283" s="1" t="s">
        <v>8</v>
      </c>
      <c r="D283" s="1" t="s">
        <v>996</v>
      </c>
      <c r="E283" s="1" t="s">
        <v>997</v>
      </c>
    </row>
    <row r="284" spans="2:5" x14ac:dyDescent="0.25">
      <c r="B284" s="1" t="s">
        <v>998</v>
      </c>
      <c r="C284" s="1" t="s">
        <v>11</v>
      </c>
      <c r="D284" s="1" t="s">
        <v>999</v>
      </c>
      <c r="E284" s="1" t="s">
        <v>1000</v>
      </c>
    </row>
    <row r="285" spans="2:5" x14ac:dyDescent="0.25">
      <c r="B285" s="1" t="s">
        <v>1001</v>
      </c>
      <c r="C285" s="1" t="s">
        <v>8</v>
      </c>
      <c r="D285" s="1" t="s">
        <v>1002</v>
      </c>
      <c r="E285" s="1" t="s">
        <v>1003</v>
      </c>
    </row>
    <row r="286" spans="2:5" x14ac:dyDescent="0.25">
      <c r="B286" s="1" t="s">
        <v>1004</v>
      </c>
      <c r="C286" s="1" t="s">
        <v>11</v>
      </c>
      <c r="D286" s="1" t="s">
        <v>1005</v>
      </c>
      <c r="E286" s="1" t="s">
        <v>1006</v>
      </c>
    </row>
    <row r="287" spans="2:5" x14ac:dyDescent="0.25">
      <c r="B287" s="1" t="s">
        <v>1007</v>
      </c>
      <c r="C287" s="1" t="s">
        <v>8</v>
      </c>
      <c r="D287" s="1" t="s">
        <v>1008</v>
      </c>
      <c r="E287" s="1" t="s">
        <v>1009</v>
      </c>
    </row>
    <row r="288" spans="2:5" x14ac:dyDescent="0.25">
      <c r="B288" s="1" t="s">
        <v>1010</v>
      </c>
      <c r="C288" s="1" t="s">
        <v>9</v>
      </c>
      <c r="D288" s="1" t="s">
        <v>1011</v>
      </c>
      <c r="E288" s="1" t="s">
        <v>1012</v>
      </c>
    </row>
    <row r="289" spans="2:5" x14ac:dyDescent="0.25">
      <c r="B289" s="1" t="s">
        <v>1013</v>
      </c>
      <c r="C289" s="1" t="s">
        <v>8</v>
      </c>
      <c r="D289" s="1" t="s">
        <v>1014</v>
      </c>
      <c r="E289" s="1" t="s">
        <v>1015</v>
      </c>
    </row>
    <row r="290" spans="2:5" x14ac:dyDescent="0.25">
      <c r="B290" s="1" t="s">
        <v>1016</v>
      </c>
      <c r="C290" s="1" t="s">
        <v>62</v>
      </c>
      <c r="D290" s="1" t="s">
        <v>1017</v>
      </c>
      <c r="E290" s="1" t="s">
        <v>1018</v>
      </c>
    </row>
    <row r="291" spans="2:5" x14ac:dyDescent="0.25">
      <c r="B291" s="1" t="s">
        <v>1019</v>
      </c>
      <c r="C291" s="1" t="s">
        <v>8</v>
      </c>
      <c r="D291" s="1" t="s">
        <v>1020</v>
      </c>
      <c r="E291" s="1" t="s">
        <v>1021</v>
      </c>
    </row>
    <row r="292" spans="2:5" x14ac:dyDescent="0.25">
      <c r="B292" s="1" t="s">
        <v>1022</v>
      </c>
      <c r="C292" s="1" t="s">
        <v>112</v>
      </c>
      <c r="D292" s="1" t="s">
        <v>1023</v>
      </c>
      <c r="E292" s="1" t="s">
        <v>1024</v>
      </c>
    </row>
    <row r="293" spans="2:5" x14ac:dyDescent="0.25">
      <c r="B293" s="1" t="s">
        <v>1025</v>
      </c>
      <c r="C293" s="1" t="s">
        <v>13</v>
      </c>
      <c r="D293" s="1" t="s">
        <v>1026</v>
      </c>
      <c r="E293" s="1" t="s">
        <v>1027</v>
      </c>
    </row>
    <row r="294" spans="2:5" x14ac:dyDescent="0.25">
      <c r="B294" s="1" t="s">
        <v>1028</v>
      </c>
      <c r="C294" s="1" t="s">
        <v>33</v>
      </c>
      <c r="D294" s="1" t="s">
        <v>1029</v>
      </c>
      <c r="E294" s="1" t="s">
        <v>1030</v>
      </c>
    </row>
    <row r="295" spans="2:5" x14ac:dyDescent="0.25">
      <c r="B295" s="1" t="s">
        <v>1031</v>
      </c>
      <c r="C295" s="1" t="s">
        <v>25</v>
      </c>
      <c r="D295" s="1" t="s">
        <v>1032</v>
      </c>
      <c r="E295" s="1" t="s">
        <v>1033</v>
      </c>
    </row>
    <row r="296" spans="2:5" x14ac:dyDescent="0.25">
      <c r="B296" s="1" t="s">
        <v>1034</v>
      </c>
      <c r="C296" s="1" t="s">
        <v>9</v>
      </c>
      <c r="D296" s="1" t="s">
        <v>1035</v>
      </c>
      <c r="E296" s="1" t="s">
        <v>1036</v>
      </c>
    </row>
    <row r="297" spans="2:5" x14ac:dyDescent="0.25">
      <c r="B297" s="1" t="s">
        <v>1037</v>
      </c>
      <c r="C297" s="1" t="s">
        <v>9</v>
      </c>
      <c r="D297" s="1" t="s">
        <v>1038</v>
      </c>
      <c r="E297" s="1" t="s">
        <v>1039</v>
      </c>
    </row>
    <row r="298" spans="2:5" x14ac:dyDescent="0.25">
      <c r="B298" s="1" t="s">
        <v>1040</v>
      </c>
      <c r="C298" s="1" t="s">
        <v>30</v>
      </c>
      <c r="D298" s="1" t="s">
        <v>1041</v>
      </c>
      <c r="E298" s="1" t="s">
        <v>1042</v>
      </c>
    </row>
    <row r="299" spans="2:5" x14ac:dyDescent="0.25">
      <c r="B299" s="1" t="s">
        <v>1043</v>
      </c>
      <c r="C299" s="1" t="s">
        <v>113</v>
      </c>
      <c r="D299" s="1" t="s">
        <v>1044</v>
      </c>
      <c r="E299" s="1" t="s">
        <v>1045</v>
      </c>
    </row>
    <row r="300" spans="2:5" x14ac:dyDescent="0.25">
      <c r="B300" s="1" t="s">
        <v>1046</v>
      </c>
      <c r="C300" s="1" t="s">
        <v>9</v>
      </c>
      <c r="D300" s="1" t="s">
        <v>1047</v>
      </c>
      <c r="E300" s="1" t="s">
        <v>1048</v>
      </c>
    </row>
    <row r="301" spans="2:5" x14ac:dyDescent="0.25">
      <c r="B301" s="1" t="s">
        <v>1049</v>
      </c>
      <c r="C301" s="1" t="s">
        <v>46</v>
      </c>
      <c r="D301" s="1" t="s">
        <v>1050</v>
      </c>
      <c r="E301" s="1" t="s">
        <v>1051</v>
      </c>
    </row>
    <row r="302" spans="2:5" x14ac:dyDescent="0.25">
      <c r="B302" s="1" t="s">
        <v>1052</v>
      </c>
      <c r="C302" s="1" t="s">
        <v>8</v>
      </c>
      <c r="D302" s="1" t="s">
        <v>1053</v>
      </c>
      <c r="E302" s="1" t="s">
        <v>1054</v>
      </c>
    </row>
    <row r="303" spans="2:5" x14ac:dyDescent="0.25">
      <c r="B303" s="1" t="s">
        <v>1055</v>
      </c>
      <c r="C303" s="1" t="s">
        <v>9</v>
      </c>
      <c r="D303" s="1" t="s">
        <v>1056</v>
      </c>
      <c r="E303" s="1" t="s">
        <v>1057</v>
      </c>
    </row>
    <row r="304" spans="2:5" x14ac:dyDescent="0.25">
      <c r="B304" s="1" t="s">
        <v>1058</v>
      </c>
      <c r="C304" s="1" t="s">
        <v>22</v>
      </c>
      <c r="D304" s="1" t="s">
        <v>1059</v>
      </c>
      <c r="E304" s="1" t="s">
        <v>1060</v>
      </c>
    </row>
    <row r="305" spans="2:5" x14ac:dyDescent="0.25">
      <c r="B305" s="1" t="s">
        <v>1061</v>
      </c>
      <c r="C305" s="1" t="s">
        <v>9</v>
      </c>
      <c r="D305" s="1" t="s">
        <v>1062</v>
      </c>
      <c r="E305" s="1" t="s">
        <v>1063</v>
      </c>
    </row>
    <row r="306" spans="2:5" x14ac:dyDescent="0.25">
      <c r="B306" s="1" t="s">
        <v>1064</v>
      </c>
      <c r="C306" s="1" t="s">
        <v>81</v>
      </c>
      <c r="D306" s="1" t="s">
        <v>1065</v>
      </c>
      <c r="E306" s="1" t="s">
        <v>1066</v>
      </c>
    </row>
    <row r="307" spans="2:5" x14ac:dyDescent="0.25">
      <c r="B307" s="1" t="s">
        <v>1067</v>
      </c>
      <c r="C307" s="1" t="s">
        <v>83</v>
      </c>
      <c r="D307" s="1" t="s">
        <v>1068</v>
      </c>
      <c r="E307" s="1" t="s">
        <v>1069</v>
      </c>
    </row>
    <row r="308" spans="2:5" x14ac:dyDescent="0.25">
      <c r="B308" s="1" t="s">
        <v>1070</v>
      </c>
      <c r="C308" s="1" t="s">
        <v>22</v>
      </c>
      <c r="D308" s="1" t="s">
        <v>1071</v>
      </c>
      <c r="E308" s="1" t="s">
        <v>1072</v>
      </c>
    </row>
    <row r="309" spans="2:5" x14ac:dyDescent="0.25">
      <c r="B309" s="1" t="s">
        <v>1073</v>
      </c>
      <c r="C309" s="1" t="s">
        <v>9</v>
      </c>
      <c r="D309" s="1" t="s">
        <v>1074</v>
      </c>
      <c r="E309" s="1" t="s">
        <v>1075</v>
      </c>
    </row>
    <row r="310" spans="2:5" x14ac:dyDescent="0.25">
      <c r="B310" s="1" t="s">
        <v>1076</v>
      </c>
      <c r="C310" s="1" t="s">
        <v>16</v>
      </c>
      <c r="D310" s="1" t="s">
        <v>1077</v>
      </c>
      <c r="E310" s="1" t="s">
        <v>1078</v>
      </c>
    </row>
    <row r="311" spans="2:5" x14ac:dyDescent="0.25">
      <c r="B311" s="1" t="s">
        <v>1079</v>
      </c>
      <c r="C311" s="1" t="s">
        <v>8</v>
      </c>
      <c r="D311" s="1" t="s">
        <v>1080</v>
      </c>
      <c r="E311" s="1" t="s">
        <v>1081</v>
      </c>
    </row>
    <row r="312" spans="2:5" x14ac:dyDescent="0.25">
      <c r="B312" s="1" t="s">
        <v>1082</v>
      </c>
      <c r="C312" s="1" t="s">
        <v>13</v>
      </c>
      <c r="D312" s="1" t="s">
        <v>1083</v>
      </c>
      <c r="E312" s="1" t="s">
        <v>1084</v>
      </c>
    </row>
    <row r="313" spans="2:5" x14ac:dyDescent="0.25">
      <c r="B313" s="1" t="s">
        <v>1085</v>
      </c>
      <c r="C313" s="1" t="s">
        <v>16</v>
      </c>
      <c r="D313" s="1" t="s">
        <v>1086</v>
      </c>
      <c r="E313" s="1" t="s">
        <v>1087</v>
      </c>
    </row>
    <row r="314" spans="2:5" x14ac:dyDescent="0.25">
      <c r="B314" s="1" t="s">
        <v>1088</v>
      </c>
      <c r="C314" s="1" t="s">
        <v>33</v>
      </c>
      <c r="D314" s="1" t="s">
        <v>1089</v>
      </c>
      <c r="E314" s="1" t="s">
        <v>1090</v>
      </c>
    </row>
    <row r="315" spans="2:5" x14ac:dyDescent="0.25">
      <c r="B315" s="1" t="s">
        <v>1091</v>
      </c>
      <c r="C315" s="1" t="s">
        <v>40</v>
      </c>
      <c r="D315" s="1" t="s">
        <v>1092</v>
      </c>
      <c r="E315" s="1" t="s">
        <v>1093</v>
      </c>
    </row>
    <row r="316" spans="2:5" x14ac:dyDescent="0.25">
      <c r="B316" s="1" t="s">
        <v>1094</v>
      </c>
      <c r="C316" s="1" t="s">
        <v>73</v>
      </c>
      <c r="D316" s="1" t="s">
        <v>1095</v>
      </c>
      <c r="E316" s="1" t="s">
        <v>1096</v>
      </c>
    </row>
    <row r="317" spans="2:5" x14ac:dyDescent="0.25">
      <c r="B317" s="1" t="s">
        <v>1097</v>
      </c>
      <c r="C317" s="1" t="s">
        <v>16</v>
      </c>
      <c r="D317" s="1" t="s">
        <v>1098</v>
      </c>
      <c r="E317" s="1" t="s">
        <v>1099</v>
      </c>
    </row>
    <row r="318" spans="2:5" x14ac:dyDescent="0.25">
      <c r="B318" s="1" t="s">
        <v>1100</v>
      </c>
      <c r="C318" s="1" t="s">
        <v>16</v>
      </c>
      <c r="D318" s="1" t="s">
        <v>1101</v>
      </c>
      <c r="E318" s="1" t="s">
        <v>1102</v>
      </c>
    </row>
    <row r="319" spans="2:5" x14ac:dyDescent="0.25">
      <c r="B319" s="1" t="s">
        <v>1103</v>
      </c>
      <c r="C319" s="1" t="s">
        <v>9</v>
      </c>
      <c r="D319" s="1" t="s">
        <v>1104</v>
      </c>
      <c r="E319" s="1" t="s">
        <v>1105</v>
      </c>
    </row>
    <row r="320" spans="2:5" x14ac:dyDescent="0.25">
      <c r="B320" s="1" t="s">
        <v>1106</v>
      </c>
      <c r="C320" s="1" t="s">
        <v>48</v>
      </c>
      <c r="D320" s="1" t="s">
        <v>1107</v>
      </c>
      <c r="E320" s="1" t="s">
        <v>1108</v>
      </c>
    </row>
    <row r="321" spans="2:5" x14ac:dyDescent="0.25">
      <c r="B321" s="1" t="s">
        <v>1109</v>
      </c>
      <c r="C321" s="1" t="s">
        <v>8</v>
      </c>
      <c r="D321" s="1" t="s">
        <v>1110</v>
      </c>
      <c r="E321" s="1" t="s">
        <v>1111</v>
      </c>
    </row>
    <row r="322" spans="2:5" x14ac:dyDescent="0.25">
      <c r="B322" s="1" t="s">
        <v>1112</v>
      </c>
      <c r="C322" s="1" t="s">
        <v>26</v>
      </c>
      <c r="D322" s="1" t="s">
        <v>1113</v>
      </c>
      <c r="E322" s="1" t="s">
        <v>1114</v>
      </c>
    </row>
    <row r="323" spans="2:5" x14ac:dyDescent="0.25">
      <c r="B323" s="1" t="s">
        <v>1115</v>
      </c>
      <c r="C323" s="1" t="s">
        <v>23</v>
      </c>
      <c r="D323" s="1" t="s">
        <v>1116</v>
      </c>
      <c r="E323" s="1" t="s">
        <v>1117</v>
      </c>
    </row>
    <row r="324" spans="2:5" x14ac:dyDescent="0.25">
      <c r="B324" s="1" t="s">
        <v>1118</v>
      </c>
      <c r="C324" s="1" t="s">
        <v>45</v>
      </c>
      <c r="D324" s="1" t="s">
        <v>1119</v>
      </c>
      <c r="E324" s="1" t="s">
        <v>1120</v>
      </c>
    </row>
    <row r="325" spans="2:5" x14ac:dyDescent="0.25">
      <c r="B325" s="1" t="s">
        <v>1121</v>
      </c>
      <c r="C325" s="1" t="s">
        <v>71</v>
      </c>
      <c r="D325" s="1" t="s">
        <v>1122</v>
      </c>
      <c r="E325" s="1" t="s">
        <v>1123</v>
      </c>
    </row>
    <row r="326" spans="2:5" x14ac:dyDescent="0.25">
      <c r="B326" s="1" t="s">
        <v>1124</v>
      </c>
      <c r="C326" s="1" t="s">
        <v>9</v>
      </c>
      <c r="D326" s="1" t="s">
        <v>1125</v>
      </c>
      <c r="E326" s="1" t="s">
        <v>1126</v>
      </c>
    </row>
    <row r="327" spans="2:5" x14ac:dyDescent="0.25">
      <c r="B327" s="1" t="s">
        <v>1127</v>
      </c>
      <c r="C327" s="1" t="s">
        <v>9</v>
      </c>
      <c r="D327" s="1" t="s">
        <v>1128</v>
      </c>
      <c r="E327" s="1" t="s">
        <v>1129</v>
      </c>
    </row>
    <row r="328" spans="2:5" x14ac:dyDescent="0.25">
      <c r="B328" s="1" t="s">
        <v>1130</v>
      </c>
      <c r="C328" s="1" t="s">
        <v>8</v>
      </c>
      <c r="D328" s="1" t="s">
        <v>1131</v>
      </c>
      <c r="E328" s="1" t="s">
        <v>1132</v>
      </c>
    </row>
    <row r="329" spans="2:5" x14ac:dyDescent="0.25">
      <c r="B329" s="1" t="s">
        <v>1133</v>
      </c>
      <c r="C329" s="1" t="s">
        <v>19</v>
      </c>
      <c r="D329" s="1" t="s">
        <v>1134</v>
      </c>
      <c r="E329" s="1" t="s">
        <v>1135</v>
      </c>
    </row>
    <row r="330" spans="2:5" x14ac:dyDescent="0.25">
      <c r="B330" s="1" t="s">
        <v>1136</v>
      </c>
      <c r="C330" s="1" t="s">
        <v>8</v>
      </c>
      <c r="D330" s="1" t="s">
        <v>1137</v>
      </c>
      <c r="E330" s="1" t="s">
        <v>1138</v>
      </c>
    </row>
    <row r="331" spans="2:5" x14ac:dyDescent="0.25">
      <c r="B331" s="1" t="s">
        <v>1139</v>
      </c>
      <c r="C331" s="1" t="s">
        <v>29</v>
      </c>
      <c r="D331" s="1" t="s">
        <v>1140</v>
      </c>
      <c r="E331" s="1" t="s">
        <v>1141</v>
      </c>
    </row>
    <row r="332" spans="2:5" x14ac:dyDescent="0.25">
      <c r="B332" s="1" t="s">
        <v>1142</v>
      </c>
      <c r="C332" s="1" t="s">
        <v>114</v>
      </c>
      <c r="D332" s="1" t="s">
        <v>1143</v>
      </c>
      <c r="E332" s="1" t="s">
        <v>1144</v>
      </c>
    </row>
    <row r="333" spans="2:5" x14ac:dyDescent="0.25">
      <c r="B333" s="1" t="s">
        <v>1145</v>
      </c>
      <c r="C333" s="1" t="s">
        <v>11</v>
      </c>
      <c r="D333" s="1" t="s">
        <v>1146</v>
      </c>
      <c r="E333" s="1" t="s">
        <v>1147</v>
      </c>
    </row>
    <row r="334" spans="2:5" x14ac:dyDescent="0.25">
      <c r="B334" s="1" t="s">
        <v>1148</v>
      </c>
      <c r="C334" s="1" t="s">
        <v>30</v>
      </c>
      <c r="D334" s="1" t="s">
        <v>1149</v>
      </c>
      <c r="E334" s="1" t="s">
        <v>1150</v>
      </c>
    </row>
    <row r="335" spans="2:5" x14ac:dyDescent="0.25">
      <c r="B335" s="1" t="s">
        <v>1151</v>
      </c>
      <c r="C335" s="1" t="s">
        <v>74</v>
      </c>
      <c r="D335" s="1" t="s">
        <v>1152</v>
      </c>
      <c r="E335" s="1" t="s">
        <v>1153</v>
      </c>
    </row>
    <row r="336" spans="2:5" x14ac:dyDescent="0.25">
      <c r="B336" s="1" t="s">
        <v>1154</v>
      </c>
      <c r="C336" s="1" t="s">
        <v>8</v>
      </c>
      <c r="D336" s="1" t="s">
        <v>1155</v>
      </c>
      <c r="E336" s="1" t="s">
        <v>1156</v>
      </c>
    </row>
    <row r="337" spans="2:5" x14ac:dyDescent="0.25">
      <c r="B337" s="1" t="s">
        <v>1157</v>
      </c>
      <c r="C337" s="1" t="s">
        <v>33</v>
      </c>
      <c r="D337" s="1" t="s">
        <v>1158</v>
      </c>
      <c r="E337" s="1" t="s">
        <v>1159</v>
      </c>
    </row>
    <row r="338" spans="2:5" x14ac:dyDescent="0.25">
      <c r="B338" s="1" t="s">
        <v>1160</v>
      </c>
      <c r="C338" s="1" t="s">
        <v>8</v>
      </c>
      <c r="D338" s="1" t="s">
        <v>1161</v>
      </c>
      <c r="E338" s="1" t="s">
        <v>1162</v>
      </c>
    </row>
    <row r="339" spans="2:5" x14ac:dyDescent="0.25">
      <c r="B339" s="1" t="s">
        <v>1163</v>
      </c>
      <c r="C339" s="1" t="s">
        <v>16</v>
      </c>
      <c r="D339" s="1" t="s">
        <v>1164</v>
      </c>
      <c r="E339" s="1" t="s">
        <v>1165</v>
      </c>
    </row>
    <row r="340" spans="2:5" x14ac:dyDescent="0.25">
      <c r="B340" s="1" t="s">
        <v>1166</v>
      </c>
      <c r="C340" s="1" t="s">
        <v>8</v>
      </c>
      <c r="D340" s="1" t="s">
        <v>1167</v>
      </c>
      <c r="E340" s="1" t="s">
        <v>1168</v>
      </c>
    </row>
    <row r="341" spans="2:5" x14ac:dyDescent="0.25">
      <c r="B341" s="1" t="s">
        <v>1169</v>
      </c>
      <c r="C341" s="1" t="s">
        <v>13</v>
      </c>
      <c r="D341" s="1" t="s">
        <v>1170</v>
      </c>
      <c r="E341" s="1" t="s">
        <v>1171</v>
      </c>
    </row>
    <row r="342" spans="2:5" x14ac:dyDescent="0.25">
      <c r="B342" s="1" t="s">
        <v>1172</v>
      </c>
      <c r="C342" s="1" t="s">
        <v>53</v>
      </c>
      <c r="D342" s="1" t="s">
        <v>1173</v>
      </c>
      <c r="E342" s="1" t="s">
        <v>1174</v>
      </c>
    </row>
    <row r="343" spans="2:5" x14ac:dyDescent="0.25">
      <c r="B343" s="1" t="s">
        <v>1175</v>
      </c>
      <c r="C343" s="1" t="s">
        <v>115</v>
      </c>
      <c r="D343" s="1" t="s">
        <v>1176</v>
      </c>
      <c r="E343" s="1" t="s">
        <v>1177</v>
      </c>
    </row>
    <row r="344" spans="2:5" x14ac:dyDescent="0.25">
      <c r="B344" s="1" t="s">
        <v>1178</v>
      </c>
      <c r="C344" s="1" t="s">
        <v>14</v>
      </c>
      <c r="D344" s="1" t="s">
        <v>1179</v>
      </c>
      <c r="E344" s="1" t="s">
        <v>1180</v>
      </c>
    </row>
    <row r="345" spans="2:5" x14ac:dyDescent="0.25">
      <c r="B345" s="1" t="s">
        <v>1181</v>
      </c>
      <c r="C345" s="1" t="s">
        <v>18</v>
      </c>
      <c r="D345" s="1" t="s">
        <v>1182</v>
      </c>
      <c r="E345" s="1" t="s">
        <v>1183</v>
      </c>
    </row>
    <row r="346" spans="2:5" x14ac:dyDescent="0.25">
      <c r="B346" s="1" t="s">
        <v>1184</v>
      </c>
      <c r="C346" s="1" t="s">
        <v>9</v>
      </c>
      <c r="D346" s="1" t="s">
        <v>1185</v>
      </c>
      <c r="E346" s="1" t="s">
        <v>1186</v>
      </c>
    </row>
    <row r="347" spans="2:5" x14ac:dyDescent="0.25">
      <c r="B347" s="1" t="s">
        <v>1187</v>
      </c>
      <c r="C347" s="1" t="s">
        <v>8</v>
      </c>
      <c r="D347" s="1" t="s">
        <v>1188</v>
      </c>
      <c r="E347" s="1" t="s">
        <v>1189</v>
      </c>
    </row>
    <row r="348" spans="2:5" x14ac:dyDescent="0.25">
      <c r="B348" s="1" t="s">
        <v>1190</v>
      </c>
      <c r="C348" s="1" t="s">
        <v>19</v>
      </c>
      <c r="D348" s="1" t="s">
        <v>1191</v>
      </c>
      <c r="E348" s="1" t="s">
        <v>1192</v>
      </c>
    </row>
    <row r="349" spans="2:5" x14ac:dyDescent="0.25">
      <c r="B349" s="1" t="s">
        <v>1193</v>
      </c>
      <c r="C349" s="1" t="s">
        <v>13</v>
      </c>
      <c r="D349" s="1" t="s">
        <v>1194</v>
      </c>
      <c r="E349" s="1" t="s">
        <v>1195</v>
      </c>
    </row>
    <row r="350" spans="2:5" x14ac:dyDescent="0.25">
      <c r="B350" s="1" t="s">
        <v>1196</v>
      </c>
      <c r="C350" s="1" t="s">
        <v>16</v>
      </c>
      <c r="D350" s="1" t="s">
        <v>1197</v>
      </c>
      <c r="E350" s="1" t="s">
        <v>1198</v>
      </c>
    </row>
    <row r="351" spans="2:5" x14ac:dyDescent="0.25">
      <c r="B351" s="1" t="s">
        <v>1199</v>
      </c>
      <c r="C351" s="1" t="s">
        <v>11</v>
      </c>
      <c r="D351" s="1" t="s">
        <v>1200</v>
      </c>
      <c r="E351" s="1" t="s">
        <v>1201</v>
      </c>
    </row>
    <row r="352" spans="2:5" x14ac:dyDescent="0.25">
      <c r="B352" s="1" t="s">
        <v>1202</v>
      </c>
      <c r="C352" s="1" t="s">
        <v>50</v>
      </c>
      <c r="D352" s="1" t="s">
        <v>1203</v>
      </c>
      <c r="E352" s="1" t="s">
        <v>1204</v>
      </c>
    </row>
    <row r="353" spans="2:5" x14ac:dyDescent="0.25">
      <c r="B353" s="1" t="s">
        <v>1205</v>
      </c>
      <c r="C353" s="1" t="s">
        <v>8</v>
      </c>
      <c r="D353" s="1" t="s">
        <v>1206</v>
      </c>
      <c r="E353" s="1" t="s">
        <v>1207</v>
      </c>
    </row>
    <row r="354" spans="2:5" x14ac:dyDescent="0.25">
      <c r="B354" s="1" t="s">
        <v>1208</v>
      </c>
      <c r="C354" s="1" t="s">
        <v>66</v>
      </c>
      <c r="D354" s="1" t="s">
        <v>1209</v>
      </c>
      <c r="E354" s="1" t="s">
        <v>1210</v>
      </c>
    </row>
    <row r="355" spans="2:5" x14ac:dyDescent="0.25">
      <c r="B355" s="1" t="s">
        <v>1211</v>
      </c>
      <c r="C355" s="1" t="s">
        <v>8</v>
      </c>
      <c r="D355" s="1" t="s">
        <v>1212</v>
      </c>
      <c r="E355" s="1" t="s">
        <v>1213</v>
      </c>
    </row>
    <row r="356" spans="2:5" x14ac:dyDescent="0.25">
      <c r="B356" s="1" t="s">
        <v>1214</v>
      </c>
      <c r="C356" s="1" t="s">
        <v>16</v>
      </c>
      <c r="D356" s="1" t="s">
        <v>1215</v>
      </c>
      <c r="E356" s="1" t="s">
        <v>1216</v>
      </c>
    </row>
    <row r="357" spans="2:5" x14ac:dyDescent="0.25">
      <c r="B357" s="1" t="s">
        <v>1217</v>
      </c>
      <c r="C357" s="1" t="s">
        <v>9</v>
      </c>
      <c r="D357" s="1" t="s">
        <v>1218</v>
      </c>
      <c r="E357" s="1" t="s">
        <v>1219</v>
      </c>
    </row>
    <row r="358" spans="2:5" x14ac:dyDescent="0.25">
      <c r="B358" s="1" t="s">
        <v>1220</v>
      </c>
      <c r="C358" s="1" t="s">
        <v>8</v>
      </c>
      <c r="D358" s="1" t="s">
        <v>1221</v>
      </c>
      <c r="E358" s="1" t="s">
        <v>1222</v>
      </c>
    </row>
    <row r="359" spans="2:5" x14ac:dyDescent="0.25">
      <c r="B359" s="1" t="s">
        <v>1223</v>
      </c>
      <c r="C359" s="1" t="s">
        <v>45</v>
      </c>
      <c r="D359" s="1" t="s">
        <v>1224</v>
      </c>
      <c r="E359" s="1" t="s">
        <v>1225</v>
      </c>
    </row>
    <row r="360" spans="2:5" x14ac:dyDescent="0.25">
      <c r="B360" s="1" t="s">
        <v>1226</v>
      </c>
      <c r="C360" s="1" t="s">
        <v>8</v>
      </c>
      <c r="D360" s="1" t="s">
        <v>1227</v>
      </c>
      <c r="E360" s="1" t="s">
        <v>1228</v>
      </c>
    </row>
    <row r="361" spans="2:5" x14ac:dyDescent="0.25">
      <c r="B361" s="1" t="s">
        <v>1229</v>
      </c>
      <c r="C361" s="1" t="s">
        <v>8</v>
      </c>
      <c r="D361" s="1" t="s">
        <v>1230</v>
      </c>
      <c r="E361" s="1" t="s">
        <v>1231</v>
      </c>
    </row>
    <row r="362" spans="2:5" x14ac:dyDescent="0.25">
      <c r="B362" s="1" t="s">
        <v>1232</v>
      </c>
      <c r="C362" s="1" t="s">
        <v>8</v>
      </c>
      <c r="D362" s="1" t="s">
        <v>1233</v>
      </c>
      <c r="E362" s="1" t="s">
        <v>1234</v>
      </c>
    </row>
    <row r="363" spans="2:5" x14ac:dyDescent="0.25">
      <c r="B363" s="1" t="s">
        <v>1235</v>
      </c>
      <c r="C363" s="1" t="s">
        <v>8</v>
      </c>
      <c r="D363" s="1" t="s">
        <v>1236</v>
      </c>
      <c r="E363" s="1" t="s">
        <v>1237</v>
      </c>
    </row>
    <row r="364" spans="2:5" x14ac:dyDescent="0.25">
      <c r="B364" s="1" t="s">
        <v>1238</v>
      </c>
      <c r="C364" s="1" t="s">
        <v>8</v>
      </c>
      <c r="D364" s="1" t="s">
        <v>1239</v>
      </c>
      <c r="E364" s="1" t="s">
        <v>1240</v>
      </c>
    </row>
    <row r="365" spans="2:5" x14ac:dyDescent="0.25">
      <c r="B365" s="1" t="s">
        <v>1241</v>
      </c>
      <c r="C365" s="1" t="s">
        <v>77</v>
      </c>
      <c r="D365" s="1" t="s">
        <v>1242</v>
      </c>
      <c r="E365" s="1" t="s">
        <v>1243</v>
      </c>
    </row>
    <row r="366" spans="2:5" x14ac:dyDescent="0.25">
      <c r="B366" s="1" t="s">
        <v>1244</v>
      </c>
      <c r="C366" s="1" t="s">
        <v>28</v>
      </c>
      <c r="D366" s="1" t="s">
        <v>1245</v>
      </c>
      <c r="E366" s="1" t="s">
        <v>1246</v>
      </c>
    </row>
    <row r="367" spans="2:5" x14ac:dyDescent="0.25">
      <c r="B367" s="1" t="s">
        <v>1247</v>
      </c>
      <c r="C367" s="1" t="s">
        <v>90</v>
      </c>
      <c r="D367" s="1" t="s">
        <v>1248</v>
      </c>
      <c r="E367" s="1" t="s">
        <v>1249</v>
      </c>
    </row>
    <row r="368" spans="2:5" x14ac:dyDescent="0.25">
      <c r="B368" s="1" t="s">
        <v>1250</v>
      </c>
      <c r="C368" s="1" t="s">
        <v>38</v>
      </c>
      <c r="D368" s="1" t="s">
        <v>1251</v>
      </c>
      <c r="E368" s="1" t="s">
        <v>1252</v>
      </c>
    </row>
    <row r="369" spans="2:5" x14ac:dyDescent="0.25">
      <c r="B369" s="1" t="s">
        <v>1253</v>
      </c>
      <c r="C369" s="1" t="s">
        <v>23</v>
      </c>
      <c r="D369" s="1" t="s">
        <v>1254</v>
      </c>
      <c r="E369" s="1" t="s">
        <v>1255</v>
      </c>
    </row>
    <row r="370" spans="2:5" x14ac:dyDescent="0.25">
      <c r="B370" s="1" t="s">
        <v>1256</v>
      </c>
      <c r="C370" s="1" t="s">
        <v>19</v>
      </c>
      <c r="D370" s="1" t="s">
        <v>1257</v>
      </c>
      <c r="E370" s="1" t="s">
        <v>1258</v>
      </c>
    </row>
    <row r="371" spans="2:5" x14ac:dyDescent="0.25">
      <c r="B371" s="1" t="s">
        <v>1259</v>
      </c>
      <c r="C371" s="1" t="s">
        <v>8</v>
      </c>
      <c r="D371" s="1" t="s">
        <v>1260</v>
      </c>
      <c r="E371" s="1" t="s">
        <v>1261</v>
      </c>
    </row>
    <row r="372" spans="2:5" x14ac:dyDescent="0.25">
      <c r="B372" s="1" t="s">
        <v>1262</v>
      </c>
      <c r="C372" s="1" t="s">
        <v>8</v>
      </c>
      <c r="D372" s="1" t="s">
        <v>1263</v>
      </c>
      <c r="E372" s="1" t="s">
        <v>1264</v>
      </c>
    </row>
    <row r="373" spans="2:5" x14ac:dyDescent="0.25">
      <c r="B373" s="1" t="s">
        <v>1265</v>
      </c>
      <c r="C373" s="1" t="s">
        <v>20</v>
      </c>
      <c r="D373" s="1" t="s">
        <v>1266</v>
      </c>
      <c r="E373" s="1" t="s">
        <v>1267</v>
      </c>
    </row>
    <row r="374" spans="2:5" x14ac:dyDescent="0.25">
      <c r="B374" s="1" t="s">
        <v>1268</v>
      </c>
      <c r="C374" s="1" t="s">
        <v>8</v>
      </c>
      <c r="D374" s="1" t="s">
        <v>1269</v>
      </c>
      <c r="E374" s="1" t="s">
        <v>1270</v>
      </c>
    </row>
    <row r="375" spans="2:5" x14ac:dyDescent="0.25">
      <c r="B375" s="1" t="s">
        <v>1271</v>
      </c>
      <c r="C375" s="1" t="s">
        <v>9</v>
      </c>
      <c r="D375" s="1" t="s">
        <v>1272</v>
      </c>
      <c r="E375" s="1" t="s">
        <v>1273</v>
      </c>
    </row>
    <row r="376" spans="2:5" x14ac:dyDescent="0.25">
      <c r="B376" s="1" t="s">
        <v>1274</v>
      </c>
      <c r="C376" s="1" t="s">
        <v>8</v>
      </c>
      <c r="D376" s="1" t="s">
        <v>1275</v>
      </c>
      <c r="E376" s="1" t="s">
        <v>1276</v>
      </c>
    </row>
    <row r="377" spans="2:5" x14ac:dyDescent="0.25">
      <c r="B377" s="1" t="s">
        <v>1277</v>
      </c>
      <c r="C377" s="1" t="s">
        <v>116</v>
      </c>
      <c r="D377" s="1" t="s">
        <v>1278</v>
      </c>
      <c r="E377" s="1" t="s">
        <v>1279</v>
      </c>
    </row>
    <row r="378" spans="2:5" x14ac:dyDescent="0.25">
      <c r="B378" s="1" t="s">
        <v>1280</v>
      </c>
      <c r="C378" s="1" t="s">
        <v>117</v>
      </c>
      <c r="D378" s="1" t="s">
        <v>1281</v>
      </c>
      <c r="E378" s="1" t="s">
        <v>1282</v>
      </c>
    </row>
    <row r="379" spans="2:5" x14ac:dyDescent="0.25">
      <c r="B379" s="1" t="s">
        <v>1283</v>
      </c>
      <c r="C379" s="1" t="s">
        <v>17</v>
      </c>
      <c r="D379" s="1" t="s">
        <v>1284</v>
      </c>
      <c r="E379" s="1" t="s">
        <v>1285</v>
      </c>
    </row>
    <row r="380" spans="2:5" x14ac:dyDescent="0.25">
      <c r="B380" s="1" t="s">
        <v>1286</v>
      </c>
      <c r="C380" s="1" t="s">
        <v>9</v>
      </c>
      <c r="D380" s="1" t="s">
        <v>1287</v>
      </c>
      <c r="E380" s="1" t="s">
        <v>1288</v>
      </c>
    </row>
    <row r="381" spans="2:5" x14ac:dyDescent="0.25">
      <c r="B381" s="1" t="s">
        <v>1289</v>
      </c>
      <c r="C381" s="1" t="s">
        <v>13</v>
      </c>
      <c r="D381" s="1" t="s">
        <v>1290</v>
      </c>
      <c r="E381" s="1" t="s">
        <v>1291</v>
      </c>
    </row>
    <row r="382" spans="2:5" x14ac:dyDescent="0.25">
      <c r="B382" s="1" t="s">
        <v>1292</v>
      </c>
      <c r="C382" s="1" t="s">
        <v>49</v>
      </c>
      <c r="D382" s="1" t="s">
        <v>1293</v>
      </c>
      <c r="E382" s="1" t="s">
        <v>1294</v>
      </c>
    </row>
    <row r="383" spans="2:5" x14ac:dyDescent="0.25">
      <c r="B383" s="1" t="s">
        <v>1295</v>
      </c>
      <c r="C383" s="1" t="s">
        <v>9</v>
      </c>
      <c r="D383" s="1" t="s">
        <v>1296</v>
      </c>
      <c r="E383" s="1" t="s">
        <v>1297</v>
      </c>
    </row>
    <row r="384" spans="2:5" x14ac:dyDescent="0.25">
      <c r="B384" s="1" t="s">
        <v>1298</v>
      </c>
      <c r="C384" s="1" t="s">
        <v>66</v>
      </c>
      <c r="D384" s="1" t="s">
        <v>1299</v>
      </c>
      <c r="E384" s="1" t="s">
        <v>1300</v>
      </c>
    </row>
    <row r="385" spans="2:5" x14ac:dyDescent="0.25">
      <c r="B385" s="1" t="s">
        <v>1301</v>
      </c>
      <c r="C385" s="1" t="s">
        <v>89</v>
      </c>
      <c r="D385" s="1" t="s">
        <v>1302</v>
      </c>
      <c r="E385" s="1" t="s">
        <v>1303</v>
      </c>
    </row>
    <row r="386" spans="2:5" x14ac:dyDescent="0.25">
      <c r="B386" s="1" t="s">
        <v>1304</v>
      </c>
      <c r="C386" s="1" t="s">
        <v>8</v>
      </c>
      <c r="D386" s="1" t="s">
        <v>1305</v>
      </c>
      <c r="E386" s="1" t="s">
        <v>1306</v>
      </c>
    </row>
    <row r="387" spans="2:5" x14ac:dyDescent="0.25">
      <c r="B387" s="1" t="s">
        <v>1307</v>
      </c>
      <c r="C387" s="1" t="s">
        <v>9</v>
      </c>
      <c r="D387" s="1" t="s">
        <v>1308</v>
      </c>
      <c r="E387" s="1" t="s">
        <v>1309</v>
      </c>
    </row>
    <row r="388" spans="2:5" x14ac:dyDescent="0.25">
      <c r="B388" s="1" t="s">
        <v>1310</v>
      </c>
      <c r="C388" s="1" t="s">
        <v>91</v>
      </c>
      <c r="D388" s="1" t="s">
        <v>1311</v>
      </c>
      <c r="E388" s="1" t="s">
        <v>1312</v>
      </c>
    </row>
    <row r="389" spans="2:5" x14ac:dyDescent="0.25">
      <c r="B389" s="1" t="s">
        <v>1313</v>
      </c>
      <c r="C389" s="1" t="s">
        <v>91</v>
      </c>
      <c r="D389" s="1" t="s">
        <v>1314</v>
      </c>
      <c r="E389" s="1" t="s">
        <v>1315</v>
      </c>
    </row>
    <row r="390" spans="2:5" x14ac:dyDescent="0.25">
      <c r="B390" s="1" t="s">
        <v>1316</v>
      </c>
      <c r="C390" s="1" t="s">
        <v>13</v>
      </c>
      <c r="D390" s="1" t="s">
        <v>1317</v>
      </c>
      <c r="E390" s="1" t="s">
        <v>1318</v>
      </c>
    </row>
    <row r="391" spans="2:5" x14ac:dyDescent="0.25">
      <c r="B391" s="1" t="s">
        <v>1319</v>
      </c>
      <c r="C391" s="1" t="s">
        <v>8</v>
      </c>
      <c r="D391" s="1" t="s">
        <v>1320</v>
      </c>
      <c r="E391" s="1" t="s">
        <v>1321</v>
      </c>
    </row>
    <row r="392" spans="2:5" x14ac:dyDescent="0.25">
      <c r="B392" s="1" t="s">
        <v>1322</v>
      </c>
      <c r="C392" s="1" t="s">
        <v>30</v>
      </c>
      <c r="D392" s="1" t="s">
        <v>1323</v>
      </c>
      <c r="E392" s="1" t="s">
        <v>1324</v>
      </c>
    </row>
    <row r="393" spans="2:5" x14ac:dyDescent="0.25">
      <c r="B393" s="1" t="s">
        <v>1325</v>
      </c>
      <c r="C393" s="1" t="s">
        <v>8</v>
      </c>
      <c r="D393" s="1" t="s">
        <v>1326</v>
      </c>
      <c r="E393" s="1" t="s">
        <v>1327</v>
      </c>
    </row>
    <row r="394" spans="2:5" x14ac:dyDescent="0.25">
      <c r="B394" s="1" t="s">
        <v>1328</v>
      </c>
      <c r="C394" s="1" t="s">
        <v>118</v>
      </c>
      <c r="D394" s="1" t="s">
        <v>1329</v>
      </c>
      <c r="E394" s="1" t="s">
        <v>1330</v>
      </c>
    </row>
    <row r="395" spans="2:5" x14ac:dyDescent="0.25">
      <c r="B395" s="1" t="s">
        <v>1331</v>
      </c>
      <c r="C395" s="1" t="s">
        <v>28</v>
      </c>
      <c r="D395" s="1" t="s">
        <v>1332</v>
      </c>
      <c r="E395" s="1" t="s">
        <v>1333</v>
      </c>
    </row>
    <row r="396" spans="2:5" x14ac:dyDescent="0.25">
      <c r="B396" s="1" t="s">
        <v>1334</v>
      </c>
      <c r="C396" s="1" t="s">
        <v>8</v>
      </c>
      <c r="D396" s="1" t="s">
        <v>1335</v>
      </c>
      <c r="E396" s="1" t="s">
        <v>1336</v>
      </c>
    </row>
    <row r="397" spans="2:5" x14ac:dyDescent="0.25">
      <c r="B397" s="1" t="s">
        <v>1337</v>
      </c>
      <c r="C397" s="1" t="s">
        <v>15</v>
      </c>
      <c r="D397" s="1" t="s">
        <v>1338</v>
      </c>
      <c r="E397" s="1" t="s">
        <v>1339</v>
      </c>
    </row>
    <row r="398" spans="2:5" x14ac:dyDescent="0.25">
      <c r="B398" s="1" t="s">
        <v>1340</v>
      </c>
      <c r="C398" s="1" t="s">
        <v>24</v>
      </c>
      <c r="D398" s="1" t="s">
        <v>1341</v>
      </c>
      <c r="E398" s="1" t="s">
        <v>1342</v>
      </c>
    </row>
    <row r="399" spans="2:5" x14ac:dyDescent="0.25">
      <c r="B399" s="1" t="s">
        <v>1343</v>
      </c>
      <c r="C399" s="1" t="s">
        <v>119</v>
      </c>
      <c r="D399" s="1" t="s">
        <v>1344</v>
      </c>
      <c r="E399" s="1" t="s">
        <v>1345</v>
      </c>
    </row>
    <row r="400" spans="2:5" x14ac:dyDescent="0.25">
      <c r="B400" s="1" t="s">
        <v>1346</v>
      </c>
      <c r="C400" s="1" t="s">
        <v>16</v>
      </c>
      <c r="D400" s="1" t="s">
        <v>1347</v>
      </c>
      <c r="E400" s="1" t="s">
        <v>1348</v>
      </c>
    </row>
    <row r="401" spans="2:5" x14ac:dyDescent="0.25">
      <c r="B401" s="1" t="s">
        <v>1349</v>
      </c>
      <c r="C401" s="1" t="s">
        <v>50</v>
      </c>
      <c r="D401" s="1" t="s">
        <v>1350</v>
      </c>
      <c r="E401" s="1" t="s">
        <v>1351</v>
      </c>
    </row>
    <row r="402" spans="2:5" x14ac:dyDescent="0.25">
      <c r="B402" s="1" t="s">
        <v>1352</v>
      </c>
      <c r="C402" s="1" t="s">
        <v>17</v>
      </c>
      <c r="D402" s="1" t="s">
        <v>1353</v>
      </c>
      <c r="E402" s="1" t="s">
        <v>1354</v>
      </c>
    </row>
    <row r="403" spans="2:5" x14ac:dyDescent="0.25">
      <c r="B403" s="1" t="s">
        <v>1355</v>
      </c>
      <c r="C403" s="1" t="s">
        <v>8</v>
      </c>
      <c r="D403" s="1" t="s">
        <v>1356</v>
      </c>
      <c r="E403" s="1" t="s">
        <v>1357</v>
      </c>
    </row>
    <row r="404" spans="2:5" x14ac:dyDescent="0.25">
      <c r="B404" s="1" t="s">
        <v>1358</v>
      </c>
      <c r="C404" s="1" t="s">
        <v>62</v>
      </c>
      <c r="D404" s="1" t="s">
        <v>1359</v>
      </c>
      <c r="E404" s="1" t="s">
        <v>1360</v>
      </c>
    </row>
    <row r="405" spans="2:5" x14ac:dyDescent="0.25">
      <c r="B405" s="1" t="s">
        <v>1361</v>
      </c>
      <c r="C405" s="1" t="s">
        <v>59</v>
      </c>
      <c r="D405" s="1" t="s">
        <v>1362</v>
      </c>
      <c r="E405" s="1" t="s">
        <v>1363</v>
      </c>
    </row>
    <row r="406" spans="2:5" x14ac:dyDescent="0.25">
      <c r="B406" s="1" t="s">
        <v>1364</v>
      </c>
      <c r="C406" s="1" t="s">
        <v>13</v>
      </c>
      <c r="D406" s="1" t="s">
        <v>1365</v>
      </c>
      <c r="E406" s="1" t="s">
        <v>1366</v>
      </c>
    </row>
    <row r="407" spans="2:5" x14ac:dyDescent="0.25">
      <c r="B407" s="1" t="s">
        <v>1367</v>
      </c>
      <c r="C407" s="1" t="s">
        <v>9</v>
      </c>
      <c r="D407" s="1" t="s">
        <v>1368</v>
      </c>
      <c r="E407" s="1" t="s">
        <v>1369</v>
      </c>
    </row>
    <row r="408" spans="2:5" x14ac:dyDescent="0.25">
      <c r="B408" s="1" t="s">
        <v>1370</v>
      </c>
      <c r="C408" s="1" t="s">
        <v>69</v>
      </c>
      <c r="D408" s="1" t="s">
        <v>1371</v>
      </c>
      <c r="E408" s="1" t="s">
        <v>1372</v>
      </c>
    </row>
    <row r="409" spans="2:5" x14ac:dyDescent="0.25">
      <c r="B409" s="1" t="s">
        <v>1373</v>
      </c>
      <c r="C409" s="1" t="s">
        <v>37</v>
      </c>
      <c r="D409" s="1" t="s">
        <v>1374</v>
      </c>
      <c r="E409" s="1" t="s">
        <v>1375</v>
      </c>
    </row>
    <row r="410" spans="2:5" x14ac:dyDescent="0.25">
      <c r="B410" s="1" t="s">
        <v>1376</v>
      </c>
      <c r="C410" s="1" t="s">
        <v>8</v>
      </c>
      <c r="D410" s="1" t="s">
        <v>1377</v>
      </c>
      <c r="E410" s="1" t="s">
        <v>1378</v>
      </c>
    </row>
    <row r="411" spans="2:5" x14ac:dyDescent="0.25">
      <c r="B411" s="1" t="s">
        <v>1379</v>
      </c>
      <c r="C411" s="1" t="s">
        <v>51</v>
      </c>
      <c r="D411" s="1" t="s">
        <v>1380</v>
      </c>
      <c r="E411" s="1" t="s">
        <v>1381</v>
      </c>
    </row>
    <row r="412" spans="2:5" x14ac:dyDescent="0.25">
      <c r="B412" s="1" t="s">
        <v>1382</v>
      </c>
      <c r="C412" s="1" t="s">
        <v>36</v>
      </c>
      <c r="D412" s="1" t="s">
        <v>1383</v>
      </c>
      <c r="E412" s="1" t="s">
        <v>1384</v>
      </c>
    </row>
    <row r="413" spans="2:5" x14ac:dyDescent="0.25">
      <c r="B413" s="1" t="s">
        <v>1385</v>
      </c>
      <c r="C413" s="1" t="s">
        <v>37</v>
      </c>
      <c r="D413" s="1" t="s">
        <v>1386</v>
      </c>
      <c r="E413" s="1" t="s">
        <v>1387</v>
      </c>
    </row>
    <row r="414" spans="2:5" x14ac:dyDescent="0.25">
      <c r="B414" s="1" t="s">
        <v>1388</v>
      </c>
      <c r="C414" s="1" t="s">
        <v>16</v>
      </c>
      <c r="D414" s="1" t="s">
        <v>1389</v>
      </c>
      <c r="E414" s="1" t="s">
        <v>1390</v>
      </c>
    </row>
    <row r="415" spans="2:5" x14ac:dyDescent="0.25">
      <c r="B415" s="1" t="s">
        <v>1391</v>
      </c>
      <c r="C415" s="1" t="s">
        <v>11</v>
      </c>
      <c r="D415" s="1" t="s">
        <v>1392</v>
      </c>
      <c r="E415" s="1" t="s">
        <v>1393</v>
      </c>
    </row>
    <row r="416" spans="2:5" x14ac:dyDescent="0.25">
      <c r="B416" s="1" t="s">
        <v>1394</v>
      </c>
      <c r="C416" s="1" t="s">
        <v>37</v>
      </c>
      <c r="D416" s="1" t="s">
        <v>1395</v>
      </c>
      <c r="E416" s="1" t="s">
        <v>1396</v>
      </c>
    </row>
    <row r="417" spans="2:5" x14ac:dyDescent="0.25">
      <c r="B417" s="1" t="s">
        <v>1397</v>
      </c>
      <c r="C417" s="1" t="s">
        <v>16</v>
      </c>
      <c r="D417" s="1" t="s">
        <v>1398</v>
      </c>
      <c r="E417" s="1" t="s">
        <v>1399</v>
      </c>
    </row>
    <row r="418" spans="2:5" x14ac:dyDescent="0.25">
      <c r="B418" s="1" t="s">
        <v>1400</v>
      </c>
      <c r="C418" s="1" t="s">
        <v>17</v>
      </c>
      <c r="D418" s="1" t="s">
        <v>1401</v>
      </c>
      <c r="E418" s="1" t="s">
        <v>1402</v>
      </c>
    </row>
    <row r="419" spans="2:5" x14ac:dyDescent="0.25">
      <c r="B419" s="1" t="s">
        <v>1403</v>
      </c>
      <c r="C419" s="1" t="s">
        <v>70</v>
      </c>
      <c r="D419" s="1" t="s">
        <v>1404</v>
      </c>
      <c r="E419" s="1" t="s">
        <v>1405</v>
      </c>
    </row>
    <row r="420" spans="2:5" x14ac:dyDescent="0.25">
      <c r="B420" s="1" t="s">
        <v>1406</v>
      </c>
      <c r="C420" s="1" t="s">
        <v>16</v>
      </c>
      <c r="D420" s="1" t="s">
        <v>1407</v>
      </c>
      <c r="E420" s="1" t="s">
        <v>1408</v>
      </c>
    </row>
    <row r="421" spans="2:5" x14ac:dyDescent="0.25">
      <c r="B421" s="1" t="s">
        <v>1409</v>
      </c>
      <c r="C421" s="1" t="s">
        <v>37</v>
      </c>
      <c r="D421" s="1" t="s">
        <v>1410</v>
      </c>
      <c r="E421" s="1" t="s">
        <v>1411</v>
      </c>
    </row>
    <row r="422" spans="2:5" x14ac:dyDescent="0.25">
      <c r="B422" s="1" t="s">
        <v>1412</v>
      </c>
      <c r="C422" s="1" t="s">
        <v>19</v>
      </c>
      <c r="D422" s="1" t="s">
        <v>1413</v>
      </c>
      <c r="E422" s="1" t="s">
        <v>1414</v>
      </c>
    </row>
    <row r="423" spans="2:5" x14ac:dyDescent="0.25">
      <c r="B423" s="1" t="s">
        <v>1415</v>
      </c>
      <c r="C423" s="1" t="s">
        <v>16</v>
      </c>
      <c r="D423" s="1" t="s">
        <v>1416</v>
      </c>
      <c r="E423" s="1" t="s">
        <v>1417</v>
      </c>
    </row>
    <row r="424" spans="2:5" x14ac:dyDescent="0.25">
      <c r="B424" s="1" t="s">
        <v>1418</v>
      </c>
      <c r="C424" s="1" t="s">
        <v>37</v>
      </c>
      <c r="D424" s="1" t="s">
        <v>1419</v>
      </c>
      <c r="E424" s="1" t="s">
        <v>1420</v>
      </c>
    </row>
    <row r="425" spans="2:5" x14ac:dyDescent="0.25">
      <c r="B425" s="1" t="s">
        <v>1421</v>
      </c>
      <c r="C425" s="1" t="s">
        <v>69</v>
      </c>
      <c r="D425" s="1" t="s">
        <v>1422</v>
      </c>
      <c r="E425" s="1" t="s">
        <v>1423</v>
      </c>
    </row>
    <row r="426" spans="2:5" x14ac:dyDescent="0.25">
      <c r="B426" s="1" t="s">
        <v>1424</v>
      </c>
      <c r="C426" s="1" t="s">
        <v>37</v>
      </c>
      <c r="D426" s="1" t="s">
        <v>1425</v>
      </c>
      <c r="E426" s="1" t="s">
        <v>1426</v>
      </c>
    </row>
    <row r="427" spans="2:5" x14ac:dyDescent="0.25">
      <c r="B427" s="1" t="s">
        <v>1427</v>
      </c>
      <c r="C427" s="1" t="s">
        <v>16</v>
      </c>
      <c r="D427" s="1" t="s">
        <v>1428</v>
      </c>
      <c r="E427" s="1" t="s">
        <v>1429</v>
      </c>
    </row>
    <row r="428" spans="2:5" x14ac:dyDescent="0.25">
      <c r="B428" s="1" t="s">
        <v>1430</v>
      </c>
      <c r="C428" s="1" t="s">
        <v>45</v>
      </c>
      <c r="D428" s="1" t="s">
        <v>1431</v>
      </c>
      <c r="E428" s="1" t="s">
        <v>1432</v>
      </c>
    </row>
    <row r="429" spans="2:5" x14ac:dyDescent="0.25">
      <c r="B429" s="1" t="s">
        <v>1433</v>
      </c>
      <c r="C429" s="1" t="s">
        <v>8</v>
      </c>
      <c r="D429" s="1" t="s">
        <v>1434</v>
      </c>
      <c r="E429" s="1" t="s">
        <v>1435</v>
      </c>
    </row>
    <row r="430" spans="2:5" x14ac:dyDescent="0.25">
      <c r="B430" s="1" t="s">
        <v>1436</v>
      </c>
      <c r="C430" s="1" t="s">
        <v>8</v>
      </c>
      <c r="D430" s="1" t="s">
        <v>1437</v>
      </c>
      <c r="E430" s="1" t="s">
        <v>1438</v>
      </c>
    </row>
    <row r="431" spans="2:5" x14ac:dyDescent="0.25">
      <c r="B431" s="1" t="s">
        <v>1439</v>
      </c>
      <c r="C431" s="1" t="s">
        <v>69</v>
      </c>
      <c r="D431" s="1" t="s">
        <v>1440</v>
      </c>
      <c r="E431" s="1" t="s">
        <v>1441</v>
      </c>
    </row>
    <row r="432" spans="2:5" x14ac:dyDescent="0.25">
      <c r="B432" s="1" t="s">
        <v>1442</v>
      </c>
      <c r="C432" s="1" t="s">
        <v>16</v>
      </c>
      <c r="D432" s="1" t="s">
        <v>1443</v>
      </c>
      <c r="E432" s="1" t="s">
        <v>1444</v>
      </c>
    </row>
    <row r="433" spans="2:5" x14ac:dyDescent="0.25">
      <c r="B433" s="1" t="s">
        <v>1445</v>
      </c>
      <c r="C433" s="1" t="s">
        <v>59</v>
      </c>
      <c r="D433" s="1" t="s">
        <v>1446</v>
      </c>
      <c r="E433" s="1" t="s">
        <v>1447</v>
      </c>
    </row>
    <row r="434" spans="2:5" x14ac:dyDescent="0.25">
      <c r="B434" s="1" t="s">
        <v>1448</v>
      </c>
      <c r="C434" s="1" t="s">
        <v>8</v>
      </c>
      <c r="D434" s="1" t="s">
        <v>1449</v>
      </c>
      <c r="E434" s="1" t="s">
        <v>1450</v>
      </c>
    </row>
    <row r="435" spans="2:5" x14ac:dyDescent="0.25">
      <c r="B435" s="1" t="s">
        <v>1451</v>
      </c>
      <c r="C435" s="1" t="s">
        <v>9</v>
      </c>
      <c r="D435" s="1" t="s">
        <v>1452</v>
      </c>
      <c r="E435" s="1" t="s">
        <v>1453</v>
      </c>
    </row>
    <row r="436" spans="2:5" x14ac:dyDescent="0.25">
      <c r="B436" s="1" t="s">
        <v>1454</v>
      </c>
      <c r="C436" s="1" t="s">
        <v>66</v>
      </c>
      <c r="D436" s="1" t="s">
        <v>1455</v>
      </c>
      <c r="E436" s="1" t="s">
        <v>1456</v>
      </c>
    </row>
  </sheetData>
  <phoneticPr fontId="1"/>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2:N393"/>
  <sheetViews>
    <sheetView zoomScale="70" zoomScaleNormal="70" workbookViewId="0">
      <selection activeCell="G3" sqref="G3:G61"/>
    </sheetView>
  </sheetViews>
  <sheetFormatPr defaultRowHeight="15.75" x14ac:dyDescent="0.25"/>
  <cols>
    <col min="1" max="1" width="9" style="1" customWidth="1"/>
    <col min="2" max="2" width="87.25" style="1" customWidth="1"/>
    <col min="3" max="3" width="42.5" style="1" customWidth="1"/>
    <col min="4" max="4" width="19.875" style="1" bestFit="1" customWidth="1"/>
    <col min="5" max="5" width="47.375" style="1" bestFit="1" customWidth="1"/>
    <col min="6" max="6" width="9" style="1" customWidth="1"/>
    <col min="7" max="7" width="45.5" style="1" bestFit="1" customWidth="1"/>
    <col min="8" max="8" width="12.625" style="1" bestFit="1" customWidth="1"/>
    <col min="9" max="14" width="15.25" style="1" bestFit="1" customWidth="1"/>
    <col min="15" max="22" width="9" style="1" customWidth="1"/>
    <col min="23" max="16384" width="9" style="1"/>
  </cols>
  <sheetData>
    <row r="2" spans="2:14" ht="19.5" customHeight="1" x14ac:dyDescent="0.3">
      <c r="B2" s="4" t="s">
        <v>151</v>
      </c>
      <c r="C2" s="2" t="s">
        <v>4</v>
      </c>
      <c r="D2" s="2" t="s">
        <v>152</v>
      </c>
      <c r="E2" s="2" t="s">
        <v>153</v>
      </c>
      <c r="G2" s="5" t="s">
        <v>4</v>
      </c>
      <c r="H2" s="5" t="s">
        <v>5</v>
      </c>
      <c r="I2" s="7" t="s">
        <v>132</v>
      </c>
      <c r="J2" s="7" t="s">
        <v>133</v>
      </c>
      <c r="K2" s="7" t="s">
        <v>134</v>
      </c>
      <c r="L2" s="7" t="s">
        <v>135</v>
      </c>
      <c r="M2" s="7" t="s">
        <v>136</v>
      </c>
      <c r="N2" s="7" t="s">
        <v>137</v>
      </c>
    </row>
    <row r="3" spans="2:14" x14ac:dyDescent="0.25">
      <c r="B3" s="1" t="s">
        <v>1457</v>
      </c>
      <c r="C3" s="1" t="s">
        <v>22</v>
      </c>
      <c r="D3" s="1" t="s">
        <v>1458</v>
      </c>
      <c r="E3" s="1" t="s">
        <v>1459</v>
      </c>
      <c r="G3" s="1" t="s">
        <v>8</v>
      </c>
      <c r="H3" s="1">
        <f>COUNTIF(配信視聴2023下半期[Channel Name], テーブル615[[#This Row],[Channel Name]])</f>
        <v>93</v>
      </c>
      <c r="I3" s="1">
        <f>SUMPRODUCT((配信視聴2023下半期[Channel Name]=テーブル615[[#This Row],[Channel Name]])*(MONTH(配信視聴2023下半期[Published Date])=7))</f>
        <v>26</v>
      </c>
      <c r="J3" s="1">
        <f>SUMPRODUCT((配信視聴2023下半期[Channel Name]=テーブル615[[#This Row],[Channel Name]])*(MONTH(配信視聴2023下半期[Published Date])=8))</f>
        <v>10</v>
      </c>
      <c r="K3" s="1">
        <f>SUMPRODUCT((配信視聴2023下半期[Channel Name]=テーブル615[[#This Row],[Channel Name]])*(MONTH(配信視聴2023下半期[Published Date])=9))</f>
        <v>11</v>
      </c>
      <c r="L3" s="1">
        <f>SUMPRODUCT((配信視聴2023下半期[Channel Name]=テーブル615[[#This Row],[Channel Name]])*(MONTH(配信視聴2023下半期[Published Date])=10))</f>
        <v>10</v>
      </c>
      <c r="M3" s="1">
        <f>SUMPRODUCT((配信視聴2023下半期[Channel Name]=テーブル615[[#This Row],[Channel Name]])*(MONTH(配信視聴2023下半期[Published Date])=11))</f>
        <v>18</v>
      </c>
      <c r="N3" s="1">
        <f>SUMPRODUCT((配信視聴2023下半期[Channel Name]=テーブル615[[#This Row],[Channel Name]])*(MONTH(配信視聴2023下半期[Published Date])=12))</f>
        <v>18</v>
      </c>
    </row>
    <row r="4" spans="2:14" x14ac:dyDescent="0.25">
      <c r="B4" s="1" t="s">
        <v>1460</v>
      </c>
      <c r="C4" s="1" t="s">
        <v>8</v>
      </c>
      <c r="D4" s="1" t="s">
        <v>1461</v>
      </c>
      <c r="E4" s="1" t="s">
        <v>1462</v>
      </c>
      <c r="G4" s="1" t="s">
        <v>9</v>
      </c>
      <c r="H4" s="1">
        <f>COUNTIF(配信視聴2023下半期[Channel Name], テーブル615[[#This Row],[Channel Name]])</f>
        <v>65</v>
      </c>
      <c r="I4" s="1">
        <f>SUMPRODUCT((配信視聴2023下半期[Channel Name]=テーブル615[[#This Row],[Channel Name]])*(MONTH(配信視聴2023下半期[Published Date])=7))</f>
        <v>14</v>
      </c>
      <c r="J4" s="1">
        <f>SUMPRODUCT((配信視聴2023下半期[Channel Name]=テーブル615[[#This Row],[Channel Name]])*(MONTH(配信視聴2023下半期[Published Date])=8))</f>
        <v>12</v>
      </c>
      <c r="K4" s="1">
        <f>SUMPRODUCT((配信視聴2023下半期[Channel Name]=テーブル615[[#This Row],[Channel Name]])*(MONTH(配信視聴2023下半期[Published Date])=9))</f>
        <v>11</v>
      </c>
      <c r="L4" s="1">
        <f>SUMPRODUCT((配信視聴2023下半期[Channel Name]=テーブル615[[#This Row],[Channel Name]])*(MONTH(配信視聴2023下半期[Published Date])=10))</f>
        <v>3</v>
      </c>
      <c r="M4" s="1">
        <f>SUMPRODUCT((配信視聴2023下半期[Channel Name]=テーブル615[[#This Row],[Channel Name]])*(MONTH(配信視聴2023下半期[Published Date])=11))</f>
        <v>20</v>
      </c>
      <c r="N4" s="1">
        <f>SUMPRODUCT((配信視聴2023下半期[Channel Name]=テーブル615[[#This Row],[Channel Name]])*(MONTH(配信視聴2023下半期[Published Date])=12))</f>
        <v>4</v>
      </c>
    </row>
    <row r="5" spans="2:14" x14ac:dyDescent="0.25">
      <c r="B5" s="1" t="s">
        <v>1463</v>
      </c>
      <c r="C5" s="1" t="s">
        <v>12</v>
      </c>
      <c r="D5" s="1" t="s">
        <v>1464</v>
      </c>
      <c r="E5" s="1" t="s">
        <v>1465</v>
      </c>
      <c r="G5" s="1" t="s">
        <v>12</v>
      </c>
      <c r="H5" s="1">
        <f>COUNTIF(配信視聴2023下半期[Channel Name], テーブル615[[#This Row],[Channel Name]])</f>
        <v>23</v>
      </c>
      <c r="I5" s="1">
        <f>SUMPRODUCT((配信視聴2023下半期[Channel Name]=テーブル615[[#This Row],[Channel Name]])*(MONTH(配信視聴2023下半期[Published Date])=7))</f>
        <v>2</v>
      </c>
      <c r="J5" s="1">
        <f>SUMPRODUCT((配信視聴2023下半期[Channel Name]=テーブル615[[#This Row],[Channel Name]])*(MONTH(配信視聴2023下半期[Published Date])=8))</f>
        <v>1</v>
      </c>
      <c r="K5" s="1">
        <f>SUMPRODUCT((配信視聴2023下半期[Channel Name]=テーブル615[[#This Row],[Channel Name]])*(MONTH(配信視聴2023下半期[Published Date])=9))</f>
        <v>7</v>
      </c>
      <c r="L5" s="1">
        <f>SUMPRODUCT((配信視聴2023下半期[Channel Name]=テーブル615[[#This Row],[Channel Name]])*(MONTH(配信視聴2023下半期[Published Date])=10))</f>
        <v>7</v>
      </c>
      <c r="M5" s="1">
        <f>SUMPRODUCT((配信視聴2023下半期[Channel Name]=テーブル615[[#This Row],[Channel Name]])*(MONTH(配信視聴2023下半期[Published Date])=11))</f>
        <v>1</v>
      </c>
      <c r="N5" s="1">
        <f>SUMPRODUCT((配信視聴2023下半期[Channel Name]=テーブル615[[#This Row],[Channel Name]])*(MONTH(配信視聴2023下半期[Published Date])=12))</f>
        <v>5</v>
      </c>
    </row>
    <row r="6" spans="2:14" x14ac:dyDescent="0.25">
      <c r="B6" s="1" t="s">
        <v>1466</v>
      </c>
      <c r="C6" s="1" t="s">
        <v>30</v>
      </c>
      <c r="D6" s="1" t="s">
        <v>1467</v>
      </c>
      <c r="E6" s="1" t="s">
        <v>1468</v>
      </c>
      <c r="G6" s="1" t="s">
        <v>14</v>
      </c>
      <c r="H6" s="1">
        <f>COUNTIF(配信視聴2023下半期[Channel Name], テーブル615[[#This Row],[Channel Name]])</f>
        <v>23</v>
      </c>
      <c r="I6" s="1">
        <f>SUMPRODUCT((配信視聴2023下半期[Channel Name]=テーブル615[[#This Row],[Channel Name]])*(MONTH(配信視聴2023下半期[Published Date])=7))</f>
        <v>0</v>
      </c>
      <c r="J6" s="1">
        <f>SUMPRODUCT((配信視聴2023下半期[Channel Name]=テーブル615[[#This Row],[Channel Name]])*(MONTH(配信視聴2023下半期[Published Date])=8))</f>
        <v>10</v>
      </c>
      <c r="K6" s="1">
        <f>SUMPRODUCT((配信視聴2023下半期[Channel Name]=テーブル615[[#This Row],[Channel Name]])*(MONTH(配信視聴2023下半期[Published Date])=9))</f>
        <v>4</v>
      </c>
      <c r="L6" s="1">
        <f>SUMPRODUCT((配信視聴2023下半期[Channel Name]=テーブル615[[#This Row],[Channel Name]])*(MONTH(配信視聴2023下半期[Published Date])=10))</f>
        <v>4</v>
      </c>
      <c r="M6" s="1">
        <f>SUMPRODUCT((配信視聴2023下半期[Channel Name]=テーブル615[[#This Row],[Channel Name]])*(MONTH(配信視聴2023下半期[Published Date])=11))</f>
        <v>2</v>
      </c>
      <c r="N6" s="1">
        <f>SUMPRODUCT((配信視聴2023下半期[Channel Name]=テーブル615[[#This Row],[Channel Name]])*(MONTH(配信視聴2023下半期[Published Date])=12))</f>
        <v>3</v>
      </c>
    </row>
    <row r="7" spans="2:14" x14ac:dyDescent="0.25">
      <c r="B7" s="1" t="s">
        <v>1469</v>
      </c>
      <c r="C7" s="1" t="s">
        <v>8</v>
      </c>
      <c r="D7" s="1" t="s">
        <v>1470</v>
      </c>
      <c r="E7" s="1" t="s">
        <v>1471</v>
      </c>
      <c r="G7" s="1" t="s">
        <v>17</v>
      </c>
      <c r="H7" s="1">
        <f>COUNTIF(配信視聴2023下半期[Channel Name], テーブル615[[#This Row],[Channel Name]])</f>
        <v>22</v>
      </c>
      <c r="I7" s="1">
        <f>SUMPRODUCT((配信視聴2023下半期[Channel Name]=テーブル615[[#This Row],[Channel Name]])*(MONTH(配信視聴2023下半期[Published Date])=7))</f>
        <v>1</v>
      </c>
      <c r="J7" s="1">
        <f>SUMPRODUCT((配信視聴2023下半期[Channel Name]=テーブル615[[#This Row],[Channel Name]])*(MONTH(配信視聴2023下半期[Published Date])=8))</f>
        <v>4</v>
      </c>
      <c r="K7" s="1">
        <f>SUMPRODUCT((配信視聴2023下半期[Channel Name]=テーブル615[[#This Row],[Channel Name]])*(MONTH(配信視聴2023下半期[Published Date])=9))</f>
        <v>11</v>
      </c>
      <c r="L7" s="1">
        <f>SUMPRODUCT((配信視聴2023下半期[Channel Name]=テーブル615[[#This Row],[Channel Name]])*(MONTH(配信視聴2023下半期[Published Date])=10))</f>
        <v>3</v>
      </c>
      <c r="M7" s="1">
        <f>SUMPRODUCT((配信視聴2023下半期[Channel Name]=テーブル615[[#This Row],[Channel Name]])*(MONTH(配信視聴2023下半期[Published Date])=11))</f>
        <v>2</v>
      </c>
      <c r="N7" s="1">
        <f>SUMPRODUCT((配信視聴2023下半期[Channel Name]=テーブル615[[#This Row],[Channel Name]])*(MONTH(配信視聴2023下半期[Published Date])=12))</f>
        <v>1</v>
      </c>
    </row>
    <row r="8" spans="2:14" x14ac:dyDescent="0.25">
      <c r="B8" s="1" t="s">
        <v>1472</v>
      </c>
      <c r="C8" s="1" t="s">
        <v>17</v>
      </c>
      <c r="D8" s="1" t="s">
        <v>1473</v>
      </c>
      <c r="E8" s="1" t="s">
        <v>1474</v>
      </c>
      <c r="G8" s="1" t="s">
        <v>16</v>
      </c>
      <c r="H8" s="1">
        <f>COUNTIF(配信視聴2023下半期[Channel Name], テーブル615[[#This Row],[Channel Name]])</f>
        <v>16</v>
      </c>
      <c r="I8" s="1">
        <f>SUMPRODUCT((配信視聴2023下半期[Channel Name]=テーブル615[[#This Row],[Channel Name]])*(MONTH(配信視聴2023下半期[Published Date])=7))</f>
        <v>2</v>
      </c>
      <c r="J8" s="1">
        <f>SUMPRODUCT((配信視聴2023下半期[Channel Name]=テーブル615[[#This Row],[Channel Name]])*(MONTH(配信視聴2023下半期[Published Date])=8))</f>
        <v>0</v>
      </c>
      <c r="K8" s="1">
        <f>SUMPRODUCT((配信視聴2023下半期[Channel Name]=テーブル615[[#This Row],[Channel Name]])*(MONTH(配信視聴2023下半期[Published Date])=9))</f>
        <v>1</v>
      </c>
      <c r="L8" s="1">
        <f>SUMPRODUCT((配信視聴2023下半期[Channel Name]=テーブル615[[#This Row],[Channel Name]])*(MONTH(配信視聴2023下半期[Published Date])=10))</f>
        <v>12</v>
      </c>
      <c r="M8" s="1">
        <f>SUMPRODUCT((配信視聴2023下半期[Channel Name]=テーブル615[[#This Row],[Channel Name]])*(MONTH(配信視聴2023下半期[Published Date])=11))</f>
        <v>0</v>
      </c>
      <c r="N8" s="1">
        <f>SUMPRODUCT((配信視聴2023下半期[Channel Name]=テーブル615[[#This Row],[Channel Name]])*(MONTH(配信視聴2023下半期[Published Date])=12))</f>
        <v>1</v>
      </c>
    </row>
    <row r="9" spans="2:14" x14ac:dyDescent="0.25">
      <c r="B9" s="1" t="s">
        <v>1475</v>
      </c>
      <c r="C9" s="1" t="s">
        <v>8</v>
      </c>
      <c r="D9" s="1" t="s">
        <v>1476</v>
      </c>
      <c r="E9" s="1" t="s">
        <v>1477</v>
      </c>
      <c r="G9" s="1" t="s">
        <v>22</v>
      </c>
      <c r="H9" s="1">
        <f>COUNTIF(配信視聴2023下半期[Channel Name], テーブル615[[#This Row],[Channel Name]])</f>
        <v>13</v>
      </c>
      <c r="I9" s="1">
        <f>SUMPRODUCT((配信視聴2023下半期[Channel Name]=テーブル615[[#This Row],[Channel Name]])*(MONTH(配信視聴2023下半期[Published Date])=7))</f>
        <v>1</v>
      </c>
      <c r="J9" s="1">
        <f>SUMPRODUCT((配信視聴2023下半期[Channel Name]=テーブル615[[#This Row],[Channel Name]])*(MONTH(配信視聴2023下半期[Published Date])=8))</f>
        <v>7</v>
      </c>
      <c r="K9" s="1">
        <f>SUMPRODUCT((配信視聴2023下半期[Channel Name]=テーブル615[[#This Row],[Channel Name]])*(MONTH(配信視聴2023下半期[Published Date])=9))</f>
        <v>0</v>
      </c>
      <c r="L9" s="1">
        <f>SUMPRODUCT((配信視聴2023下半期[Channel Name]=テーブル615[[#This Row],[Channel Name]])*(MONTH(配信視聴2023下半期[Published Date])=10))</f>
        <v>2</v>
      </c>
      <c r="M9" s="1">
        <f>SUMPRODUCT((配信視聴2023下半期[Channel Name]=テーブル615[[#This Row],[Channel Name]])*(MONTH(配信視聴2023下半期[Published Date])=11))</f>
        <v>3</v>
      </c>
      <c r="N9" s="1">
        <f>SUMPRODUCT((配信視聴2023下半期[Channel Name]=テーブル615[[#This Row],[Channel Name]])*(MONTH(配信視聴2023下半期[Published Date])=12))</f>
        <v>0</v>
      </c>
    </row>
    <row r="10" spans="2:14" x14ac:dyDescent="0.25">
      <c r="B10" s="1" t="s">
        <v>1478</v>
      </c>
      <c r="C10" s="1" t="s">
        <v>16</v>
      </c>
      <c r="D10" s="1" t="s">
        <v>1479</v>
      </c>
      <c r="E10" s="1" t="s">
        <v>1480</v>
      </c>
      <c r="G10" s="1" t="s">
        <v>13</v>
      </c>
      <c r="H10" s="1">
        <f>COUNTIF(配信視聴2023下半期[Channel Name], テーブル615[[#This Row],[Channel Name]])</f>
        <v>12</v>
      </c>
      <c r="I10" s="1">
        <f>SUMPRODUCT((配信視聴2023下半期[Channel Name]=テーブル615[[#This Row],[Channel Name]])*(MONTH(配信視聴2023下半期[Published Date])=7))</f>
        <v>2</v>
      </c>
      <c r="J10" s="1">
        <f>SUMPRODUCT((配信視聴2023下半期[Channel Name]=テーブル615[[#This Row],[Channel Name]])*(MONTH(配信視聴2023下半期[Published Date])=8))</f>
        <v>3</v>
      </c>
      <c r="K10" s="1">
        <f>SUMPRODUCT((配信視聴2023下半期[Channel Name]=テーブル615[[#This Row],[Channel Name]])*(MONTH(配信視聴2023下半期[Published Date])=9))</f>
        <v>2</v>
      </c>
      <c r="L10" s="1">
        <f>SUMPRODUCT((配信視聴2023下半期[Channel Name]=テーブル615[[#This Row],[Channel Name]])*(MONTH(配信視聴2023下半期[Published Date])=10))</f>
        <v>1</v>
      </c>
      <c r="M10" s="1">
        <f>SUMPRODUCT((配信視聴2023下半期[Channel Name]=テーブル615[[#This Row],[Channel Name]])*(MONTH(配信視聴2023下半期[Published Date])=11))</f>
        <v>0</v>
      </c>
      <c r="N10" s="1">
        <f>SUMPRODUCT((配信視聴2023下半期[Channel Name]=テーブル615[[#This Row],[Channel Name]])*(MONTH(配信視聴2023下半期[Published Date])=12))</f>
        <v>4</v>
      </c>
    </row>
    <row r="11" spans="2:14" x14ac:dyDescent="0.25">
      <c r="B11" s="1" t="s">
        <v>1481</v>
      </c>
      <c r="C11" s="1" t="s">
        <v>19</v>
      </c>
      <c r="D11" s="1" t="s">
        <v>1482</v>
      </c>
      <c r="E11" s="1" t="s">
        <v>1483</v>
      </c>
      <c r="G11" s="1" t="s">
        <v>28</v>
      </c>
      <c r="H11" s="1">
        <f>COUNTIF(配信視聴2023下半期[Channel Name], テーブル615[[#This Row],[Channel Name]])</f>
        <v>10</v>
      </c>
      <c r="I11" s="1">
        <f>SUMPRODUCT((配信視聴2023下半期[Channel Name]=テーブル615[[#This Row],[Channel Name]])*(MONTH(配信視聴2023下半期[Published Date])=7))</f>
        <v>1</v>
      </c>
      <c r="J11" s="1">
        <f>SUMPRODUCT((配信視聴2023下半期[Channel Name]=テーブル615[[#This Row],[Channel Name]])*(MONTH(配信視聴2023下半期[Published Date])=8))</f>
        <v>2</v>
      </c>
      <c r="K11" s="1">
        <f>SUMPRODUCT((配信視聴2023下半期[Channel Name]=テーブル615[[#This Row],[Channel Name]])*(MONTH(配信視聴2023下半期[Published Date])=9))</f>
        <v>0</v>
      </c>
      <c r="L11" s="1">
        <f>SUMPRODUCT((配信視聴2023下半期[Channel Name]=テーブル615[[#This Row],[Channel Name]])*(MONTH(配信視聴2023下半期[Published Date])=10))</f>
        <v>2</v>
      </c>
      <c r="M11" s="1">
        <f>SUMPRODUCT((配信視聴2023下半期[Channel Name]=テーブル615[[#This Row],[Channel Name]])*(MONTH(配信視聴2023下半期[Published Date])=11))</f>
        <v>5</v>
      </c>
      <c r="N11" s="1">
        <f>SUMPRODUCT((配信視聴2023下半期[Channel Name]=テーブル615[[#This Row],[Channel Name]])*(MONTH(配信視聴2023下半期[Published Date])=12))</f>
        <v>0</v>
      </c>
    </row>
    <row r="12" spans="2:14" x14ac:dyDescent="0.25">
      <c r="B12" s="1" t="s">
        <v>1484</v>
      </c>
      <c r="C12" s="1" t="s">
        <v>8</v>
      </c>
      <c r="D12" s="1" t="s">
        <v>1485</v>
      </c>
      <c r="E12" s="1" t="s">
        <v>1486</v>
      </c>
      <c r="G12" s="1" t="s">
        <v>19</v>
      </c>
      <c r="H12" s="1">
        <f>COUNTIF(配信視聴2023下半期[Channel Name], テーブル615[[#This Row],[Channel Name]])</f>
        <v>9</v>
      </c>
      <c r="I12" s="1">
        <f>SUMPRODUCT((配信視聴2023下半期[Channel Name]=テーブル615[[#This Row],[Channel Name]])*(MONTH(配信視聴2023下半期[Published Date])=7))</f>
        <v>1</v>
      </c>
      <c r="J12" s="1">
        <f>SUMPRODUCT((配信視聴2023下半期[Channel Name]=テーブル615[[#This Row],[Channel Name]])*(MONTH(配信視聴2023下半期[Published Date])=8))</f>
        <v>3</v>
      </c>
      <c r="K12" s="1">
        <f>SUMPRODUCT((配信視聴2023下半期[Channel Name]=テーブル615[[#This Row],[Channel Name]])*(MONTH(配信視聴2023下半期[Published Date])=9))</f>
        <v>0</v>
      </c>
      <c r="L12" s="1">
        <f>SUMPRODUCT((配信視聴2023下半期[Channel Name]=テーブル615[[#This Row],[Channel Name]])*(MONTH(配信視聴2023下半期[Published Date])=10))</f>
        <v>5</v>
      </c>
      <c r="M12" s="1">
        <f>SUMPRODUCT((配信視聴2023下半期[Channel Name]=テーブル615[[#This Row],[Channel Name]])*(MONTH(配信視聴2023下半期[Published Date])=11))</f>
        <v>0</v>
      </c>
      <c r="N12" s="1">
        <f>SUMPRODUCT((配信視聴2023下半期[Channel Name]=テーブル615[[#This Row],[Channel Name]])*(MONTH(配信視聴2023下半期[Published Date])=12))</f>
        <v>0</v>
      </c>
    </row>
    <row r="13" spans="2:14" x14ac:dyDescent="0.25">
      <c r="B13" s="1" t="s">
        <v>1487</v>
      </c>
      <c r="C13" s="1" t="s">
        <v>28</v>
      </c>
      <c r="D13" s="1" t="s">
        <v>1488</v>
      </c>
      <c r="E13" s="1" t="s">
        <v>1489</v>
      </c>
      <c r="G13" s="1" t="s">
        <v>34</v>
      </c>
      <c r="H13" s="1">
        <f>COUNTIF(配信視聴2023下半期[Channel Name], テーブル615[[#This Row],[Channel Name]])</f>
        <v>8</v>
      </c>
      <c r="I13" s="1">
        <f>SUMPRODUCT((配信視聴2023下半期[Channel Name]=テーブル615[[#This Row],[Channel Name]])*(MONTH(配信視聴2023下半期[Published Date])=7))</f>
        <v>1</v>
      </c>
      <c r="J13" s="1">
        <f>SUMPRODUCT((配信視聴2023下半期[Channel Name]=テーブル615[[#This Row],[Channel Name]])*(MONTH(配信視聴2023下半期[Published Date])=8))</f>
        <v>1</v>
      </c>
      <c r="K13" s="1">
        <f>SUMPRODUCT((配信視聴2023下半期[Channel Name]=テーブル615[[#This Row],[Channel Name]])*(MONTH(配信視聴2023下半期[Published Date])=9))</f>
        <v>0</v>
      </c>
      <c r="L13" s="1">
        <f>SUMPRODUCT((配信視聴2023下半期[Channel Name]=テーブル615[[#This Row],[Channel Name]])*(MONTH(配信視聴2023下半期[Published Date])=10))</f>
        <v>0</v>
      </c>
      <c r="M13" s="1">
        <f>SUMPRODUCT((配信視聴2023下半期[Channel Name]=テーブル615[[#This Row],[Channel Name]])*(MONTH(配信視聴2023下半期[Published Date])=11))</f>
        <v>6</v>
      </c>
      <c r="N13" s="1">
        <f>SUMPRODUCT((配信視聴2023下半期[Channel Name]=テーブル615[[#This Row],[Channel Name]])*(MONTH(配信視聴2023下半期[Published Date])=12))</f>
        <v>0</v>
      </c>
    </row>
    <row r="14" spans="2:14" x14ac:dyDescent="0.25">
      <c r="B14" s="1" t="s">
        <v>1490</v>
      </c>
      <c r="C14" s="1" t="s">
        <v>9</v>
      </c>
      <c r="D14" s="1" t="s">
        <v>1491</v>
      </c>
      <c r="E14" s="1" t="s">
        <v>1492</v>
      </c>
      <c r="G14" s="1" t="s">
        <v>23</v>
      </c>
      <c r="H14" s="1">
        <f>COUNTIF(配信視聴2023下半期[Channel Name], テーブル615[[#This Row],[Channel Name]])</f>
        <v>8</v>
      </c>
      <c r="I14" s="1">
        <f>SUMPRODUCT((配信視聴2023下半期[Channel Name]=テーブル615[[#This Row],[Channel Name]])*(MONTH(配信視聴2023下半期[Published Date])=7))</f>
        <v>0</v>
      </c>
      <c r="J14" s="1">
        <f>SUMPRODUCT((配信視聴2023下半期[Channel Name]=テーブル615[[#This Row],[Channel Name]])*(MONTH(配信視聴2023下半期[Published Date])=8))</f>
        <v>3</v>
      </c>
      <c r="K14" s="1">
        <f>SUMPRODUCT((配信視聴2023下半期[Channel Name]=テーブル615[[#This Row],[Channel Name]])*(MONTH(配信視聴2023下半期[Published Date])=9))</f>
        <v>1</v>
      </c>
      <c r="L14" s="1">
        <f>SUMPRODUCT((配信視聴2023下半期[Channel Name]=テーブル615[[#This Row],[Channel Name]])*(MONTH(配信視聴2023下半期[Published Date])=10))</f>
        <v>0</v>
      </c>
      <c r="M14" s="1">
        <f>SUMPRODUCT((配信視聴2023下半期[Channel Name]=テーブル615[[#This Row],[Channel Name]])*(MONTH(配信視聴2023下半期[Published Date])=11))</f>
        <v>4</v>
      </c>
      <c r="N14" s="1">
        <f>SUMPRODUCT((配信視聴2023下半期[Channel Name]=テーブル615[[#This Row],[Channel Name]])*(MONTH(配信視聴2023下半期[Published Date])=12))</f>
        <v>0</v>
      </c>
    </row>
    <row r="15" spans="2:14" x14ac:dyDescent="0.25">
      <c r="B15" s="1" t="s">
        <v>1493</v>
      </c>
      <c r="C15" s="1" t="s">
        <v>8</v>
      </c>
      <c r="D15" s="1" t="s">
        <v>1494</v>
      </c>
      <c r="E15" s="1" t="s">
        <v>1495</v>
      </c>
      <c r="G15" s="1" t="s">
        <v>38</v>
      </c>
      <c r="H15" s="1">
        <f>COUNTIF(配信視聴2023下半期[Channel Name], テーブル615[[#This Row],[Channel Name]])</f>
        <v>7</v>
      </c>
      <c r="I15" s="1">
        <f>SUMPRODUCT((配信視聴2023下半期[Channel Name]=テーブル615[[#This Row],[Channel Name]])*(MONTH(配信視聴2023下半期[Published Date])=7))</f>
        <v>0</v>
      </c>
      <c r="J15" s="1">
        <f>SUMPRODUCT((配信視聴2023下半期[Channel Name]=テーブル615[[#This Row],[Channel Name]])*(MONTH(配信視聴2023下半期[Published Date])=8))</f>
        <v>5</v>
      </c>
      <c r="K15" s="1">
        <f>SUMPRODUCT((配信視聴2023下半期[Channel Name]=テーブル615[[#This Row],[Channel Name]])*(MONTH(配信視聴2023下半期[Published Date])=9))</f>
        <v>2</v>
      </c>
      <c r="L15" s="1">
        <f>SUMPRODUCT((配信視聴2023下半期[Channel Name]=テーブル615[[#This Row],[Channel Name]])*(MONTH(配信視聴2023下半期[Published Date])=10))</f>
        <v>0</v>
      </c>
      <c r="M15" s="1">
        <f>SUMPRODUCT((配信視聴2023下半期[Channel Name]=テーブル615[[#This Row],[Channel Name]])*(MONTH(配信視聴2023下半期[Published Date])=11))</f>
        <v>0</v>
      </c>
      <c r="N15" s="1">
        <f>SUMPRODUCT((配信視聴2023下半期[Channel Name]=テーブル615[[#This Row],[Channel Name]])*(MONTH(配信視聴2023下半期[Published Date])=12))</f>
        <v>0</v>
      </c>
    </row>
    <row r="16" spans="2:14" x14ac:dyDescent="0.25">
      <c r="B16" s="1" t="s">
        <v>1496</v>
      </c>
      <c r="C16" s="1" t="s">
        <v>16</v>
      </c>
      <c r="D16" s="1" t="s">
        <v>1497</v>
      </c>
      <c r="E16" s="1" t="s">
        <v>1498</v>
      </c>
      <c r="G16" s="1" t="s">
        <v>11</v>
      </c>
      <c r="H16" s="1">
        <f>COUNTIF(配信視聴2023下半期[Channel Name], テーブル615[[#This Row],[Channel Name]])</f>
        <v>6</v>
      </c>
      <c r="I16" s="1">
        <f>SUMPRODUCT((配信視聴2023下半期[Channel Name]=テーブル615[[#This Row],[Channel Name]])*(MONTH(配信視聴2023下半期[Published Date])=7))</f>
        <v>5</v>
      </c>
      <c r="J16" s="1">
        <f>SUMPRODUCT((配信視聴2023下半期[Channel Name]=テーブル615[[#This Row],[Channel Name]])*(MONTH(配信視聴2023下半期[Published Date])=8))</f>
        <v>0</v>
      </c>
      <c r="K16" s="1">
        <f>SUMPRODUCT((配信視聴2023下半期[Channel Name]=テーブル615[[#This Row],[Channel Name]])*(MONTH(配信視聴2023下半期[Published Date])=9))</f>
        <v>0</v>
      </c>
      <c r="L16" s="1">
        <f>SUMPRODUCT((配信視聴2023下半期[Channel Name]=テーブル615[[#This Row],[Channel Name]])*(MONTH(配信視聴2023下半期[Published Date])=10))</f>
        <v>0</v>
      </c>
      <c r="M16" s="1">
        <f>SUMPRODUCT((配信視聴2023下半期[Channel Name]=テーブル615[[#This Row],[Channel Name]])*(MONTH(配信視聴2023下半期[Published Date])=11))</f>
        <v>1</v>
      </c>
      <c r="N16" s="1">
        <f>SUMPRODUCT((配信視聴2023下半期[Channel Name]=テーブル615[[#This Row],[Channel Name]])*(MONTH(配信視聴2023下半期[Published Date])=12))</f>
        <v>0</v>
      </c>
    </row>
    <row r="17" spans="2:14" x14ac:dyDescent="0.25">
      <c r="B17" s="1" t="s">
        <v>1499</v>
      </c>
      <c r="C17" s="1" t="s">
        <v>8</v>
      </c>
      <c r="D17" s="1" t="s">
        <v>1500</v>
      </c>
      <c r="E17" s="1" t="s">
        <v>1501</v>
      </c>
      <c r="G17" s="1" t="s">
        <v>42</v>
      </c>
      <c r="H17" s="1">
        <f>COUNTIF(配信視聴2023下半期[Channel Name], テーブル615[[#This Row],[Channel Name]])</f>
        <v>5</v>
      </c>
      <c r="I17" s="1">
        <f>SUMPRODUCT((配信視聴2023下半期[Channel Name]=テーブル615[[#This Row],[Channel Name]])*(MONTH(配信視聴2023下半期[Published Date])=7))</f>
        <v>0</v>
      </c>
      <c r="J17" s="1">
        <f>SUMPRODUCT((配信視聴2023下半期[Channel Name]=テーブル615[[#This Row],[Channel Name]])*(MONTH(配信視聴2023下半期[Published Date])=8))</f>
        <v>0</v>
      </c>
      <c r="K17" s="1">
        <f>SUMPRODUCT((配信視聴2023下半期[Channel Name]=テーブル615[[#This Row],[Channel Name]])*(MONTH(配信視聴2023下半期[Published Date])=9))</f>
        <v>0</v>
      </c>
      <c r="L17" s="1">
        <f>SUMPRODUCT((配信視聴2023下半期[Channel Name]=テーブル615[[#This Row],[Channel Name]])*(MONTH(配信視聴2023下半期[Published Date])=10))</f>
        <v>0</v>
      </c>
      <c r="M17" s="1">
        <f>SUMPRODUCT((配信視聴2023下半期[Channel Name]=テーブル615[[#This Row],[Channel Name]])*(MONTH(配信視聴2023下半期[Published Date])=11))</f>
        <v>5</v>
      </c>
      <c r="N17" s="1">
        <f>SUMPRODUCT((配信視聴2023下半期[Channel Name]=テーブル615[[#This Row],[Channel Name]])*(MONTH(配信視聴2023下半期[Published Date])=12))</f>
        <v>0</v>
      </c>
    </row>
    <row r="18" spans="2:14" x14ac:dyDescent="0.25">
      <c r="B18" s="1" t="s">
        <v>1502</v>
      </c>
      <c r="C18" s="1" t="s">
        <v>25</v>
      </c>
      <c r="D18" s="1" t="s">
        <v>1503</v>
      </c>
      <c r="E18" s="1" t="s">
        <v>1504</v>
      </c>
      <c r="G18" s="1" t="s">
        <v>30</v>
      </c>
      <c r="H18" s="1">
        <f>COUNTIF(配信視聴2023下半期[Channel Name], テーブル615[[#This Row],[Channel Name]])</f>
        <v>4</v>
      </c>
      <c r="I18" s="1">
        <f>SUMPRODUCT((配信視聴2023下半期[Channel Name]=テーブル615[[#This Row],[Channel Name]])*(MONTH(配信視聴2023下半期[Published Date])=7))</f>
        <v>1</v>
      </c>
      <c r="J18" s="1">
        <f>SUMPRODUCT((配信視聴2023下半期[Channel Name]=テーブル615[[#This Row],[Channel Name]])*(MONTH(配信視聴2023下半期[Published Date])=8))</f>
        <v>2</v>
      </c>
      <c r="K18" s="1">
        <f>SUMPRODUCT((配信視聴2023下半期[Channel Name]=テーブル615[[#This Row],[Channel Name]])*(MONTH(配信視聴2023下半期[Published Date])=9))</f>
        <v>0</v>
      </c>
      <c r="L18" s="1">
        <f>SUMPRODUCT((配信視聴2023下半期[Channel Name]=テーブル615[[#This Row],[Channel Name]])*(MONTH(配信視聴2023下半期[Published Date])=10))</f>
        <v>0</v>
      </c>
      <c r="M18" s="1">
        <f>SUMPRODUCT((配信視聴2023下半期[Channel Name]=テーブル615[[#This Row],[Channel Name]])*(MONTH(配信視聴2023下半期[Published Date])=11))</f>
        <v>0</v>
      </c>
      <c r="N18" s="1">
        <f>SUMPRODUCT((配信視聴2023下半期[Channel Name]=テーブル615[[#This Row],[Channel Name]])*(MONTH(配信視聴2023下半期[Published Date])=12))</f>
        <v>1</v>
      </c>
    </row>
    <row r="19" spans="2:14" x14ac:dyDescent="0.25">
      <c r="B19" s="1" t="s">
        <v>1505</v>
      </c>
      <c r="C19" s="1" t="s">
        <v>13</v>
      </c>
      <c r="D19" s="1" t="s">
        <v>1506</v>
      </c>
      <c r="E19" s="1" t="s">
        <v>1507</v>
      </c>
      <c r="G19" s="1" t="s">
        <v>27</v>
      </c>
      <c r="H19" s="1">
        <f>COUNTIF(配信視聴2023下半期[Channel Name], テーブル615[[#This Row],[Channel Name]])</f>
        <v>4</v>
      </c>
      <c r="I19" s="1">
        <f>SUMPRODUCT((配信視聴2023下半期[Channel Name]=テーブル615[[#This Row],[Channel Name]])*(MONTH(配信視聴2023下半期[Published Date])=7))</f>
        <v>0</v>
      </c>
      <c r="J19" s="1">
        <f>SUMPRODUCT((配信視聴2023下半期[Channel Name]=テーブル615[[#This Row],[Channel Name]])*(MONTH(配信視聴2023下半期[Published Date])=8))</f>
        <v>0</v>
      </c>
      <c r="K19" s="1">
        <f>SUMPRODUCT((配信視聴2023下半期[Channel Name]=テーブル615[[#This Row],[Channel Name]])*(MONTH(配信視聴2023下半期[Published Date])=9))</f>
        <v>1</v>
      </c>
      <c r="L19" s="1">
        <f>SUMPRODUCT((配信視聴2023下半期[Channel Name]=テーブル615[[#This Row],[Channel Name]])*(MONTH(配信視聴2023下半期[Published Date])=10))</f>
        <v>0</v>
      </c>
      <c r="M19" s="1">
        <f>SUMPRODUCT((配信視聴2023下半期[Channel Name]=テーブル615[[#This Row],[Channel Name]])*(MONTH(配信視聴2023下半期[Published Date])=11))</f>
        <v>3</v>
      </c>
      <c r="N19" s="1">
        <f>SUMPRODUCT((配信視聴2023下半期[Channel Name]=テーブル615[[#This Row],[Channel Name]])*(MONTH(配信視聴2023下半期[Published Date])=12))</f>
        <v>0</v>
      </c>
    </row>
    <row r="20" spans="2:14" x14ac:dyDescent="0.25">
      <c r="B20" s="1" t="s">
        <v>1508</v>
      </c>
      <c r="C20" s="1" t="s">
        <v>76</v>
      </c>
      <c r="D20" s="1" t="s">
        <v>1509</v>
      </c>
      <c r="E20" s="1" t="s">
        <v>1510</v>
      </c>
      <c r="G20" s="1" t="s">
        <v>25</v>
      </c>
      <c r="H20" s="1">
        <f>COUNTIF(配信視聴2023下半期[Channel Name], テーブル615[[#This Row],[Channel Name]])</f>
        <v>3</v>
      </c>
      <c r="I20" s="1">
        <f>SUMPRODUCT((配信視聴2023下半期[Channel Name]=テーブル615[[#This Row],[Channel Name]])*(MONTH(配信視聴2023下半期[Published Date])=7))</f>
        <v>1</v>
      </c>
      <c r="J20" s="1">
        <f>SUMPRODUCT((配信視聴2023下半期[Channel Name]=テーブル615[[#This Row],[Channel Name]])*(MONTH(配信視聴2023下半期[Published Date])=8))</f>
        <v>1</v>
      </c>
      <c r="K20" s="1">
        <f>SUMPRODUCT((配信視聴2023下半期[Channel Name]=テーブル615[[#This Row],[Channel Name]])*(MONTH(配信視聴2023下半期[Published Date])=9))</f>
        <v>1</v>
      </c>
      <c r="L20" s="1">
        <f>SUMPRODUCT((配信視聴2023下半期[Channel Name]=テーブル615[[#This Row],[Channel Name]])*(MONTH(配信視聴2023下半期[Published Date])=10))</f>
        <v>0</v>
      </c>
      <c r="M20" s="1">
        <f>SUMPRODUCT((配信視聴2023下半期[Channel Name]=テーブル615[[#This Row],[Channel Name]])*(MONTH(配信視聴2023下半期[Published Date])=11))</f>
        <v>0</v>
      </c>
      <c r="N20" s="1">
        <f>SUMPRODUCT((配信視聴2023下半期[Channel Name]=テーブル615[[#This Row],[Channel Name]])*(MONTH(配信視聴2023下半期[Published Date])=12))</f>
        <v>0</v>
      </c>
    </row>
    <row r="21" spans="2:14" x14ac:dyDescent="0.25">
      <c r="B21" s="1" t="s">
        <v>1511</v>
      </c>
      <c r="C21" s="1" t="s">
        <v>8</v>
      </c>
      <c r="D21" s="1" t="s">
        <v>1512</v>
      </c>
      <c r="E21" s="1" t="s">
        <v>1513</v>
      </c>
      <c r="G21" s="1" t="s">
        <v>18</v>
      </c>
      <c r="H21" s="1">
        <f>COUNTIF(配信視聴2023下半期[Channel Name], テーブル615[[#This Row],[Channel Name]])</f>
        <v>3</v>
      </c>
      <c r="I21" s="1">
        <f>SUMPRODUCT((配信視聴2023下半期[Channel Name]=テーブル615[[#This Row],[Channel Name]])*(MONTH(配信視聴2023下半期[Published Date])=7))</f>
        <v>0</v>
      </c>
      <c r="J21" s="1">
        <f>SUMPRODUCT((配信視聴2023下半期[Channel Name]=テーブル615[[#This Row],[Channel Name]])*(MONTH(配信視聴2023下半期[Published Date])=8))</f>
        <v>2</v>
      </c>
      <c r="K21" s="1">
        <f>SUMPRODUCT((配信視聴2023下半期[Channel Name]=テーブル615[[#This Row],[Channel Name]])*(MONTH(配信視聴2023下半期[Published Date])=9))</f>
        <v>0</v>
      </c>
      <c r="L21" s="1">
        <f>SUMPRODUCT((配信視聴2023下半期[Channel Name]=テーブル615[[#This Row],[Channel Name]])*(MONTH(配信視聴2023下半期[Published Date])=10))</f>
        <v>0</v>
      </c>
      <c r="M21" s="1">
        <f>SUMPRODUCT((配信視聴2023下半期[Channel Name]=テーブル615[[#This Row],[Channel Name]])*(MONTH(配信視聴2023下半期[Published Date])=11))</f>
        <v>1</v>
      </c>
      <c r="N21" s="1">
        <f>SUMPRODUCT((配信視聴2023下半期[Channel Name]=テーブル615[[#This Row],[Channel Name]])*(MONTH(配信視聴2023下半期[Published Date])=12))</f>
        <v>0</v>
      </c>
    </row>
    <row r="22" spans="2:14" x14ac:dyDescent="0.25">
      <c r="B22" s="1" t="s">
        <v>1514</v>
      </c>
      <c r="C22" s="1" t="s">
        <v>8</v>
      </c>
      <c r="D22" s="1" t="s">
        <v>1515</v>
      </c>
      <c r="E22" s="1" t="s">
        <v>1516</v>
      </c>
      <c r="G22" s="1" t="s">
        <v>35</v>
      </c>
      <c r="H22" s="1">
        <f>COUNTIF(配信視聴2023下半期[Channel Name], テーブル615[[#This Row],[Channel Name]])</f>
        <v>3</v>
      </c>
      <c r="I22" s="1">
        <f>SUMPRODUCT((配信視聴2023下半期[Channel Name]=テーブル615[[#This Row],[Channel Name]])*(MONTH(配信視聴2023下半期[Published Date])=7))</f>
        <v>0</v>
      </c>
      <c r="J22" s="1">
        <f>SUMPRODUCT((配信視聴2023下半期[Channel Name]=テーブル615[[#This Row],[Channel Name]])*(MONTH(配信視聴2023下半期[Published Date])=8))</f>
        <v>0</v>
      </c>
      <c r="K22" s="1">
        <f>SUMPRODUCT((配信視聴2023下半期[Channel Name]=テーブル615[[#This Row],[Channel Name]])*(MONTH(配信視聴2023下半期[Published Date])=9))</f>
        <v>1</v>
      </c>
      <c r="L22" s="1">
        <f>SUMPRODUCT((配信視聴2023下半期[Channel Name]=テーブル615[[#This Row],[Channel Name]])*(MONTH(配信視聴2023下半期[Published Date])=10))</f>
        <v>1</v>
      </c>
      <c r="M22" s="1">
        <f>SUMPRODUCT((配信視聴2023下半期[Channel Name]=テーブル615[[#This Row],[Channel Name]])*(MONTH(配信視聴2023下半期[Published Date])=11))</f>
        <v>1</v>
      </c>
      <c r="N22" s="1">
        <f>SUMPRODUCT((配信視聴2023下半期[Channel Name]=テーブル615[[#This Row],[Channel Name]])*(MONTH(配信視聴2023下半期[Published Date])=12))</f>
        <v>0</v>
      </c>
    </row>
    <row r="23" spans="2:14" x14ac:dyDescent="0.25">
      <c r="B23" s="1" t="s">
        <v>1517</v>
      </c>
      <c r="C23" s="1" t="s">
        <v>8</v>
      </c>
      <c r="D23" s="1" t="s">
        <v>1518</v>
      </c>
      <c r="E23" s="1" t="s">
        <v>1519</v>
      </c>
      <c r="G23" s="1" t="s">
        <v>53</v>
      </c>
      <c r="H23" s="1">
        <f>COUNTIF(配信視聴2023下半期[Channel Name], テーブル615[[#This Row],[Channel Name]])</f>
        <v>3</v>
      </c>
      <c r="I23" s="1">
        <f>SUMPRODUCT((配信視聴2023下半期[Channel Name]=テーブル615[[#This Row],[Channel Name]])*(MONTH(配信視聴2023下半期[Published Date])=7))</f>
        <v>0</v>
      </c>
      <c r="J23" s="1">
        <f>SUMPRODUCT((配信視聴2023下半期[Channel Name]=テーブル615[[#This Row],[Channel Name]])*(MONTH(配信視聴2023下半期[Published Date])=8))</f>
        <v>0</v>
      </c>
      <c r="K23" s="1">
        <f>SUMPRODUCT((配信視聴2023下半期[Channel Name]=テーブル615[[#This Row],[Channel Name]])*(MONTH(配信視聴2023下半期[Published Date])=9))</f>
        <v>1</v>
      </c>
      <c r="L23" s="1">
        <f>SUMPRODUCT((配信視聴2023下半期[Channel Name]=テーブル615[[#This Row],[Channel Name]])*(MONTH(配信視聴2023下半期[Published Date])=10))</f>
        <v>0</v>
      </c>
      <c r="M23" s="1">
        <f>SUMPRODUCT((配信視聴2023下半期[Channel Name]=テーブル615[[#This Row],[Channel Name]])*(MONTH(配信視聴2023下半期[Published Date])=11))</f>
        <v>2</v>
      </c>
      <c r="N23" s="1">
        <f>SUMPRODUCT((配信視聴2023下半期[Channel Name]=テーブル615[[#This Row],[Channel Name]])*(MONTH(配信視聴2023下半期[Published Date])=12))</f>
        <v>0</v>
      </c>
    </row>
    <row r="24" spans="2:14" x14ac:dyDescent="0.25">
      <c r="B24" s="1" t="s">
        <v>1520</v>
      </c>
      <c r="C24" s="1" t="s">
        <v>9</v>
      </c>
      <c r="D24" s="1" t="s">
        <v>1521</v>
      </c>
      <c r="E24" s="1" t="s">
        <v>1522</v>
      </c>
      <c r="G24" s="1" t="s">
        <v>55</v>
      </c>
      <c r="H24" s="1">
        <f>COUNTIF(配信視聴2023下半期[Channel Name], テーブル615[[#This Row],[Channel Name]])</f>
        <v>3</v>
      </c>
      <c r="I24" s="1">
        <f>SUMPRODUCT((配信視聴2023下半期[Channel Name]=テーブル615[[#This Row],[Channel Name]])*(MONTH(配信視聴2023下半期[Published Date])=7))</f>
        <v>0</v>
      </c>
      <c r="J24" s="1">
        <f>SUMPRODUCT((配信視聴2023下半期[Channel Name]=テーブル615[[#This Row],[Channel Name]])*(MONTH(配信視聴2023下半期[Published Date])=8))</f>
        <v>0</v>
      </c>
      <c r="K24" s="1">
        <f>SUMPRODUCT((配信視聴2023下半期[Channel Name]=テーブル615[[#This Row],[Channel Name]])*(MONTH(配信視聴2023下半期[Published Date])=9))</f>
        <v>1</v>
      </c>
      <c r="L24" s="1">
        <f>SUMPRODUCT((配信視聴2023下半期[Channel Name]=テーブル615[[#This Row],[Channel Name]])*(MONTH(配信視聴2023下半期[Published Date])=10))</f>
        <v>2</v>
      </c>
      <c r="M24" s="1">
        <f>SUMPRODUCT((配信視聴2023下半期[Channel Name]=テーブル615[[#This Row],[Channel Name]])*(MONTH(配信視聴2023下半期[Published Date])=11))</f>
        <v>0</v>
      </c>
      <c r="N24" s="1">
        <f>SUMPRODUCT((配信視聴2023下半期[Channel Name]=テーブル615[[#This Row],[Channel Name]])*(MONTH(配信視聴2023下半期[Published Date])=12))</f>
        <v>0</v>
      </c>
    </row>
    <row r="25" spans="2:14" x14ac:dyDescent="0.25">
      <c r="B25" s="1" t="s">
        <v>1523</v>
      </c>
      <c r="C25" s="1" t="s">
        <v>8</v>
      </c>
      <c r="D25" s="1" t="s">
        <v>1524</v>
      </c>
      <c r="E25" s="1" t="s">
        <v>1525</v>
      </c>
      <c r="G25" s="1" t="s">
        <v>57</v>
      </c>
      <c r="H25" s="1">
        <f>COUNTIF(配信視聴2023下半期[Channel Name], テーブル615[[#This Row],[Channel Name]])</f>
        <v>3</v>
      </c>
      <c r="I25" s="1">
        <f>SUMPRODUCT((配信視聴2023下半期[Channel Name]=テーブル615[[#This Row],[Channel Name]])*(MONTH(配信視聴2023下半期[Published Date])=7))</f>
        <v>0</v>
      </c>
      <c r="J25" s="1">
        <f>SUMPRODUCT((配信視聴2023下半期[Channel Name]=テーブル615[[#This Row],[Channel Name]])*(MONTH(配信視聴2023下半期[Published Date])=8))</f>
        <v>0</v>
      </c>
      <c r="K25" s="1">
        <f>SUMPRODUCT((配信視聴2023下半期[Channel Name]=テーブル615[[#This Row],[Channel Name]])*(MONTH(配信視聴2023下半期[Published Date])=9))</f>
        <v>0</v>
      </c>
      <c r="L25" s="1">
        <f>SUMPRODUCT((配信視聴2023下半期[Channel Name]=テーブル615[[#This Row],[Channel Name]])*(MONTH(配信視聴2023下半期[Published Date])=10))</f>
        <v>1</v>
      </c>
      <c r="M25" s="1">
        <f>SUMPRODUCT((配信視聴2023下半期[Channel Name]=テーブル615[[#This Row],[Channel Name]])*(MONTH(配信視聴2023下半期[Published Date])=11))</f>
        <v>2</v>
      </c>
      <c r="N25" s="1">
        <f>SUMPRODUCT((配信視聴2023下半期[Channel Name]=テーブル615[[#This Row],[Channel Name]])*(MONTH(配信視聴2023下半期[Published Date])=12))</f>
        <v>0</v>
      </c>
    </row>
    <row r="26" spans="2:14" x14ac:dyDescent="0.25">
      <c r="B26" s="1" t="s">
        <v>1526</v>
      </c>
      <c r="C26" s="1" t="s">
        <v>8</v>
      </c>
      <c r="D26" s="1" t="s">
        <v>1527</v>
      </c>
      <c r="E26" s="1" t="s">
        <v>1528</v>
      </c>
      <c r="G26" s="1" t="s">
        <v>59</v>
      </c>
      <c r="H26" s="1">
        <f>COUNTIF(配信視聴2023下半期[Channel Name], テーブル615[[#This Row],[Channel Name]])</f>
        <v>2</v>
      </c>
      <c r="I26" s="1">
        <f>SUMPRODUCT((配信視聴2023下半期[Channel Name]=テーブル615[[#This Row],[Channel Name]])*(MONTH(配信視聴2023下半期[Published Date])=7))</f>
        <v>1</v>
      </c>
      <c r="J26" s="1">
        <f>SUMPRODUCT((配信視聴2023下半期[Channel Name]=テーブル615[[#This Row],[Channel Name]])*(MONTH(配信視聴2023下半期[Published Date])=8))</f>
        <v>0</v>
      </c>
      <c r="K26" s="1">
        <f>SUMPRODUCT((配信視聴2023下半期[Channel Name]=テーブル615[[#This Row],[Channel Name]])*(MONTH(配信視聴2023下半期[Published Date])=9))</f>
        <v>1</v>
      </c>
      <c r="L26" s="1">
        <f>SUMPRODUCT((配信視聴2023下半期[Channel Name]=テーブル615[[#This Row],[Channel Name]])*(MONTH(配信視聴2023下半期[Published Date])=10))</f>
        <v>0</v>
      </c>
      <c r="M26" s="1">
        <f>SUMPRODUCT((配信視聴2023下半期[Channel Name]=テーブル615[[#This Row],[Channel Name]])*(MONTH(配信視聴2023下半期[Published Date])=11))</f>
        <v>0</v>
      </c>
      <c r="N26" s="1">
        <f>SUMPRODUCT((配信視聴2023下半期[Channel Name]=テーブル615[[#This Row],[Channel Name]])*(MONTH(配信視聴2023下半期[Published Date])=12))</f>
        <v>0</v>
      </c>
    </row>
    <row r="27" spans="2:14" x14ac:dyDescent="0.25">
      <c r="B27" s="1" t="s">
        <v>1529</v>
      </c>
      <c r="C27" s="1" t="s">
        <v>8</v>
      </c>
      <c r="D27" s="1" t="s">
        <v>1530</v>
      </c>
      <c r="E27" s="1" t="s">
        <v>1531</v>
      </c>
      <c r="G27" s="1" t="s">
        <v>20</v>
      </c>
      <c r="H27" s="1">
        <f>COUNTIF(配信視聴2023下半期[Channel Name], テーブル615[[#This Row],[Channel Name]])</f>
        <v>2</v>
      </c>
      <c r="I27" s="1">
        <f>SUMPRODUCT((配信視聴2023下半期[Channel Name]=テーブル615[[#This Row],[Channel Name]])*(MONTH(配信視聴2023下半期[Published Date])=7))</f>
        <v>2</v>
      </c>
      <c r="J27" s="1">
        <f>SUMPRODUCT((配信視聴2023下半期[Channel Name]=テーブル615[[#This Row],[Channel Name]])*(MONTH(配信視聴2023下半期[Published Date])=8))</f>
        <v>0</v>
      </c>
      <c r="K27" s="1">
        <f>SUMPRODUCT((配信視聴2023下半期[Channel Name]=テーブル615[[#This Row],[Channel Name]])*(MONTH(配信視聴2023下半期[Published Date])=9))</f>
        <v>0</v>
      </c>
      <c r="L27" s="1">
        <f>SUMPRODUCT((配信視聴2023下半期[Channel Name]=テーブル615[[#This Row],[Channel Name]])*(MONTH(配信視聴2023下半期[Published Date])=10))</f>
        <v>0</v>
      </c>
      <c r="M27" s="1">
        <f>SUMPRODUCT((配信視聴2023下半期[Channel Name]=テーブル615[[#This Row],[Channel Name]])*(MONTH(配信視聴2023下半期[Published Date])=11))</f>
        <v>0</v>
      </c>
      <c r="N27" s="1">
        <f>SUMPRODUCT((配信視聴2023下半期[Channel Name]=テーブル615[[#This Row],[Channel Name]])*(MONTH(配信視聴2023下半期[Published Date])=12))</f>
        <v>0</v>
      </c>
    </row>
    <row r="28" spans="2:14" x14ac:dyDescent="0.25">
      <c r="B28" s="1" t="s">
        <v>1532</v>
      </c>
      <c r="C28" s="1" t="s">
        <v>13</v>
      </c>
      <c r="D28" s="1" t="s">
        <v>1533</v>
      </c>
      <c r="E28" s="1" t="s">
        <v>1534</v>
      </c>
      <c r="G28" s="1" t="s">
        <v>46</v>
      </c>
      <c r="H28" s="1">
        <f>COUNTIF(配信視聴2023下半期[Channel Name], テーブル615[[#This Row],[Channel Name]])</f>
        <v>2</v>
      </c>
      <c r="I28" s="1">
        <f>SUMPRODUCT((配信視聴2023下半期[Channel Name]=テーブル615[[#This Row],[Channel Name]])*(MONTH(配信視聴2023下半期[Published Date])=7))</f>
        <v>1</v>
      </c>
      <c r="J28" s="1">
        <f>SUMPRODUCT((配信視聴2023下半期[Channel Name]=テーブル615[[#This Row],[Channel Name]])*(MONTH(配信視聴2023下半期[Published Date])=8))</f>
        <v>0</v>
      </c>
      <c r="K28" s="1">
        <f>SUMPRODUCT((配信視聴2023下半期[Channel Name]=テーブル615[[#This Row],[Channel Name]])*(MONTH(配信視聴2023下半期[Published Date])=9))</f>
        <v>0</v>
      </c>
      <c r="L28" s="1">
        <f>SUMPRODUCT((配信視聴2023下半期[Channel Name]=テーブル615[[#This Row],[Channel Name]])*(MONTH(配信視聴2023下半期[Published Date])=10))</f>
        <v>0</v>
      </c>
      <c r="M28" s="1">
        <f>SUMPRODUCT((配信視聴2023下半期[Channel Name]=テーブル615[[#This Row],[Channel Name]])*(MONTH(配信視聴2023下半期[Published Date])=11))</f>
        <v>1</v>
      </c>
      <c r="N28" s="1">
        <f>SUMPRODUCT((配信視聴2023下半期[Channel Name]=テーブル615[[#This Row],[Channel Name]])*(MONTH(配信視聴2023下半期[Published Date])=12))</f>
        <v>0</v>
      </c>
    </row>
    <row r="29" spans="2:14" x14ac:dyDescent="0.25">
      <c r="B29" s="1" t="s">
        <v>1535</v>
      </c>
      <c r="C29" s="1" t="s">
        <v>12</v>
      </c>
      <c r="D29" s="1" t="s">
        <v>1536</v>
      </c>
      <c r="E29" s="1" t="s">
        <v>1537</v>
      </c>
      <c r="G29" s="1" t="s">
        <v>63</v>
      </c>
      <c r="H29" s="1">
        <f>COUNTIF(配信視聴2023下半期[Channel Name], テーブル615[[#This Row],[Channel Name]])</f>
        <v>2</v>
      </c>
      <c r="I29" s="1">
        <f>SUMPRODUCT((配信視聴2023下半期[Channel Name]=テーブル615[[#This Row],[Channel Name]])*(MONTH(配信視聴2023下半期[Published Date])=7))</f>
        <v>0</v>
      </c>
      <c r="J29" s="1">
        <f>SUMPRODUCT((配信視聴2023下半期[Channel Name]=テーブル615[[#This Row],[Channel Name]])*(MONTH(配信視聴2023下半期[Published Date])=8))</f>
        <v>2</v>
      </c>
      <c r="K29" s="1">
        <f>SUMPRODUCT((配信視聴2023下半期[Channel Name]=テーブル615[[#This Row],[Channel Name]])*(MONTH(配信視聴2023下半期[Published Date])=9))</f>
        <v>0</v>
      </c>
      <c r="L29" s="1">
        <f>SUMPRODUCT((配信視聴2023下半期[Channel Name]=テーブル615[[#This Row],[Channel Name]])*(MONTH(配信視聴2023下半期[Published Date])=10))</f>
        <v>0</v>
      </c>
      <c r="M29" s="1">
        <f>SUMPRODUCT((配信視聴2023下半期[Channel Name]=テーブル615[[#This Row],[Channel Name]])*(MONTH(配信視聴2023下半期[Published Date])=11))</f>
        <v>0</v>
      </c>
      <c r="N29" s="1">
        <f>SUMPRODUCT((配信視聴2023下半期[Channel Name]=テーブル615[[#This Row],[Channel Name]])*(MONTH(配信視聴2023下半期[Published Date])=12))</f>
        <v>0</v>
      </c>
    </row>
    <row r="30" spans="2:14" x14ac:dyDescent="0.25">
      <c r="B30" s="1" t="s">
        <v>1538</v>
      </c>
      <c r="C30" s="1" t="s">
        <v>21</v>
      </c>
      <c r="D30" s="1" t="s">
        <v>1539</v>
      </c>
      <c r="E30" s="1" t="s">
        <v>1540</v>
      </c>
      <c r="G30" s="1" t="s">
        <v>65</v>
      </c>
      <c r="H30" s="1">
        <f>COUNTIF(配信視聴2023下半期[Channel Name], テーブル615[[#This Row],[Channel Name]])</f>
        <v>2</v>
      </c>
      <c r="I30" s="1">
        <f>SUMPRODUCT((配信視聴2023下半期[Channel Name]=テーブル615[[#This Row],[Channel Name]])*(MONTH(配信視聴2023下半期[Published Date])=7))</f>
        <v>0</v>
      </c>
      <c r="J30" s="1">
        <f>SUMPRODUCT((配信視聴2023下半期[Channel Name]=テーブル615[[#This Row],[Channel Name]])*(MONTH(配信視聴2023下半期[Published Date])=8))</f>
        <v>1</v>
      </c>
      <c r="K30" s="1">
        <f>SUMPRODUCT((配信視聴2023下半期[Channel Name]=テーブル615[[#This Row],[Channel Name]])*(MONTH(配信視聴2023下半期[Published Date])=9))</f>
        <v>0</v>
      </c>
      <c r="L30" s="1">
        <f>SUMPRODUCT((配信視聴2023下半期[Channel Name]=テーブル615[[#This Row],[Channel Name]])*(MONTH(配信視聴2023下半期[Published Date])=10))</f>
        <v>0</v>
      </c>
      <c r="M30" s="1">
        <f>SUMPRODUCT((配信視聴2023下半期[Channel Name]=テーブル615[[#This Row],[Channel Name]])*(MONTH(配信視聴2023下半期[Published Date])=11))</f>
        <v>1</v>
      </c>
      <c r="N30" s="1">
        <f>SUMPRODUCT((配信視聴2023下半期[Channel Name]=テーブル615[[#This Row],[Channel Name]])*(MONTH(配信視聴2023下半期[Published Date])=12))</f>
        <v>0</v>
      </c>
    </row>
    <row r="31" spans="2:14" x14ac:dyDescent="0.25">
      <c r="B31" s="1" t="s">
        <v>1541</v>
      </c>
      <c r="C31" s="1" t="s">
        <v>78</v>
      </c>
      <c r="D31" s="1" t="s">
        <v>1542</v>
      </c>
      <c r="E31" s="1" t="s">
        <v>1543</v>
      </c>
      <c r="G31" s="1" t="s">
        <v>26</v>
      </c>
      <c r="H31" s="1">
        <f>COUNTIF(配信視聴2023下半期[Channel Name], テーブル615[[#This Row],[Channel Name]])</f>
        <v>2</v>
      </c>
      <c r="I31" s="1">
        <f>SUMPRODUCT((配信視聴2023下半期[Channel Name]=テーブル615[[#This Row],[Channel Name]])*(MONTH(配信視聴2023下半期[Published Date])=7))</f>
        <v>0</v>
      </c>
      <c r="J31" s="1">
        <f>SUMPRODUCT((配信視聴2023下半期[Channel Name]=テーブル615[[#This Row],[Channel Name]])*(MONTH(配信視聴2023下半期[Published Date])=8))</f>
        <v>1</v>
      </c>
      <c r="K31" s="1">
        <f>SUMPRODUCT((配信視聴2023下半期[Channel Name]=テーブル615[[#This Row],[Channel Name]])*(MONTH(配信視聴2023下半期[Published Date])=9))</f>
        <v>0</v>
      </c>
      <c r="L31" s="1">
        <f>SUMPRODUCT((配信視聴2023下半期[Channel Name]=テーブル615[[#This Row],[Channel Name]])*(MONTH(配信視聴2023下半期[Published Date])=10))</f>
        <v>1</v>
      </c>
      <c r="M31" s="1">
        <f>SUMPRODUCT((配信視聴2023下半期[Channel Name]=テーブル615[[#This Row],[Channel Name]])*(MONTH(配信視聴2023下半期[Published Date])=11))</f>
        <v>0</v>
      </c>
      <c r="N31" s="1">
        <f>SUMPRODUCT((配信視聴2023下半期[Channel Name]=テーブル615[[#This Row],[Channel Name]])*(MONTH(配信視聴2023下半期[Published Date])=12))</f>
        <v>0</v>
      </c>
    </row>
    <row r="32" spans="2:14" x14ac:dyDescent="0.25">
      <c r="B32" s="1" t="s">
        <v>1544</v>
      </c>
      <c r="C32" s="1" t="s">
        <v>8</v>
      </c>
      <c r="D32" s="1" t="s">
        <v>1545</v>
      </c>
      <c r="E32" s="1" t="s">
        <v>1546</v>
      </c>
      <c r="G32" s="1" t="s">
        <v>70</v>
      </c>
      <c r="H32" s="1">
        <f>COUNTIF(配信視聴2023下半期[Channel Name], テーブル615[[#This Row],[Channel Name]])</f>
        <v>2</v>
      </c>
      <c r="I32" s="1">
        <f>SUMPRODUCT((配信視聴2023下半期[Channel Name]=テーブル615[[#This Row],[Channel Name]])*(MONTH(配信視聴2023下半期[Published Date])=7))</f>
        <v>0</v>
      </c>
      <c r="J32" s="1">
        <f>SUMPRODUCT((配信視聴2023下半期[Channel Name]=テーブル615[[#This Row],[Channel Name]])*(MONTH(配信視聴2023下半期[Published Date])=8))</f>
        <v>1</v>
      </c>
      <c r="K32" s="1">
        <f>SUMPRODUCT((配信視聴2023下半期[Channel Name]=テーブル615[[#This Row],[Channel Name]])*(MONTH(配信視聴2023下半期[Published Date])=9))</f>
        <v>1</v>
      </c>
      <c r="L32" s="1">
        <f>SUMPRODUCT((配信視聴2023下半期[Channel Name]=テーブル615[[#This Row],[Channel Name]])*(MONTH(配信視聴2023下半期[Published Date])=10))</f>
        <v>0</v>
      </c>
      <c r="M32" s="1">
        <f>SUMPRODUCT((配信視聴2023下半期[Channel Name]=テーブル615[[#This Row],[Channel Name]])*(MONTH(配信視聴2023下半期[Published Date])=11))</f>
        <v>0</v>
      </c>
      <c r="N32" s="1">
        <f>SUMPRODUCT((配信視聴2023下半期[Channel Name]=テーブル615[[#This Row],[Channel Name]])*(MONTH(配信視聴2023下半期[Published Date])=12))</f>
        <v>0</v>
      </c>
    </row>
    <row r="33" spans="2:14" x14ac:dyDescent="0.25">
      <c r="B33" s="1" t="s">
        <v>1547</v>
      </c>
      <c r="C33" s="1" t="s">
        <v>9</v>
      </c>
      <c r="D33" s="1" t="s">
        <v>1548</v>
      </c>
      <c r="E33" s="1" t="s">
        <v>1549</v>
      </c>
      <c r="G33" s="1" t="s">
        <v>31</v>
      </c>
      <c r="H33" s="1">
        <f>COUNTIF(配信視聴2023下半期[Channel Name], テーブル615[[#This Row],[Channel Name]])</f>
        <v>2</v>
      </c>
      <c r="I33" s="1">
        <f>SUMPRODUCT((配信視聴2023下半期[Channel Name]=テーブル615[[#This Row],[Channel Name]])*(MONTH(配信視聴2023下半期[Published Date])=7))</f>
        <v>0</v>
      </c>
      <c r="J33" s="1">
        <f>SUMPRODUCT((配信視聴2023下半期[Channel Name]=テーブル615[[#This Row],[Channel Name]])*(MONTH(配信視聴2023下半期[Published Date])=8))</f>
        <v>0</v>
      </c>
      <c r="K33" s="1">
        <f>SUMPRODUCT((配信視聴2023下半期[Channel Name]=テーブル615[[#This Row],[Channel Name]])*(MONTH(配信視聴2023下半期[Published Date])=9))</f>
        <v>0</v>
      </c>
      <c r="L33" s="1">
        <f>SUMPRODUCT((配信視聴2023下半期[Channel Name]=テーブル615[[#This Row],[Channel Name]])*(MONTH(配信視聴2023下半期[Published Date])=10))</f>
        <v>1</v>
      </c>
      <c r="M33" s="1">
        <f>SUMPRODUCT((配信視聴2023下半期[Channel Name]=テーブル615[[#This Row],[Channel Name]])*(MONTH(配信視聴2023下半期[Published Date])=11))</f>
        <v>1</v>
      </c>
      <c r="N33" s="1">
        <f>SUMPRODUCT((配信視聴2023下半期[Channel Name]=テーブル615[[#This Row],[Channel Name]])*(MONTH(配信視聴2023下半期[Published Date])=12))</f>
        <v>0</v>
      </c>
    </row>
    <row r="34" spans="2:14" x14ac:dyDescent="0.25">
      <c r="B34" s="1" t="s">
        <v>1550</v>
      </c>
      <c r="C34" s="1" t="s">
        <v>9</v>
      </c>
      <c r="D34" s="1" t="s">
        <v>1551</v>
      </c>
      <c r="E34" s="1" t="s">
        <v>1552</v>
      </c>
      <c r="G34" s="1" t="s">
        <v>32</v>
      </c>
      <c r="H34" s="1">
        <f>COUNTIF(配信視聴2023下半期[Channel Name], テーブル615[[#This Row],[Channel Name]])</f>
        <v>2</v>
      </c>
      <c r="I34" s="1">
        <f>SUMPRODUCT((配信視聴2023下半期[Channel Name]=テーブル615[[#This Row],[Channel Name]])*(MONTH(配信視聴2023下半期[Published Date])=7))</f>
        <v>0</v>
      </c>
      <c r="J34" s="1">
        <f>SUMPRODUCT((配信視聴2023下半期[Channel Name]=テーブル615[[#This Row],[Channel Name]])*(MONTH(配信視聴2023下半期[Published Date])=8))</f>
        <v>0</v>
      </c>
      <c r="K34" s="1">
        <f>SUMPRODUCT((配信視聴2023下半期[Channel Name]=テーブル615[[#This Row],[Channel Name]])*(MONTH(配信視聴2023下半期[Published Date])=9))</f>
        <v>0</v>
      </c>
      <c r="L34" s="1">
        <f>SUMPRODUCT((配信視聴2023下半期[Channel Name]=テーブル615[[#This Row],[Channel Name]])*(MONTH(配信視聴2023下半期[Published Date])=10))</f>
        <v>1</v>
      </c>
      <c r="M34" s="1">
        <f>SUMPRODUCT((配信視聴2023下半期[Channel Name]=テーブル615[[#This Row],[Channel Name]])*(MONTH(配信視聴2023下半期[Published Date])=11))</f>
        <v>0</v>
      </c>
      <c r="N34" s="1">
        <f>SUMPRODUCT((配信視聴2023下半期[Channel Name]=テーブル615[[#This Row],[Channel Name]])*(MONTH(配信視聴2023下半期[Published Date])=12))</f>
        <v>1</v>
      </c>
    </row>
    <row r="35" spans="2:14" x14ac:dyDescent="0.25">
      <c r="B35" s="1" t="s">
        <v>1553</v>
      </c>
      <c r="C35" s="1" t="s">
        <v>8</v>
      </c>
      <c r="D35" s="1" t="s">
        <v>1554</v>
      </c>
      <c r="E35" s="1" t="s">
        <v>1555</v>
      </c>
      <c r="G35" s="1" t="s">
        <v>76</v>
      </c>
      <c r="H35" s="1">
        <f>COUNTIF(配信視聴2023下半期[Channel Name], テーブル615[[#This Row],[Channel Name]])</f>
        <v>1</v>
      </c>
      <c r="I35" s="1">
        <f>SUMPRODUCT((配信視聴2023下半期[Channel Name]=テーブル615[[#This Row],[Channel Name]])*(MONTH(配信視聴2023下半期[Published Date])=7))</f>
        <v>1</v>
      </c>
      <c r="J35" s="1">
        <f>SUMPRODUCT((配信視聴2023下半期[Channel Name]=テーブル615[[#This Row],[Channel Name]])*(MONTH(配信視聴2023下半期[Published Date])=8))</f>
        <v>0</v>
      </c>
      <c r="K35" s="1">
        <f>SUMPRODUCT((配信視聴2023下半期[Channel Name]=テーブル615[[#This Row],[Channel Name]])*(MONTH(配信視聴2023下半期[Published Date])=9))</f>
        <v>0</v>
      </c>
      <c r="L35" s="1">
        <f>SUMPRODUCT((配信視聴2023下半期[Channel Name]=テーブル615[[#This Row],[Channel Name]])*(MONTH(配信視聴2023下半期[Published Date])=10))</f>
        <v>0</v>
      </c>
      <c r="M35" s="1">
        <f>SUMPRODUCT((配信視聴2023下半期[Channel Name]=テーブル615[[#This Row],[Channel Name]])*(MONTH(配信視聴2023下半期[Published Date])=11))</f>
        <v>0</v>
      </c>
      <c r="N35" s="1">
        <f>SUMPRODUCT((配信視聴2023下半期[Channel Name]=テーブル615[[#This Row],[Channel Name]])*(MONTH(配信視聴2023下半期[Published Date])=12))</f>
        <v>0</v>
      </c>
    </row>
    <row r="36" spans="2:14" x14ac:dyDescent="0.25">
      <c r="B36" s="1" t="s">
        <v>1556</v>
      </c>
      <c r="C36" s="1" t="s">
        <v>11</v>
      </c>
      <c r="D36" s="1" t="s">
        <v>1557</v>
      </c>
      <c r="E36" s="1" t="s">
        <v>1558</v>
      </c>
      <c r="G36" s="1" t="s">
        <v>21</v>
      </c>
      <c r="H36" s="1">
        <f>COUNTIF(配信視聴2023下半期[Channel Name], テーブル615[[#This Row],[Channel Name]])</f>
        <v>1</v>
      </c>
      <c r="I36" s="1">
        <f>SUMPRODUCT((配信視聴2023下半期[Channel Name]=テーブル615[[#This Row],[Channel Name]])*(MONTH(配信視聴2023下半期[Published Date])=7))</f>
        <v>1</v>
      </c>
      <c r="J36" s="1">
        <f>SUMPRODUCT((配信視聴2023下半期[Channel Name]=テーブル615[[#This Row],[Channel Name]])*(MONTH(配信視聴2023下半期[Published Date])=8))</f>
        <v>0</v>
      </c>
      <c r="K36" s="1">
        <f>SUMPRODUCT((配信視聴2023下半期[Channel Name]=テーブル615[[#This Row],[Channel Name]])*(MONTH(配信視聴2023下半期[Published Date])=9))</f>
        <v>0</v>
      </c>
      <c r="L36" s="1">
        <f>SUMPRODUCT((配信視聴2023下半期[Channel Name]=テーブル615[[#This Row],[Channel Name]])*(MONTH(配信視聴2023下半期[Published Date])=10))</f>
        <v>0</v>
      </c>
      <c r="M36" s="1">
        <f>SUMPRODUCT((配信視聴2023下半期[Channel Name]=テーブル615[[#This Row],[Channel Name]])*(MONTH(配信視聴2023下半期[Published Date])=11))</f>
        <v>0</v>
      </c>
      <c r="N36" s="1">
        <f>SUMPRODUCT((配信視聴2023下半期[Channel Name]=テーブル615[[#This Row],[Channel Name]])*(MONTH(配信視聴2023下半期[Published Date])=12))</f>
        <v>0</v>
      </c>
    </row>
    <row r="37" spans="2:14" x14ac:dyDescent="0.25">
      <c r="B37" s="1" t="s">
        <v>1559</v>
      </c>
      <c r="C37" s="1" t="s">
        <v>8</v>
      </c>
      <c r="D37" s="1" t="s">
        <v>1560</v>
      </c>
      <c r="E37" s="1" t="s">
        <v>1561</v>
      </c>
      <c r="G37" s="1" t="s">
        <v>78</v>
      </c>
      <c r="H37" s="1">
        <f>COUNTIF(配信視聴2023下半期[Channel Name], テーブル615[[#This Row],[Channel Name]])</f>
        <v>1</v>
      </c>
      <c r="I37" s="1">
        <f>SUMPRODUCT((配信視聴2023下半期[Channel Name]=テーブル615[[#This Row],[Channel Name]])*(MONTH(配信視聴2023下半期[Published Date])=7))</f>
        <v>1</v>
      </c>
      <c r="J37" s="1">
        <f>SUMPRODUCT((配信視聴2023下半期[Channel Name]=テーブル615[[#This Row],[Channel Name]])*(MONTH(配信視聴2023下半期[Published Date])=8))</f>
        <v>0</v>
      </c>
      <c r="K37" s="1">
        <f>SUMPRODUCT((配信視聴2023下半期[Channel Name]=テーブル615[[#This Row],[Channel Name]])*(MONTH(配信視聴2023下半期[Published Date])=9))</f>
        <v>0</v>
      </c>
      <c r="L37" s="1">
        <f>SUMPRODUCT((配信視聴2023下半期[Channel Name]=テーブル615[[#This Row],[Channel Name]])*(MONTH(配信視聴2023下半期[Published Date])=10))</f>
        <v>0</v>
      </c>
      <c r="M37" s="1">
        <f>SUMPRODUCT((配信視聴2023下半期[Channel Name]=テーブル615[[#This Row],[Channel Name]])*(MONTH(配信視聴2023下半期[Published Date])=11))</f>
        <v>0</v>
      </c>
      <c r="N37" s="1">
        <f>SUMPRODUCT((配信視聴2023下半期[Channel Name]=テーブル615[[#This Row],[Channel Name]])*(MONTH(配信視聴2023下半期[Published Date])=12))</f>
        <v>0</v>
      </c>
    </row>
    <row r="38" spans="2:14" x14ac:dyDescent="0.25">
      <c r="B38" s="1" t="s">
        <v>1562</v>
      </c>
      <c r="C38" s="1" t="s">
        <v>9</v>
      </c>
      <c r="D38" s="1" t="s">
        <v>1563</v>
      </c>
      <c r="E38" s="1" t="s">
        <v>1564</v>
      </c>
      <c r="G38" s="1" t="s">
        <v>80</v>
      </c>
      <c r="H38" s="1">
        <f>COUNTIF(配信視聴2023下半期[Channel Name], テーブル615[[#This Row],[Channel Name]])</f>
        <v>1</v>
      </c>
      <c r="I38" s="1">
        <f>SUMPRODUCT((配信視聴2023下半期[Channel Name]=テーブル615[[#This Row],[Channel Name]])*(MONTH(配信視聴2023下半期[Published Date])=7))</f>
        <v>1</v>
      </c>
      <c r="J38" s="1">
        <f>SUMPRODUCT((配信視聴2023下半期[Channel Name]=テーブル615[[#This Row],[Channel Name]])*(MONTH(配信視聴2023下半期[Published Date])=8))</f>
        <v>0</v>
      </c>
      <c r="K38" s="1">
        <f>SUMPRODUCT((配信視聴2023下半期[Channel Name]=テーブル615[[#This Row],[Channel Name]])*(MONTH(配信視聴2023下半期[Published Date])=9))</f>
        <v>0</v>
      </c>
      <c r="L38" s="1">
        <f>SUMPRODUCT((配信視聴2023下半期[Channel Name]=テーブル615[[#This Row],[Channel Name]])*(MONTH(配信視聴2023下半期[Published Date])=10))</f>
        <v>0</v>
      </c>
      <c r="M38" s="1">
        <f>SUMPRODUCT((配信視聴2023下半期[Channel Name]=テーブル615[[#This Row],[Channel Name]])*(MONTH(配信視聴2023下半期[Published Date])=11))</f>
        <v>0</v>
      </c>
      <c r="N38" s="1">
        <f>SUMPRODUCT((配信視聴2023下半期[Channel Name]=テーブル615[[#This Row],[Channel Name]])*(MONTH(配信視聴2023下半期[Published Date])=12))</f>
        <v>0</v>
      </c>
    </row>
    <row r="39" spans="2:14" x14ac:dyDescent="0.25">
      <c r="B39" s="1" t="s">
        <v>1565</v>
      </c>
      <c r="C39" s="1" t="s">
        <v>9</v>
      </c>
      <c r="D39" s="1" t="s">
        <v>1566</v>
      </c>
      <c r="E39" s="1" t="s">
        <v>1567</v>
      </c>
      <c r="G39" s="1" t="s">
        <v>44</v>
      </c>
      <c r="H39" s="1">
        <f>COUNTIF(配信視聴2023下半期[Channel Name], テーブル615[[#This Row],[Channel Name]])</f>
        <v>1</v>
      </c>
      <c r="I39" s="1">
        <f>SUMPRODUCT((配信視聴2023下半期[Channel Name]=テーブル615[[#This Row],[Channel Name]])*(MONTH(配信視聴2023下半期[Published Date])=7))</f>
        <v>0</v>
      </c>
      <c r="J39" s="1">
        <f>SUMPRODUCT((配信視聴2023下半期[Channel Name]=テーブル615[[#This Row],[Channel Name]])*(MONTH(配信視聴2023下半期[Published Date])=8))</f>
        <v>1</v>
      </c>
      <c r="K39" s="1">
        <f>SUMPRODUCT((配信視聴2023下半期[Channel Name]=テーブル615[[#This Row],[Channel Name]])*(MONTH(配信視聴2023下半期[Published Date])=9))</f>
        <v>0</v>
      </c>
      <c r="L39" s="1">
        <f>SUMPRODUCT((配信視聴2023下半期[Channel Name]=テーブル615[[#This Row],[Channel Name]])*(MONTH(配信視聴2023下半期[Published Date])=10))</f>
        <v>0</v>
      </c>
      <c r="M39" s="1">
        <f>SUMPRODUCT((配信視聴2023下半期[Channel Name]=テーブル615[[#This Row],[Channel Name]])*(MONTH(配信視聴2023下半期[Published Date])=11))</f>
        <v>0</v>
      </c>
      <c r="N39" s="1">
        <f>SUMPRODUCT((配信視聴2023下半期[Channel Name]=テーブル615[[#This Row],[Channel Name]])*(MONTH(配信視聴2023下半期[Published Date])=12))</f>
        <v>0</v>
      </c>
    </row>
    <row r="40" spans="2:14" x14ac:dyDescent="0.25">
      <c r="B40" s="1" t="s">
        <v>1568</v>
      </c>
      <c r="C40" s="1" t="s">
        <v>8</v>
      </c>
      <c r="D40" s="1" t="s">
        <v>1569</v>
      </c>
      <c r="E40" s="1" t="s">
        <v>1570</v>
      </c>
      <c r="G40" s="1" t="s">
        <v>82</v>
      </c>
      <c r="H40" s="1">
        <f>COUNTIF(配信視聴2023下半期[Channel Name], テーブル615[[#This Row],[Channel Name]])</f>
        <v>1</v>
      </c>
      <c r="I40" s="1">
        <f>SUMPRODUCT((配信視聴2023下半期[Channel Name]=テーブル615[[#This Row],[Channel Name]])*(MONTH(配信視聴2023下半期[Published Date])=7))</f>
        <v>0</v>
      </c>
      <c r="J40" s="1">
        <f>SUMPRODUCT((配信視聴2023下半期[Channel Name]=テーブル615[[#This Row],[Channel Name]])*(MONTH(配信視聴2023下半期[Published Date])=8))</f>
        <v>1</v>
      </c>
      <c r="K40" s="1">
        <f>SUMPRODUCT((配信視聴2023下半期[Channel Name]=テーブル615[[#This Row],[Channel Name]])*(MONTH(配信視聴2023下半期[Published Date])=9))</f>
        <v>0</v>
      </c>
      <c r="L40" s="1">
        <f>SUMPRODUCT((配信視聴2023下半期[Channel Name]=テーブル615[[#This Row],[Channel Name]])*(MONTH(配信視聴2023下半期[Published Date])=10))</f>
        <v>0</v>
      </c>
      <c r="M40" s="1">
        <f>SUMPRODUCT((配信視聴2023下半期[Channel Name]=テーブル615[[#This Row],[Channel Name]])*(MONTH(配信視聴2023下半期[Published Date])=11))</f>
        <v>0</v>
      </c>
      <c r="N40" s="1">
        <f>SUMPRODUCT((配信視聴2023下半期[Channel Name]=テーブル615[[#This Row],[Channel Name]])*(MONTH(配信視聴2023下半期[Published Date])=12))</f>
        <v>0</v>
      </c>
    </row>
    <row r="41" spans="2:14" x14ac:dyDescent="0.25">
      <c r="B41" s="1" t="s">
        <v>1571</v>
      </c>
      <c r="C41" s="1" t="s">
        <v>11</v>
      </c>
      <c r="D41" s="1" t="s">
        <v>1572</v>
      </c>
      <c r="E41" s="1" t="s">
        <v>1573</v>
      </c>
      <c r="G41" s="1" t="s">
        <v>84</v>
      </c>
      <c r="H41" s="1">
        <f>COUNTIF(配信視聴2023下半期[Channel Name], テーブル615[[#This Row],[Channel Name]])</f>
        <v>1</v>
      </c>
      <c r="I41" s="1">
        <f>SUMPRODUCT((配信視聴2023下半期[Channel Name]=テーブル615[[#This Row],[Channel Name]])*(MONTH(配信視聴2023下半期[Published Date])=7))</f>
        <v>0</v>
      </c>
      <c r="J41" s="1">
        <f>SUMPRODUCT((配信視聴2023下半期[Channel Name]=テーブル615[[#This Row],[Channel Name]])*(MONTH(配信視聴2023下半期[Published Date])=8))</f>
        <v>1</v>
      </c>
      <c r="K41" s="1">
        <f>SUMPRODUCT((配信視聴2023下半期[Channel Name]=テーブル615[[#This Row],[Channel Name]])*(MONTH(配信視聴2023下半期[Published Date])=9))</f>
        <v>0</v>
      </c>
      <c r="L41" s="1">
        <f>SUMPRODUCT((配信視聴2023下半期[Channel Name]=テーブル615[[#This Row],[Channel Name]])*(MONTH(配信視聴2023下半期[Published Date])=10))</f>
        <v>0</v>
      </c>
      <c r="M41" s="1">
        <f>SUMPRODUCT((配信視聴2023下半期[Channel Name]=テーブル615[[#This Row],[Channel Name]])*(MONTH(配信視聴2023下半期[Published Date])=11))</f>
        <v>0</v>
      </c>
      <c r="N41" s="1">
        <f>SUMPRODUCT((配信視聴2023下半期[Channel Name]=テーブル615[[#This Row],[Channel Name]])*(MONTH(配信視聴2023下半期[Published Date])=12))</f>
        <v>0</v>
      </c>
    </row>
    <row r="42" spans="2:14" x14ac:dyDescent="0.25">
      <c r="B42" s="1" t="s">
        <v>1574</v>
      </c>
      <c r="C42" s="1" t="s">
        <v>8</v>
      </c>
      <c r="D42" s="1" t="s">
        <v>1575</v>
      </c>
      <c r="E42" s="1" t="s">
        <v>1576</v>
      </c>
      <c r="G42" s="1" t="s">
        <v>86</v>
      </c>
      <c r="H42" s="1">
        <f>COUNTIF(配信視聴2023下半期[Channel Name], テーブル615[[#This Row],[Channel Name]])</f>
        <v>1</v>
      </c>
      <c r="I42" s="1">
        <f>SUMPRODUCT((配信視聴2023下半期[Channel Name]=テーブル615[[#This Row],[Channel Name]])*(MONTH(配信視聴2023下半期[Published Date])=7))</f>
        <v>0</v>
      </c>
      <c r="J42" s="1">
        <f>SUMPRODUCT((配信視聴2023下半期[Channel Name]=テーブル615[[#This Row],[Channel Name]])*(MONTH(配信視聴2023下半期[Published Date])=8))</f>
        <v>1</v>
      </c>
      <c r="K42" s="1">
        <f>SUMPRODUCT((配信視聴2023下半期[Channel Name]=テーブル615[[#This Row],[Channel Name]])*(MONTH(配信視聴2023下半期[Published Date])=9))</f>
        <v>0</v>
      </c>
      <c r="L42" s="1">
        <f>SUMPRODUCT((配信視聴2023下半期[Channel Name]=テーブル615[[#This Row],[Channel Name]])*(MONTH(配信視聴2023下半期[Published Date])=10))</f>
        <v>0</v>
      </c>
      <c r="M42" s="1">
        <f>SUMPRODUCT((配信視聴2023下半期[Channel Name]=テーブル615[[#This Row],[Channel Name]])*(MONTH(配信視聴2023下半期[Published Date])=11))</f>
        <v>0</v>
      </c>
      <c r="N42" s="1">
        <f>SUMPRODUCT((配信視聴2023下半期[Channel Name]=テーブル615[[#This Row],[Channel Name]])*(MONTH(配信視聴2023下半期[Published Date])=12))</f>
        <v>0</v>
      </c>
    </row>
    <row r="43" spans="2:14" x14ac:dyDescent="0.25">
      <c r="B43" s="1" t="s">
        <v>1577</v>
      </c>
      <c r="C43" s="1" t="s">
        <v>9</v>
      </c>
      <c r="D43" s="1" t="s">
        <v>1578</v>
      </c>
      <c r="E43" s="1" t="s">
        <v>1579</v>
      </c>
      <c r="G43" s="1" t="s">
        <v>60</v>
      </c>
      <c r="H43" s="1">
        <f>COUNTIF(配信視聴2023下半期[Channel Name], テーブル615[[#This Row],[Channel Name]])</f>
        <v>1</v>
      </c>
      <c r="I43" s="1">
        <f>SUMPRODUCT((配信視聴2023下半期[Channel Name]=テーブル615[[#This Row],[Channel Name]])*(MONTH(配信視聴2023下半期[Published Date])=7))</f>
        <v>0</v>
      </c>
      <c r="J43" s="1">
        <f>SUMPRODUCT((配信視聴2023下半期[Channel Name]=テーブル615[[#This Row],[Channel Name]])*(MONTH(配信視聴2023下半期[Published Date])=8))</f>
        <v>1</v>
      </c>
      <c r="K43" s="1">
        <f>SUMPRODUCT((配信視聴2023下半期[Channel Name]=テーブル615[[#This Row],[Channel Name]])*(MONTH(配信視聴2023下半期[Published Date])=9))</f>
        <v>0</v>
      </c>
      <c r="L43" s="1">
        <f>SUMPRODUCT((配信視聴2023下半期[Channel Name]=テーブル615[[#This Row],[Channel Name]])*(MONTH(配信視聴2023下半期[Published Date])=10))</f>
        <v>0</v>
      </c>
      <c r="M43" s="1">
        <f>SUMPRODUCT((配信視聴2023下半期[Channel Name]=テーブル615[[#This Row],[Channel Name]])*(MONTH(配信視聴2023下半期[Published Date])=11))</f>
        <v>0</v>
      </c>
      <c r="N43" s="1">
        <f>SUMPRODUCT((配信視聴2023下半期[Channel Name]=テーブル615[[#This Row],[Channel Name]])*(MONTH(配信視聴2023下半期[Published Date])=12))</f>
        <v>0</v>
      </c>
    </row>
    <row r="44" spans="2:14" x14ac:dyDescent="0.25">
      <c r="B44" s="1" t="s">
        <v>1580</v>
      </c>
      <c r="C44" s="1" t="s">
        <v>9</v>
      </c>
      <c r="D44" s="1" t="s">
        <v>1581</v>
      </c>
      <c r="E44" s="1" t="s">
        <v>1582</v>
      </c>
      <c r="G44" s="1" t="s">
        <v>79</v>
      </c>
      <c r="H44" s="1">
        <f>COUNTIF(配信視聴2023下半期[Channel Name], テーブル615[[#This Row],[Channel Name]])</f>
        <v>1</v>
      </c>
      <c r="I44" s="1">
        <f>SUMPRODUCT((配信視聴2023下半期[Channel Name]=テーブル615[[#This Row],[Channel Name]])*(MONTH(配信視聴2023下半期[Published Date])=7))</f>
        <v>0</v>
      </c>
      <c r="J44" s="1">
        <f>SUMPRODUCT((配信視聴2023下半期[Channel Name]=テーブル615[[#This Row],[Channel Name]])*(MONTH(配信視聴2023下半期[Published Date])=8))</f>
        <v>1</v>
      </c>
      <c r="K44" s="1">
        <f>SUMPRODUCT((配信視聴2023下半期[Channel Name]=テーブル615[[#This Row],[Channel Name]])*(MONTH(配信視聴2023下半期[Published Date])=9))</f>
        <v>0</v>
      </c>
      <c r="L44" s="1">
        <f>SUMPRODUCT((配信視聴2023下半期[Channel Name]=テーブル615[[#This Row],[Channel Name]])*(MONTH(配信視聴2023下半期[Published Date])=10))</f>
        <v>0</v>
      </c>
      <c r="M44" s="1">
        <f>SUMPRODUCT((配信視聴2023下半期[Channel Name]=テーブル615[[#This Row],[Channel Name]])*(MONTH(配信視聴2023下半期[Published Date])=11))</f>
        <v>0</v>
      </c>
      <c r="N44" s="1">
        <f>SUMPRODUCT((配信視聴2023下半期[Channel Name]=テーブル615[[#This Row],[Channel Name]])*(MONTH(配信視聴2023下半期[Published Date])=12))</f>
        <v>0</v>
      </c>
    </row>
    <row r="45" spans="2:14" x14ac:dyDescent="0.25">
      <c r="B45" s="1" t="s">
        <v>1583</v>
      </c>
      <c r="C45" s="1" t="s">
        <v>8</v>
      </c>
      <c r="D45" s="1" t="s">
        <v>1584</v>
      </c>
      <c r="E45" s="1" t="s">
        <v>1585</v>
      </c>
      <c r="G45" s="1" t="s">
        <v>39</v>
      </c>
      <c r="H45" s="1">
        <f>COUNTIF(配信視聴2023下半期[Channel Name], テーブル615[[#This Row],[Channel Name]])</f>
        <v>1</v>
      </c>
      <c r="I45" s="1">
        <f>SUMPRODUCT((配信視聴2023下半期[Channel Name]=テーブル615[[#This Row],[Channel Name]])*(MONTH(配信視聴2023下半期[Published Date])=7))</f>
        <v>0</v>
      </c>
      <c r="J45" s="1">
        <f>SUMPRODUCT((配信視聴2023下半期[Channel Name]=テーブル615[[#This Row],[Channel Name]])*(MONTH(配信視聴2023下半期[Published Date])=8))</f>
        <v>1</v>
      </c>
      <c r="K45" s="1">
        <f>SUMPRODUCT((配信視聴2023下半期[Channel Name]=テーブル615[[#This Row],[Channel Name]])*(MONTH(配信視聴2023下半期[Published Date])=9))</f>
        <v>0</v>
      </c>
      <c r="L45" s="1">
        <f>SUMPRODUCT((配信視聴2023下半期[Channel Name]=テーブル615[[#This Row],[Channel Name]])*(MONTH(配信視聴2023下半期[Published Date])=10))</f>
        <v>0</v>
      </c>
      <c r="M45" s="1">
        <f>SUMPRODUCT((配信視聴2023下半期[Channel Name]=テーブル615[[#This Row],[Channel Name]])*(MONTH(配信視聴2023下半期[Published Date])=11))</f>
        <v>0</v>
      </c>
      <c r="N45" s="1">
        <f>SUMPRODUCT((配信視聴2023下半期[Channel Name]=テーブル615[[#This Row],[Channel Name]])*(MONTH(配信視聴2023下半期[Published Date])=12))</f>
        <v>0</v>
      </c>
    </row>
    <row r="46" spans="2:14" x14ac:dyDescent="0.25">
      <c r="B46" s="1" t="s">
        <v>1586</v>
      </c>
      <c r="C46" s="1" t="s">
        <v>9</v>
      </c>
      <c r="D46" s="1" t="s">
        <v>1587</v>
      </c>
      <c r="E46" s="1" t="s">
        <v>1588</v>
      </c>
      <c r="G46" s="1" t="s">
        <v>90</v>
      </c>
      <c r="H46" s="1">
        <f>COUNTIF(配信視聴2023下半期[Channel Name], テーブル615[[#This Row],[Channel Name]])</f>
        <v>1</v>
      </c>
      <c r="I46" s="1">
        <f>SUMPRODUCT((配信視聴2023下半期[Channel Name]=テーブル615[[#This Row],[Channel Name]])*(MONTH(配信視聴2023下半期[Published Date])=7))</f>
        <v>0</v>
      </c>
      <c r="J46" s="1">
        <f>SUMPRODUCT((配信視聴2023下半期[Channel Name]=テーブル615[[#This Row],[Channel Name]])*(MONTH(配信視聴2023下半期[Published Date])=8))</f>
        <v>0</v>
      </c>
      <c r="K46" s="1">
        <f>SUMPRODUCT((配信視聴2023下半期[Channel Name]=テーブル615[[#This Row],[Channel Name]])*(MONTH(配信視聴2023下半期[Published Date])=9))</f>
        <v>1</v>
      </c>
      <c r="L46" s="1">
        <f>SUMPRODUCT((配信視聴2023下半期[Channel Name]=テーブル615[[#This Row],[Channel Name]])*(MONTH(配信視聴2023下半期[Published Date])=10))</f>
        <v>0</v>
      </c>
      <c r="M46" s="1">
        <f>SUMPRODUCT((配信視聴2023下半期[Channel Name]=テーブル615[[#This Row],[Channel Name]])*(MONTH(配信視聴2023下半期[Published Date])=11))</f>
        <v>0</v>
      </c>
      <c r="N46" s="1">
        <f>SUMPRODUCT((配信視聴2023下半期[Channel Name]=テーブル615[[#This Row],[Channel Name]])*(MONTH(配信視聴2023下半期[Published Date])=12))</f>
        <v>0</v>
      </c>
    </row>
    <row r="47" spans="2:14" x14ac:dyDescent="0.25">
      <c r="B47" s="1" t="s">
        <v>1589</v>
      </c>
      <c r="C47" s="1" t="s">
        <v>8</v>
      </c>
      <c r="D47" s="1" t="s">
        <v>1590</v>
      </c>
      <c r="E47" s="1" t="s">
        <v>1591</v>
      </c>
      <c r="G47" s="1" t="s">
        <v>92</v>
      </c>
      <c r="H47" s="1">
        <f>COUNTIF(配信視聴2023下半期[Channel Name], テーブル615[[#This Row],[Channel Name]])</f>
        <v>1</v>
      </c>
      <c r="I47" s="1">
        <f>SUMPRODUCT((配信視聴2023下半期[Channel Name]=テーブル615[[#This Row],[Channel Name]])*(MONTH(配信視聴2023下半期[Published Date])=7))</f>
        <v>0</v>
      </c>
      <c r="J47" s="1">
        <f>SUMPRODUCT((配信視聴2023下半期[Channel Name]=テーブル615[[#This Row],[Channel Name]])*(MONTH(配信視聴2023下半期[Published Date])=8))</f>
        <v>0</v>
      </c>
      <c r="K47" s="1">
        <f>SUMPRODUCT((配信視聴2023下半期[Channel Name]=テーブル615[[#This Row],[Channel Name]])*(MONTH(配信視聴2023下半期[Published Date])=9))</f>
        <v>1</v>
      </c>
      <c r="L47" s="1">
        <f>SUMPRODUCT((配信視聴2023下半期[Channel Name]=テーブル615[[#This Row],[Channel Name]])*(MONTH(配信視聴2023下半期[Published Date])=10))</f>
        <v>0</v>
      </c>
      <c r="M47" s="1">
        <f>SUMPRODUCT((配信視聴2023下半期[Channel Name]=テーブル615[[#This Row],[Channel Name]])*(MONTH(配信視聴2023下半期[Published Date])=11))</f>
        <v>0</v>
      </c>
      <c r="N47" s="1">
        <f>SUMPRODUCT((配信視聴2023下半期[Channel Name]=テーブル615[[#This Row],[Channel Name]])*(MONTH(配信視聴2023下半期[Published Date])=12))</f>
        <v>0</v>
      </c>
    </row>
    <row r="48" spans="2:14" x14ac:dyDescent="0.25">
      <c r="B48" s="1" t="s">
        <v>1592</v>
      </c>
      <c r="C48" s="1" t="s">
        <v>59</v>
      </c>
      <c r="D48" s="1" t="s">
        <v>1593</v>
      </c>
      <c r="E48" s="1" t="s">
        <v>1594</v>
      </c>
      <c r="G48" s="1" t="s">
        <v>56</v>
      </c>
      <c r="H48" s="1">
        <f>COUNTIF(配信視聴2023下半期[Channel Name], テーブル615[[#This Row],[Channel Name]])</f>
        <v>1</v>
      </c>
      <c r="I48" s="1">
        <f>SUMPRODUCT((配信視聴2023下半期[Channel Name]=テーブル615[[#This Row],[Channel Name]])*(MONTH(配信視聴2023下半期[Published Date])=7))</f>
        <v>0</v>
      </c>
      <c r="J48" s="1">
        <f>SUMPRODUCT((配信視聴2023下半期[Channel Name]=テーブル615[[#This Row],[Channel Name]])*(MONTH(配信視聴2023下半期[Published Date])=8))</f>
        <v>0</v>
      </c>
      <c r="K48" s="1">
        <f>SUMPRODUCT((配信視聴2023下半期[Channel Name]=テーブル615[[#This Row],[Channel Name]])*(MONTH(配信視聴2023下半期[Published Date])=9))</f>
        <v>1</v>
      </c>
      <c r="L48" s="1">
        <f>SUMPRODUCT((配信視聴2023下半期[Channel Name]=テーブル615[[#This Row],[Channel Name]])*(MONTH(配信視聴2023下半期[Published Date])=10))</f>
        <v>0</v>
      </c>
      <c r="M48" s="1">
        <f>SUMPRODUCT((配信視聴2023下半期[Channel Name]=テーブル615[[#This Row],[Channel Name]])*(MONTH(配信視聴2023下半期[Published Date])=11))</f>
        <v>0</v>
      </c>
      <c r="N48" s="1">
        <f>SUMPRODUCT((配信視聴2023下半期[Channel Name]=テーブル615[[#This Row],[Channel Name]])*(MONTH(配信視聴2023下半期[Published Date])=12))</f>
        <v>0</v>
      </c>
    </row>
    <row r="49" spans="2:14" x14ac:dyDescent="0.25">
      <c r="B49" s="1" t="s">
        <v>1595</v>
      </c>
      <c r="C49" s="1" t="s">
        <v>8</v>
      </c>
      <c r="D49" s="1" t="s">
        <v>1596</v>
      </c>
      <c r="E49" s="1" t="s">
        <v>1597</v>
      </c>
      <c r="G49" s="1" t="s">
        <v>93</v>
      </c>
      <c r="H49" s="1">
        <f>COUNTIF(配信視聴2023下半期[Channel Name], テーブル615[[#This Row],[Channel Name]])</f>
        <v>1</v>
      </c>
      <c r="I49" s="1">
        <f>SUMPRODUCT((配信視聴2023下半期[Channel Name]=テーブル615[[#This Row],[Channel Name]])*(MONTH(配信視聴2023下半期[Published Date])=7))</f>
        <v>0</v>
      </c>
      <c r="J49" s="1">
        <f>SUMPRODUCT((配信視聴2023下半期[Channel Name]=テーブル615[[#This Row],[Channel Name]])*(MONTH(配信視聴2023下半期[Published Date])=8))</f>
        <v>0</v>
      </c>
      <c r="K49" s="1">
        <f>SUMPRODUCT((配信視聴2023下半期[Channel Name]=テーブル615[[#This Row],[Channel Name]])*(MONTH(配信視聴2023下半期[Published Date])=9))</f>
        <v>1</v>
      </c>
      <c r="L49" s="1">
        <f>SUMPRODUCT((配信視聴2023下半期[Channel Name]=テーブル615[[#This Row],[Channel Name]])*(MONTH(配信視聴2023下半期[Published Date])=10))</f>
        <v>0</v>
      </c>
      <c r="M49" s="1">
        <f>SUMPRODUCT((配信視聴2023下半期[Channel Name]=テーブル615[[#This Row],[Channel Name]])*(MONTH(配信視聴2023下半期[Published Date])=11))</f>
        <v>0</v>
      </c>
      <c r="N49" s="1">
        <f>SUMPRODUCT((配信視聴2023下半期[Channel Name]=テーブル615[[#This Row],[Channel Name]])*(MONTH(配信視聴2023下半期[Published Date])=12))</f>
        <v>0</v>
      </c>
    </row>
    <row r="50" spans="2:14" x14ac:dyDescent="0.25">
      <c r="B50" s="1" t="s">
        <v>1598</v>
      </c>
      <c r="C50" s="1" t="s">
        <v>11</v>
      </c>
      <c r="D50" s="1" t="s">
        <v>1599</v>
      </c>
      <c r="E50" s="1" t="s">
        <v>1600</v>
      </c>
      <c r="G50" s="1" t="s">
        <v>94</v>
      </c>
      <c r="H50" s="1">
        <f>COUNTIF(配信視聴2023下半期[Channel Name], テーブル615[[#This Row],[Channel Name]])</f>
        <v>1</v>
      </c>
      <c r="I50" s="1">
        <f>SUMPRODUCT((配信視聴2023下半期[Channel Name]=テーブル615[[#This Row],[Channel Name]])*(MONTH(配信視聴2023下半期[Published Date])=7))</f>
        <v>0</v>
      </c>
      <c r="J50" s="1">
        <f>SUMPRODUCT((配信視聴2023下半期[Channel Name]=テーブル615[[#This Row],[Channel Name]])*(MONTH(配信視聴2023下半期[Published Date])=8))</f>
        <v>0</v>
      </c>
      <c r="K50" s="1">
        <f>SUMPRODUCT((配信視聴2023下半期[Channel Name]=テーブル615[[#This Row],[Channel Name]])*(MONTH(配信視聴2023下半期[Published Date])=9))</f>
        <v>0</v>
      </c>
      <c r="L50" s="1">
        <f>SUMPRODUCT((配信視聴2023下半期[Channel Name]=テーブル615[[#This Row],[Channel Name]])*(MONTH(配信視聴2023下半期[Published Date])=10))</f>
        <v>1</v>
      </c>
      <c r="M50" s="1">
        <f>SUMPRODUCT((配信視聴2023下半期[Channel Name]=テーブル615[[#This Row],[Channel Name]])*(MONTH(配信視聴2023下半期[Published Date])=11))</f>
        <v>0</v>
      </c>
      <c r="N50" s="1">
        <f>SUMPRODUCT((配信視聴2023下半期[Channel Name]=テーブル615[[#This Row],[Channel Name]])*(MONTH(配信視聴2023下半期[Published Date])=12))</f>
        <v>0</v>
      </c>
    </row>
    <row r="51" spans="2:14" x14ac:dyDescent="0.25">
      <c r="B51" s="1" t="s">
        <v>1601</v>
      </c>
      <c r="C51" s="1" t="s">
        <v>9</v>
      </c>
      <c r="D51" s="1" t="s">
        <v>1602</v>
      </c>
      <c r="E51" s="1" t="s">
        <v>1603</v>
      </c>
      <c r="G51" s="1" t="s">
        <v>74</v>
      </c>
      <c r="H51" s="1">
        <f>COUNTIF(配信視聴2023下半期[Channel Name], テーブル615[[#This Row],[Channel Name]])</f>
        <v>1</v>
      </c>
      <c r="I51" s="1">
        <f>SUMPRODUCT((配信視聴2023下半期[Channel Name]=テーブル615[[#This Row],[Channel Name]])*(MONTH(配信視聴2023下半期[Published Date])=7))</f>
        <v>0</v>
      </c>
      <c r="J51" s="1">
        <f>SUMPRODUCT((配信視聴2023下半期[Channel Name]=テーブル615[[#This Row],[Channel Name]])*(MONTH(配信視聴2023下半期[Published Date])=8))</f>
        <v>0</v>
      </c>
      <c r="K51" s="1">
        <f>SUMPRODUCT((配信視聴2023下半期[Channel Name]=テーブル615[[#This Row],[Channel Name]])*(MONTH(配信視聴2023下半期[Published Date])=9))</f>
        <v>0</v>
      </c>
      <c r="L51" s="1">
        <f>SUMPRODUCT((配信視聴2023下半期[Channel Name]=テーブル615[[#This Row],[Channel Name]])*(MONTH(配信視聴2023下半期[Published Date])=10))</f>
        <v>1</v>
      </c>
      <c r="M51" s="1">
        <f>SUMPRODUCT((配信視聴2023下半期[Channel Name]=テーブル615[[#This Row],[Channel Name]])*(MONTH(配信視聴2023下半期[Published Date])=11))</f>
        <v>0</v>
      </c>
      <c r="N51" s="1">
        <f>SUMPRODUCT((配信視聴2023下半期[Channel Name]=テーブル615[[#This Row],[Channel Name]])*(MONTH(配信視聴2023下半期[Published Date])=12))</f>
        <v>0</v>
      </c>
    </row>
    <row r="52" spans="2:14" x14ac:dyDescent="0.25">
      <c r="B52" s="1" t="s">
        <v>1604</v>
      </c>
      <c r="C52" s="1" t="s">
        <v>8</v>
      </c>
      <c r="D52" s="1" t="s">
        <v>1605</v>
      </c>
      <c r="E52" s="1" t="s">
        <v>1606</v>
      </c>
      <c r="G52" s="1" t="s">
        <v>95</v>
      </c>
      <c r="H52" s="1">
        <f>COUNTIF(配信視聴2023下半期[Channel Name], テーブル615[[#This Row],[Channel Name]])</f>
        <v>1</v>
      </c>
      <c r="I52" s="1">
        <f>SUMPRODUCT((配信視聴2023下半期[Channel Name]=テーブル615[[#This Row],[Channel Name]])*(MONTH(配信視聴2023下半期[Published Date])=7))</f>
        <v>0</v>
      </c>
      <c r="J52" s="1">
        <f>SUMPRODUCT((配信視聴2023下半期[Channel Name]=テーブル615[[#This Row],[Channel Name]])*(MONTH(配信視聴2023下半期[Published Date])=8))</f>
        <v>0</v>
      </c>
      <c r="K52" s="1">
        <f>SUMPRODUCT((配信視聴2023下半期[Channel Name]=テーブル615[[#This Row],[Channel Name]])*(MONTH(配信視聴2023下半期[Published Date])=9))</f>
        <v>0</v>
      </c>
      <c r="L52" s="1">
        <f>SUMPRODUCT((配信視聴2023下半期[Channel Name]=テーブル615[[#This Row],[Channel Name]])*(MONTH(配信視聴2023下半期[Published Date])=10))</f>
        <v>1</v>
      </c>
      <c r="M52" s="1">
        <f>SUMPRODUCT((配信視聴2023下半期[Channel Name]=テーブル615[[#This Row],[Channel Name]])*(MONTH(配信視聴2023下半期[Published Date])=11))</f>
        <v>0</v>
      </c>
      <c r="N52" s="1">
        <f>SUMPRODUCT((配信視聴2023下半期[Channel Name]=テーブル615[[#This Row],[Channel Name]])*(MONTH(配信視聴2023下半期[Published Date])=12))</f>
        <v>0</v>
      </c>
    </row>
    <row r="53" spans="2:14" x14ac:dyDescent="0.25">
      <c r="B53" s="1" t="s">
        <v>1607</v>
      </c>
      <c r="C53" s="1" t="s">
        <v>20</v>
      </c>
      <c r="D53" s="1" t="s">
        <v>1608</v>
      </c>
      <c r="E53" s="1" t="s">
        <v>1609</v>
      </c>
      <c r="G53" s="1" t="s">
        <v>49</v>
      </c>
      <c r="H53" s="1">
        <f>COUNTIF(配信視聴2023下半期[Channel Name], テーブル615[[#This Row],[Channel Name]])</f>
        <v>1</v>
      </c>
      <c r="I53" s="1">
        <f>SUMPRODUCT((配信視聴2023下半期[Channel Name]=テーブル615[[#This Row],[Channel Name]])*(MONTH(配信視聴2023下半期[Published Date])=7))</f>
        <v>0</v>
      </c>
      <c r="J53" s="1">
        <f>SUMPRODUCT((配信視聴2023下半期[Channel Name]=テーブル615[[#This Row],[Channel Name]])*(MONTH(配信視聴2023下半期[Published Date])=8))</f>
        <v>0</v>
      </c>
      <c r="K53" s="1">
        <f>SUMPRODUCT((配信視聴2023下半期[Channel Name]=テーブル615[[#This Row],[Channel Name]])*(MONTH(配信視聴2023下半期[Published Date])=9))</f>
        <v>0</v>
      </c>
      <c r="L53" s="1">
        <f>SUMPRODUCT((配信視聴2023下半期[Channel Name]=テーブル615[[#This Row],[Channel Name]])*(MONTH(配信視聴2023下半期[Published Date])=10))</f>
        <v>1</v>
      </c>
      <c r="M53" s="1">
        <f>SUMPRODUCT((配信視聴2023下半期[Channel Name]=テーブル615[[#This Row],[Channel Name]])*(MONTH(配信視聴2023下半期[Published Date])=11))</f>
        <v>0</v>
      </c>
      <c r="N53" s="1">
        <f>SUMPRODUCT((配信視聴2023下半期[Channel Name]=テーブル615[[#This Row],[Channel Name]])*(MONTH(配信視聴2023下半期[Published Date])=12))</f>
        <v>0</v>
      </c>
    </row>
    <row r="54" spans="2:14" x14ac:dyDescent="0.25">
      <c r="B54" s="1" t="s">
        <v>1610</v>
      </c>
      <c r="C54" s="1" t="s">
        <v>11</v>
      </c>
      <c r="D54" s="1" t="s">
        <v>1611</v>
      </c>
      <c r="E54" s="1" t="s">
        <v>1612</v>
      </c>
      <c r="G54" s="1" t="s">
        <v>48</v>
      </c>
      <c r="H54" s="1">
        <f>COUNTIF(配信視聴2023下半期[Channel Name], テーブル615[[#This Row],[Channel Name]])</f>
        <v>1</v>
      </c>
      <c r="I54" s="1">
        <f>SUMPRODUCT((配信視聴2023下半期[Channel Name]=テーブル615[[#This Row],[Channel Name]])*(MONTH(配信視聴2023下半期[Published Date])=7))</f>
        <v>0</v>
      </c>
      <c r="J54" s="1">
        <f>SUMPRODUCT((配信視聴2023下半期[Channel Name]=テーブル615[[#This Row],[Channel Name]])*(MONTH(配信視聴2023下半期[Published Date])=8))</f>
        <v>0</v>
      </c>
      <c r="K54" s="1">
        <f>SUMPRODUCT((配信視聴2023下半期[Channel Name]=テーブル615[[#This Row],[Channel Name]])*(MONTH(配信視聴2023下半期[Published Date])=9))</f>
        <v>0</v>
      </c>
      <c r="L54" s="1">
        <f>SUMPRODUCT((配信視聴2023下半期[Channel Name]=テーブル615[[#This Row],[Channel Name]])*(MONTH(配信視聴2023下半期[Published Date])=10))</f>
        <v>1</v>
      </c>
      <c r="M54" s="1">
        <f>SUMPRODUCT((配信視聴2023下半期[Channel Name]=テーブル615[[#This Row],[Channel Name]])*(MONTH(配信視聴2023下半期[Published Date])=11))</f>
        <v>0</v>
      </c>
      <c r="N54" s="1">
        <f>SUMPRODUCT((配信視聴2023下半期[Channel Name]=テーブル615[[#This Row],[Channel Name]])*(MONTH(配信視聴2023下半期[Published Date])=12))</f>
        <v>0</v>
      </c>
    </row>
    <row r="55" spans="2:14" x14ac:dyDescent="0.25">
      <c r="B55" s="1" t="s">
        <v>1613</v>
      </c>
      <c r="C55" s="1" t="s">
        <v>9</v>
      </c>
      <c r="D55" s="1" t="s">
        <v>1614</v>
      </c>
      <c r="E55" s="1" t="s">
        <v>1615</v>
      </c>
      <c r="G55" s="1" t="s">
        <v>77</v>
      </c>
      <c r="H55" s="1">
        <f>COUNTIF(配信視聴2023下半期[Channel Name], テーブル615[[#This Row],[Channel Name]])</f>
        <v>1</v>
      </c>
      <c r="I55" s="1">
        <f>SUMPRODUCT((配信視聴2023下半期[Channel Name]=テーブル615[[#This Row],[Channel Name]])*(MONTH(配信視聴2023下半期[Published Date])=7))</f>
        <v>0</v>
      </c>
      <c r="J55" s="1">
        <f>SUMPRODUCT((配信視聴2023下半期[Channel Name]=テーブル615[[#This Row],[Channel Name]])*(MONTH(配信視聴2023下半期[Published Date])=8))</f>
        <v>0</v>
      </c>
      <c r="K55" s="1">
        <f>SUMPRODUCT((配信視聴2023下半期[Channel Name]=テーブル615[[#This Row],[Channel Name]])*(MONTH(配信視聴2023下半期[Published Date])=9))</f>
        <v>0</v>
      </c>
      <c r="L55" s="1">
        <f>SUMPRODUCT((配信視聴2023下半期[Channel Name]=テーブル615[[#This Row],[Channel Name]])*(MONTH(配信視聴2023下半期[Published Date])=10))</f>
        <v>0</v>
      </c>
      <c r="M55" s="1">
        <f>SUMPRODUCT((配信視聴2023下半期[Channel Name]=テーブル615[[#This Row],[Channel Name]])*(MONTH(配信視聴2023下半期[Published Date])=11))</f>
        <v>1</v>
      </c>
      <c r="N55" s="1">
        <f>SUMPRODUCT((配信視聴2023下半期[Channel Name]=テーブル615[[#This Row],[Channel Name]])*(MONTH(配信視聴2023下半期[Published Date])=12))</f>
        <v>0</v>
      </c>
    </row>
    <row r="56" spans="2:14" x14ac:dyDescent="0.25">
      <c r="B56" s="1" t="s">
        <v>1616</v>
      </c>
      <c r="C56" s="1" t="s">
        <v>8</v>
      </c>
      <c r="D56" s="1" t="s">
        <v>1617</v>
      </c>
      <c r="E56" s="1" t="s">
        <v>1618</v>
      </c>
      <c r="G56" s="1" t="s">
        <v>75</v>
      </c>
      <c r="H56" s="1">
        <f>COUNTIF(配信視聴2023下半期[Channel Name], テーブル615[[#This Row],[Channel Name]])</f>
        <v>1</v>
      </c>
      <c r="I56" s="1">
        <f>SUMPRODUCT((配信視聴2023下半期[Channel Name]=テーブル615[[#This Row],[Channel Name]])*(MONTH(配信視聴2023下半期[Published Date])=7))</f>
        <v>0</v>
      </c>
      <c r="J56" s="1">
        <f>SUMPRODUCT((配信視聴2023下半期[Channel Name]=テーブル615[[#This Row],[Channel Name]])*(MONTH(配信視聴2023下半期[Published Date])=8))</f>
        <v>0</v>
      </c>
      <c r="K56" s="1">
        <f>SUMPRODUCT((配信視聴2023下半期[Channel Name]=テーブル615[[#This Row],[Channel Name]])*(MONTH(配信視聴2023下半期[Published Date])=9))</f>
        <v>0</v>
      </c>
      <c r="L56" s="1">
        <f>SUMPRODUCT((配信視聴2023下半期[Channel Name]=テーブル615[[#This Row],[Channel Name]])*(MONTH(配信視聴2023下半期[Published Date])=10))</f>
        <v>0</v>
      </c>
      <c r="M56" s="1">
        <f>SUMPRODUCT((配信視聴2023下半期[Channel Name]=テーブル615[[#This Row],[Channel Name]])*(MONTH(配信視聴2023下半期[Published Date])=11))</f>
        <v>1</v>
      </c>
      <c r="N56" s="1">
        <f>SUMPRODUCT((配信視聴2023下半期[Channel Name]=テーブル615[[#This Row],[Channel Name]])*(MONTH(配信視聴2023下半期[Published Date])=12))</f>
        <v>0</v>
      </c>
    </row>
    <row r="57" spans="2:14" x14ac:dyDescent="0.25">
      <c r="B57" s="1" t="s">
        <v>1619</v>
      </c>
      <c r="C57" s="1" t="s">
        <v>80</v>
      </c>
      <c r="D57" s="1" t="s">
        <v>1620</v>
      </c>
      <c r="E57" s="1" t="s">
        <v>1621</v>
      </c>
      <c r="G57" s="1" t="s">
        <v>96</v>
      </c>
      <c r="H57" s="1">
        <f>COUNTIF(配信視聴2023下半期[Channel Name], テーブル615[[#This Row],[Channel Name]])</f>
        <v>1</v>
      </c>
      <c r="I57" s="1">
        <f>SUMPRODUCT((配信視聴2023下半期[Channel Name]=テーブル615[[#This Row],[Channel Name]])*(MONTH(配信視聴2023下半期[Published Date])=7))</f>
        <v>0</v>
      </c>
      <c r="J57" s="1">
        <f>SUMPRODUCT((配信視聴2023下半期[Channel Name]=テーブル615[[#This Row],[Channel Name]])*(MONTH(配信視聴2023下半期[Published Date])=8))</f>
        <v>0</v>
      </c>
      <c r="K57" s="1">
        <f>SUMPRODUCT((配信視聴2023下半期[Channel Name]=テーブル615[[#This Row],[Channel Name]])*(MONTH(配信視聴2023下半期[Published Date])=9))</f>
        <v>0</v>
      </c>
      <c r="L57" s="1">
        <f>SUMPRODUCT((配信視聴2023下半期[Channel Name]=テーブル615[[#This Row],[Channel Name]])*(MONTH(配信視聴2023下半期[Published Date])=10))</f>
        <v>0</v>
      </c>
      <c r="M57" s="1">
        <f>SUMPRODUCT((配信視聴2023下半期[Channel Name]=テーブル615[[#This Row],[Channel Name]])*(MONTH(配信視聴2023下半期[Published Date])=11))</f>
        <v>1</v>
      </c>
      <c r="N57" s="1">
        <f>SUMPRODUCT((配信視聴2023下半期[Channel Name]=テーブル615[[#This Row],[Channel Name]])*(MONTH(配信視聴2023下半期[Published Date])=12))</f>
        <v>0</v>
      </c>
    </row>
    <row r="58" spans="2:14" x14ac:dyDescent="0.25">
      <c r="B58" s="1" t="s">
        <v>1622</v>
      </c>
      <c r="C58" s="1" t="s">
        <v>8</v>
      </c>
      <c r="D58" s="1" t="s">
        <v>1623</v>
      </c>
      <c r="E58" s="1" t="s">
        <v>1624</v>
      </c>
      <c r="G58" s="1" t="s">
        <v>97</v>
      </c>
      <c r="H58" s="1">
        <f>COUNTIF(配信視聴2023下半期[Channel Name], テーブル615[[#This Row],[Channel Name]])</f>
        <v>1</v>
      </c>
      <c r="I58" s="1">
        <f>SUMPRODUCT((配信視聴2023下半期[Channel Name]=テーブル615[[#This Row],[Channel Name]])*(MONTH(配信視聴2023下半期[Published Date])=7))</f>
        <v>0</v>
      </c>
      <c r="J58" s="1">
        <f>SUMPRODUCT((配信視聴2023下半期[Channel Name]=テーブル615[[#This Row],[Channel Name]])*(MONTH(配信視聴2023下半期[Published Date])=8))</f>
        <v>0</v>
      </c>
      <c r="K58" s="1">
        <f>SUMPRODUCT((配信視聴2023下半期[Channel Name]=テーブル615[[#This Row],[Channel Name]])*(MONTH(配信視聴2023下半期[Published Date])=9))</f>
        <v>0</v>
      </c>
      <c r="L58" s="1">
        <f>SUMPRODUCT((配信視聴2023下半期[Channel Name]=テーブル615[[#This Row],[Channel Name]])*(MONTH(配信視聴2023下半期[Published Date])=10))</f>
        <v>0</v>
      </c>
      <c r="M58" s="1">
        <f>SUMPRODUCT((配信視聴2023下半期[Channel Name]=テーブル615[[#This Row],[Channel Name]])*(MONTH(配信視聴2023下半期[Published Date])=11))</f>
        <v>1</v>
      </c>
      <c r="N58" s="1">
        <f>SUMPRODUCT((配信視聴2023下半期[Channel Name]=テーブル615[[#This Row],[Channel Name]])*(MONTH(配信視聴2023下半期[Published Date])=12))</f>
        <v>0</v>
      </c>
    </row>
    <row r="59" spans="2:14" x14ac:dyDescent="0.25">
      <c r="B59" s="1" t="s">
        <v>1625</v>
      </c>
      <c r="C59" s="1" t="s">
        <v>9</v>
      </c>
      <c r="D59" s="1" t="s">
        <v>1626</v>
      </c>
      <c r="E59" s="1" t="s">
        <v>1627</v>
      </c>
      <c r="G59" s="1" t="s">
        <v>52</v>
      </c>
      <c r="H59" s="1">
        <f>COUNTIF(配信視聴2023下半期[Channel Name], テーブル615[[#This Row],[Channel Name]])</f>
        <v>1</v>
      </c>
      <c r="I59" s="1">
        <f>SUMPRODUCT((配信視聴2023下半期[Channel Name]=テーブル615[[#This Row],[Channel Name]])*(MONTH(配信視聴2023下半期[Published Date])=7))</f>
        <v>0</v>
      </c>
      <c r="J59" s="1">
        <f>SUMPRODUCT((配信視聴2023下半期[Channel Name]=テーブル615[[#This Row],[Channel Name]])*(MONTH(配信視聴2023下半期[Published Date])=8))</f>
        <v>0</v>
      </c>
      <c r="K59" s="1">
        <f>SUMPRODUCT((配信視聴2023下半期[Channel Name]=テーブル615[[#This Row],[Channel Name]])*(MONTH(配信視聴2023下半期[Published Date])=9))</f>
        <v>0</v>
      </c>
      <c r="L59" s="1">
        <f>SUMPRODUCT((配信視聴2023下半期[Channel Name]=テーブル615[[#This Row],[Channel Name]])*(MONTH(配信視聴2023下半期[Published Date])=10))</f>
        <v>0</v>
      </c>
      <c r="M59" s="1">
        <f>SUMPRODUCT((配信視聴2023下半期[Channel Name]=テーブル615[[#This Row],[Channel Name]])*(MONTH(配信視聴2023下半期[Published Date])=11))</f>
        <v>1</v>
      </c>
      <c r="N59" s="1">
        <f>SUMPRODUCT((配信視聴2023下半期[Channel Name]=テーブル615[[#This Row],[Channel Name]])*(MONTH(配信視聴2023下半期[Published Date])=12))</f>
        <v>0</v>
      </c>
    </row>
    <row r="60" spans="2:14" x14ac:dyDescent="0.25">
      <c r="B60" s="1" t="s">
        <v>1628</v>
      </c>
      <c r="C60" s="1" t="s">
        <v>11</v>
      </c>
      <c r="D60" s="1" t="s">
        <v>1629</v>
      </c>
      <c r="E60" s="1" t="s">
        <v>1630</v>
      </c>
      <c r="G60" s="1" t="s">
        <v>45</v>
      </c>
      <c r="H60" s="1">
        <f>COUNTIF(配信視聴2023下半期[Channel Name], テーブル615[[#This Row],[Channel Name]])</f>
        <v>1</v>
      </c>
      <c r="I60" s="1">
        <f>SUMPRODUCT((配信視聴2023下半期[Channel Name]=テーブル615[[#This Row],[Channel Name]])*(MONTH(配信視聴2023下半期[Published Date])=7))</f>
        <v>0</v>
      </c>
      <c r="J60" s="1">
        <f>SUMPRODUCT((配信視聴2023下半期[Channel Name]=テーブル615[[#This Row],[Channel Name]])*(MONTH(配信視聴2023下半期[Published Date])=8))</f>
        <v>0</v>
      </c>
      <c r="K60" s="1">
        <f>SUMPRODUCT((配信視聴2023下半期[Channel Name]=テーブル615[[#This Row],[Channel Name]])*(MONTH(配信視聴2023下半期[Published Date])=9))</f>
        <v>0</v>
      </c>
      <c r="L60" s="1">
        <f>SUMPRODUCT((配信視聴2023下半期[Channel Name]=テーブル615[[#This Row],[Channel Name]])*(MONTH(配信視聴2023下半期[Published Date])=10))</f>
        <v>0</v>
      </c>
      <c r="M60" s="1">
        <f>SUMPRODUCT((配信視聴2023下半期[Channel Name]=テーブル615[[#This Row],[Channel Name]])*(MONTH(配信視聴2023下半期[Published Date])=11))</f>
        <v>1</v>
      </c>
      <c r="N60" s="1">
        <f>SUMPRODUCT((配信視聴2023下半期[Channel Name]=テーブル615[[#This Row],[Channel Name]])*(MONTH(配信視聴2023下半期[Published Date])=12))</f>
        <v>0</v>
      </c>
    </row>
    <row r="61" spans="2:14" x14ac:dyDescent="0.25">
      <c r="B61" s="1" t="s">
        <v>1631</v>
      </c>
      <c r="C61" s="1" t="s">
        <v>8</v>
      </c>
      <c r="D61" s="1" t="s">
        <v>1632</v>
      </c>
      <c r="E61" s="1" t="s">
        <v>1633</v>
      </c>
      <c r="G61" s="1" t="s">
        <v>40</v>
      </c>
      <c r="H61" s="1">
        <f>COUNTIF(配信視聴2023下半期[Channel Name], テーブル615[[#This Row],[Channel Name]])</f>
        <v>1</v>
      </c>
      <c r="I61" s="1">
        <f>SUMPRODUCT((配信視聴2023下半期[Channel Name]=テーブル615[[#This Row],[Channel Name]])*(MONTH(配信視聴2023下半期[Published Date])=7))</f>
        <v>0</v>
      </c>
      <c r="J61" s="1">
        <f>SUMPRODUCT((配信視聴2023下半期[Channel Name]=テーブル615[[#This Row],[Channel Name]])*(MONTH(配信視聴2023下半期[Published Date])=8))</f>
        <v>0</v>
      </c>
      <c r="K61" s="1">
        <f>SUMPRODUCT((配信視聴2023下半期[Channel Name]=テーブル615[[#This Row],[Channel Name]])*(MONTH(配信視聴2023下半期[Published Date])=9))</f>
        <v>0</v>
      </c>
      <c r="L61" s="1">
        <f>SUMPRODUCT((配信視聴2023下半期[Channel Name]=テーブル615[[#This Row],[Channel Name]])*(MONTH(配信視聴2023下半期[Published Date])=10))</f>
        <v>0</v>
      </c>
      <c r="M61" s="1">
        <f>SUMPRODUCT((配信視聴2023下半期[Channel Name]=テーブル615[[#This Row],[Channel Name]])*(MONTH(配信視聴2023下半期[Published Date])=11))</f>
        <v>0</v>
      </c>
      <c r="N61" s="1">
        <f>SUMPRODUCT((配信視聴2023下半期[Channel Name]=テーブル615[[#This Row],[Channel Name]])*(MONTH(配信視聴2023下半期[Published Date])=12))</f>
        <v>1</v>
      </c>
    </row>
    <row r="62" spans="2:14" x14ac:dyDescent="0.25">
      <c r="B62" s="1" t="s">
        <v>1634</v>
      </c>
      <c r="C62" s="1" t="s">
        <v>20</v>
      </c>
      <c r="D62" s="1" t="s">
        <v>1635</v>
      </c>
      <c r="E62" s="1" t="s">
        <v>1636</v>
      </c>
    </row>
    <row r="63" spans="2:14" x14ac:dyDescent="0.25">
      <c r="B63" s="1" t="s">
        <v>1637</v>
      </c>
      <c r="C63" s="1" t="s">
        <v>8</v>
      </c>
      <c r="D63" s="1" t="s">
        <v>1638</v>
      </c>
      <c r="E63" s="1" t="s">
        <v>1639</v>
      </c>
    </row>
    <row r="64" spans="2:14" x14ac:dyDescent="0.25">
      <c r="B64" s="1" t="s">
        <v>1640</v>
      </c>
      <c r="C64" s="1" t="s">
        <v>8</v>
      </c>
      <c r="D64" s="1" t="s">
        <v>1641</v>
      </c>
      <c r="E64" s="1" t="s">
        <v>1642</v>
      </c>
    </row>
    <row r="65" spans="2:5" x14ac:dyDescent="0.25">
      <c r="B65" s="1" t="s">
        <v>1643</v>
      </c>
      <c r="C65" s="1" t="s">
        <v>9</v>
      </c>
      <c r="D65" s="1" t="s">
        <v>1644</v>
      </c>
      <c r="E65" s="1" t="s">
        <v>1645</v>
      </c>
    </row>
    <row r="66" spans="2:5" x14ac:dyDescent="0.25">
      <c r="B66" s="1" t="s">
        <v>1646</v>
      </c>
      <c r="C66" s="1" t="s">
        <v>9</v>
      </c>
      <c r="D66" s="1" t="s">
        <v>1647</v>
      </c>
      <c r="E66" s="1" t="s">
        <v>1648</v>
      </c>
    </row>
    <row r="67" spans="2:5" x14ac:dyDescent="0.25">
      <c r="B67" s="1" t="s">
        <v>1649</v>
      </c>
      <c r="C67" s="1" t="s">
        <v>34</v>
      </c>
      <c r="D67" s="1" t="s">
        <v>1650</v>
      </c>
      <c r="E67" s="1" t="s">
        <v>1651</v>
      </c>
    </row>
    <row r="68" spans="2:5" x14ac:dyDescent="0.25">
      <c r="B68" s="1" t="s">
        <v>1652</v>
      </c>
      <c r="C68" s="1" t="s">
        <v>46</v>
      </c>
      <c r="D68" s="1" t="s">
        <v>1653</v>
      </c>
      <c r="E68" s="1" t="s">
        <v>1654</v>
      </c>
    </row>
    <row r="69" spans="2:5" x14ac:dyDescent="0.25">
      <c r="B69" s="1" t="s">
        <v>1655</v>
      </c>
      <c r="C69" s="1" t="s">
        <v>44</v>
      </c>
      <c r="D69" s="1" t="s">
        <v>1656</v>
      </c>
      <c r="E69" s="1" t="s">
        <v>1657</v>
      </c>
    </row>
    <row r="70" spans="2:5" x14ac:dyDescent="0.25">
      <c r="B70" s="1" t="s">
        <v>1658</v>
      </c>
      <c r="C70" s="1" t="s">
        <v>34</v>
      </c>
      <c r="D70" s="1" t="s">
        <v>1659</v>
      </c>
      <c r="E70" s="1" t="s">
        <v>1660</v>
      </c>
    </row>
    <row r="71" spans="2:5" x14ac:dyDescent="0.25">
      <c r="B71" s="1" t="s">
        <v>1661</v>
      </c>
      <c r="C71" s="1" t="s">
        <v>19</v>
      </c>
      <c r="D71" s="1" t="s">
        <v>1662</v>
      </c>
      <c r="E71" s="1" t="s">
        <v>1663</v>
      </c>
    </row>
    <row r="72" spans="2:5" x14ac:dyDescent="0.25">
      <c r="B72" s="1" t="s">
        <v>1664</v>
      </c>
      <c r="C72" s="1" t="s">
        <v>14</v>
      </c>
      <c r="D72" s="1" t="s">
        <v>1665</v>
      </c>
      <c r="E72" s="1" t="s">
        <v>1666</v>
      </c>
    </row>
    <row r="73" spans="2:5" x14ac:dyDescent="0.25">
      <c r="B73" s="1" t="s">
        <v>1667</v>
      </c>
      <c r="C73" s="1" t="s">
        <v>23</v>
      </c>
      <c r="D73" s="1" t="s">
        <v>1668</v>
      </c>
      <c r="E73" s="1" t="s">
        <v>1669</v>
      </c>
    </row>
    <row r="74" spans="2:5" x14ac:dyDescent="0.25">
      <c r="B74" s="1" t="s">
        <v>1670</v>
      </c>
      <c r="C74" s="1" t="s">
        <v>9</v>
      </c>
      <c r="D74" s="1" t="s">
        <v>1671</v>
      </c>
      <c r="E74" s="1" t="s">
        <v>1672</v>
      </c>
    </row>
    <row r="75" spans="2:5" x14ac:dyDescent="0.25">
      <c r="B75" s="1" t="s">
        <v>1673</v>
      </c>
      <c r="C75" s="1" t="s">
        <v>17</v>
      </c>
      <c r="D75" s="1" t="s">
        <v>1674</v>
      </c>
      <c r="E75" s="1" t="s">
        <v>1675</v>
      </c>
    </row>
    <row r="76" spans="2:5" x14ac:dyDescent="0.25">
      <c r="B76" s="1" t="s">
        <v>1676</v>
      </c>
      <c r="C76" s="1" t="s">
        <v>38</v>
      </c>
      <c r="D76" s="1" t="s">
        <v>1677</v>
      </c>
      <c r="E76" s="1" t="s">
        <v>1678</v>
      </c>
    </row>
    <row r="77" spans="2:5" x14ac:dyDescent="0.25">
      <c r="B77" s="1" t="s">
        <v>1679</v>
      </c>
      <c r="C77" s="1" t="s">
        <v>18</v>
      </c>
      <c r="D77" s="1" t="s">
        <v>1680</v>
      </c>
      <c r="E77" s="1" t="s">
        <v>1681</v>
      </c>
    </row>
    <row r="78" spans="2:5" x14ac:dyDescent="0.25">
      <c r="B78" s="1" t="s">
        <v>1682</v>
      </c>
      <c r="C78" s="1" t="s">
        <v>14</v>
      </c>
      <c r="D78" s="1" t="s">
        <v>1683</v>
      </c>
      <c r="E78" s="1" t="s">
        <v>1684</v>
      </c>
    </row>
    <row r="79" spans="2:5" x14ac:dyDescent="0.25">
      <c r="B79" s="1" t="s">
        <v>1685</v>
      </c>
      <c r="C79" s="1" t="s">
        <v>23</v>
      </c>
      <c r="D79" s="1" t="s">
        <v>1686</v>
      </c>
      <c r="E79" s="1" t="s">
        <v>1687</v>
      </c>
    </row>
    <row r="80" spans="2:5" x14ac:dyDescent="0.25">
      <c r="B80" s="1" t="s">
        <v>1688</v>
      </c>
      <c r="C80" s="1" t="s">
        <v>30</v>
      </c>
      <c r="D80" s="1" t="s">
        <v>1689</v>
      </c>
      <c r="E80" s="1" t="s">
        <v>1690</v>
      </c>
    </row>
    <row r="81" spans="2:5" x14ac:dyDescent="0.25">
      <c r="B81" s="1" t="s">
        <v>1691</v>
      </c>
      <c r="C81" s="1" t="s">
        <v>22</v>
      </c>
      <c r="D81" s="1" t="s">
        <v>1692</v>
      </c>
      <c r="E81" s="1" t="s">
        <v>1693</v>
      </c>
    </row>
    <row r="82" spans="2:5" x14ac:dyDescent="0.25">
      <c r="B82" s="1" t="s">
        <v>1694</v>
      </c>
      <c r="C82" s="1" t="s">
        <v>38</v>
      </c>
      <c r="D82" s="1" t="s">
        <v>1695</v>
      </c>
      <c r="E82" s="1" t="s">
        <v>1696</v>
      </c>
    </row>
    <row r="83" spans="2:5" x14ac:dyDescent="0.25">
      <c r="B83" s="1" t="s">
        <v>1697</v>
      </c>
      <c r="C83" s="1" t="s">
        <v>9</v>
      </c>
      <c r="D83" s="1" t="s">
        <v>1698</v>
      </c>
      <c r="E83" s="1" t="s">
        <v>1699</v>
      </c>
    </row>
    <row r="84" spans="2:5" x14ac:dyDescent="0.25">
      <c r="B84" s="1" t="s">
        <v>1700</v>
      </c>
      <c r="C84" s="1" t="s">
        <v>14</v>
      </c>
      <c r="D84" s="1" t="s">
        <v>1701</v>
      </c>
      <c r="E84" s="1" t="s">
        <v>1702</v>
      </c>
    </row>
    <row r="85" spans="2:5" x14ac:dyDescent="0.25">
      <c r="B85" s="1" t="s">
        <v>1703</v>
      </c>
      <c r="C85" s="1" t="s">
        <v>8</v>
      </c>
      <c r="D85" s="1" t="s">
        <v>1704</v>
      </c>
      <c r="E85" s="1" t="s">
        <v>1705</v>
      </c>
    </row>
    <row r="86" spans="2:5" x14ac:dyDescent="0.25">
      <c r="B86" s="1" t="s">
        <v>1706</v>
      </c>
      <c r="C86" s="1" t="s">
        <v>14</v>
      </c>
      <c r="D86" s="1" t="s">
        <v>1707</v>
      </c>
      <c r="E86" s="1" t="s">
        <v>1708</v>
      </c>
    </row>
    <row r="87" spans="2:5" x14ac:dyDescent="0.25">
      <c r="B87" s="1" t="s">
        <v>1709</v>
      </c>
      <c r="C87" s="1" t="s">
        <v>38</v>
      </c>
      <c r="D87" s="1" t="s">
        <v>1710</v>
      </c>
      <c r="E87" s="1" t="s">
        <v>1711</v>
      </c>
    </row>
    <row r="88" spans="2:5" x14ac:dyDescent="0.25">
      <c r="B88" s="1" t="s">
        <v>1712</v>
      </c>
      <c r="C88" s="1" t="s">
        <v>9</v>
      </c>
      <c r="D88" s="1" t="s">
        <v>1713</v>
      </c>
      <c r="E88" s="1" t="s">
        <v>1714</v>
      </c>
    </row>
    <row r="89" spans="2:5" x14ac:dyDescent="0.25">
      <c r="B89" s="1" t="s">
        <v>1715</v>
      </c>
      <c r="C89" s="1" t="s">
        <v>13</v>
      </c>
      <c r="D89" s="1" t="s">
        <v>1716</v>
      </c>
      <c r="E89" s="1" t="s">
        <v>1717</v>
      </c>
    </row>
    <row r="90" spans="2:5" x14ac:dyDescent="0.25">
      <c r="B90" s="1" t="s">
        <v>1718</v>
      </c>
      <c r="C90" s="1" t="s">
        <v>9</v>
      </c>
      <c r="D90" s="1" t="s">
        <v>1719</v>
      </c>
      <c r="E90" s="1" t="s">
        <v>1720</v>
      </c>
    </row>
    <row r="91" spans="2:5" x14ac:dyDescent="0.25">
      <c r="B91" s="1" t="s">
        <v>1721</v>
      </c>
      <c r="C91" s="1" t="s">
        <v>14</v>
      </c>
      <c r="D91" s="1" t="s">
        <v>1722</v>
      </c>
      <c r="E91" s="1" t="s">
        <v>1723</v>
      </c>
    </row>
    <row r="92" spans="2:5" x14ac:dyDescent="0.25">
      <c r="B92" s="1" t="s">
        <v>1724</v>
      </c>
      <c r="C92" s="1" t="s">
        <v>63</v>
      </c>
      <c r="D92" s="1" t="s">
        <v>1725</v>
      </c>
      <c r="E92" s="1" t="s">
        <v>1726</v>
      </c>
    </row>
    <row r="93" spans="2:5" x14ac:dyDescent="0.25">
      <c r="B93" s="1" t="s">
        <v>1727</v>
      </c>
      <c r="C93" s="1" t="s">
        <v>38</v>
      </c>
      <c r="D93" s="1" t="s">
        <v>1728</v>
      </c>
      <c r="E93" s="1" t="s">
        <v>1729</v>
      </c>
    </row>
    <row r="94" spans="2:5" x14ac:dyDescent="0.25">
      <c r="B94" s="1" t="s">
        <v>1730</v>
      </c>
      <c r="C94" s="1" t="s">
        <v>9</v>
      </c>
      <c r="D94" s="1" t="s">
        <v>1731</v>
      </c>
      <c r="E94" s="1" t="s">
        <v>1732</v>
      </c>
    </row>
    <row r="95" spans="2:5" x14ac:dyDescent="0.25">
      <c r="B95" s="1" t="s">
        <v>1733</v>
      </c>
      <c r="C95" s="1" t="s">
        <v>22</v>
      </c>
      <c r="D95" s="1" t="s">
        <v>1734</v>
      </c>
      <c r="E95" s="1" t="s">
        <v>1735</v>
      </c>
    </row>
    <row r="96" spans="2:5" x14ac:dyDescent="0.25">
      <c r="B96" s="1" t="s">
        <v>1736</v>
      </c>
      <c r="C96" s="1" t="s">
        <v>9</v>
      </c>
      <c r="D96" s="1" t="s">
        <v>1737</v>
      </c>
      <c r="E96" s="1" t="s">
        <v>1738</v>
      </c>
    </row>
    <row r="97" spans="2:5" x14ac:dyDescent="0.25">
      <c r="B97" s="1" t="s">
        <v>1739</v>
      </c>
      <c r="C97" s="1" t="s">
        <v>9</v>
      </c>
      <c r="D97" s="1" t="s">
        <v>1740</v>
      </c>
      <c r="E97" s="1" t="s">
        <v>1741</v>
      </c>
    </row>
    <row r="98" spans="2:5" x14ac:dyDescent="0.25">
      <c r="B98" s="1" t="s">
        <v>1742</v>
      </c>
      <c r="C98" s="1" t="s">
        <v>22</v>
      </c>
      <c r="D98" s="1" t="s">
        <v>1743</v>
      </c>
      <c r="E98" s="1" t="s">
        <v>1744</v>
      </c>
    </row>
    <row r="99" spans="2:5" x14ac:dyDescent="0.25">
      <c r="B99" s="1" t="s">
        <v>1745</v>
      </c>
      <c r="C99" s="1" t="s">
        <v>14</v>
      </c>
      <c r="D99" s="1" t="s">
        <v>1746</v>
      </c>
      <c r="E99" s="1" t="s">
        <v>1747</v>
      </c>
    </row>
    <row r="100" spans="2:5" x14ac:dyDescent="0.25">
      <c r="B100" s="1" t="s">
        <v>1748</v>
      </c>
      <c r="C100" s="1" t="s">
        <v>22</v>
      </c>
      <c r="D100" s="1" t="s">
        <v>1749</v>
      </c>
      <c r="E100" s="1" t="s">
        <v>1750</v>
      </c>
    </row>
    <row r="101" spans="2:5" x14ac:dyDescent="0.25">
      <c r="B101" s="1" t="s">
        <v>1751</v>
      </c>
      <c r="C101" s="1" t="s">
        <v>17</v>
      </c>
      <c r="D101" s="1" t="s">
        <v>1752</v>
      </c>
      <c r="E101" s="1" t="s">
        <v>1753</v>
      </c>
    </row>
    <row r="102" spans="2:5" x14ac:dyDescent="0.25">
      <c r="B102" s="1" t="s">
        <v>1754</v>
      </c>
      <c r="C102" s="1" t="s">
        <v>14</v>
      </c>
      <c r="D102" s="1" t="s">
        <v>1755</v>
      </c>
      <c r="E102" s="1" t="s">
        <v>1756</v>
      </c>
    </row>
    <row r="103" spans="2:5" x14ac:dyDescent="0.25">
      <c r="B103" s="1" t="s">
        <v>1757</v>
      </c>
      <c r="C103" s="1" t="s">
        <v>9</v>
      </c>
      <c r="D103" s="1" t="s">
        <v>1758</v>
      </c>
      <c r="E103" s="1" t="s">
        <v>1759</v>
      </c>
    </row>
    <row r="104" spans="2:5" x14ac:dyDescent="0.25">
      <c r="B104" s="1" t="s">
        <v>1760</v>
      </c>
      <c r="C104" s="1" t="s">
        <v>17</v>
      </c>
      <c r="D104" s="1" t="s">
        <v>1761</v>
      </c>
      <c r="E104" s="1" t="s">
        <v>1762</v>
      </c>
    </row>
    <row r="105" spans="2:5" x14ac:dyDescent="0.25">
      <c r="B105" s="1" t="s">
        <v>1763</v>
      </c>
      <c r="C105" s="1" t="s">
        <v>30</v>
      </c>
      <c r="D105" s="1" t="s">
        <v>1764</v>
      </c>
      <c r="E105" s="1" t="s">
        <v>1765</v>
      </c>
    </row>
    <row r="106" spans="2:5" x14ac:dyDescent="0.25">
      <c r="B106" s="1" t="s">
        <v>1766</v>
      </c>
      <c r="C106" s="1" t="s">
        <v>19</v>
      </c>
      <c r="D106" s="1" t="s">
        <v>1767</v>
      </c>
      <c r="E106" s="1" t="s">
        <v>1768</v>
      </c>
    </row>
    <row r="107" spans="2:5" x14ac:dyDescent="0.25">
      <c r="B107" s="1" t="s">
        <v>1769</v>
      </c>
      <c r="C107" s="1" t="s">
        <v>22</v>
      </c>
      <c r="D107" s="1" t="s">
        <v>1770</v>
      </c>
      <c r="E107" s="1" t="s">
        <v>1771</v>
      </c>
    </row>
    <row r="108" spans="2:5" x14ac:dyDescent="0.25">
      <c r="B108" s="1" t="s">
        <v>1772</v>
      </c>
      <c r="C108" s="1" t="s">
        <v>65</v>
      </c>
      <c r="D108" s="1" t="s">
        <v>1773</v>
      </c>
      <c r="E108" s="1" t="s">
        <v>1774</v>
      </c>
    </row>
    <row r="109" spans="2:5" x14ac:dyDescent="0.25">
      <c r="B109" s="1" t="s">
        <v>1775</v>
      </c>
      <c r="C109" s="1" t="s">
        <v>9</v>
      </c>
      <c r="D109" s="1" t="s">
        <v>1776</v>
      </c>
      <c r="E109" s="1" t="s">
        <v>1777</v>
      </c>
    </row>
    <row r="110" spans="2:5" x14ac:dyDescent="0.25">
      <c r="B110" s="1" t="s">
        <v>1778</v>
      </c>
      <c r="C110" s="1" t="s">
        <v>14</v>
      </c>
      <c r="D110" s="1" t="s">
        <v>1779</v>
      </c>
      <c r="E110" s="1" t="s">
        <v>1780</v>
      </c>
    </row>
    <row r="111" spans="2:5" x14ac:dyDescent="0.25">
      <c r="B111" s="1" t="s">
        <v>1781</v>
      </c>
      <c r="C111" s="1" t="s">
        <v>22</v>
      </c>
      <c r="D111" s="1" t="s">
        <v>1782</v>
      </c>
      <c r="E111" s="1" t="s">
        <v>1783</v>
      </c>
    </row>
    <row r="112" spans="2:5" x14ac:dyDescent="0.25">
      <c r="B112" s="1" t="s">
        <v>1784</v>
      </c>
      <c r="C112" s="1" t="s">
        <v>82</v>
      </c>
      <c r="D112" s="1" t="s">
        <v>1785</v>
      </c>
      <c r="E112" s="1" t="s">
        <v>1786</v>
      </c>
    </row>
    <row r="113" spans="2:5" x14ac:dyDescent="0.25">
      <c r="B113" s="1" t="s">
        <v>1787</v>
      </c>
      <c r="C113" s="1" t="s">
        <v>13</v>
      </c>
      <c r="D113" s="1" t="s">
        <v>1788</v>
      </c>
      <c r="E113" s="1" t="s">
        <v>1789</v>
      </c>
    </row>
    <row r="114" spans="2:5" x14ac:dyDescent="0.25">
      <c r="B114" s="1" t="s">
        <v>1790</v>
      </c>
      <c r="C114" s="1" t="s">
        <v>8</v>
      </c>
      <c r="D114" s="1" t="s">
        <v>1791</v>
      </c>
      <c r="E114" s="1" t="s">
        <v>1792</v>
      </c>
    </row>
    <row r="115" spans="2:5" x14ac:dyDescent="0.25">
      <c r="B115" s="1" t="s">
        <v>1793</v>
      </c>
      <c r="C115" s="1" t="s">
        <v>84</v>
      </c>
      <c r="D115" s="1" t="s">
        <v>1794</v>
      </c>
      <c r="E115" s="1" t="s">
        <v>1795</v>
      </c>
    </row>
    <row r="116" spans="2:5" x14ac:dyDescent="0.25">
      <c r="B116" s="1" t="s">
        <v>1796</v>
      </c>
      <c r="C116" s="1" t="s">
        <v>17</v>
      </c>
      <c r="D116" s="1" t="s">
        <v>1797</v>
      </c>
      <c r="E116" s="1" t="s">
        <v>1798</v>
      </c>
    </row>
    <row r="117" spans="2:5" x14ac:dyDescent="0.25">
      <c r="B117" s="1" t="s">
        <v>1799</v>
      </c>
      <c r="C117" s="1" t="s">
        <v>28</v>
      </c>
      <c r="D117" s="1" t="s">
        <v>1800</v>
      </c>
      <c r="E117" s="1" t="s">
        <v>1801</v>
      </c>
    </row>
    <row r="118" spans="2:5" x14ac:dyDescent="0.25">
      <c r="B118" s="1" t="s">
        <v>1802</v>
      </c>
      <c r="C118" s="1" t="s">
        <v>38</v>
      </c>
      <c r="D118" s="1" t="s">
        <v>1803</v>
      </c>
      <c r="E118" s="1" t="s">
        <v>1804</v>
      </c>
    </row>
    <row r="119" spans="2:5" x14ac:dyDescent="0.25">
      <c r="B119" s="1" t="s">
        <v>1805</v>
      </c>
      <c r="C119" s="1" t="s">
        <v>26</v>
      </c>
      <c r="D119" s="1" t="s">
        <v>1806</v>
      </c>
      <c r="E119" s="1" t="s">
        <v>1807</v>
      </c>
    </row>
    <row r="120" spans="2:5" x14ac:dyDescent="0.25">
      <c r="B120" s="1" t="s">
        <v>1808</v>
      </c>
      <c r="C120" s="1" t="s">
        <v>14</v>
      </c>
      <c r="D120" s="1" t="s">
        <v>1809</v>
      </c>
      <c r="E120" s="1" t="s">
        <v>1810</v>
      </c>
    </row>
    <row r="121" spans="2:5" x14ac:dyDescent="0.25">
      <c r="B121" s="1" t="s">
        <v>1811</v>
      </c>
      <c r="C121" s="1" t="s">
        <v>86</v>
      </c>
      <c r="D121" s="1" t="s">
        <v>1812</v>
      </c>
      <c r="E121" s="1" t="s">
        <v>1813</v>
      </c>
    </row>
    <row r="122" spans="2:5" x14ac:dyDescent="0.25">
      <c r="B122" s="1" t="s">
        <v>1814</v>
      </c>
      <c r="C122" s="1" t="s">
        <v>60</v>
      </c>
      <c r="D122" s="1" t="s">
        <v>1815</v>
      </c>
      <c r="E122" s="1" t="s">
        <v>1816</v>
      </c>
    </row>
    <row r="123" spans="2:5" x14ac:dyDescent="0.25">
      <c r="B123" s="1" t="s">
        <v>1817</v>
      </c>
      <c r="C123" s="1" t="s">
        <v>63</v>
      </c>
      <c r="D123" s="1" t="s">
        <v>1818</v>
      </c>
      <c r="E123" s="1" t="s">
        <v>1819</v>
      </c>
    </row>
    <row r="124" spans="2:5" x14ac:dyDescent="0.25">
      <c r="B124" s="1" t="s">
        <v>1820</v>
      </c>
      <c r="C124" s="1" t="s">
        <v>18</v>
      </c>
      <c r="D124" s="1" t="s">
        <v>1821</v>
      </c>
      <c r="E124" s="1" t="s">
        <v>1822</v>
      </c>
    </row>
    <row r="125" spans="2:5" x14ac:dyDescent="0.25">
      <c r="B125" s="1" t="s">
        <v>1823</v>
      </c>
      <c r="C125" s="1" t="s">
        <v>28</v>
      </c>
      <c r="D125" s="1" t="s">
        <v>1824</v>
      </c>
      <c r="E125" s="1" t="s">
        <v>1825</v>
      </c>
    </row>
    <row r="126" spans="2:5" x14ac:dyDescent="0.25">
      <c r="B126" s="1" t="s">
        <v>1826</v>
      </c>
      <c r="C126" s="1" t="s">
        <v>14</v>
      </c>
      <c r="D126" s="1" t="s">
        <v>1827</v>
      </c>
      <c r="E126" s="1" t="s">
        <v>1828</v>
      </c>
    </row>
    <row r="127" spans="2:5" x14ac:dyDescent="0.25">
      <c r="B127" s="1" t="s">
        <v>1829</v>
      </c>
      <c r="C127" s="1" t="s">
        <v>8</v>
      </c>
      <c r="D127" s="1" t="s">
        <v>1830</v>
      </c>
      <c r="E127" s="1" t="s">
        <v>1831</v>
      </c>
    </row>
    <row r="128" spans="2:5" x14ac:dyDescent="0.25">
      <c r="B128" s="1" t="s">
        <v>1832</v>
      </c>
      <c r="C128" s="1" t="s">
        <v>13</v>
      </c>
      <c r="D128" s="1" t="s">
        <v>1833</v>
      </c>
      <c r="E128" s="1" t="s">
        <v>1834</v>
      </c>
    </row>
    <row r="129" spans="2:5" x14ac:dyDescent="0.25">
      <c r="B129" s="1" t="s">
        <v>1835</v>
      </c>
      <c r="C129" s="1" t="s">
        <v>8</v>
      </c>
      <c r="D129" s="1" t="s">
        <v>1836</v>
      </c>
      <c r="E129" s="1" t="s">
        <v>1837</v>
      </c>
    </row>
    <row r="130" spans="2:5" x14ac:dyDescent="0.25">
      <c r="B130" s="1" t="s">
        <v>1838</v>
      </c>
      <c r="C130" s="1" t="s">
        <v>22</v>
      </c>
      <c r="D130" s="1" t="s">
        <v>1839</v>
      </c>
      <c r="E130" s="1" t="s">
        <v>1840</v>
      </c>
    </row>
    <row r="131" spans="2:5" x14ac:dyDescent="0.25">
      <c r="B131" s="1" t="s">
        <v>1841</v>
      </c>
      <c r="C131" s="1" t="s">
        <v>8</v>
      </c>
      <c r="D131" s="1" t="s">
        <v>1842</v>
      </c>
      <c r="E131" s="1" t="s">
        <v>1843</v>
      </c>
    </row>
    <row r="132" spans="2:5" x14ac:dyDescent="0.25">
      <c r="B132" s="1" t="s">
        <v>1844</v>
      </c>
      <c r="C132" s="1" t="s">
        <v>8</v>
      </c>
      <c r="D132" s="1" t="s">
        <v>1845</v>
      </c>
      <c r="E132" s="1" t="s">
        <v>1846</v>
      </c>
    </row>
    <row r="133" spans="2:5" x14ac:dyDescent="0.25">
      <c r="B133" s="1" t="s">
        <v>1847</v>
      </c>
      <c r="C133" s="1" t="s">
        <v>9</v>
      </c>
      <c r="D133" s="1" t="s">
        <v>1848</v>
      </c>
      <c r="E133" s="1" t="s">
        <v>1849</v>
      </c>
    </row>
    <row r="134" spans="2:5" x14ac:dyDescent="0.25">
      <c r="B134" s="1" t="s">
        <v>1850</v>
      </c>
      <c r="C134" s="1" t="s">
        <v>12</v>
      </c>
      <c r="D134" s="1" t="s">
        <v>1851</v>
      </c>
      <c r="E134" s="1" t="s">
        <v>1852</v>
      </c>
    </row>
    <row r="135" spans="2:5" x14ac:dyDescent="0.25">
      <c r="B135" s="1" t="s">
        <v>1853</v>
      </c>
      <c r="C135" s="1" t="s">
        <v>8</v>
      </c>
      <c r="D135" s="1" t="s">
        <v>1854</v>
      </c>
      <c r="E135" s="1" t="s">
        <v>1855</v>
      </c>
    </row>
    <row r="136" spans="2:5" x14ac:dyDescent="0.25">
      <c r="B136" s="1" t="s">
        <v>1856</v>
      </c>
      <c r="C136" s="1" t="s">
        <v>79</v>
      </c>
      <c r="D136" s="1" t="s">
        <v>1857</v>
      </c>
      <c r="E136" s="1" t="s">
        <v>1858</v>
      </c>
    </row>
    <row r="137" spans="2:5" x14ac:dyDescent="0.25">
      <c r="B137" s="1" t="s">
        <v>1859</v>
      </c>
      <c r="C137" s="1" t="s">
        <v>19</v>
      </c>
      <c r="D137" s="1" t="s">
        <v>1860</v>
      </c>
      <c r="E137" s="1" t="s">
        <v>1861</v>
      </c>
    </row>
    <row r="138" spans="2:5" x14ac:dyDescent="0.25">
      <c r="B138" s="1" t="s">
        <v>1862</v>
      </c>
      <c r="C138" s="1" t="s">
        <v>9</v>
      </c>
      <c r="D138" s="1" t="s">
        <v>1863</v>
      </c>
      <c r="E138" s="1" t="s">
        <v>1864</v>
      </c>
    </row>
    <row r="139" spans="2:5" x14ac:dyDescent="0.25">
      <c r="B139" s="1" t="s">
        <v>1865</v>
      </c>
      <c r="C139" s="1" t="s">
        <v>23</v>
      </c>
      <c r="D139" s="1" t="s">
        <v>1866</v>
      </c>
      <c r="E139" s="1" t="s">
        <v>1867</v>
      </c>
    </row>
    <row r="140" spans="2:5" x14ac:dyDescent="0.25">
      <c r="B140" s="1" t="s">
        <v>1868</v>
      </c>
      <c r="C140" s="1" t="s">
        <v>9</v>
      </c>
      <c r="D140" s="1" t="s">
        <v>1869</v>
      </c>
      <c r="E140" s="1" t="s">
        <v>1870</v>
      </c>
    </row>
    <row r="141" spans="2:5" x14ac:dyDescent="0.25">
      <c r="B141" s="1" t="s">
        <v>1871</v>
      </c>
      <c r="C141" s="1" t="s">
        <v>8</v>
      </c>
      <c r="D141" s="1" t="s">
        <v>1872</v>
      </c>
      <c r="E141" s="1" t="s">
        <v>1873</v>
      </c>
    </row>
    <row r="142" spans="2:5" x14ac:dyDescent="0.25">
      <c r="B142" s="1" t="s">
        <v>1874</v>
      </c>
      <c r="C142" s="1" t="s">
        <v>25</v>
      </c>
      <c r="D142" s="1" t="s">
        <v>1875</v>
      </c>
      <c r="E142" s="1" t="s">
        <v>1876</v>
      </c>
    </row>
    <row r="143" spans="2:5" x14ac:dyDescent="0.25">
      <c r="B143" s="1" t="s">
        <v>1877</v>
      </c>
      <c r="C143" s="1" t="s">
        <v>39</v>
      </c>
      <c r="D143" s="1" t="s">
        <v>1878</v>
      </c>
      <c r="E143" s="1" t="s">
        <v>1879</v>
      </c>
    </row>
    <row r="144" spans="2:5" x14ac:dyDescent="0.25">
      <c r="B144" s="1" t="s">
        <v>1880</v>
      </c>
      <c r="C144" s="1" t="s">
        <v>8</v>
      </c>
      <c r="D144" s="1" t="s">
        <v>1881</v>
      </c>
      <c r="E144" s="1" t="s">
        <v>1882</v>
      </c>
    </row>
    <row r="145" spans="2:5" x14ac:dyDescent="0.25">
      <c r="B145" s="1" t="s">
        <v>1883</v>
      </c>
      <c r="C145" s="1" t="s">
        <v>8</v>
      </c>
      <c r="D145" s="1" t="s">
        <v>1884</v>
      </c>
      <c r="E145" s="1" t="s">
        <v>1885</v>
      </c>
    </row>
    <row r="146" spans="2:5" x14ac:dyDescent="0.25">
      <c r="B146" s="1" t="s">
        <v>1886</v>
      </c>
      <c r="C146" s="1" t="s">
        <v>8</v>
      </c>
      <c r="D146" s="1" t="s">
        <v>1887</v>
      </c>
      <c r="E146" s="1" t="s">
        <v>1888</v>
      </c>
    </row>
    <row r="147" spans="2:5" x14ac:dyDescent="0.25">
      <c r="B147" s="1" t="s">
        <v>1889</v>
      </c>
      <c r="C147" s="1" t="s">
        <v>14</v>
      </c>
      <c r="D147" s="1" t="s">
        <v>1890</v>
      </c>
      <c r="E147" s="1" t="s">
        <v>1891</v>
      </c>
    </row>
    <row r="148" spans="2:5" x14ac:dyDescent="0.25">
      <c r="B148" s="1" t="s">
        <v>1892</v>
      </c>
      <c r="C148" s="1" t="s">
        <v>12</v>
      </c>
      <c r="D148" s="1" t="s">
        <v>1893</v>
      </c>
      <c r="E148" s="1" t="s">
        <v>1894</v>
      </c>
    </row>
    <row r="149" spans="2:5" x14ac:dyDescent="0.25">
      <c r="B149" s="1" t="s">
        <v>1895</v>
      </c>
      <c r="C149" s="1" t="s">
        <v>8</v>
      </c>
      <c r="D149" s="1" t="s">
        <v>1896</v>
      </c>
      <c r="E149" s="1" t="s">
        <v>1897</v>
      </c>
    </row>
    <row r="150" spans="2:5" x14ac:dyDescent="0.25">
      <c r="B150" s="1" t="s">
        <v>1898</v>
      </c>
      <c r="C150" s="1" t="s">
        <v>12</v>
      </c>
      <c r="D150" s="1" t="s">
        <v>1899</v>
      </c>
      <c r="E150" s="1" t="s">
        <v>1900</v>
      </c>
    </row>
    <row r="151" spans="2:5" x14ac:dyDescent="0.25">
      <c r="B151" s="1" t="s">
        <v>1901</v>
      </c>
      <c r="C151" s="1" t="s">
        <v>8</v>
      </c>
      <c r="D151" s="1" t="s">
        <v>1902</v>
      </c>
      <c r="E151" s="1" t="s">
        <v>1903</v>
      </c>
    </row>
    <row r="152" spans="2:5" x14ac:dyDescent="0.25">
      <c r="B152" s="1" t="s">
        <v>1904</v>
      </c>
      <c r="C152" s="1" t="s">
        <v>17</v>
      </c>
      <c r="D152" s="1" t="s">
        <v>1905</v>
      </c>
      <c r="E152" s="1" t="s">
        <v>1906</v>
      </c>
    </row>
    <row r="153" spans="2:5" x14ac:dyDescent="0.25">
      <c r="B153" s="1" t="s">
        <v>1907</v>
      </c>
      <c r="C153" s="1" t="s">
        <v>70</v>
      </c>
      <c r="D153" s="1" t="s">
        <v>1908</v>
      </c>
      <c r="E153" s="1" t="s">
        <v>1909</v>
      </c>
    </row>
    <row r="154" spans="2:5" x14ac:dyDescent="0.25">
      <c r="B154" s="1" t="s">
        <v>1910</v>
      </c>
      <c r="C154" s="1" t="s">
        <v>17</v>
      </c>
      <c r="D154" s="1" t="s">
        <v>1911</v>
      </c>
      <c r="E154" s="1" t="s">
        <v>1912</v>
      </c>
    </row>
    <row r="155" spans="2:5" x14ac:dyDescent="0.25">
      <c r="B155" s="1" t="s">
        <v>1913</v>
      </c>
      <c r="C155" s="1" t="s">
        <v>9</v>
      </c>
      <c r="D155" s="1" t="s">
        <v>1914</v>
      </c>
      <c r="E155" s="1" t="s">
        <v>1915</v>
      </c>
    </row>
    <row r="156" spans="2:5" x14ac:dyDescent="0.25">
      <c r="B156" s="1" t="s">
        <v>1916</v>
      </c>
      <c r="C156" s="1" t="s">
        <v>70</v>
      </c>
      <c r="D156" s="1" t="s">
        <v>1917</v>
      </c>
      <c r="E156" s="1" t="s">
        <v>1918</v>
      </c>
    </row>
    <row r="157" spans="2:5" x14ac:dyDescent="0.25">
      <c r="B157" s="1" t="s">
        <v>1919</v>
      </c>
      <c r="C157" s="1" t="s">
        <v>17</v>
      </c>
      <c r="D157" s="1" t="s">
        <v>1920</v>
      </c>
      <c r="E157" s="1" t="s">
        <v>1921</v>
      </c>
    </row>
    <row r="158" spans="2:5" x14ac:dyDescent="0.25">
      <c r="B158" s="1" t="s">
        <v>1922</v>
      </c>
      <c r="C158" s="1" t="s">
        <v>8</v>
      </c>
      <c r="D158" s="1" t="s">
        <v>1923</v>
      </c>
      <c r="E158" s="1" t="s">
        <v>1924</v>
      </c>
    </row>
    <row r="159" spans="2:5" x14ac:dyDescent="0.25">
      <c r="B159" s="1" t="s">
        <v>1925</v>
      </c>
      <c r="C159" s="1" t="s">
        <v>16</v>
      </c>
      <c r="D159" s="1" t="s">
        <v>1926</v>
      </c>
      <c r="E159" s="1" t="s">
        <v>1927</v>
      </c>
    </row>
    <row r="160" spans="2:5" x14ac:dyDescent="0.25">
      <c r="B160" s="1" t="s">
        <v>1928</v>
      </c>
      <c r="C160" s="1" t="s">
        <v>17</v>
      </c>
      <c r="D160" s="1" t="s">
        <v>1929</v>
      </c>
      <c r="E160" s="1" t="s">
        <v>1930</v>
      </c>
    </row>
    <row r="161" spans="2:5" x14ac:dyDescent="0.25">
      <c r="B161" s="1" t="s">
        <v>1931</v>
      </c>
      <c r="C161" s="1" t="s">
        <v>9</v>
      </c>
      <c r="D161" s="1" t="s">
        <v>1932</v>
      </c>
      <c r="E161" s="1" t="s">
        <v>1933</v>
      </c>
    </row>
    <row r="162" spans="2:5" x14ac:dyDescent="0.25">
      <c r="B162" s="1" t="s">
        <v>1934</v>
      </c>
      <c r="C162" s="1" t="s">
        <v>8</v>
      </c>
      <c r="D162" s="1" t="s">
        <v>1935</v>
      </c>
      <c r="E162" s="1" t="s">
        <v>1936</v>
      </c>
    </row>
    <row r="163" spans="2:5" x14ac:dyDescent="0.25">
      <c r="B163" s="1" t="s">
        <v>1937</v>
      </c>
      <c r="C163" s="1" t="s">
        <v>9</v>
      </c>
      <c r="D163" s="1" t="s">
        <v>1938</v>
      </c>
      <c r="E163" s="1" t="s">
        <v>1939</v>
      </c>
    </row>
    <row r="164" spans="2:5" x14ac:dyDescent="0.25">
      <c r="B164" s="1" t="s">
        <v>1940</v>
      </c>
      <c r="C164" s="1" t="s">
        <v>9</v>
      </c>
      <c r="D164" s="1" t="s">
        <v>1941</v>
      </c>
      <c r="E164" s="1" t="s">
        <v>1942</v>
      </c>
    </row>
    <row r="165" spans="2:5" x14ac:dyDescent="0.25">
      <c r="B165" s="1" t="s">
        <v>1943</v>
      </c>
      <c r="C165" s="1" t="s">
        <v>12</v>
      </c>
      <c r="D165" s="1" t="s">
        <v>1944</v>
      </c>
      <c r="E165" s="1" t="s">
        <v>1945</v>
      </c>
    </row>
    <row r="166" spans="2:5" x14ac:dyDescent="0.25">
      <c r="B166" s="1" t="s">
        <v>1946</v>
      </c>
      <c r="C166" s="1" t="s">
        <v>90</v>
      </c>
      <c r="D166" s="1" t="s">
        <v>1947</v>
      </c>
      <c r="E166" s="1" t="s">
        <v>1948</v>
      </c>
    </row>
    <row r="167" spans="2:5" x14ac:dyDescent="0.25">
      <c r="B167" s="1" t="s">
        <v>1949</v>
      </c>
      <c r="C167" s="1" t="s">
        <v>12</v>
      </c>
      <c r="D167" s="1" t="s">
        <v>1950</v>
      </c>
      <c r="E167" s="1" t="s">
        <v>1951</v>
      </c>
    </row>
    <row r="168" spans="2:5" x14ac:dyDescent="0.25">
      <c r="B168" s="1" t="s">
        <v>1952</v>
      </c>
      <c r="C168" s="1" t="s">
        <v>38</v>
      </c>
      <c r="D168" s="1" t="s">
        <v>1953</v>
      </c>
      <c r="E168" s="1" t="s">
        <v>1954</v>
      </c>
    </row>
    <row r="169" spans="2:5" x14ac:dyDescent="0.25">
      <c r="B169" s="1" t="s">
        <v>1955</v>
      </c>
      <c r="C169" s="1" t="s">
        <v>92</v>
      </c>
      <c r="D169" s="1" t="s">
        <v>1956</v>
      </c>
      <c r="E169" s="1" t="s">
        <v>1957</v>
      </c>
    </row>
    <row r="170" spans="2:5" x14ac:dyDescent="0.25">
      <c r="B170" s="1" t="s">
        <v>1958</v>
      </c>
      <c r="C170" s="1" t="s">
        <v>14</v>
      </c>
      <c r="D170" s="1" t="s">
        <v>1959</v>
      </c>
      <c r="E170" s="1" t="s">
        <v>1960</v>
      </c>
    </row>
    <row r="171" spans="2:5" x14ac:dyDescent="0.25">
      <c r="B171" s="1" t="s">
        <v>1961</v>
      </c>
      <c r="C171" s="1" t="s">
        <v>35</v>
      </c>
      <c r="D171" s="1" t="s">
        <v>1962</v>
      </c>
      <c r="E171" s="1" t="s">
        <v>1963</v>
      </c>
    </row>
    <row r="172" spans="2:5" x14ac:dyDescent="0.25">
      <c r="B172" s="1" t="s">
        <v>1964</v>
      </c>
      <c r="C172" s="1" t="s">
        <v>17</v>
      </c>
      <c r="D172" s="1" t="s">
        <v>1965</v>
      </c>
      <c r="E172" s="1" t="s">
        <v>1966</v>
      </c>
    </row>
    <row r="173" spans="2:5" x14ac:dyDescent="0.25">
      <c r="B173" s="1" t="s">
        <v>1967</v>
      </c>
      <c r="C173" s="1" t="s">
        <v>56</v>
      </c>
      <c r="D173" s="1" t="s">
        <v>1968</v>
      </c>
      <c r="E173" s="1" t="s">
        <v>1969</v>
      </c>
    </row>
    <row r="174" spans="2:5" x14ac:dyDescent="0.25">
      <c r="B174" s="1" t="s">
        <v>1970</v>
      </c>
      <c r="C174" s="1" t="s">
        <v>53</v>
      </c>
      <c r="D174" s="1" t="s">
        <v>1971</v>
      </c>
      <c r="E174" s="1" t="s">
        <v>1972</v>
      </c>
    </row>
    <row r="175" spans="2:5" x14ac:dyDescent="0.25">
      <c r="B175" s="1" t="s">
        <v>1973</v>
      </c>
      <c r="C175" s="1" t="s">
        <v>55</v>
      </c>
      <c r="D175" s="1" t="s">
        <v>1974</v>
      </c>
      <c r="E175" s="1" t="s">
        <v>1975</v>
      </c>
    </row>
    <row r="176" spans="2:5" x14ac:dyDescent="0.25">
      <c r="B176" s="1" t="s">
        <v>1976</v>
      </c>
      <c r="C176" s="1" t="s">
        <v>8</v>
      </c>
      <c r="D176" s="1" t="s">
        <v>1977</v>
      </c>
      <c r="E176" s="1" t="s">
        <v>1978</v>
      </c>
    </row>
    <row r="177" spans="2:5" x14ac:dyDescent="0.25">
      <c r="B177" s="1" t="s">
        <v>1979</v>
      </c>
      <c r="C177" s="1" t="s">
        <v>9</v>
      </c>
      <c r="D177" s="1" t="s">
        <v>1980</v>
      </c>
      <c r="E177" s="1" t="s">
        <v>1981</v>
      </c>
    </row>
    <row r="178" spans="2:5" x14ac:dyDescent="0.25">
      <c r="B178" s="1" t="s">
        <v>1982</v>
      </c>
      <c r="C178" s="1" t="s">
        <v>12</v>
      </c>
      <c r="D178" s="1" t="s">
        <v>1983</v>
      </c>
      <c r="E178" s="1" t="s">
        <v>1984</v>
      </c>
    </row>
    <row r="179" spans="2:5" x14ac:dyDescent="0.25">
      <c r="B179" s="1" t="s">
        <v>1985</v>
      </c>
      <c r="C179" s="1" t="s">
        <v>27</v>
      </c>
      <c r="D179" s="1" t="s">
        <v>1986</v>
      </c>
      <c r="E179" s="1" t="s">
        <v>1987</v>
      </c>
    </row>
    <row r="180" spans="2:5" x14ac:dyDescent="0.25">
      <c r="B180" s="1" t="s">
        <v>1988</v>
      </c>
      <c r="C180" s="1" t="s">
        <v>12</v>
      </c>
      <c r="D180" s="1" t="s">
        <v>1989</v>
      </c>
      <c r="E180" s="1" t="s">
        <v>1990</v>
      </c>
    </row>
    <row r="181" spans="2:5" x14ac:dyDescent="0.25">
      <c r="B181" s="1" t="s">
        <v>1991</v>
      </c>
      <c r="C181" s="1" t="s">
        <v>14</v>
      </c>
      <c r="D181" s="1" t="s">
        <v>1992</v>
      </c>
      <c r="E181" s="1" t="s">
        <v>1993</v>
      </c>
    </row>
    <row r="182" spans="2:5" x14ac:dyDescent="0.25">
      <c r="B182" s="1" t="s">
        <v>1994</v>
      </c>
      <c r="C182" s="1" t="s">
        <v>17</v>
      </c>
      <c r="D182" s="1" t="s">
        <v>1995</v>
      </c>
      <c r="E182" s="1" t="s">
        <v>1996</v>
      </c>
    </row>
    <row r="183" spans="2:5" x14ac:dyDescent="0.25">
      <c r="B183" s="1" t="s">
        <v>1997</v>
      </c>
      <c r="C183" s="1" t="s">
        <v>13</v>
      </c>
      <c r="D183" s="1" t="s">
        <v>1998</v>
      </c>
      <c r="E183" s="1" t="s">
        <v>1999</v>
      </c>
    </row>
    <row r="184" spans="2:5" x14ac:dyDescent="0.25">
      <c r="B184" s="1" t="s">
        <v>2000</v>
      </c>
      <c r="C184" s="1" t="s">
        <v>9</v>
      </c>
      <c r="D184" s="1" t="s">
        <v>2001</v>
      </c>
      <c r="E184" s="1" t="s">
        <v>2002</v>
      </c>
    </row>
    <row r="185" spans="2:5" x14ac:dyDescent="0.25">
      <c r="B185" s="1" t="s">
        <v>2003</v>
      </c>
      <c r="C185" s="1" t="s">
        <v>38</v>
      </c>
      <c r="D185" s="1" t="s">
        <v>2004</v>
      </c>
      <c r="E185" s="1" t="s">
        <v>2005</v>
      </c>
    </row>
    <row r="186" spans="2:5" x14ac:dyDescent="0.25">
      <c r="B186" s="1" t="s">
        <v>2006</v>
      </c>
      <c r="C186" s="1" t="s">
        <v>8</v>
      </c>
      <c r="D186" s="1" t="s">
        <v>2007</v>
      </c>
      <c r="E186" s="1" t="s">
        <v>2008</v>
      </c>
    </row>
    <row r="187" spans="2:5" x14ac:dyDescent="0.25">
      <c r="B187" s="1" t="s">
        <v>2009</v>
      </c>
      <c r="C187" s="1" t="s">
        <v>23</v>
      </c>
      <c r="D187" s="1" t="s">
        <v>2010</v>
      </c>
      <c r="E187" s="1" t="s">
        <v>2011</v>
      </c>
    </row>
    <row r="188" spans="2:5" x14ac:dyDescent="0.25">
      <c r="B188" s="1" t="s">
        <v>2012</v>
      </c>
      <c r="C188" s="1" t="s">
        <v>17</v>
      </c>
      <c r="D188" s="1" t="s">
        <v>2013</v>
      </c>
      <c r="E188" s="1" t="s">
        <v>2014</v>
      </c>
    </row>
    <row r="189" spans="2:5" x14ac:dyDescent="0.25">
      <c r="B189" s="1" t="s">
        <v>2015</v>
      </c>
      <c r="C189" s="1" t="s">
        <v>12</v>
      </c>
      <c r="D189" s="1" t="s">
        <v>2016</v>
      </c>
      <c r="E189" s="1" t="s">
        <v>2017</v>
      </c>
    </row>
    <row r="190" spans="2:5" x14ac:dyDescent="0.25">
      <c r="B190" s="1" t="s">
        <v>2018</v>
      </c>
      <c r="C190" s="1" t="s">
        <v>93</v>
      </c>
      <c r="D190" s="1" t="s">
        <v>2019</v>
      </c>
      <c r="E190" s="1" t="s">
        <v>2020</v>
      </c>
    </row>
    <row r="191" spans="2:5" x14ac:dyDescent="0.25">
      <c r="B191" s="1" t="s">
        <v>2021</v>
      </c>
      <c r="C191" s="1" t="s">
        <v>17</v>
      </c>
      <c r="D191" s="1" t="s">
        <v>2022</v>
      </c>
      <c r="E191" s="1" t="s">
        <v>2023</v>
      </c>
    </row>
    <row r="192" spans="2:5" x14ac:dyDescent="0.25">
      <c r="B192" s="1" t="s">
        <v>2024</v>
      </c>
      <c r="C192" s="1" t="s">
        <v>9</v>
      </c>
      <c r="D192" s="1" t="s">
        <v>2025</v>
      </c>
      <c r="E192" s="1" t="s">
        <v>2026</v>
      </c>
    </row>
    <row r="193" spans="2:5" x14ac:dyDescent="0.25">
      <c r="B193" s="1" t="s">
        <v>2027</v>
      </c>
      <c r="C193" s="1" t="s">
        <v>17</v>
      </c>
      <c r="D193" s="1" t="s">
        <v>2028</v>
      </c>
      <c r="E193" s="1" t="s">
        <v>2029</v>
      </c>
    </row>
    <row r="194" spans="2:5" x14ac:dyDescent="0.25">
      <c r="B194" s="1" t="s">
        <v>2030</v>
      </c>
      <c r="C194" s="1" t="s">
        <v>8</v>
      </c>
      <c r="D194" s="1" t="s">
        <v>2031</v>
      </c>
      <c r="E194" s="1" t="s">
        <v>2032</v>
      </c>
    </row>
    <row r="195" spans="2:5" x14ac:dyDescent="0.25">
      <c r="B195" s="1" t="s">
        <v>2033</v>
      </c>
      <c r="C195" s="1" t="s">
        <v>9</v>
      </c>
      <c r="D195" s="1" t="s">
        <v>2034</v>
      </c>
      <c r="E195" s="1" t="s">
        <v>2035</v>
      </c>
    </row>
    <row r="196" spans="2:5" x14ac:dyDescent="0.25">
      <c r="B196" s="1" t="s">
        <v>2036</v>
      </c>
      <c r="C196" s="1" t="s">
        <v>17</v>
      </c>
      <c r="D196" s="1" t="s">
        <v>2037</v>
      </c>
      <c r="E196" s="1" t="s">
        <v>2038</v>
      </c>
    </row>
    <row r="197" spans="2:5" x14ac:dyDescent="0.25">
      <c r="B197" s="1" t="s">
        <v>2039</v>
      </c>
      <c r="C197" s="1" t="s">
        <v>9</v>
      </c>
      <c r="D197" s="1" t="s">
        <v>2040</v>
      </c>
      <c r="E197" s="1" t="s">
        <v>2041</v>
      </c>
    </row>
    <row r="198" spans="2:5" x14ac:dyDescent="0.25">
      <c r="B198" s="1" t="s">
        <v>2042</v>
      </c>
      <c r="C198" s="1" t="s">
        <v>25</v>
      </c>
      <c r="D198" s="1" t="s">
        <v>2043</v>
      </c>
      <c r="E198" s="1" t="s">
        <v>2044</v>
      </c>
    </row>
    <row r="199" spans="2:5" x14ac:dyDescent="0.25">
      <c r="B199" s="1" t="s">
        <v>2045</v>
      </c>
      <c r="C199" s="1" t="s">
        <v>8</v>
      </c>
      <c r="D199" s="1" t="s">
        <v>2046</v>
      </c>
      <c r="E199" s="1" t="s">
        <v>2047</v>
      </c>
    </row>
    <row r="200" spans="2:5" x14ac:dyDescent="0.25">
      <c r="B200" s="1" t="s">
        <v>2048</v>
      </c>
      <c r="C200" s="1" t="s">
        <v>14</v>
      </c>
      <c r="D200" s="1" t="s">
        <v>2049</v>
      </c>
      <c r="E200" s="1" t="s">
        <v>2050</v>
      </c>
    </row>
    <row r="201" spans="2:5" x14ac:dyDescent="0.25">
      <c r="B201" s="1" t="s">
        <v>2051</v>
      </c>
      <c r="C201" s="1" t="s">
        <v>17</v>
      </c>
      <c r="D201" s="1" t="s">
        <v>2052</v>
      </c>
      <c r="E201" s="1" t="s">
        <v>2053</v>
      </c>
    </row>
    <row r="202" spans="2:5" x14ac:dyDescent="0.25">
      <c r="B202" s="1" t="s">
        <v>2054</v>
      </c>
      <c r="C202" s="1" t="s">
        <v>8</v>
      </c>
      <c r="D202" s="1" t="s">
        <v>2055</v>
      </c>
      <c r="E202" s="1" t="s">
        <v>2056</v>
      </c>
    </row>
    <row r="203" spans="2:5" x14ac:dyDescent="0.25">
      <c r="B203" s="1" t="s">
        <v>2057</v>
      </c>
      <c r="C203" s="1" t="s">
        <v>9</v>
      </c>
      <c r="D203" s="1" t="s">
        <v>2058</v>
      </c>
      <c r="E203" s="1" t="s">
        <v>2059</v>
      </c>
    </row>
    <row r="204" spans="2:5" x14ac:dyDescent="0.25">
      <c r="B204" s="1" t="s">
        <v>2060</v>
      </c>
      <c r="C204" s="1" t="s">
        <v>9</v>
      </c>
      <c r="D204" s="1" t="s">
        <v>2061</v>
      </c>
      <c r="E204" s="1" t="s">
        <v>2062</v>
      </c>
    </row>
    <row r="205" spans="2:5" x14ac:dyDescent="0.25">
      <c r="B205" s="1" t="s">
        <v>2063</v>
      </c>
      <c r="C205" s="1" t="s">
        <v>59</v>
      </c>
      <c r="D205" s="1" t="s">
        <v>2064</v>
      </c>
      <c r="E205" s="1" t="s">
        <v>2065</v>
      </c>
    </row>
    <row r="206" spans="2:5" x14ac:dyDescent="0.25">
      <c r="B206" s="1" t="s">
        <v>2066</v>
      </c>
      <c r="C206" s="1" t="s">
        <v>13</v>
      </c>
      <c r="D206" s="1" t="s">
        <v>2067</v>
      </c>
      <c r="E206" s="1" t="s">
        <v>2068</v>
      </c>
    </row>
    <row r="207" spans="2:5" x14ac:dyDescent="0.25">
      <c r="B207" s="1" t="s">
        <v>2069</v>
      </c>
      <c r="C207" s="1" t="s">
        <v>9</v>
      </c>
      <c r="D207" s="1" t="s">
        <v>2070</v>
      </c>
      <c r="E207" s="1" t="s">
        <v>2071</v>
      </c>
    </row>
    <row r="208" spans="2:5" x14ac:dyDescent="0.25">
      <c r="B208" s="1" t="s">
        <v>2072</v>
      </c>
      <c r="C208" s="1" t="s">
        <v>8</v>
      </c>
      <c r="D208" s="1" t="s">
        <v>2073</v>
      </c>
      <c r="E208" s="1" t="s">
        <v>2074</v>
      </c>
    </row>
    <row r="209" spans="2:5" x14ac:dyDescent="0.25">
      <c r="B209" s="1" t="s">
        <v>2075</v>
      </c>
      <c r="C209" s="1" t="s">
        <v>17</v>
      </c>
      <c r="D209" s="1" t="s">
        <v>2076</v>
      </c>
      <c r="E209" s="1" t="s">
        <v>2077</v>
      </c>
    </row>
    <row r="210" spans="2:5" x14ac:dyDescent="0.25">
      <c r="B210" s="1" t="s">
        <v>2078</v>
      </c>
      <c r="C210" s="1" t="s">
        <v>8</v>
      </c>
      <c r="D210" s="1" t="s">
        <v>2079</v>
      </c>
      <c r="E210" s="1" t="s">
        <v>2080</v>
      </c>
    </row>
    <row r="211" spans="2:5" x14ac:dyDescent="0.25">
      <c r="B211" s="1" t="s">
        <v>2081</v>
      </c>
      <c r="C211" s="1" t="s">
        <v>31</v>
      </c>
      <c r="D211" s="1" t="s">
        <v>2082</v>
      </c>
      <c r="E211" s="1" t="s">
        <v>2083</v>
      </c>
    </row>
    <row r="212" spans="2:5" x14ac:dyDescent="0.25">
      <c r="B212" s="1" t="s">
        <v>2084</v>
      </c>
      <c r="C212" s="1" t="s">
        <v>8</v>
      </c>
      <c r="D212" s="1" t="s">
        <v>2085</v>
      </c>
      <c r="E212" s="1" t="s">
        <v>2086</v>
      </c>
    </row>
    <row r="213" spans="2:5" x14ac:dyDescent="0.25">
      <c r="B213" s="1" t="s">
        <v>2087</v>
      </c>
      <c r="C213" s="1" t="s">
        <v>8</v>
      </c>
      <c r="D213" s="1" t="s">
        <v>2088</v>
      </c>
      <c r="E213" s="1" t="s">
        <v>2089</v>
      </c>
    </row>
    <row r="214" spans="2:5" x14ac:dyDescent="0.25">
      <c r="B214" s="1" t="s">
        <v>2090</v>
      </c>
      <c r="C214" s="1" t="s">
        <v>8</v>
      </c>
      <c r="D214" s="1" t="s">
        <v>2091</v>
      </c>
      <c r="E214" s="1" t="s">
        <v>2092</v>
      </c>
    </row>
    <row r="215" spans="2:5" x14ac:dyDescent="0.25">
      <c r="B215" s="1" t="s">
        <v>2093</v>
      </c>
      <c r="C215" s="1" t="s">
        <v>12</v>
      </c>
      <c r="D215" s="1" t="s">
        <v>2094</v>
      </c>
      <c r="E215" s="1" t="s">
        <v>2095</v>
      </c>
    </row>
    <row r="216" spans="2:5" x14ac:dyDescent="0.25">
      <c r="B216" s="1" t="s">
        <v>2096</v>
      </c>
      <c r="C216" s="1" t="s">
        <v>8</v>
      </c>
      <c r="D216" s="1" t="s">
        <v>2097</v>
      </c>
      <c r="E216" s="1" t="s">
        <v>2098</v>
      </c>
    </row>
    <row r="217" spans="2:5" x14ac:dyDescent="0.25">
      <c r="B217" s="1" t="s">
        <v>2099</v>
      </c>
      <c r="C217" s="1" t="s">
        <v>12</v>
      </c>
      <c r="D217" s="1" t="s">
        <v>2100</v>
      </c>
      <c r="E217" s="1" t="s">
        <v>2101</v>
      </c>
    </row>
    <row r="218" spans="2:5" x14ac:dyDescent="0.25">
      <c r="B218" s="1" t="s">
        <v>2102</v>
      </c>
      <c r="C218" s="1" t="s">
        <v>26</v>
      </c>
      <c r="D218" s="1" t="s">
        <v>2103</v>
      </c>
      <c r="E218" s="1" t="s">
        <v>2104</v>
      </c>
    </row>
    <row r="219" spans="2:5" x14ac:dyDescent="0.25">
      <c r="B219" s="1" t="s">
        <v>2105</v>
      </c>
      <c r="C219" s="1" t="s">
        <v>8</v>
      </c>
      <c r="D219" s="1" t="s">
        <v>2106</v>
      </c>
      <c r="E219" s="1" t="s">
        <v>2107</v>
      </c>
    </row>
    <row r="220" spans="2:5" x14ac:dyDescent="0.25">
      <c r="B220" s="1" t="s">
        <v>2108</v>
      </c>
      <c r="C220" s="1" t="s">
        <v>55</v>
      </c>
      <c r="D220" s="1" t="s">
        <v>2109</v>
      </c>
      <c r="E220" s="1" t="s">
        <v>2110</v>
      </c>
    </row>
    <row r="221" spans="2:5" x14ac:dyDescent="0.25">
      <c r="B221" s="1" t="s">
        <v>2111</v>
      </c>
      <c r="C221" s="1" t="s">
        <v>9</v>
      </c>
      <c r="D221" s="1" t="s">
        <v>2112</v>
      </c>
      <c r="E221" s="1" t="s">
        <v>2113</v>
      </c>
    </row>
    <row r="222" spans="2:5" x14ac:dyDescent="0.25">
      <c r="B222" s="1" t="s">
        <v>2114</v>
      </c>
      <c r="C222" s="1" t="s">
        <v>94</v>
      </c>
      <c r="D222" s="1" t="s">
        <v>2115</v>
      </c>
      <c r="E222" s="1" t="s">
        <v>2116</v>
      </c>
    </row>
    <row r="223" spans="2:5" x14ac:dyDescent="0.25">
      <c r="B223" s="1" t="s">
        <v>2117</v>
      </c>
      <c r="C223" s="1" t="s">
        <v>19</v>
      </c>
      <c r="D223" s="1" t="s">
        <v>2118</v>
      </c>
      <c r="E223" s="1" t="s">
        <v>2119</v>
      </c>
    </row>
    <row r="224" spans="2:5" x14ac:dyDescent="0.25">
      <c r="B224" s="1" t="s">
        <v>2120</v>
      </c>
      <c r="C224" s="1" t="s">
        <v>57</v>
      </c>
      <c r="D224" s="1" t="s">
        <v>2121</v>
      </c>
      <c r="E224" s="1" t="s">
        <v>2122</v>
      </c>
    </row>
    <row r="225" spans="2:5" x14ac:dyDescent="0.25">
      <c r="B225" s="1" t="s">
        <v>2123</v>
      </c>
      <c r="C225" s="1" t="s">
        <v>12</v>
      </c>
      <c r="D225" s="1" t="s">
        <v>2124</v>
      </c>
      <c r="E225" s="1" t="s">
        <v>2125</v>
      </c>
    </row>
    <row r="226" spans="2:5" x14ac:dyDescent="0.25">
      <c r="B226" s="1" t="s">
        <v>2126</v>
      </c>
      <c r="C226" s="1" t="s">
        <v>14</v>
      </c>
      <c r="D226" s="1" t="s">
        <v>2127</v>
      </c>
      <c r="E226" s="1" t="s">
        <v>2128</v>
      </c>
    </row>
    <row r="227" spans="2:5" x14ac:dyDescent="0.25">
      <c r="B227" s="1" t="s">
        <v>2129</v>
      </c>
      <c r="C227" s="1" t="s">
        <v>12</v>
      </c>
      <c r="D227" s="1" t="s">
        <v>2130</v>
      </c>
      <c r="E227" s="1" t="s">
        <v>2131</v>
      </c>
    </row>
    <row r="228" spans="2:5" x14ac:dyDescent="0.25">
      <c r="B228" s="1" t="s">
        <v>2132</v>
      </c>
      <c r="C228" s="1" t="s">
        <v>12</v>
      </c>
      <c r="D228" s="1" t="s">
        <v>2133</v>
      </c>
      <c r="E228" s="1" t="s">
        <v>2134</v>
      </c>
    </row>
    <row r="229" spans="2:5" x14ac:dyDescent="0.25">
      <c r="B229" s="1" t="s">
        <v>2135</v>
      </c>
      <c r="C229" s="1" t="s">
        <v>16</v>
      </c>
      <c r="D229" s="1" t="s">
        <v>2136</v>
      </c>
      <c r="E229" s="1" t="s">
        <v>2137</v>
      </c>
    </row>
    <row r="230" spans="2:5" x14ac:dyDescent="0.25">
      <c r="B230" s="1" t="s">
        <v>2138</v>
      </c>
      <c r="C230" s="1" t="s">
        <v>14</v>
      </c>
      <c r="D230" s="1" t="s">
        <v>2139</v>
      </c>
      <c r="E230" s="1" t="s">
        <v>2140</v>
      </c>
    </row>
    <row r="231" spans="2:5" x14ac:dyDescent="0.25">
      <c r="B231" s="1" t="s">
        <v>2141</v>
      </c>
      <c r="C231" s="1" t="s">
        <v>16</v>
      </c>
      <c r="D231" s="1" t="s">
        <v>2142</v>
      </c>
      <c r="E231" s="1" t="s">
        <v>2143</v>
      </c>
    </row>
    <row r="232" spans="2:5" x14ac:dyDescent="0.25">
      <c r="B232" s="1" t="s">
        <v>2144</v>
      </c>
      <c r="C232" s="1" t="s">
        <v>14</v>
      </c>
      <c r="D232" s="1" t="s">
        <v>2145</v>
      </c>
      <c r="E232" s="1" t="s">
        <v>2146</v>
      </c>
    </row>
    <row r="233" spans="2:5" x14ac:dyDescent="0.25">
      <c r="B233" s="1" t="s">
        <v>2147</v>
      </c>
      <c r="C233" s="1" t="s">
        <v>8</v>
      </c>
      <c r="D233" s="1" t="s">
        <v>2148</v>
      </c>
      <c r="E233" s="1" t="s">
        <v>2149</v>
      </c>
    </row>
    <row r="234" spans="2:5" x14ac:dyDescent="0.25">
      <c r="B234" s="1" t="s">
        <v>2150</v>
      </c>
      <c r="C234" s="1" t="s">
        <v>13</v>
      </c>
      <c r="D234" s="1" t="s">
        <v>2151</v>
      </c>
      <c r="E234" s="1" t="s">
        <v>2152</v>
      </c>
    </row>
    <row r="235" spans="2:5" x14ac:dyDescent="0.25">
      <c r="B235" s="1" t="s">
        <v>2153</v>
      </c>
      <c r="C235" s="1" t="s">
        <v>74</v>
      </c>
      <c r="D235" s="1" t="s">
        <v>2154</v>
      </c>
      <c r="E235" s="1" t="s">
        <v>2155</v>
      </c>
    </row>
    <row r="236" spans="2:5" x14ac:dyDescent="0.25">
      <c r="B236" s="1" t="s">
        <v>2156</v>
      </c>
      <c r="C236" s="1" t="s">
        <v>16</v>
      </c>
      <c r="D236" s="1" t="s">
        <v>2157</v>
      </c>
      <c r="E236" s="1" t="s">
        <v>2158</v>
      </c>
    </row>
    <row r="237" spans="2:5" x14ac:dyDescent="0.25">
      <c r="B237" s="1" t="s">
        <v>2159</v>
      </c>
      <c r="C237" s="1" t="s">
        <v>19</v>
      </c>
      <c r="D237" s="1" t="s">
        <v>2160</v>
      </c>
      <c r="E237" s="1" t="s">
        <v>2161</v>
      </c>
    </row>
    <row r="238" spans="2:5" x14ac:dyDescent="0.25">
      <c r="B238" s="1" t="s">
        <v>2162</v>
      </c>
      <c r="C238" s="1" t="s">
        <v>17</v>
      </c>
      <c r="D238" s="1" t="s">
        <v>2163</v>
      </c>
      <c r="E238" s="1" t="s">
        <v>2164</v>
      </c>
    </row>
    <row r="239" spans="2:5" x14ac:dyDescent="0.25">
      <c r="B239" s="1" t="s">
        <v>2165</v>
      </c>
      <c r="C239" s="1" t="s">
        <v>19</v>
      </c>
      <c r="D239" s="1" t="s">
        <v>2166</v>
      </c>
      <c r="E239" s="1" t="s">
        <v>2167</v>
      </c>
    </row>
    <row r="240" spans="2:5" x14ac:dyDescent="0.25">
      <c r="B240" s="1" t="s">
        <v>2168</v>
      </c>
      <c r="C240" s="1" t="s">
        <v>95</v>
      </c>
      <c r="D240" s="1" t="s">
        <v>2169</v>
      </c>
      <c r="E240" s="1" t="s">
        <v>2170</v>
      </c>
    </row>
    <row r="241" spans="2:5" x14ac:dyDescent="0.25">
      <c r="B241" s="1" t="s">
        <v>2171</v>
      </c>
      <c r="C241" s="1" t="s">
        <v>16</v>
      </c>
      <c r="D241" s="1" t="s">
        <v>2172</v>
      </c>
      <c r="E241" s="1" t="s">
        <v>2173</v>
      </c>
    </row>
    <row r="242" spans="2:5" x14ac:dyDescent="0.25">
      <c r="B242" s="1" t="s">
        <v>2174</v>
      </c>
      <c r="C242" s="1" t="s">
        <v>49</v>
      </c>
      <c r="D242" s="1" t="s">
        <v>2175</v>
      </c>
      <c r="E242" s="1" t="s">
        <v>2176</v>
      </c>
    </row>
    <row r="243" spans="2:5" x14ac:dyDescent="0.25">
      <c r="B243" s="1" t="s">
        <v>2177</v>
      </c>
      <c r="C243" s="1" t="s">
        <v>12</v>
      </c>
      <c r="D243" s="1" t="s">
        <v>2178</v>
      </c>
      <c r="E243" s="1" t="s">
        <v>2179</v>
      </c>
    </row>
    <row r="244" spans="2:5" x14ac:dyDescent="0.25">
      <c r="B244" s="1" t="s">
        <v>2180</v>
      </c>
      <c r="C244" s="1" t="s">
        <v>19</v>
      </c>
      <c r="D244" s="1" t="s">
        <v>2181</v>
      </c>
      <c r="E244" s="1" t="s">
        <v>2182</v>
      </c>
    </row>
    <row r="245" spans="2:5" x14ac:dyDescent="0.25">
      <c r="B245" s="1" t="s">
        <v>2183</v>
      </c>
      <c r="C245" s="1" t="s">
        <v>16</v>
      </c>
      <c r="D245" s="1" t="s">
        <v>2184</v>
      </c>
      <c r="E245" s="1" t="s">
        <v>2185</v>
      </c>
    </row>
    <row r="246" spans="2:5" x14ac:dyDescent="0.25">
      <c r="B246" s="1" t="s">
        <v>2186</v>
      </c>
      <c r="C246" s="1" t="s">
        <v>12</v>
      </c>
      <c r="D246" s="1" t="s">
        <v>2187</v>
      </c>
      <c r="E246" s="1" t="s">
        <v>2188</v>
      </c>
    </row>
    <row r="247" spans="2:5" x14ac:dyDescent="0.25">
      <c r="B247" s="1" t="s">
        <v>2189</v>
      </c>
      <c r="C247" s="1" t="s">
        <v>22</v>
      </c>
      <c r="D247" s="1" t="s">
        <v>2190</v>
      </c>
      <c r="E247" s="1" t="s">
        <v>2191</v>
      </c>
    </row>
    <row r="248" spans="2:5" x14ac:dyDescent="0.25">
      <c r="B248" s="1" t="s">
        <v>2192</v>
      </c>
      <c r="C248" s="1" t="s">
        <v>19</v>
      </c>
      <c r="D248" s="1" t="s">
        <v>2193</v>
      </c>
      <c r="E248" s="1" t="s">
        <v>2194</v>
      </c>
    </row>
    <row r="249" spans="2:5" x14ac:dyDescent="0.25">
      <c r="B249" s="1" t="s">
        <v>2195</v>
      </c>
      <c r="C249" s="1" t="s">
        <v>16</v>
      </c>
      <c r="D249" s="1" t="s">
        <v>2196</v>
      </c>
      <c r="E249" s="1" t="s">
        <v>2197</v>
      </c>
    </row>
    <row r="250" spans="2:5" x14ac:dyDescent="0.25">
      <c r="B250" s="1" t="s">
        <v>2198</v>
      </c>
      <c r="C250" s="1" t="s">
        <v>17</v>
      </c>
      <c r="D250" s="1" t="s">
        <v>2199</v>
      </c>
      <c r="E250" s="1" t="s">
        <v>2200</v>
      </c>
    </row>
    <row r="251" spans="2:5" x14ac:dyDescent="0.25">
      <c r="B251" s="1" t="s">
        <v>2201</v>
      </c>
      <c r="C251" s="1" t="s">
        <v>32</v>
      </c>
      <c r="D251" s="1" t="s">
        <v>2202</v>
      </c>
      <c r="E251" s="1" t="s">
        <v>2203</v>
      </c>
    </row>
    <row r="252" spans="2:5" x14ac:dyDescent="0.25">
      <c r="B252" s="1" t="s">
        <v>2204</v>
      </c>
      <c r="C252" s="1" t="s">
        <v>55</v>
      </c>
      <c r="D252" s="1" t="s">
        <v>2205</v>
      </c>
      <c r="E252" s="1" t="s">
        <v>2206</v>
      </c>
    </row>
    <row r="253" spans="2:5" x14ac:dyDescent="0.25">
      <c r="B253" s="1" t="s">
        <v>2207</v>
      </c>
      <c r="C253" s="1" t="s">
        <v>16</v>
      </c>
      <c r="D253" s="1" t="s">
        <v>2208</v>
      </c>
      <c r="E253" s="1" t="s">
        <v>2209</v>
      </c>
    </row>
    <row r="254" spans="2:5" x14ac:dyDescent="0.25">
      <c r="B254" s="1" t="s">
        <v>2210</v>
      </c>
      <c r="C254" s="1" t="s">
        <v>8</v>
      </c>
      <c r="D254" s="1" t="s">
        <v>2211</v>
      </c>
      <c r="E254" s="1" t="s">
        <v>2212</v>
      </c>
    </row>
    <row r="255" spans="2:5" x14ac:dyDescent="0.25">
      <c r="B255" s="1" t="s">
        <v>2213</v>
      </c>
      <c r="C255" s="1" t="s">
        <v>16</v>
      </c>
      <c r="D255" s="1" t="s">
        <v>2214</v>
      </c>
      <c r="E255" s="1" t="s">
        <v>2215</v>
      </c>
    </row>
    <row r="256" spans="2:5" x14ac:dyDescent="0.25">
      <c r="B256" s="1" t="s">
        <v>2216</v>
      </c>
      <c r="C256" s="1" t="s">
        <v>48</v>
      </c>
      <c r="D256" s="1" t="s">
        <v>2217</v>
      </c>
      <c r="E256" s="1" t="s">
        <v>2218</v>
      </c>
    </row>
    <row r="257" spans="2:5" x14ac:dyDescent="0.25">
      <c r="B257" s="1" t="s">
        <v>2219</v>
      </c>
      <c r="C257" s="1" t="s">
        <v>16</v>
      </c>
      <c r="D257" s="1" t="s">
        <v>2220</v>
      </c>
      <c r="E257" s="1" t="s">
        <v>2221</v>
      </c>
    </row>
    <row r="258" spans="2:5" x14ac:dyDescent="0.25">
      <c r="B258" s="1" t="s">
        <v>2222</v>
      </c>
      <c r="C258" s="1" t="s">
        <v>16</v>
      </c>
      <c r="D258" s="1" t="s">
        <v>2223</v>
      </c>
      <c r="E258" s="1" t="s">
        <v>2224</v>
      </c>
    </row>
    <row r="259" spans="2:5" x14ac:dyDescent="0.25">
      <c r="B259" s="1" t="s">
        <v>2225</v>
      </c>
      <c r="C259" s="1" t="s">
        <v>16</v>
      </c>
      <c r="D259" s="1" t="s">
        <v>2226</v>
      </c>
      <c r="E259" s="1" t="s">
        <v>2227</v>
      </c>
    </row>
    <row r="260" spans="2:5" x14ac:dyDescent="0.25">
      <c r="B260" s="1" t="s">
        <v>2228</v>
      </c>
      <c r="C260" s="1" t="s">
        <v>8</v>
      </c>
      <c r="D260" s="1" t="s">
        <v>2229</v>
      </c>
      <c r="E260" s="1" t="s">
        <v>2230</v>
      </c>
    </row>
    <row r="261" spans="2:5" x14ac:dyDescent="0.25">
      <c r="B261" s="1" t="s">
        <v>2231</v>
      </c>
      <c r="C261" s="1" t="s">
        <v>28</v>
      </c>
      <c r="D261" s="1" t="s">
        <v>2232</v>
      </c>
      <c r="E261" s="1" t="s">
        <v>2233</v>
      </c>
    </row>
    <row r="262" spans="2:5" x14ac:dyDescent="0.25">
      <c r="B262" s="1" t="s">
        <v>2234</v>
      </c>
      <c r="C262" s="1" t="s">
        <v>16</v>
      </c>
      <c r="D262" s="1" t="s">
        <v>2235</v>
      </c>
      <c r="E262" s="1" t="s">
        <v>2236</v>
      </c>
    </row>
    <row r="263" spans="2:5" x14ac:dyDescent="0.25">
      <c r="B263" s="1" t="s">
        <v>2237</v>
      </c>
      <c r="C263" s="1" t="s">
        <v>8</v>
      </c>
      <c r="D263" s="1" t="s">
        <v>2238</v>
      </c>
      <c r="E263" s="1" t="s">
        <v>2239</v>
      </c>
    </row>
    <row r="264" spans="2:5" x14ac:dyDescent="0.25">
      <c r="B264" s="1" t="s">
        <v>2240</v>
      </c>
      <c r="C264" s="1" t="s">
        <v>35</v>
      </c>
      <c r="D264" s="1" t="s">
        <v>2241</v>
      </c>
      <c r="E264" s="1" t="s">
        <v>2242</v>
      </c>
    </row>
    <row r="265" spans="2:5" x14ac:dyDescent="0.25">
      <c r="B265" s="1" t="s">
        <v>2243</v>
      </c>
      <c r="C265" s="1" t="s">
        <v>22</v>
      </c>
      <c r="D265" s="1" t="s">
        <v>2244</v>
      </c>
      <c r="E265" s="1" t="s">
        <v>2245</v>
      </c>
    </row>
    <row r="266" spans="2:5" x14ac:dyDescent="0.25">
      <c r="B266" s="1" t="s">
        <v>2246</v>
      </c>
      <c r="C266" s="1" t="s">
        <v>28</v>
      </c>
      <c r="D266" s="1" t="s">
        <v>2247</v>
      </c>
      <c r="E266" s="1" t="s">
        <v>2248</v>
      </c>
    </row>
    <row r="267" spans="2:5" x14ac:dyDescent="0.25">
      <c r="B267" s="1" t="s">
        <v>2249</v>
      </c>
      <c r="C267" s="1" t="s">
        <v>14</v>
      </c>
      <c r="D267" s="1" t="s">
        <v>2250</v>
      </c>
      <c r="E267" s="1" t="s">
        <v>2251</v>
      </c>
    </row>
    <row r="268" spans="2:5" x14ac:dyDescent="0.25">
      <c r="B268" s="1" t="s">
        <v>2252</v>
      </c>
      <c r="C268" s="1" t="s">
        <v>9</v>
      </c>
      <c r="D268" s="1" t="s">
        <v>2253</v>
      </c>
      <c r="E268" s="1" t="s">
        <v>2254</v>
      </c>
    </row>
    <row r="269" spans="2:5" x14ac:dyDescent="0.25">
      <c r="B269" s="1" t="s">
        <v>2255</v>
      </c>
      <c r="C269" s="1" t="s">
        <v>34</v>
      </c>
      <c r="D269" s="1" t="s">
        <v>2256</v>
      </c>
      <c r="E269" s="1" t="s">
        <v>2257</v>
      </c>
    </row>
    <row r="270" spans="2:5" x14ac:dyDescent="0.25">
      <c r="B270" s="1" t="s">
        <v>2258</v>
      </c>
      <c r="C270" s="1" t="s">
        <v>28</v>
      </c>
      <c r="D270" s="1" t="s">
        <v>2259</v>
      </c>
      <c r="E270" s="1" t="s">
        <v>2260</v>
      </c>
    </row>
    <row r="271" spans="2:5" x14ac:dyDescent="0.25">
      <c r="B271" s="1" t="s">
        <v>2261</v>
      </c>
      <c r="C271" s="1" t="s">
        <v>57</v>
      </c>
      <c r="D271" s="1" t="s">
        <v>2262</v>
      </c>
      <c r="E271" s="1" t="s">
        <v>2263</v>
      </c>
    </row>
    <row r="272" spans="2:5" x14ac:dyDescent="0.25">
      <c r="B272" s="1" t="s">
        <v>2264</v>
      </c>
      <c r="C272" s="1" t="s">
        <v>9</v>
      </c>
      <c r="D272" s="1" t="s">
        <v>2265</v>
      </c>
      <c r="E272" s="1" t="s">
        <v>2266</v>
      </c>
    </row>
    <row r="273" spans="2:5" x14ac:dyDescent="0.25">
      <c r="B273" s="1" t="s">
        <v>2267</v>
      </c>
      <c r="C273" s="1" t="s">
        <v>23</v>
      </c>
      <c r="D273" s="1" t="s">
        <v>2268</v>
      </c>
      <c r="E273" s="1" t="s">
        <v>2269</v>
      </c>
    </row>
    <row r="274" spans="2:5" x14ac:dyDescent="0.25">
      <c r="B274" s="1" t="s">
        <v>2270</v>
      </c>
      <c r="C274" s="1" t="s">
        <v>28</v>
      </c>
      <c r="D274" s="1" t="s">
        <v>2271</v>
      </c>
      <c r="E274" s="1" t="s">
        <v>2272</v>
      </c>
    </row>
    <row r="275" spans="2:5" x14ac:dyDescent="0.25">
      <c r="B275" s="1" t="s">
        <v>2273</v>
      </c>
      <c r="C275" s="1" t="s">
        <v>17</v>
      </c>
      <c r="D275" s="1" t="s">
        <v>2274</v>
      </c>
      <c r="E275" s="1" t="s">
        <v>2275</v>
      </c>
    </row>
    <row r="276" spans="2:5" x14ac:dyDescent="0.25">
      <c r="B276" s="1" t="s">
        <v>2276</v>
      </c>
      <c r="C276" s="1" t="s">
        <v>53</v>
      </c>
      <c r="D276" s="1" t="s">
        <v>2277</v>
      </c>
      <c r="E276" s="1" t="s">
        <v>2278</v>
      </c>
    </row>
    <row r="277" spans="2:5" x14ac:dyDescent="0.25">
      <c r="B277" s="1" t="s">
        <v>2279</v>
      </c>
      <c r="C277" s="1" t="s">
        <v>27</v>
      </c>
      <c r="D277" s="1" t="s">
        <v>2280</v>
      </c>
      <c r="E277" s="1" t="s">
        <v>2281</v>
      </c>
    </row>
    <row r="278" spans="2:5" x14ac:dyDescent="0.25">
      <c r="B278" s="1" t="s">
        <v>2282</v>
      </c>
      <c r="C278" s="1" t="s">
        <v>17</v>
      </c>
      <c r="D278" s="1" t="s">
        <v>2283</v>
      </c>
      <c r="E278" s="1" t="s">
        <v>2284</v>
      </c>
    </row>
    <row r="279" spans="2:5" x14ac:dyDescent="0.25">
      <c r="B279" s="1" t="s">
        <v>2285</v>
      </c>
      <c r="C279" s="1" t="s">
        <v>9</v>
      </c>
      <c r="D279" s="1" t="s">
        <v>2286</v>
      </c>
      <c r="E279" s="1" t="s">
        <v>2287</v>
      </c>
    </row>
    <row r="280" spans="2:5" x14ac:dyDescent="0.25">
      <c r="B280" s="1" t="s">
        <v>2288</v>
      </c>
      <c r="C280" s="1" t="s">
        <v>77</v>
      </c>
      <c r="D280" s="1" t="s">
        <v>2289</v>
      </c>
      <c r="E280" s="1" t="s">
        <v>2290</v>
      </c>
    </row>
    <row r="281" spans="2:5" x14ac:dyDescent="0.25">
      <c r="B281" s="1" t="s">
        <v>2291</v>
      </c>
      <c r="C281" s="1" t="s">
        <v>23</v>
      </c>
      <c r="D281" s="1" t="s">
        <v>2292</v>
      </c>
      <c r="E281" s="1" t="s">
        <v>2293</v>
      </c>
    </row>
    <row r="282" spans="2:5" x14ac:dyDescent="0.25">
      <c r="B282" s="1" t="s">
        <v>2294</v>
      </c>
      <c r="C282" s="1" t="s">
        <v>65</v>
      </c>
      <c r="D282" s="1" t="s">
        <v>2295</v>
      </c>
      <c r="E282" s="1" t="s">
        <v>2296</v>
      </c>
    </row>
    <row r="283" spans="2:5" x14ac:dyDescent="0.25">
      <c r="B283" s="1" t="s">
        <v>2297</v>
      </c>
      <c r="C283" s="1" t="s">
        <v>27</v>
      </c>
      <c r="D283" s="1" t="s">
        <v>2298</v>
      </c>
      <c r="E283" s="1" t="s">
        <v>2299</v>
      </c>
    </row>
    <row r="284" spans="2:5" x14ac:dyDescent="0.25">
      <c r="B284" s="1" t="s">
        <v>2300</v>
      </c>
      <c r="C284" s="1" t="s">
        <v>35</v>
      </c>
      <c r="D284" s="1" t="s">
        <v>2301</v>
      </c>
      <c r="E284" s="1" t="s">
        <v>2302</v>
      </c>
    </row>
    <row r="285" spans="2:5" x14ac:dyDescent="0.25">
      <c r="B285" s="1" t="s">
        <v>2303</v>
      </c>
      <c r="C285" s="1" t="s">
        <v>9</v>
      </c>
      <c r="D285" s="1" t="s">
        <v>2304</v>
      </c>
      <c r="E285" s="1" t="s">
        <v>2305</v>
      </c>
    </row>
    <row r="286" spans="2:5" x14ac:dyDescent="0.25">
      <c r="B286" s="1" t="s">
        <v>2306</v>
      </c>
      <c r="C286" s="1" t="s">
        <v>57</v>
      </c>
      <c r="D286" s="1" t="s">
        <v>2307</v>
      </c>
      <c r="E286" s="1" t="s">
        <v>2308</v>
      </c>
    </row>
    <row r="287" spans="2:5" x14ac:dyDescent="0.25">
      <c r="B287" s="1" t="s">
        <v>2309</v>
      </c>
      <c r="C287" s="1" t="s">
        <v>8</v>
      </c>
      <c r="D287" s="1" t="s">
        <v>2310</v>
      </c>
      <c r="E287" s="1" t="s">
        <v>2311</v>
      </c>
    </row>
    <row r="288" spans="2:5" x14ac:dyDescent="0.25">
      <c r="B288" s="1" t="s">
        <v>2312</v>
      </c>
      <c r="C288" s="1" t="s">
        <v>42</v>
      </c>
      <c r="D288" s="1" t="s">
        <v>2313</v>
      </c>
      <c r="E288" s="1" t="s">
        <v>2314</v>
      </c>
    </row>
    <row r="289" spans="2:5" x14ac:dyDescent="0.25">
      <c r="B289" s="1" t="s">
        <v>2315</v>
      </c>
      <c r="C289" s="1" t="s">
        <v>34</v>
      </c>
      <c r="D289" s="1" t="s">
        <v>2316</v>
      </c>
      <c r="E289" s="1" t="s">
        <v>2317</v>
      </c>
    </row>
    <row r="290" spans="2:5" x14ac:dyDescent="0.25">
      <c r="B290" s="1" t="s">
        <v>2318</v>
      </c>
      <c r="C290" s="1" t="s">
        <v>8</v>
      </c>
      <c r="D290" s="1" t="s">
        <v>2319</v>
      </c>
      <c r="E290" s="1" t="s">
        <v>2320</v>
      </c>
    </row>
    <row r="291" spans="2:5" x14ac:dyDescent="0.25">
      <c r="B291" s="1" t="s">
        <v>2321</v>
      </c>
      <c r="C291" s="1" t="s">
        <v>9</v>
      </c>
      <c r="D291" s="1" t="s">
        <v>2322</v>
      </c>
      <c r="E291" s="1" t="s">
        <v>2323</v>
      </c>
    </row>
    <row r="292" spans="2:5" x14ac:dyDescent="0.25">
      <c r="B292" s="1" t="s">
        <v>2324</v>
      </c>
      <c r="C292" s="1" t="s">
        <v>34</v>
      </c>
      <c r="D292" s="1" t="s">
        <v>2325</v>
      </c>
      <c r="E292" s="1" t="s">
        <v>2326</v>
      </c>
    </row>
    <row r="293" spans="2:5" x14ac:dyDescent="0.25">
      <c r="B293" s="1" t="s">
        <v>2327</v>
      </c>
      <c r="C293" s="1" t="s">
        <v>8</v>
      </c>
      <c r="D293" s="1" t="s">
        <v>2328</v>
      </c>
      <c r="E293" s="1" t="s">
        <v>2329</v>
      </c>
    </row>
    <row r="294" spans="2:5" x14ac:dyDescent="0.25">
      <c r="B294" s="1" t="s">
        <v>2330</v>
      </c>
      <c r="C294" s="1" t="s">
        <v>9</v>
      </c>
      <c r="D294" s="1" t="s">
        <v>2331</v>
      </c>
      <c r="E294" s="1" t="s">
        <v>2332</v>
      </c>
    </row>
    <row r="295" spans="2:5" x14ac:dyDescent="0.25">
      <c r="B295" s="1" t="s">
        <v>2333</v>
      </c>
      <c r="C295" s="1" t="s">
        <v>9</v>
      </c>
      <c r="D295" s="1" t="s">
        <v>2334</v>
      </c>
      <c r="E295" s="1" t="s">
        <v>2335</v>
      </c>
    </row>
    <row r="296" spans="2:5" x14ac:dyDescent="0.25">
      <c r="B296" s="1" t="s">
        <v>2336</v>
      </c>
      <c r="C296" s="1" t="s">
        <v>34</v>
      </c>
      <c r="D296" s="1" t="s">
        <v>2337</v>
      </c>
      <c r="E296" s="1" t="s">
        <v>2338</v>
      </c>
    </row>
    <row r="297" spans="2:5" x14ac:dyDescent="0.25">
      <c r="B297" s="1" t="s">
        <v>2339</v>
      </c>
      <c r="C297" s="1" t="s">
        <v>8</v>
      </c>
      <c r="D297" s="1" t="s">
        <v>2340</v>
      </c>
      <c r="E297" s="1" t="s">
        <v>2341</v>
      </c>
    </row>
    <row r="298" spans="2:5" x14ac:dyDescent="0.25">
      <c r="B298" s="1" t="s">
        <v>2342</v>
      </c>
      <c r="C298" s="1" t="s">
        <v>42</v>
      </c>
      <c r="D298" s="1" t="s">
        <v>2343</v>
      </c>
      <c r="E298" s="1" t="s">
        <v>2344</v>
      </c>
    </row>
    <row r="299" spans="2:5" x14ac:dyDescent="0.25">
      <c r="B299" s="1" t="s">
        <v>2345</v>
      </c>
      <c r="C299" s="1" t="s">
        <v>34</v>
      </c>
      <c r="D299" s="1" t="s">
        <v>2346</v>
      </c>
      <c r="E299" s="1" t="s">
        <v>2347</v>
      </c>
    </row>
    <row r="300" spans="2:5" x14ac:dyDescent="0.25">
      <c r="B300" s="1" t="s">
        <v>2348</v>
      </c>
      <c r="C300" s="1" t="s">
        <v>8</v>
      </c>
      <c r="D300" s="1" t="s">
        <v>2349</v>
      </c>
      <c r="E300" s="1" t="s">
        <v>2350</v>
      </c>
    </row>
    <row r="301" spans="2:5" x14ac:dyDescent="0.25">
      <c r="B301" s="1" t="s">
        <v>2351</v>
      </c>
      <c r="C301" s="1" t="s">
        <v>9</v>
      </c>
      <c r="D301" s="1" t="s">
        <v>2352</v>
      </c>
      <c r="E301" s="1" t="s">
        <v>2353</v>
      </c>
    </row>
    <row r="302" spans="2:5" x14ac:dyDescent="0.25">
      <c r="B302" s="1" t="s">
        <v>2354</v>
      </c>
      <c r="C302" s="1" t="s">
        <v>22</v>
      </c>
      <c r="D302" s="1" t="s">
        <v>2355</v>
      </c>
      <c r="E302" s="1" t="s">
        <v>2356</v>
      </c>
    </row>
    <row r="303" spans="2:5" x14ac:dyDescent="0.25">
      <c r="B303" s="1" t="s">
        <v>2357</v>
      </c>
      <c r="C303" s="1" t="s">
        <v>8</v>
      </c>
      <c r="D303" s="1" t="s">
        <v>2358</v>
      </c>
      <c r="E303" s="1" t="s">
        <v>2359</v>
      </c>
    </row>
    <row r="304" spans="2:5" x14ac:dyDescent="0.25">
      <c r="B304" s="1" t="s">
        <v>2360</v>
      </c>
      <c r="C304" s="1" t="s">
        <v>9</v>
      </c>
      <c r="D304" s="1" t="s">
        <v>2361</v>
      </c>
      <c r="E304" s="1" t="s">
        <v>2362</v>
      </c>
    </row>
    <row r="305" spans="2:5" x14ac:dyDescent="0.25">
      <c r="B305" s="1" t="s">
        <v>2363</v>
      </c>
      <c r="C305" s="1" t="s">
        <v>22</v>
      </c>
      <c r="D305" s="1" t="s">
        <v>2364</v>
      </c>
      <c r="E305" s="1" t="s">
        <v>2365</v>
      </c>
    </row>
    <row r="306" spans="2:5" x14ac:dyDescent="0.25">
      <c r="B306" s="1" t="s">
        <v>2366</v>
      </c>
      <c r="C306" s="1" t="s">
        <v>27</v>
      </c>
      <c r="D306" s="1" t="s">
        <v>2367</v>
      </c>
      <c r="E306" s="1" t="s">
        <v>2368</v>
      </c>
    </row>
    <row r="307" spans="2:5" x14ac:dyDescent="0.25">
      <c r="B307" s="1" t="s">
        <v>2369</v>
      </c>
      <c r="C307" s="1" t="s">
        <v>53</v>
      </c>
      <c r="D307" s="1" t="s">
        <v>2370</v>
      </c>
      <c r="E307" s="1" t="s">
        <v>2371</v>
      </c>
    </row>
    <row r="308" spans="2:5" x14ac:dyDescent="0.25">
      <c r="B308" s="1" t="s">
        <v>2372</v>
      </c>
      <c r="C308" s="1" t="s">
        <v>8</v>
      </c>
      <c r="D308" s="1" t="s">
        <v>2373</v>
      </c>
      <c r="E308" s="1" t="s">
        <v>2374</v>
      </c>
    </row>
    <row r="309" spans="2:5" x14ac:dyDescent="0.25">
      <c r="B309" s="1" t="s">
        <v>2375</v>
      </c>
      <c r="C309" s="1" t="s">
        <v>34</v>
      </c>
      <c r="D309" s="1" t="s">
        <v>2376</v>
      </c>
      <c r="E309" s="1" t="s">
        <v>2377</v>
      </c>
    </row>
    <row r="310" spans="2:5" x14ac:dyDescent="0.25">
      <c r="B310" s="1" t="s">
        <v>2378</v>
      </c>
      <c r="C310" s="1" t="s">
        <v>8</v>
      </c>
      <c r="D310" s="1" t="s">
        <v>2379</v>
      </c>
      <c r="E310" s="1" t="s">
        <v>2380</v>
      </c>
    </row>
    <row r="311" spans="2:5" x14ac:dyDescent="0.25">
      <c r="B311" s="1" t="s">
        <v>2381</v>
      </c>
      <c r="C311" s="1" t="s">
        <v>42</v>
      </c>
      <c r="D311" s="1" t="s">
        <v>2382</v>
      </c>
      <c r="E311" s="1" t="s">
        <v>2383</v>
      </c>
    </row>
    <row r="312" spans="2:5" x14ac:dyDescent="0.25">
      <c r="B312" s="1" t="s">
        <v>2384</v>
      </c>
      <c r="C312" s="1" t="s">
        <v>8</v>
      </c>
      <c r="D312" s="1" t="s">
        <v>2385</v>
      </c>
      <c r="E312" s="1" t="s">
        <v>2386</v>
      </c>
    </row>
    <row r="313" spans="2:5" x14ac:dyDescent="0.25">
      <c r="B313" s="1" t="s">
        <v>2387</v>
      </c>
      <c r="C313" s="1" t="s">
        <v>9</v>
      </c>
      <c r="D313" s="1" t="s">
        <v>2388</v>
      </c>
      <c r="E313" s="1" t="s">
        <v>2389</v>
      </c>
    </row>
    <row r="314" spans="2:5" x14ac:dyDescent="0.25">
      <c r="B314" s="1" t="s">
        <v>2390</v>
      </c>
      <c r="C314" s="1" t="s">
        <v>46</v>
      </c>
      <c r="D314" s="1" t="s">
        <v>2391</v>
      </c>
      <c r="E314" s="1" t="s">
        <v>2392</v>
      </c>
    </row>
    <row r="315" spans="2:5" x14ac:dyDescent="0.25">
      <c r="B315" s="1" t="s">
        <v>2393</v>
      </c>
      <c r="C315" s="1" t="s">
        <v>8</v>
      </c>
      <c r="D315" s="1" t="s">
        <v>2394</v>
      </c>
      <c r="E315" s="1" t="s">
        <v>2395</v>
      </c>
    </row>
    <row r="316" spans="2:5" x14ac:dyDescent="0.25">
      <c r="B316" s="1" t="s">
        <v>2396</v>
      </c>
      <c r="C316" s="1" t="s">
        <v>9</v>
      </c>
      <c r="D316" s="1" t="s">
        <v>2397</v>
      </c>
      <c r="E316" s="1" t="s">
        <v>2398</v>
      </c>
    </row>
    <row r="317" spans="2:5" x14ac:dyDescent="0.25">
      <c r="B317" s="1" t="s">
        <v>2399</v>
      </c>
      <c r="C317" s="1" t="s">
        <v>28</v>
      </c>
      <c r="D317" s="1" t="s">
        <v>2400</v>
      </c>
      <c r="E317" s="1" t="s">
        <v>2401</v>
      </c>
    </row>
    <row r="318" spans="2:5" x14ac:dyDescent="0.25">
      <c r="B318" s="1" t="s">
        <v>2402</v>
      </c>
      <c r="C318" s="1" t="s">
        <v>9</v>
      </c>
      <c r="D318" s="1" t="s">
        <v>2403</v>
      </c>
      <c r="E318" s="1" t="s">
        <v>2404</v>
      </c>
    </row>
    <row r="319" spans="2:5" x14ac:dyDescent="0.25">
      <c r="B319" s="1" t="s">
        <v>2405</v>
      </c>
      <c r="C319" s="1" t="s">
        <v>8</v>
      </c>
      <c r="D319" s="1" t="s">
        <v>2406</v>
      </c>
      <c r="E319" s="1" t="s">
        <v>2407</v>
      </c>
    </row>
    <row r="320" spans="2:5" x14ac:dyDescent="0.25">
      <c r="B320" s="1" t="s">
        <v>2408</v>
      </c>
      <c r="C320" s="1" t="s">
        <v>8</v>
      </c>
      <c r="D320" s="1" t="s">
        <v>2409</v>
      </c>
      <c r="E320" s="1" t="s">
        <v>2410</v>
      </c>
    </row>
    <row r="321" spans="2:5" x14ac:dyDescent="0.25">
      <c r="B321" s="1" t="s">
        <v>2411</v>
      </c>
      <c r="C321" s="1" t="s">
        <v>9</v>
      </c>
      <c r="D321" s="1" t="s">
        <v>2412</v>
      </c>
      <c r="E321" s="1" t="s">
        <v>2413</v>
      </c>
    </row>
    <row r="322" spans="2:5" x14ac:dyDescent="0.25">
      <c r="B322" s="1" t="s">
        <v>2414</v>
      </c>
      <c r="C322" s="1" t="s">
        <v>8</v>
      </c>
      <c r="D322" s="1" t="s">
        <v>2415</v>
      </c>
      <c r="E322" s="1" t="s">
        <v>2416</v>
      </c>
    </row>
    <row r="323" spans="2:5" x14ac:dyDescent="0.25">
      <c r="B323" s="1" t="s">
        <v>2417</v>
      </c>
      <c r="C323" s="1" t="s">
        <v>9</v>
      </c>
      <c r="D323" s="1" t="s">
        <v>2418</v>
      </c>
      <c r="E323" s="1" t="s">
        <v>2419</v>
      </c>
    </row>
    <row r="324" spans="2:5" x14ac:dyDescent="0.25">
      <c r="B324" s="1" t="s">
        <v>2420</v>
      </c>
      <c r="C324" s="1" t="s">
        <v>42</v>
      </c>
      <c r="D324" s="1" t="s">
        <v>2421</v>
      </c>
      <c r="E324" s="1" t="s">
        <v>2422</v>
      </c>
    </row>
    <row r="325" spans="2:5" x14ac:dyDescent="0.25">
      <c r="B325" s="1" t="s">
        <v>2423</v>
      </c>
      <c r="C325" s="1" t="s">
        <v>75</v>
      </c>
      <c r="D325" s="1" t="s">
        <v>2424</v>
      </c>
      <c r="E325" s="1" t="s">
        <v>2425</v>
      </c>
    </row>
    <row r="326" spans="2:5" x14ac:dyDescent="0.25">
      <c r="B326" s="1" t="s">
        <v>2426</v>
      </c>
      <c r="C326" s="1" t="s">
        <v>42</v>
      </c>
      <c r="D326" s="1" t="s">
        <v>2427</v>
      </c>
      <c r="E326" s="1" t="s">
        <v>2428</v>
      </c>
    </row>
    <row r="327" spans="2:5" x14ac:dyDescent="0.25">
      <c r="B327" s="1" t="s">
        <v>2429</v>
      </c>
      <c r="C327" s="1" t="s">
        <v>8</v>
      </c>
      <c r="D327" s="1" t="s">
        <v>2430</v>
      </c>
      <c r="E327" s="1" t="s">
        <v>2431</v>
      </c>
    </row>
    <row r="328" spans="2:5" x14ac:dyDescent="0.25">
      <c r="B328" s="1" t="s">
        <v>2432</v>
      </c>
      <c r="C328" s="1" t="s">
        <v>9</v>
      </c>
      <c r="D328" s="1" t="s">
        <v>2433</v>
      </c>
      <c r="E328" s="1" t="s">
        <v>2434</v>
      </c>
    </row>
    <row r="329" spans="2:5" x14ac:dyDescent="0.25">
      <c r="B329" s="1" t="s">
        <v>2435</v>
      </c>
      <c r="C329" s="1" t="s">
        <v>8</v>
      </c>
      <c r="D329" s="1" t="s">
        <v>2436</v>
      </c>
      <c r="E329" s="1" t="s">
        <v>2437</v>
      </c>
    </row>
    <row r="330" spans="2:5" x14ac:dyDescent="0.25">
      <c r="B330" s="1" t="s">
        <v>2438</v>
      </c>
      <c r="C330" s="1" t="s">
        <v>9</v>
      </c>
      <c r="D330" s="1" t="s">
        <v>2439</v>
      </c>
      <c r="E330" s="1" t="s">
        <v>2440</v>
      </c>
    </row>
    <row r="331" spans="2:5" x14ac:dyDescent="0.25">
      <c r="B331" s="1" t="s">
        <v>2441</v>
      </c>
      <c r="C331" s="1" t="s">
        <v>96</v>
      </c>
      <c r="D331" s="1" t="s">
        <v>2442</v>
      </c>
      <c r="E331" s="1" t="s">
        <v>2443</v>
      </c>
    </row>
    <row r="332" spans="2:5" x14ac:dyDescent="0.25">
      <c r="B332" s="1" t="s">
        <v>2444</v>
      </c>
      <c r="C332" s="1" t="s">
        <v>18</v>
      </c>
      <c r="D332" s="1" t="s">
        <v>2445</v>
      </c>
      <c r="E332" s="1" t="s">
        <v>2446</v>
      </c>
    </row>
    <row r="333" spans="2:5" x14ac:dyDescent="0.25">
      <c r="B333" s="1" t="s">
        <v>2447</v>
      </c>
      <c r="C333" s="1" t="s">
        <v>14</v>
      </c>
      <c r="D333" s="1" t="s">
        <v>2448</v>
      </c>
      <c r="E333" s="1" t="s">
        <v>2449</v>
      </c>
    </row>
    <row r="334" spans="2:5" x14ac:dyDescent="0.25">
      <c r="B334" s="1" t="s">
        <v>2450</v>
      </c>
      <c r="C334" s="1" t="s">
        <v>8</v>
      </c>
      <c r="D334" s="1" t="s">
        <v>2451</v>
      </c>
      <c r="E334" s="1" t="s">
        <v>2452</v>
      </c>
    </row>
    <row r="335" spans="2:5" x14ac:dyDescent="0.25">
      <c r="B335" s="1" t="s">
        <v>2453</v>
      </c>
      <c r="C335" s="1" t="s">
        <v>9</v>
      </c>
      <c r="D335" s="1" t="s">
        <v>2454</v>
      </c>
      <c r="E335" s="1" t="s">
        <v>2455</v>
      </c>
    </row>
    <row r="336" spans="2:5" x14ac:dyDescent="0.25">
      <c r="B336" s="1" t="s">
        <v>2456</v>
      </c>
      <c r="C336" s="1" t="s">
        <v>9</v>
      </c>
      <c r="D336" s="1" t="s">
        <v>2457</v>
      </c>
      <c r="E336" s="1" t="s">
        <v>2458</v>
      </c>
    </row>
    <row r="337" spans="2:5" x14ac:dyDescent="0.25">
      <c r="B337" s="1" t="s">
        <v>2459</v>
      </c>
      <c r="C337" s="1" t="s">
        <v>97</v>
      </c>
      <c r="D337" s="1" t="s">
        <v>2460</v>
      </c>
      <c r="E337" s="1" t="s">
        <v>2461</v>
      </c>
    </row>
    <row r="338" spans="2:5" x14ac:dyDescent="0.25">
      <c r="B338" s="1" t="s">
        <v>2462</v>
      </c>
      <c r="C338" s="1" t="s">
        <v>9</v>
      </c>
      <c r="D338" s="1" t="s">
        <v>2463</v>
      </c>
      <c r="E338" s="1" t="s">
        <v>2464</v>
      </c>
    </row>
    <row r="339" spans="2:5" x14ac:dyDescent="0.25">
      <c r="B339" s="1" t="s">
        <v>2465</v>
      </c>
      <c r="C339" s="1" t="s">
        <v>52</v>
      </c>
      <c r="D339" s="1" t="s">
        <v>2466</v>
      </c>
      <c r="E339" s="1" t="s">
        <v>2467</v>
      </c>
    </row>
    <row r="340" spans="2:5" x14ac:dyDescent="0.25">
      <c r="B340" s="1" t="s">
        <v>2468</v>
      </c>
      <c r="C340" s="1" t="s">
        <v>9</v>
      </c>
      <c r="D340" s="1" t="s">
        <v>2469</v>
      </c>
      <c r="E340" s="1" t="s">
        <v>2470</v>
      </c>
    </row>
    <row r="341" spans="2:5" x14ac:dyDescent="0.25">
      <c r="B341" s="1" t="s">
        <v>2471</v>
      </c>
      <c r="C341" s="1" t="s">
        <v>23</v>
      </c>
      <c r="D341" s="1" t="s">
        <v>2472</v>
      </c>
      <c r="E341" s="1" t="s">
        <v>2473</v>
      </c>
    </row>
    <row r="342" spans="2:5" x14ac:dyDescent="0.25">
      <c r="B342" s="1" t="s">
        <v>2474</v>
      </c>
      <c r="C342" s="1" t="s">
        <v>45</v>
      </c>
      <c r="D342" s="1" t="s">
        <v>2475</v>
      </c>
      <c r="E342" s="1" t="s">
        <v>2476</v>
      </c>
    </row>
    <row r="343" spans="2:5" x14ac:dyDescent="0.25">
      <c r="B343" s="1" t="s">
        <v>2477</v>
      </c>
      <c r="C343" s="1" t="s">
        <v>9</v>
      </c>
      <c r="D343" s="1" t="s">
        <v>2478</v>
      </c>
      <c r="E343" s="1" t="s">
        <v>2479</v>
      </c>
    </row>
    <row r="344" spans="2:5" x14ac:dyDescent="0.25">
      <c r="B344" s="1" t="s">
        <v>2480</v>
      </c>
      <c r="C344" s="1" t="s">
        <v>12</v>
      </c>
      <c r="D344" s="1" t="s">
        <v>2481</v>
      </c>
      <c r="E344" s="1" t="s">
        <v>2482</v>
      </c>
    </row>
    <row r="345" spans="2:5" x14ac:dyDescent="0.25">
      <c r="B345" s="1" t="s">
        <v>2483</v>
      </c>
      <c r="C345" s="1" t="s">
        <v>22</v>
      </c>
      <c r="D345" s="1" t="s">
        <v>2484</v>
      </c>
      <c r="E345" s="1" t="s">
        <v>2485</v>
      </c>
    </row>
    <row r="346" spans="2:5" x14ac:dyDescent="0.25">
      <c r="B346" s="1" t="s">
        <v>2486</v>
      </c>
      <c r="C346" s="1" t="s">
        <v>11</v>
      </c>
      <c r="D346" s="1" t="s">
        <v>2487</v>
      </c>
      <c r="E346" s="1" t="s">
        <v>2488</v>
      </c>
    </row>
    <row r="347" spans="2:5" x14ac:dyDescent="0.25">
      <c r="B347" s="1" t="s">
        <v>2489</v>
      </c>
      <c r="C347" s="1" t="s">
        <v>28</v>
      </c>
      <c r="D347" s="1" t="s">
        <v>2490</v>
      </c>
      <c r="E347" s="1" t="s">
        <v>2491</v>
      </c>
    </row>
    <row r="348" spans="2:5" x14ac:dyDescent="0.25">
      <c r="B348" s="1" t="s">
        <v>2492</v>
      </c>
      <c r="C348" s="1" t="s">
        <v>14</v>
      </c>
      <c r="D348" s="1" t="s">
        <v>2493</v>
      </c>
      <c r="E348" s="1" t="s">
        <v>2494</v>
      </c>
    </row>
    <row r="349" spans="2:5" x14ac:dyDescent="0.25">
      <c r="B349" s="1" t="s">
        <v>2495</v>
      </c>
      <c r="C349" s="1" t="s">
        <v>31</v>
      </c>
      <c r="D349" s="1" t="s">
        <v>2496</v>
      </c>
      <c r="E349" s="1" t="s">
        <v>2497</v>
      </c>
    </row>
    <row r="350" spans="2:5" x14ac:dyDescent="0.25">
      <c r="B350" s="1" t="s">
        <v>2498</v>
      </c>
      <c r="C350" s="1" t="s">
        <v>23</v>
      </c>
      <c r="D350" s="1" t="s">
        <v>2499</v>
      </c>
      <c r="E350" s="1" t="s">
        <v>2500</v>
      </c>
    </row>
    <row r="351" spans="2:5" x14ac:dyDescent="0.25">
      <c r="B351" s="1" t="s">
        <v>2501</v>
      </c>
      <c r="C351" s="1" t="s">
        <v>8</v>
      </c>
      <c r="D351" s="1" t="s">
        <v>2502</v>
      </c>
      <c r="E351" s="1" t="s">
        <v>2503</v>
      </c>
    </row>
    <row r="352" spans="2:5" x14ac:dyDescent="0.25">
      <c r="B352" s="1" t="s">
        <v>2504</v>
      </c>
      <c r="C352" s="1" t="s">
        <v>28</v>
      </c>
      <c r="D352" s="1" t="s">
        <v>2505</v>
      </c>
      <c r="E352" s="1" t="s">
        <v>2506</v>
      </c>
    </row>
    <row r="353" spans="2:5" x14ac:dyDescent="0.25">
      <c r="B353" s="1" t="s">
        <v>2507</v>
      </c>
      <c r="C353" s="1" t="s">
        <v>8</v>
      </c>
      <c r="D353" s="1" t="s">
        <v>2508</v>
      </c>
      <c r="E353" s="1" t="s">
        <v>2509</v>
      </c>
    </row>
    <row r="354" spans="2:5" x14ac:dyDescent="0.25">
      <c r="B354" s="1" t="s">
        <v>2510</v>
      </c>
      <c r="C354" s="1" t="s">
        <v>8</v>
      </c>
      <c r="D354" s="1" t="s">
        <v>2511</v>
      </c>
      <c r="E354" s="1" t="s">
        <v>2512</v>
      </c>
    </row>
    <row r="355" spans="2:5" x14ac:dyDescent="0.25">
      <c r="B355" s="1" t="s">
        <v>2513</v>
      </c>
      <c r="C355" s="1" t="s">
        <v>16</v>
      </c>
      <c r="D355" s="1" t="s">
        <v>2514</v>
      </c>
      <c r="E355" s="1" t="s">
        <v>2515</v>
      </c>
    </row>
    <row r="356" spans="2:5" x14ac:dyDescent="0.25">
      <c r="B356" s="1" t="s">
        <v>2516</v>
      </c>
      <c r="C356" s="1" t="s">
        <v>9</v>
      </c>
      <c r="D356" s="1" t="s">
        <v>2517</v>
      </c>
      <c r="E356" s="1" t="s">
        <v>2518</v>
      </c>
    </row>
    <row r="357" spans="2:5" x14ac:dyDescent="0.25">
      <c r="B357" s="1" t="s">
        <v>2519</v>
      </c>
      <c r="C357" s="1" t="s">
        <v>13</v>
      </c>
      <c r="D357" s="1" t="s">
        <v>2520</v>
      </c>
      <c r="E357" s="1" t="s">
        <v>2521</v>
      </c>
    </row>
    <row r="358" spans="2:5" x14ac:dyDescent="0.25">
      <c r="B358" s="1" t="s">
        <v>2522</v>
      </c>
      <c r="C358" s="1" t="s">
        <v>12</v>
      </c>
      <c r="D358" s="1" t="s">
        <v>2523</v>
      </c>
      <c r="E358" s="1" t="s">
        <v>2524</v>
      </c>
    </row>
    <row r="359" spans="2:5" x14ac:dyDescent="0.25">
      <c r="B359" s="1" t="s">
        <v>2525</v>
      </c>
      <c r="C359" s="1" t="s">
        <v>9</v>
      </c>
      <c r="D359" s="1" t="s">
        <v>2526</v>
      </c>
      <c r="E359" s="1" t="s">
        <v>2527</v>
      </c>
    </row>
    <row r="360" spans="2:5" x14ac:dyDescent="0.25">
      <c r="B360" s="1" t="s">
        <v>2528</v>
      </c>
      <c r="C360" s="1" t="s">
        <v>9</v>
      </c>
      <c r="D360" s="1" t="s">
        <v>2529</v>
      </c>
      <c r="E360" s="1" t="s">
        <v>2530</v>
      </c>
    </row>
    <row r="361" spans="2:5" x14ac:dyDescent="0.25">
      <c r="B361" s="1" t="s">
        <v>2531</v>
      </c>
      <c r="C361" s="1" t="s">
        <v>8</v>
      </c>
      <c r="D361" s="1" t="s">
        <v>2532</v>
      </c>
      <c r="E361" s="1" t="s">
        <v>2533</v>
      </c>
    </row>
    <row r="362" spans="2:5" x14ac:dyDescent="0.25">
      <c r="B362" s="1" t="s">
        <v>2534</v>
      </c>
      <c r="C362" s="1" t="s">
        <v>40</v>
      </c>
      <c r="D362" s="1" t="s">
        <v>2535</v>
      </c>
      <c r="E362" s="1" t="s">
        <v>2536</v>
      </c>
    </row>
    <row r="363" spans="2:5" x14ac:dyDescent="0.25">
      <c r="B363" s="1" t="s">
        <v>2537</v>
      </c>
      <c r="C363" s="1" t="s">
        <v>14</v>
      </c>
      <c r="D363" s="1" t="s">
        <v>2538</v>
      </c>
      <c r="E363" s="1" t="s">
        <v>2539</v>
      </c>
    </row>
    <row r="364" spans="2:5" x14ac:dyDescent="0.25">
      <c r="B364" s="1" t="s">
        <v>2540</v>
      </c>
      <c r="C364" s="1" t="s">
        <v>12</v>
      </c>
      <c r="D364" s="1" t="s">
        <v>2541</v>
      </c>
      <c r="E364" s="1" t="s">
        <v>2542</v>
      </c>
    </row>
    <row r="365" spans="2:5" x14ac:dyDescent="0.25">
      <c r="B365" s="1" t="s">
        <v>2543</v>
      </c>
      <c r="C365" s="1" t="s">
        <v>8</v>
      </c>
      <c r="D365" s="1" t="s">
        <v>2544</v>
      </c>
      <c r="E365" s="1" t="s">
        <v>2545</v>
      </c>
    </row>
    <row r="366" spans="2:5" x14ac:dyDescent="0.25">
      <c r="B366" s="1" t="s">
        <v>2546</v>
      </c>
      <c r="C366" s="1" t="s">
        <v>30</v>
      </c>
      <c r="D366" s="1" t="s">
        <v>2547</v>
      </c>
      <c r="E366" s="1" t="s">
        <v>2548</v>
      </c>
    </row>
    <row r="367" spans="2:5" x14ac:dyDescent="0.25">
      <c r="B367" s="1" t="s">
        <v>2549</v>
      </c>
      <c r="C367" s="1" t="s">
        <v>12</v>
      </c>
      <c r="D367" s="1" t="s">
        <v>2550</v>
      </c>
      <c r="E367" s="1" t="s">
        <v>2551</v>
      </c>
    </row>
    <row r="368" spans="2:5" x14ac:dyDescent="0.25">
      <c r="B368" s="1" t="s">
        <v>2552</v>
      </c>
      <c r="C368" s="1" t="s">
        <v>8</v>
      </c>
      <c r="D368" s="1" t="s">
        <v>2553</v>
      </c>
      <c r="E368" s="1" t="s">
        <v>2554</v>
      </c>
    </row>
    <row r="369" spans="2:5" x14ac:dyDescent="0.25">
      <c r="B369" s="1" t="s">
        <v>2555</v>
      </c>
      <c r="C369" s="1" t="s">
        <v>8</v>
      </c>
      <c r="D369" s="1" t="s">
        <v>2556</v>
      </c>
      <c r="E369" s="1" t="s">
        <v>2557</v>
      </c>
    </row>
    <row r="370" spans="2:5" x14ac:dyDescent="0.25">
      <c r="B370" s="1" t="s">
        <v>2558</v>
      </c>
      <c r="C370" s="1" t="s">
        <v>8</v>
      </c>
      <c r="D370" s="1" t="s">
        <v>2559</v>
      </c>
      <c r="E370" s="1" t="s">
        <v>2560</v>
      </c>
    </row>
    <row r="371" spans="2:5" x14ac:dyDescent="0.25">
      <c r="B371" s="1" t="s">
        <v>2561</v>
      </c>
      <c r="C371" s="1" t="s">
        <v>8</v>
      </c>
      <c r="D371" s="1" t="s">
        <v>2562</v>
      </c>
      <c r="E371" s="1" t="s">
        <v>2563</v>
      </c>
    </row>
    <row r="372" spans="2:5" x14ac:dyDescent="0.25">
      <c r="B372" s="1" t="s">
        <v>2564</v>
      </c>
      <c r="C372" s="1" t="s">
        <v>8</v>
      </c>
      <c r="D372" s="1" t="s">
        <v>2565</v>
      </c>
      <c r="E372" s="1" t="s">
        <v>2566</v>
      </c>
    </row>
    <row r="373" spans="2:5" x14ac:dyDescent="0.25">
      <c r="B373" s="1" t="s">
        <v>2567</v>
      </c>
      <c r="C373" s="1" t="s">
        <v>8</v>
      </c>
      <c r="D373" s="1" t="s">
        <v>2568</v>
      </c>
      <c r="E373" s="1" t="s">
        <v>2569</v>
      </c>
    </row>
    <row r="374" spans="2:5" x14ac:dyDescent="0.25">
      <c r="B374" s="1" t="s">
        <v>2570</v>
      </c>
      <c r="C374" s="1" t="s">
        <v>8</v>
      </c>
      <c r="D374" s="1" t="s">
        <v>2571</v>
      </c>
      <c r="E374" s="1" t="s">
        <v>2572</v>
      </c>
    </row>
    <row r="375" spans="2:5" x14ac:dyDescent="0.25">
      <c r="B375" s="1" t="s">
        <v>2573</v>
      </c>
      <c r="C375" s="1" t="s">
        <v>8</v>
      </c>
      <c r="D375" s="1" t="s">
        <v>2574</v>
      </c>
      <c r="E375" s="1" t="s">
        <v>2575</v>
      </c>
    </row>
    <row r="376" spans="2:5" x14ac:dyDescent="0.25">
      <c r="B376" s="1" t="s">
        <v>2576</v>
      </c>
      <c r="C376" s="1" t="s">
        <v>8</v>
      </c>
      <c r="D376" s="1" t="s">
        <v>2577</v>
      </c>
      <c r="E376" s="1" t="s">
        <v>2578</v>
      </c>
    </row>
    <row r="377" spans="2:5" x14ac:dyDescent="0.25">
      <c r="B377" s="1" t="s">
        <v>2579</v>
      </c>
      <c r="C377" s="1" t="s">
        <v>8</v>
      </c>
      <c r="D377" s="1" t="s">
        <v>2580</v>
      </c>
      <c r="E377" s="1" t="s">
        <v>2581</v>
      </c>
    </row>
    <row r="378" spans="2:5" x14ac:dyDescent="0.25">
      <c r="B378" s="1" t="s">
        <v>2582</v>
      </c>
      <c r="C378" s="1" t="s">
        <v>8</v>
      </c>
      <c r="D378" s="1" t="s">
        <v>2583</v>
      </c>
      <c r="E378" s="1" t="s">
        <v>2584</v>
      </c>
    </row>
    <row r="379" spans="2:5" x14ac:dyDescent="0.25">
      <c r="B379" s="1" t="s">
        <v>2585</v>
      </c>
      <c r="C379" s="1" t="s">
        <v>8</v>
      </c>
      <c r="D379" s="1" t="s">
        <v>2586</v>
      </c>
      <c r="E379" s="1" t="s">
        <v>2587</v>
      </c>
    </row>
    <row r="380" spans="2:5" x14ac:dyDescent="0.25">
      <c r="B380" s="1" t="s">
        <v>2588</v>
      </c>
      <c r="C380" s="1" t="s">
        <v>14</v>
      </c>
      <c r="D380" s="1" t="s">
        <v>2589</v>
      </c>
      <c r="E380" s="1" t="s">
        <v>2590</v>
      </c>
    </row>
    <row r="381" spans="2:5" x14ac:dyDescent="0.25">
      <c r="B381" s="1" t="s">
        <v>2591</v>
      </c>
      <c r="C381" s="1" t="s">
        <v>12</v>
      </c>
      <c r="D381" s="1" t="s">
        <v>2592</v>
      </c>
      <c r="E381" s="1" t="s">
        <v>2593</v>
      </c>
    </row>
    <row r="382" spans="2:5" x14ac:dyDescent="0.25">
      <c r="B382" s="1" t="s">
        <v>2594</v>
      </c>
      <c r="C382" s="1" t="s">
        <v>14</v>
      </c>
      <c r="D382" s="1" t="s">
        <v>2595</v>
      </c>
      <c r="E382" s="1" t="s">
        <v>2596</v>
      </c>
    </row>
    <row r="383" spans="2:5" x14ac:dyDescent="0.25">
      <c r="B383" s="1" t="s">
        <v>2597</v>
      </c>
      <c r="C383" s="1" t="s">
        <v>32</v>
      </c>
      <c r="D383" s="1" t="s">
        <v>2598</v>
      </c>
      <c r="E383" s="1" t="s">
        <v>2599</v>
      </c>
    </row>
    <row r="384" spans="2:5" x14ac:dyDescent="0.25">
      <c r="B384" s="1" t="s">
        <v>2600</v>
      </c>
      <c r="C384" s="1" t="s">
        <v>13</v>
      </c>
      <c r="D384" s="1" t="s">
        <v>2601</v>
      </c>
      <c r="E384" s="1" t="s">
        <v>2602</v>
      </c>
    </row>
    <row r="385" spans="2:5" x14ac:dyDescent="0.25">
      <c r="B385" s="1" t="s">
        <v>2603</v>
      </c>
      <c r="C385" s="1" t="s">
        <v>8</v>
      </c>
      <c r="D385" s="1" t="s">
        <v>2604</v>
      </c>
      <c r="E385" s="1" t="s">
        <v>2605</v>
      </c>
    </row>
    <row r="386" spans="2:5" x14ac:dyDescent="0.25">
      <c r="B386" s="1" t="s">
        <v>2606</v>
      </c>
      <c r="C386" s="1" t="s">
        <v>17</v>
      </c>
      <c r="D386" s="1" t="s">
        <v>2607</v>
      </c>
      <c r="E386" s="1" t="s">
        <v>2608</v>
      </c>
    </row>
    <row r="387" spans="2:5" x14ac:dyDescent="0.25">
      <c r="B387" s="1" t="s">
        <v>2609</v>
      </c>
      <c r="C387" s="1" t="s">
        <v>8</v>
      </c>
      <c r="D387" s="1" t="s">
        <v>2610</v>
      </c>
      <c r="E387" s="1" t="s">
        <v>2611</v>
      </c>
    </row>
    <row r="388" spans="2:5" x14ac:dyDescent="0.25">
      <c r="B388" s="1" t="s">
        <v>2612</v>
      </c>
      <c r="C388" s="1" t="s">
        <v>9</v>
      </c>
      <c r="D388" s="1" t="s">
        <v>2613</v>
      </c>
      <c r="E388" s="1" t="s">
        <v>2614</v>
      </c>
    </row>
    <row r="389" spans="2:5" x14ac:dyDescent="0.25">
      <c r="B389" s="1" t="s">
        <v>2615</v>
      </c>
      <c r="C389" s="1" t="s">
        <v>13</v>
      </c>
      <c r="D389" s="1" t="s">
        <v>2616</v>
      </c>
      <c r="E389" s="1" t="s">
        <v>2617</v>
      </c>
    </row>
    <row r="390" spans="2:5" x14ac:dyDescent="0.25">
      <c r="B390" s="1" t="s">
        <v>2618</v>
      </c>
      <c r="C390" s="1" t="s">
        <v>13</v>
      </c>
      <c r="D390" s="1" t="s">
        <v>2619</v>
      </c>
      <c r="E390" s="1" t="s">
        <v>2620</v>
      </c>
    </row>
    <row r="391" spans="2:5" x14ac:dyDescent="0.25">
      <c r="B391" s="1" t="s">
        <v>2621</v>
      </c>
      <c r="C391" s="1" t="s">
        <v>12</v>
      </c>
      <c r="D391" s="1" t="s">
        <v>2622</v>
      </c>
      <c r="E391" s="1" t="s">
        <v>2623</v>
      </c>
    </row>
    <row r="392" spans="2:5" x14ac:dyDescent="0.25">
      <c r="B392" s="1" t="s">
        <v>2624</v>
      </c>
      <c r="C392" s="1" t="s">
        <v>8</v>
      </c>
      <c r="D392" s="1" t="s">
        <v>2625</v>
      </c>
      <c r="E392" s="1" t="s">
        <v>2626</v>
      </c>
    </row>
    <row r="393" spans="2:5" x14ac:dyDescent="0.25">
      <c r="B393" s="1" t="s">
        <v>2627</v>
      </c>
      <c r="C393" s="1" t="s">
        <v>9</v>
      </c>
      <c r="D393" s="1" t="s">
        <v>2628</v>
      </c>
      <c r="E393" s="1" t="s">
        <v>2629</v>
      </c>
    </row>
  </sheetData>
  <phoneticPr fontId="1"/>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2:O243"/>
  <sheetViews>
    <sheetView zoomScale="70" zoomScaleNormal="70" workbookViewId="0">
      <selection activeCell="H3" sqref="H3"/>
    </sheetView>
  </sheetViews>
  <sheetFormatPr defaultRowHeight="15.75" x14ac:dyDescent="0.25"/>
  <cols>
    <col min="1" max="1" width="9" style="1" customWidth="1"/>
    <col min="2" max="2" width="76" style="1" customWidth="1"/>
    <col min="3" max="3" width="39.125" style="1" customWidth="1"/>
    <col min="4" max="4" width="19.875" style="1" bestFit="1" customWidth="1"/>
    <col min="5" max="5" width="46.625" style="1" bestFit="1" customWidth="1"/>
    <col min="6" max="7" width="9" style="1" customWidth="1"/>
    <col min="8" max="8" width="52.625" style="1" bestFit="1" customWidth="1"/>
    <col min="9" max="9" width="11.75" style="1" bestFit="1" customWidth="1"/>
    <col min="10" max="15" width="15.25" style="1" bestFit="1" customWidth="1"/>
    <col min="16" max="25" width="9" style="1" customWidth="1"/>
    <col min="26" max="16384" width="9" style="1"/>
  </cols>
  <sheetData>
    <row r="2" spans="2:15" ht="19.5" customHeight="1" x14ac:dyDescent="0.3">
      <c r="B2" s="1" t="s">
        <v>151</v>
      </c>
      <c r="C2" s="1" t="s">
        <v>4</v>
      </c>
      <c r="D2" s="1" t="s">
        <v>152</v>
      </c>
      <c r="E2" s="1" t="s">
        <v>153</v>
      </c>
      <c r="H2" s="5" t="s">
        <v>4</v>
      </c>
      <c r="I2" s="5" t="s">
        <v>5</v>
      </c>
      <c r="J2" s="5" t="s">
        <v>138</v>
      </c>
      <c r="K2" s="5" t="s">
        <v>139</v>
      </c>
      <c r="L2" s="5" t="s">
        <v>140</v>
      </c>
      <c r="M2" s="5" t="s">
        <v>141</v>
      </c>
      <c r="N2" s="5" t="s">
        <v>142</v>
      </c>
      <c r="O2" s="5" t="s">
        <v>143</v>
      </c>
    </row>
    <row r="3" spans="2:15" x14ac:dyDescent="0.25">
      <c r="B3" s="1" t="s">
        <v>2630</v>
      </c>
      <c r="C3" s="1" t="s">
        <v>18</v>
      </c>
      <c r="D3" s="1" t="s">
        <v>2631</v>
      </c>
      <c r="E3" s="1" t="s">
        <v>2632</v>
      </c>
      <c r="H3" s="1" t="s">
        <v>8</v>
      </c>
      <c r="I3" s="1">
        <f>COUNTIF(配信視聴2024上半期[Channel Name], テーブル216[[#This Row],[Channel Name]])</f>
        <v>51</v>
      </c>
      <c r="J3" s="1">
        <f>SUMPRODUCT((配信視聴2024上半期[Channel Name]=テーブル216[[#This Row],[Channel Name]])*(MONTH(配信視聴2024上半期[Published Date])=1))</f>
        <v>10</v>
      </c>
      <c r="K3" s="1">
        <f>SUMPRODUCT((配信視聴2024上半期[Channel Name]=テーブル216[[#This Row],[Channel Name]])*(MONTH(配信視聴2024上半期[Published Date])=2))</f>
        <v>3</v>
      </c>
      <c r="L3" s="1">
        <f>SUMPRODUCT((配信視聴2024上半期[Channel Name]=テーブル216[[#This Row],[Channel Name]])*(MONTH(配信視聴2024上半期[Published Date])=3))</f>
        <v>7</v>
      </c>
      <c r="M3" s="1">
        <f>SUMPRODUCT((配信視聴2024上半期[Channel Name]=テーブル216[[#This Row],[Channel Name]])*(MONTH(配信視聴2024上半期[Published Date])=4))</f>
        <v>10</v>
      </c>
      <c r="N3" s="1">
        <f>SUMPRODUCT((配信視聴2024上半期[Channel Name]=テーブル216[[#This Row],[Channel Name]])*(MONTH(配信視聴2024上半期[Published Date])=5))</f>
        <v>9</v>
      </c>
      <c r="O3" s="1">
        <f>SUMPRODUCT((配信視聴2024上半期[Channel Name]=テーブル216[[#This Row],[Channel Name]])*(MONTH(配信視聴2024上半期[Published Date])=6))</f>
        <v>12</v>
      </c>
    </row>
    <row r="4" spans="2:15" x14ac:dyDescent="0.25">
      <c r="B4" s="1" t="s">
        <v>2633</v>
      </c>
      <c r="C4" s="1" t="s">
        <v>63</v>
      </c>
      <c r="D4" s="1" t="s">
        <v>2634</v>
      </c>
      <c r="E4" s="1" t="s">
        <v>2635</v>
      </c>
      <c r="H4" s="1" t="s">
        <v>10</v>
      </c>
      <c r="I4" s="1">
        <f>COUNTIF(配信視聴2024上半期[Channel Name], テーブル216[[#This Row],[Channel Name]])</f>
        <v>47</v>
      </c>
      <c r="J4" s="1">
        <f>SUMPRODUCT((配信視聴2024上半期[Channel Name]=テーブル216[[#This Row],[Channel Name]])*(MONTH(配信視聴2024上半期[Published Date])=1))</f>
        <v>0</v>
      </c>
      <c r="K4" s="1">
        <f>SUMPRODUCT((配信視聴2024上半期[Channel Name]=テーブル216[[#This Row],[Channel Name]])*(MONTH(配信視聴2024上半期[Published Date])=2))</f>
        <v>0</v>
      </c>
      <c r="L4" s="1">
        <f>SUMPRODUCT((配信視聴2024上半期[Channel Name]=テーブル216[[#This Row],[Channel Name]])*(MONTH(配信視聴2024上半期[Published Date])=3))</f>
        <v>15</v>
      </c>
      <c r="M4" s="1">
        <f>SUMPRODUCT((配信視聴2024上半期[Channel Name]=テーブル216[[#This Row],[Channel Name]])*(MONTH(配信視聴2024上半期[Published Date])=4))</f>
        <v>13</v>
      </c>
      <c r="N4" s="1">
        <f>SUMPRODUCT((配信視聴2024上半期[Channel Name]=テーブル216[[#This Row],[Channel Name]])*(MONTH(配信視聴2024上半期[Published Date])=5))</f>
        <v>18</v>
      </c>
      <c r="O4" s="1">
        <f>SUMPRODUCT((配信視聴2024上半期[Channel Name]=テーブル216[[#This Row],[Channel Name]])*(MONTH(配信視聴2024上半期[Published Date])=6))</f>
        <v>1</v>
      </c>
    </row>
    <row r="5" spans="2:15" x14ac:dyDescent="0.25">
      <c r="B5" s="1" t="s">
        <v>2636</v>
      </c>
      <c r="C5" s="1" t="s">
        <v>9</v>
      </c>
      <c r="D5" s="1" t="s">
        <v>2637</v>
      </c>
      <c r="E5" s="1" t="s">
        <v>2638</v>
      </c>
      <c r="H5" s="1" t="s">
        <v>9</v>
      </c>
      <c r="I5" s="1">
        <f>COUNTIF(配信視聴2024上半期[Channel Name], テーブル216[[#This Row],[Channel Name]])</f>
        <v>21</v>
      </c>
      <c r="J5" s="1">
        <f>SUMPRODUCT((配信視聴2024上半期[Channel Name]=テーブル216[[#This Row],[Channel Name]])*(MONTH(配信視聴2024上半期[Published Date])=1))</f>
        <v>6</v>
      </c>
      <c r="K5" s="1">
        <f>SUMPRODUCT((配信視聴2024上半期[Channel Name]=テーブル216[[#This Row],[Channel Name]])*(MONTH(配信視聴2024上半期[Published Date])=2))</f>
        <v>3</v>
      </c>
      <c r="L5" s="1">
        <f>SUMPRODUCT((配信視聴2024上半期[Channel Name]=テーブル216[[#This Row],[Channel Name]])*(MONTH(配信視聴2024上半期[Published Date])=3))</f>
        <v>3</v>
      </c>
      <c r="M5" s="1">
        <f>SUMPRODUCT((配信視聴2024上半期[Channel Name]=テーブル216[[#This Row],[Channel Name]])*(MONTH(配信視聴2024上半期[Published Date])=4))</f>
        <v>3</v>
      </c>
      <c r="N5" s="1">
        <f>SUMPRODUCT((配信視聴2024上半期[Channel Name]=テーブル216[[#This Row],[Channel Name]])*(MONTH(配信視聴2024上半期[Published Date])=5))</f>
        <v>5</v>
      </c>
      <c r="O5" s="1">
        <f>SUMPRODUCT((配信視聴2024上半期[Channel Name]=テーブル216[[#This Row],[Channel Name]])*(MONTH(配信視聴2024上半期[Published Date])=6))</f>
        <v>1</v>
      </c>
    </row>
    <row r="6" spans="2:15" x14ac:dyDescent="0.25">
      <c r="B6" s="1" t="s">
        <v>2639</v>
      </c>
      <c r="C6" s="1" t="s">
        <v>8</v>
      </c>
      <c r="D6" s="1" t="s">
        <v>2640</v>
      </c>
      <c r="E6" s="1" t="s">
        <v>2641</v>
      </c>
      <c r="H6" s="1" t="s">
        <v>12</v>
      </c>
      <c r="I6" s="1">
        <f>COUNTIF(配信視聴2024上半期[Channel Name], テーブル216[[#This Row],[Channel Name]])</f>
        <v>21</v>
      </c>
      <c r="J6" s="1">
        <f>SUMPRODUCT((配信視聴2024上半期[Channel Name]=テーブル216[[#This Row],[Channel Name]])*(MONTH(配信視聴2024上半期[Published Date])=1))</f>
        <v>3</v>
      </c>
      <c r="K6" s="1">
        <f>SUMPRODUCT((配信視聴2024上半期[Channel Name]=テーブル216[[#This Row],[Channel Name]])*(MONTH(配信視聴2024上半期[Published Date])=2))</f>
        <v>12</v>
      </c>
      <c r="L6" s="1">
        <f>SUMPRODUCT((配信視聴2024上半期[Channel Name]=テーブル216[[#This Row],[Channel Name]])*(MONTH(配信視聴2024上半期[Published Date])=3))</f>
        <v>3</v>
      </c>
      <c r="M6" s="1">
        <f>SUMPRODUCT((配信視聴2024上半期[Channel Name]=テーブル216[[#This Row],[Channel Name]])*(MONTH(配信視聴2024上半期[Published Date])=4))</f>
        <v>0</v>
      </c>
      <c r="N6" s="1">
        <f>SUMPRODUCT((配信視聴2024上半期[Channel Name]=テーブル216[[#This Row],[Channel Name]])*(MONTH(配信視聴2024上半期[Published Date])=5))</f>
        <v>2</v>
      </c>
      <c r="O6" s="1">
        <f>SUMPRODUCT((配信視聴2024上半期[Channel Name]=テーブル216[[#This Row],[Channel Name]])*(MONTH(配信視聴2024上半期[Published Date])=6))</f>
        <v>1</v>
      </c>
    </row>
    <row r="7" spans="2:15" x14ac:dyDescent="0.25">
      <c r="B7" s="1" t="s">
        <v>2642</v>
      </c>
      <c r="C7" s="1" t="s">
        <v>8</v>
      </c>
      <c r="D7" s="1" t="s">
        <v>2643</v>
      </c>
      <c r="E7" s="1" t="s">
        <v>2644</v>
      </c>
      <c r="H7" s="1" t="s">
        <v>18</v>
      </c>
      <c r="I7" s="1">
        <f>COUNTIF(配信視聴2024上半期[Channel Name], テーブル216[[#This Row],[Channel Name]])</f>
        <v>12</v>
      </c>
      <c r="J7" s="1">
        <f>SUMPRODUCT((配信視聴2024上半期[Channel Name]=テーブル216[[#This Row],[Channel Name]])*(MONTH(配信視聴2024上半期[Published Date])=1))</f>
        <v>1</v>
      </c>
      <c r="K7" s="1">
        <f>SUMPRODUCT((配信視聴2024上半期[Channel Name]=テーブル216[[#This Row],[Channel Name]])*(MONTH(配信視聴2024上半期[Published Date])=2))</f>
        <v>0</v>
      </c>
      <c r="L7" s="1">
        <f>SUMPRODUCT((配信視聴2024上半期[Channel Name]=テーブル216[[#This Row],[Channel Name]])*(MONTH(配信視聴2024上半期[Published Date])=3))</f>
        <v>5</v>
      </c>
      <c r="M7" s="1">
        <f>SUMPRODUCT((配信視聴2024上半期[Channel Name]=テーブル216[[#This Row],[Channel Name]])*(MONTH(配信視聴2024上半期[Published Date])=4))</f>
        <v>0</v>
      </c>
      <c r="N7" s="1">
        <f>SUMPRODUCT((配信視聴2024上半期[Channel Name]=テーブル216[[#This Row],[Channel Name]])*(MONTH(配信視聴2024上半期[Published Date])=5))</f>
        <v>6</v>
      </c>
      <c r="O7" s="1">
        <f>SUMPRODUCT((配信視聴2024上半期[Channel Name]=テーブル216[[#This Row],[Channel Name]])*(MONTH(配信視聴2024上半期[Published Date])=6))</f>
        <v>0</v>
      </c>
    </row>
    <row r="8" spans="2:15" x14ac:dyDescent="0.25">
      <c r="B8" s="1" t="s">
        <v>2645</v>
      </c>
      <c r="C8" s="1" t="s">
        <v>8</v>
      </c>
      <c r="D8" s="1" t="s">
        <v>2646</v>
      </c>
      <c r="E8" s="1" t="s">
        <v>2647</v>
      </c>
      <c r="H8" s="1" t="s">
        <v>16</v>
      </c>
      <c r="I8" s="1">
        <f>COUNTIF(配信視聴2024上半期[Channel Name], テーブル216[[#This Row],[Channel Name]])</f>
        <v>9</v>
      </c>
      <c r="J8" s="1">
        <f>SUMPRODUCT((配信視聴2024上半期[Channel Name]=テーブル216[[#This Row],[Channel Name]])*(MONTH(配信視聴2024上半期[Published Date])=1))</f>
        <v>0</v>
      </c>
      <c r="K8" s="1">
        <f>SUMPRODUCT((配信視聴2024上半期[Channel Name]=テーブル216[[#This Row],[Channel Name]])*(MONTH(配信視聴2024上半期[Published Date])=2))</f>
        <v>3</v>
      </c>
      <c r="L8" s="1">
        <f>SUMPRODUCT((配信視聴2024上半期[Channel Name]=テーブル216[[#This Row],[Channel Name]])*(MONTH(配信視聴2024上半期[Published Date])=3))</f>
        <v>0</v>
      </c>
      <c r="M8" s="1">
        <f>SUMPRODUCT((配信視聴2024上半期[Channel Name]=テーブル216[[#This Row],[Channel Name]])*(MONTH(配信視聴2024上半期[Published Date])=4))</f>
        <v>2</v>
      </c>
      <c r="N8" s="1">
        <f>SUMPRODUCT((配信視聴2024上半期[Channel Name]=テーブル216[[#This Row],[Channel Name]])*(MONTH(配信視聴2024上半期[Published Date])=5))</f>
        <v>3</v>
      </c>
      <c r="O8" s="1">
        <f>SUMPRODUCT((配信視聴2024上半期[Channel Name]=テーブル216[[#This Row],[Channel Name]])*(MONTH(配信視聴2024上半期[Published Date])=6))</f>
        <v>1</v>
      </c>
    </row>
    <row r="9" spans="2:15" x14ac:dyDescent="0.25">
      <c r="B9" s="1" t="s">
        <v>2648</v>
      </c>
      <c r="C9" s="1" t="s">
        <v>9</v>
      </c>
      <c r="D9" s="1" t="s">
        <v>2649</v>
      </c>
      <c r="E9" s="1" t="s">
        <v>2650</v>
      </c>
      <c r="H9" s="1" t="s">
        <v>23</v>
      </c>
      <c r="I9" s="1">
        <f>COUNTIF(配信視聴2024上半期[Channel Name], テーブル216[[#This Row],[Channel Name]])</f>
        <v>7</v>
      </c>
      <c r="J9" s="1">
        <f>SUMPRODUCT((配信視聴2024上半期[Channel Name]=テーブル216[[#This Row],[Channel Name]])*(MONTH(配信視聴2024上半期[Published Date])=1))</f>
        <v>0</v>
      </c>
      <c r="K9" s="1">
        <f>SUMPRODUCT((配信視聴2024上半期[Channel Name]=テーブル216[[#This Row],[Channel Name]])*(MONTH(配信視聴2024上半期[Published Date])=2))</f>
        <v>0</v>
      </c>
      <c r="L9" s="1">
        <f>SUMPRODUCT((配信視聴2024上半期[Channel Name]=テーブル216[[#This Row],[Channel Name]])*(MONTH(配信視聴2024上半期[Published Date])=3))</f>
        <v>5</v>
      </c>
      <c r="M9" s="1">
        <f>SUMPRODUCT((配信視聴2024上半期[Channel Name]=テーブル216[[#This Row],[Channel Name]])*(MONTH(配信視聴2024上半期[Published Date])=4))</f>
        <v>0</v>
      </c>
      <c r="N9" s="1">
        <f>SUMPRODUCT((配信視聴2024上半期[Channel Name]=テーブル216[[#This Row],[Channel Name]])*(MONTH(配信視聴2024上半期[Published Date])=5))</f>
        <v>2</v>
      </c>
      <c r="O9" s="1">
        <f>SUMPRODUCT((配信視聴2024上半期[Channel Name]=テーブル216[[#This Row],[Channel Name]])*(MONTH(配信視聴2024上半期[Published Date])=6))</f>
        <v>0</v>
      </c>
    </row>
    <row r="10" spans="2:15" x14ac:dyDescent="0.25">
      <c r="B10" s="1" t="s">
        <v>2651</v>
      </c>
      <c r="C10" s="1" t="s">
        <v>45</v>
      </c>
      <c r="D10" s="1" t="s">
        <v>2652</v>
      </c>
      <c r="E10" s="1" t="s">
        <v>2653</v>
      </c>
      <c r="H10" s="1" t="s">
        <v>26</v>
      </c>
      <c r="I10" s="1">
        <f>COUNTIF(配信視聴2024上半期[Channel Name], テーブル216[[#This Row],[Channel Name]])</f>
        <v>7</v>
      </c>
      <c r="J10" s="1">
        <f>SUMPRODUCT((配信視聴2024上半期[Channel Name]=テーブル216[[#This Row],[Channel Name]])*(MONTH(配信視聴2024上半期[Published Date])=1))</f>
        <v>0</v>
      </c>
      <c r="K10" s="1">
        <f>SUMPRODUCT((配信視聴2024上半期[Channel Name]=テーブル216[[#This Row],[Channel Name]])*(MONTH(配信視聴2024上半期[Published Date])=2))</f>
        <v>0</v>
      </c>
      <c r="L10" s="1">
        <f>SUMPRODUCT((配信視聴2024上半期[Channel Name]=テーブル216[[#This Row],[Channel Name]])*(MONTH(配信視聴2024上半期[Published Date])=3))</f>
        <v>4</v>
      </c>
      <c r="M10" s="1">
        <f>SUMPRODUCT((配信視聴2024上半期[Channel Name]=テーブル216[[#This Row],[Channel Name]])*(MONTH(配信視聴2024上半期[Published Date])=4))</f>
        <v>1</v>
      </c>
      <c r="N10" s="1">
        <f>SUMPRODUCT((配信視聴2024上半期[Channel Name]=テーブル216[[#This Row],[Channel Name]])*(MONTH(配信視聴2024上半期[Published Date])=5))</f>
        <v>2</v>
      </c>
      <c r="O10" s="1">
        <f>SUMPRODUCT((配信視聴2024上半期[Channel Name]=テーブル216[[#This Row],[Channel Name]])*(MONTH(配信視聴2024上半期[Published Date])=6))</f>
        <v>0</v>
      </c>
    </row>
    <row r="11" spans="2:15" x14ac:dyDescent="0.25">
      <c r="B11" s="1" t="s">
        <v>2654</v>
      </c>
      <c r="C11" s="1" t="s">
        <v>47</v>
      </c>
      <c r="D11" s="1" t="s">
        <v>2655</v>
      </c>
      <c r="E11" s="1" t="s">
        <v>2656</v>
      </c>
      <c r="H11" s="1" t="s">
        <v>29</v>
      </c>
      <c r="I11" s="1">
        <f>COUNTIF(配信視聴2024上半期[Channel Name], テーブル216[[#This Row],[Channel Name]])</f>
        <v>6</v>
      </c>
      <c r="J11" s="1">
        <f>SUMPRODUCT((配信視聴2024上半期[Channel Name]=テーブル216[[#This Row],[Channel Name]])*(MONTH(配信視聴2024上半期[Published Date])=1))</f>
        <v>0</v>
      </c>
      <c r="K11" s="1">
        <f>SUMPRODUCT((配信視聴2024上半期[Channel Name]=テーブル216[[#This Row],[Channel Name]])*(MONTH(配信視聴2024上半期[Published Date])=2))</f>
        <v>0</v>
      </c>
      <c r="L11" s="1">
        <f>SUMPRODUCT((配信視聴2024上半期[Channel Name]=テーブル216[[#This Row],[Channel Name]])*(MONTH(配信視聴2024上半期[Published Date])=3))</f>
        <v>0</v>
      </c>
      <c r="M11" s="1">
        <f>SUMPRODUCT((配信視聴2024上半期[Channel Name]=テーブル216[[#This Row],[Channel Name]])*(MONTH(配信視聴2024上半期[Published Date])=4))</f>
        <v>1</v>
      </c>
      <c r="N11" s="1">
        <f>SUMPRODUCT((配信視聴2024上半期[Channel Name]=テーブル216[[#This Row],[Channel Name]])*(MONTH(配信視聴2024上半期[Published Date])=5))</f>
        <v>5</v>
      </c>
      <c r="O11" s="1">
        <f>SUMPRODUCT((配信視聴2024上半期[Channel Name]=テーブル216[[#This Row],[Channel Name]])*(MONTH(配信視聴2024上半期[Published Date])=6))</f>
        <v>0</v>
      </c>
    </row>
    <row r="12" spans="2:15" x14ac:dyDescent="0.25">
      <c r="B12" s="1" t="s">
        <v>2657</v>
      </c>
      <c r="C12" s="1" t="s">
        <v>67</v>
      </c>
      <c r="D12" s="1" t="s">
        <v>2658</v>
      </c>
      <c r="E12" s="1" t="s">
        <v>2659</v>
      </c>
      <c r="H12" s="1" t="s">
        <v>31</v>
      </c>
      <c r="I12" s="1">
        <f>COUNTIF(配信視聴2024上半期[Channel Name], テーブル216[[#This Row],[Channel Name]])</f>
        <v>5</v>
      </c>
      <c r="J12" s="1">
        <f>SUMPRODUCT((配信視聴2024上半期[Channel Name]=テーブル216[[#This Row],[Channel Name]])*(MONTH(配信視聴2024上半期[Published Date])=1))</f>
        <v>0</v>
      </c>
      <c r="K12" s="1">
        <f>SUMPRODUCT((配信視聴2024上半期[Channel Name]=テーブル216[[#This Row],[Channel Name]])*(MONTH(配信視聴2024上半期[Published Date])=2))</f>
        <v>0</v>
      </c>
      <c r="L12" s="1">
        <f>SUMPRODUCT((配信視聴2024上半期[Channel Name]=テーブル216[[#This Row],[Channel Name]])*(MONTH(配信視聴2024上半期[Published Date])=3))</f>
        <v>0</v>
      </c>
      <c r="M12" s="1">
        <f>SUMPRODUCT((配信視聴2024上半期[Channel Name]=テーブル216[[#This Row],[Channel Name]])*(MONTH(配信視聴2024上半期[Published Date])=4))</f>
        <v>0</v>
      </c>
      <c r="N12" s="1">
        <f>SUMPRODUCT((配信視聴2024上半期[Channel Name]=テーブル216[[#This Row],[Channel Name]])*(MONTH(配信視聴2024上半期[Published Date])=5))</f>
        <v>1</v>
      </c>
      <c r="O12" s="1">
        <f>SUMPRODUCT((配信視聴2024上半期[Channel Name]=テーブル216[[#This Row],[Channel Name]])*(MONTH(配信視聴2024上半期[Published Date])=6))</f>
        <v>4</v>
      </c>
    </row>
    <row r="13" spans="2:15" x14ac:dyDescent="0.25">
      <c r="B13" s="1" t="s">
        <v>2660</v>
      </c>
      <c r="C13" s="1" t="s">
        <v>25</v>
      </c>
      <c r="D13" s="1" t="s">
        <v>2661</v>
      </c>
      <c r="E13" s="1" t="s">
        <v>2662</v>
      </c>
      <c r="H13" s="1" t="s">
        <v>28</v>
      </c>
      <c r="I13" s="1">
        <f>COUNTIF(配信視聴2024上半期[Channel Name], テーブル216[[#This Row],[Channel Name]])</f>
        <v>4</v>
      </c>
      <c r="J13" s="1">
        <f>SUMPRODUCT((配信視聴2024上半期[Channel Name]=テーブル216[[#This Row],[Channel Name]])*(MONTH(配信視聴2024上半期[Published Date])=1))</f>
        <v>1</v>
      </c>
      <c r="K13" s="1">
        <f>SUMPRODUCT((配信視聴2024上半期[Channel Name]=テーブル216[[#This Row],[Channel Name]])*(MONTH(配信視聴2024上半期[Published Date])=2))</f>
        <v>0</v>
      </c>
      <c r="L13" s="1">
        <f>SUMPRODUCT((配信視聴2024上半期[Channel Name]=テーブル216[[#This Row],[Channel Name]])*(MONTH(配信視聴2024上半期[Published Date])=3))</f>
        <v>0</v>
      </c>
      <c r="M13" s="1">
        <f>SUMPRODUCT((配信視聴2024上半期[Channel Name]=テーブル216[[#This Row],[Channel Name]])*(MONTH(配信視聴2024上半期[Published Date])=4))</f>
        <v>1</v>
      </c>
      <c r="N13" s="1">
        <f>SUMPRODUCT((配信視聴2024上半期[Channel Name]=テーブル216[[#This Row],[Channel Name]])*(MONTH(配信視聴2024上半期[Published Date])=5))</f>
        <v>1</v>
      </c>
      <c r="O13" s="1">
        <f>SUMPRODUCT((配信視聴2024上半期[Channel Name]=テーブル216[[#This Row],[Channel Name]])*(MONTH(配信視聴2024上半期[Published Date])=6))</f>
        <v>1</v>
      </c>
    </row>
    <row r="14" spans="2:15" x14ac:dyDescent="0.25">
      <c r="B14" s="1" t="s">
        <v>2663</v>
      </c>
      <c r="C14" s="1" t="s">
        <v>12</v>
      </c>
      <c r="D14" s="1" t="s">
        <v>2664</v>
      </c>
      <c r="E14" s="1" t="s">
        <v>2665</v>
      </c>
      <c r="H14" s="1" t="s">
        <v>36</v>
      </c>
      <c r="I14" s="1">
        <f>COUNTIF(配信視聴2024上半期[Channel Name], テーブル216[[#This Row],[Channel Name]])</f>
        <v>4</v>
      </c>
      <c r="J14" s="1">
        <f>SUMPRODUCT((配信視聴2024上半期[Channel Name]=テーブル216[[#This Row],[Channel Name]])*(MONTH(配信視聴2024上半期[Published Date])=1))</f>
        <v>0</v>
      </c>
      <c r="K14" s="1">
        <f>SUMPRODUCT((配信視聴2024上半期[Channel Name]=テーブル216[[#This Row],[Channel Name]])*(MONTH(配信視聴2024上半期[Published Date])=2))</f>
        <v>0</v>
      </c>
      <c r="L14" s="1">
        <f>SUMPRODUCT((配信視聴2024上半期[Channel Name]=テーブル216[[#This Row],[Channel Name]])*(MONTH(配信視聴2024上半期[Published Date])=3))</f>
        <v>4</v>
      </c>
      <c r="M14" s="1">
        <f>SUMPRODUCT((配信視聴2024上半期[Channel Name]=テーブル216[[#This Row],[Channel Name]])*(MONTH(配信視聴2024上半期[Published Date])=4))</f>
        <v>0</v>
      </c>
      <c r="N14" s="1">
        <f>SUMPRODUCT((配信視聴2024上半期[Channel Name]=テーブル216[[#This Row],[Channel Name]])*(MONTH(配信視聴2024上半期[Published Date])=5))</f>
        <v>0</v>
      </c>
      <c r="O14" s="1">
        <f>SUMPRODUCT((配信視聴2024上半期[Channel Name]=テーブル216[[#This Row],[Channel Name]])*(MONTH(配信視聴2024上半期[Published Date])=6))</f>
        <v>0</v>
      </c>
    </row>
    <row r="15" spans="2:15" x14ac:dyDescent="0.25">
      <c r="B15" s="1" t="s">
        <v>2666</v>
      </c>
      <c r="C15" s="1" t="s">
        <v>71</v>
      </c>
      <c r="D15" s="1" t="s">
        <v>2667</v>
      </c>
      <c r="E15" s="1" t="s">
        <v>2668</v>
      </c>
      <c r="H15" s="1" t="s">
        <v>39</v>
      </c>
      <c r="I15" s="1">
        <f>COUNTIF(配信視聴2024上半期[Channel Name], テーブル216[[#This Row],[Channel Name]])</f>
        <v>3</v>
      </c>
      <c r="J15" s="1">
        <f>SUMPRODUCT((配信視聴2024上半期[Channel Name]=テーブル216[[#This Row],[Channel Name]])*(MONTH(配信視聴2024上半期[Published Date])=1))</f>
        <v>1</v>
      </c>
      <c r="K15" s="1">
        <f>SUMPRODUCT((配信視聴2024上半期[Channel Name]=テーブル216[[#This Row],[Channel Name]])*(MONTH(配信視聴2024上半期[Published Date])=2))</f>
        <v>1</v>
      </c>
      <c r="L15" s="1">
        <f>SUMPRODUCT((配信視聴2024上半期[Channel Name]=テーブル216[[#This Row],[Channel Name]])*(MONTH(配信視聴2024上半期[Published Date])=3))</f>
        <v>0</v>
      </c>
      <c r="M15" s="1">
        <f>SUMPRODUCT((配信視聴2024上半期[Channel Name]=テーブル216[[#This Row],[Channel Name]])*(MONTH(配信視聴2024上半期[Published Date])=4))</f>
        <v>1</v>
      </c>
      <c r="N15" s="1">
        <f>SUMPRODUCT((配信視聴2024上半期[Channel Name]=テーブル216[[#This Row],[Channel Name]])*(MONTH(配信視聴2024上半期[Published Date])=5))</f>
        <v>0</v>
      </c>
      <c r="O15" s="1">
        <f>SUMPRODUCT((配信視聴2024上半期[Channel Name]=テーブル216[[#This Row],[Channel Name]])*(MONTH(配信視聴2024上半期[Published Date])=6))</f>
        <v>0</v>
      </c>
    </row>
    <row r="16" spans="2:15" x14ac:dyDescent="0.25">
      <c r="B16" s="1" t="s">
        <v>2669</v>
      </c>
      <c r="C16" s="1" t="s">
        <v>8</v>
      </c>
      <c r="D16" s="1" t="s">
        <v>2670</v>
      </c>
      <c r="E16" s="1" t="s">
        <v>2671</v>
      </c>
      <c r="H16" s="1" t="s">
        <v>38</v>
      </c>
      <c r="I16" s="1">
        <f>COUNTIF(配信視聴2024上半期[Channel Name], テーブル216[[#This Row],[Channel Name]])</f>
        <v>3</v>
      </c>
      <c r="J16" s="1">
        <f>SUMPRODUCT((配信視聴2024上半期[Channel Name]=テーブル216[[#This Row],[Channel Name]])*(MONTH(配信視聴2024上半期[Published Date])=1))</f>
        <v>0</v>
      </c>
      <c r="K16" s="1">
        <f>SUMPRODUCT((配信視聴2024上半期[Channel Name]=テーブル216[[#This Row],[Channel Name]])*(MONTH(配信視聴2024上半期[Published Date])=2))</f>
        <v>0</v>
      </c>
      <c r="L16" s="1">
        <f>SUMPRODUCT((配信視聴2024上半期[Channel Name]=テーブル216[[#This Row],[Channel Name]])*(MONTH(配信視聴2024上半期[Published Date])=3))</f>
        <v>2</v>
      </c>
      <c r="M16" s="1">
        <f>SUMPRODUCT((配信視聴2024上半期[Channel Name]=テーブル216[[#This Row],[Channel Name]])*(MONTH(配信視聴2024上半期[Published Date])=4))</f>
        <v>0</v>
      </c>
      <c r="N16" s="1">
        <f>SUMPRODUCT((配信視聴2024上半期[Channel Name]=テーブル216[[#This Row],[Channel Name]])*(MONTH(配信視聴2024上半期[Published Date])=5))</f>
        <v>1</v>
      </c>
      <c r="O16" s="1">
        <f>SUMPRODUCT((配信視聴2024上半期[Channel Name]=テーブル216[[#This Row],[Channel Name]])*(MONTH(配信視聴2024上半期[Published Date])=6))</f>
        <v>0</v>
      </c>
    </row>
    <row r="17" spans="2:15" x14ac:dyDescent="0.25">
      <c r="B17" s="1" t="s">
        <v>2672</v>
      </c>
      <c r="C17" s="1" t="s">
        <v>8</v>
      </c>
      <c r="D17" s="1" t="s">
        <v>2673</v>
      </c>
      <c r="E17" s="1" t="s">
        <v>2674</v>
      </c>
      <c r="H17" s="1" t="s">
        <v>43</v>
      </c>
      <c r="I17" s="1">
        <f>COUNTIF(配信視聴2024上半期[Channel Name], テーブル216[[#This Row],[Channel Name]])</f>
        <v>3</v>
      </c>
      <c r="J17" s="1">
        <f>SUMPRODUCT((配信視聴2024上半期[Channel Name]=テーブル216[[#This Row],[Channel Name]])*(MONTH(配信視聴2024上半期[Published Date])=1))</f>
        <v>0</v>
      </c>
      <c r="K17" s="1">
        <f>SUMPRODUCT((配信視聴2024上半期[Channel Name]=テーブル216[[#This Row],[Channel Name]])*(MONTH(配信視聴2024上半期[Published Date])=2))</f>
        <v>0</v>
      </c>
      <c r="L17" s="1">
        <f>SUMPRODUCT((配信視聴2024上半期[Channel Name]=テーブル216[[#This Row],[Channel Name]])*(MONTH(配信視聴2024上半期[Published Date])=3))</f>
        <v>0</v>
      </c>
      <c r="M17" s="1">
        <f>SUMPRODUCT((配信視聴2024上半期[Channel Name]=テーブル216[[#This Row],[Channel Name]])*(MONTH(配信視聴2024上半期[Published Date])=4))</f>
        <v>0</v>
      </c>
      <c r="N17" s="1">
        <f>SUMPRODUCT((配信視聴2024上半期[Channel Name]=テーブル216[[#This Row],[Channel Name]])*(MONTH(配信視聴2024上半期[Published Date])=5))</f>
        <v>3</v>
      </c>
      <c r="O17" s="1">
        <f>SUMPRODUCT((配信視聴2024上半期[Channel Name]=テーブル216[[#This Row],[Channel Name]])*(MONTH(配信視聴2024上半期[Published Date])=6))</f>
        <v>0</v>
      </c>
    </row>
    <row r="18" spans="2:15" x14ac:dyDescent="0.25">
      <c r="B18" s="1" t="s">
        <v>2675</v>
      </c>
      <c r="C18" s="1" t="s">
        <v>8</v>
      </c>
      <c r="D18" s="1" t="s">
        <v>2676</v>
      </c>
      <c r="E18" s="1" t="s">
        <v>2677</v>
      </c>
      <c r="H18" s="1" t="s">
        <v>45</v>
      </c>
      <c r="I18" s="1">
        <f>COUNTIF(配信視聴2024上半期[Channel Name], テーブル216[[#This Row],[Channel Name]])</f>
        <v>2</v>
      </c>
      <c r="J18" s="1">
        <f>SUMPRODUCT((配信視聴2024上半期[Channel Name]=テーブル216[[#This Row],[Channel Name]])*(MONTH(配信視聴2024上半期[Published Date])=1))</f>
        <v>1</v>
      </c>
      <c r="K18" s="1">
        <f>SUMPRODUCT((配信視聴2024上半期[Channel Name]=テーブル216[[#This Row],[Channel Name]])*(MONTH(配信視聴2024上半期[Published Date])=2))</f>
        <v>1</v>
      </c>
      <c r="L18" s="1">
        <f>SUMPRODUCT((配信視聴2024上半期[Channel Name]=テーブル216[[#This Row],[Channel Name]])*(MONTH(配信視聴2024上半期[Published Date])=3))</f>
        <v>0</v>
      </c>
      <c r="M18" s="1">
        <f>SUMPRODUCT((配信視聴2024上半期[Channel Name]=テーブル216[[#This Row],[Channel Name]])*(MONTH(配信視聴2024上半期[Published Date])=4))</f>
        <v>0</v>
      </c>
      <c r="N18" s="1">
        <f>SUMPRODUCT((配信視聴2024上半期[Channel Name]=テーブル216[[#This Row],[Channel Name]])*(MONTH(配信視聴2024上半期[Published Date])=5))</f>
        <v>0</v>
      </c>
      <c r="O18" s="1">
        <f>SUMPRODUCT((配信視聴2024上半期[Channel Name]=テーブル216[[#This Row],[Channel Name]])*(MONTH(配信視聴2024上半期[Published Date])=6))</f>
        <v>0</v>
      </c>
    </row>
    <row r="19" spans="2:15" x14ac:dyDescent="0.25">
      <c r="B19" s="1" t="s">
        <v>2678</v>
      </c>
      <c r="C19" s="1" t="s">
        <v>8</v>
      </c>
      <c r="D19" s="1" t="s">
        <v>2679</v>
      </c>
      <c r="E19" s="1" t="s">
        <v>2680</v>
      </c>
      <c r="H19" s="1" t="s">
        <v>47</v>
      </c>
      <c r="I19" s="1">
        <f>COUNTIF(配信視聴2024上半期[Channel Name], テーブル216[[#This Row],[Channel Name]])</f>
        <v>2</v>
      </c>
      <c r="J19" s="1">
        <f>SUMPRODUCT((配信視聴2024上半期[Channel Name]=テーブル216[[#This Row],[Channel Name]])*(MONTH(配信視聴2024上半期[Published Date])=1))</f>
        <v>1</v>
      </c>
      <c r="K19" s="1">
        <f>SUMPRODUCT((配信視聴2024上半期[Channel Name]=テーブル216[[#This Row],[Channel Name]])*(MONTH(配信視聴2024上半期[Published Date])=2))</f>
        <v>0</v>
      </c>
      <c r="L19" s="1">
        <f>SUMPRODUCT((配信視聴2024上半期[Channel Name]=テーブル216[[#This Row],[Channel Name]])*(MONTH(配信視聴2024上半期[Published Date])=3))</f>
        <v>0</v>
      </c>
      <c r="M19" s="1">
        <f>SUMPRODUCT((配信視聴2024上半期[Channel Name]=テーブル216[[#This Row],[Channel Name]])*(MONTH(配信視聴2024上半期[Published Date])=4))</f>
        <v>0</v>
      </c>
      <c r="N19" s="1">
        <f>SUMPRODUCT((配信視聴2024上半期[Channel Name]=テーブル216[[#This Row],[Channel Name]])*(MONTH(配信視聴2024上半期[Published Date])=5))</f>
        <v>1</v>
      </c>
      <c r="O19" s="1">
        <f>SUMPRODUCT((配信視聴2024上半期[Channel Name]=テーブル216[[#This Row],[Channel Name]])*(MONTH(配信視聴2024上半期[Published Date])=6))</f>
        <v>0</v>
      </c>
    </row>
    <row r="20" spans="2:15" x14ac:dyDescent="0.25">
      <c r="B20" s="1" t="s">
        <v>2681</v>
      </c>
      <c r="C20" s="1" t="s">
        <v>8</v>
      </c>
      <c r="D20" s="1" t="s">
        <v>2682</v>
      </c>
      <c r="E20" s="1" t="s">
        <v>2683</v>
      </c>
      <c r="H20" s="1" t="s">
        <v>25</v>
      </c>
      <c r="I20" s="1">
        <f>COUNTIF(配信視聴2024上半期[Channel Name], テーブル216[[#This Row],[Channel Name]])</f>
        <v>2</v>
      </c>
      <c r="J20" s="1">
        <f>SUMPRODUCT((配信視聴2024上半期[Channel Name]=テーブル216[[#This Row],[Channel Name]])*(MONTH(配信視聴2024上半期[Published Date])=1))</f>
        <v>1</v>
      </c>
      <c r="K20" s="1">
        <f>SUMPRODUCT((配信視聴2024上半期[Channel Name]=テーブル216[[#This Row],[Channel Name]])*(MONTH(配信視聴2024上半期[Published Date])=2))</f>
        <v>0</v>
      </c>
      <c r="L20" s="1">
        <f>SUMPRODUCT((配信視聴2024上半期[Channel Name]=テーブル216[[#This Row],[Channel Name]])*(MONTH(配信視聴2024上半期[Published Date])=3))</f>
        <v>1</v>
      </c>
      <c r="M20" s="1">
        <f>SUMPRODUCT((配信視聴2024上半期[Channel Name]=テーブル216[[#This Row],[Channel Name]])*(MONTH(配信視聴2024上半期[Published Date])=4))</f>
        <v>0</v>
      </c>
      <c r="N20" s="1">
        <f>SUMPRODUCT((配信視聴2024上半期[Channel Name]=テーブル216[[#This Row],[Channel Name]])*(MONTH(配信視聴2024上半期[Published Date])=5))</f>
        <v>0</v>
      </c>
      <c r="O20" s="1">
        <f>SUMPRODUCT((配信視聴2024上半期[Channel Name]=テーブル216[[#This Row],[Channel Name]])*(MONTH(配信視聴2024上半期[Published Date])=6))</f>
        <v>0</v>
      </c>
    </row>
    <row r="21" spans="2:15" x14ac:dyDescent="0.25">
      <c r="B21" s="1" t="s">
        <v>2684</v>
      </c>
      <c r="C21" s="1" t="s">
        <v>28</v>
      </c>
      <c r="D21" s="1" t="s">
        <v>2685</v>
      </c>
      <c r="E21" s="1" t="s">
        <v>2686</v>
      </c>
      <c r="H21" s="1" t="s">
        <v>32</v>
      </c>
      <c r="I21" s="1">
        <f>COUNTIF(配信視聴2024上半期[Channel Name], テーブル216[[#This Row],[Channel Name]])</f>
        <v>2</v>
      </c>
      <c r="J21" s="1">
        <f>SUMPRODUCT((配信視聴2024上半期[Channel Name]=テーブル216[[#This Row],[Channel Name]])*(MONTH(配信視聴2024上半期[Published Date])=1))</f>
        <v>1</v>
      </c>
      <c r="K21" s="1">
        <f>SUMPRODUCT((配信視聴2024上半期[Channel Name]=テーブル216[[#This Row],[Channel Name]])*(MONTH(配信視聴2024上半期[Published Date])=2))</f>
        <v>0</v>
      </c>
      <c r="L21" s="1">
        <f>SUMPRODUCT((配信視聴2024上半期[Channel Name]=テーブル216[[#This Row],[Channel Name]])*(MONTH(配信視聴2024上半期[Published Date])=3))</f>
        <v>0</v>
      </c>
      <c r="M21" s="1">
        <f>SUMPRODUCT((配信視聴2024上半期[Channel Name]=テーブル216[[#This Row],[Channel Name]])*(MONTH(配信視聴2024上半期[Published Date])=4))</f>
        <v>1</v>
      </c>
      <c r="N21" s="1">
        <f>SUMPRODUCT((配信視聴2024上半期[Channel Name]=テーブル216[[#This Row],[Channel Name]])*(MONTH(配信視聴2024上半期[Published Date])=5))</f>
        <v>0</v>
      </c>
      <c r="O21" s="1">
        <f>SUMPRODUCT((配信視聴2024上半期[Channel Name]=テーブル216[[#This Row],[Channel Name]])*(MONTH(配信視聴2024上半期[Published Date])=6))</f>
        <v>0</v>
      </c>
    </row>
    <row r="22" spans="2:15" x14ac:dyDescent="0.25">
      <c r="B22" s="1" t="s">
        <v>2687</v>
      </c>
      <c r="C22" s="1" t="s">
        <v>9</v>
      </c>
      <c r="D22" s="1" t="s">
        <v>2688</v>
      </c>
      <c r="E22" s="1" t="s">
        <v>2689</v>
      </c>
      <c r="H22" s="1" t="s">
        <v>14</v>
      </c>
      <c r="I22" s="1">
        <f>COUNTIF(配信視聴2024上半期[Channel Name], テーブル216[[#This Row],[Channel Name]])</f>
        <v>2</v>
      </c>
      <c r="J22" s="1">
        <f>SUMPRODUCT((配信視聴2024上半期[Channel Name]=テーブル216[[#This Row],[Channel Name]])*(MONTH(配信視聴2024上半期[Published Date])=1))</f>
        <v>1</v>
      </c>
      <c r="K22" s="1">
        <f>SUMPRODUCT((配信視聴2024上半期[Channel Name]=テーブル216[[#This Row],[Channel Name]])*(MONTH(配信視聴2024上半期[Published Date])=2))</f>
        <v>1</v>
      </c>
      <c r="L22" s="1">
        <f>SUMPRODUCT((配信視聴2024上半期[Channel Name]=テーブル216[[#This Row],[Channel Name]])*(MONTH(配信視聴2024上半期[Published Date])=3))</f>
        <v>0</v>
      </c>
      <c r="M22" s="1">
        <f>SUMPRODUCT((配信視聴2024上半期[Channel Name]=テーブル216[[#This Row],[Channel Name]])*(MONTH(配信視聴2024上半期[Published Date])=4))</f>
        <v>0</v>
      </c>
      <c r="N22" s="1">
        <f>SUMPRODUCT((配信視聴2024上半期[Channel Name]=テーブル216[[#This Row],[Channel Name]])*(MONTH(配信視聴2024上半期[Published Date])=5))</f>
        <v>0</v>
      </c>
      <c r="O22" s="1">
        <f>SUMPRODUCT((配信視聴2024上半期[Channel Name]=テーブル216[[#This Row],[Channel Name]])*(MONTH(配信視聴2024上半期[Published Date])=6))</f>
        <v>0</v>
      </c>
    </row>
    <row r="23" spans="2:15" x14ac:dyDescent="0.25">
      <c r="B23" s="1" t="s">
        <v>2690</v>
      </c>
      <c r="C23" s="1" t="s">
        <v>8</v>
      </c>
      <c r="D23" s="1" t="s">
        <v>2691</v>
      </c>
      <c r="E23" s="1" t="s">
        <v>2692</v>
      </c>
      <c r="H23" s="1" t="s">
        <v>11</v>
      </c>
      <c r="I23" s="1">
        <f>COUNTIF(配信視聴2024上半期[Channel Name], テーブル216[[#This Row],[Channel Name]])</f>
        <v>2</v>
      </c>
      <c r="J23" s="1">
        <f>SUMPRODUCT((配信視聴2024上半期[Channel Name]=テーブル216[[#This Row],[Channel Name]])*(MONTH(配信視聴2024上半期[Published Date])=1))</f>
        <v>0</v>
      </c>
      <c r="K23" s="1">
        <f>SUMPRODUCT((配信視聴2024上半期[Channel Name]=テーブル216[[#This Row],[Channel Name]])*(MONTH(配信視聴2024上半期[Published Date])=2))</f>
        <v>1</v>
      </c>
      <c r="L23" s="1">
        <f>SUMPRODUCT((配信視聴2024上半期[Channel Name]=テーブル216[[#This Row],[Channel Name]])*(MONTH(配信視聴2024上半期[Published Date])=3))</f>
        <v>0</v>
      </c>
      <c r="M23" s="1">
        <f>SUMPRODUCT((配信視聴2024上半期[Channel Name]=テーブル216[[#This Row],[Channel Name]])*(MONTH(配信視聴2024上半期[Published Date])=4))</f>
        <v>0</v>
      </c>
      <c r="N23" s="1">
        <f>SUMPRODUCT((配信視聴2024上半期[Channel Name]=テーブル216[[#This Row],[Channel Name]])*(MONTH(配信視聴2024上半期[Published Date])=5))</f>
        <v>1</v>
      </c>
      <c r="O23" s="1">
        <f>SUMPRODUCT((配信視聴2024上半期[Channel Name]=テーブル216[[#This Row],[Channel Name]])*(MONTH(配信視聴2024上半期[Published Date])=6))</f>
        <v>0</v>
      </c>
    </row>
    <row r="24" spans="2:15" x14ac:dyDescent="0.25">
      <c r="B24" s="1" t="s">
        <v>2693</v>
      </c>
      <c r="C24" s="1" t="s">
        <v>12</v>
      </c>
      <c r="D24" s="1" t="s">
        <v>2694</v>
      </c>
      <c r="E24" s="1" t="s">
        <v>2695</v>
      </c>
      <c r="H24" s="1" t="s">
        <v>34</v>
      </c>
      <c r="I24" s="1">
        <f>COUNTIF(配信視聴2024上半期[Channel Name], テーブル216[[#This Row],[Channel Name]])</f>
        <v>2</v>
      </c>
      <c r="J24" s="1">
        <f>SUMPRODUCT((配信視聴2024上半期[Channel Name]=テーブル216[[#This Row],[Channel Name]])*(MONTH(配信視聴2024上半期[Published Date])=1))</f>
        <v>0</v>
      </c>
      <c r="K24" s="1">
        <f>SUMPRODUCT((配信視聴2024上半期[Channel Name]=テーブル216[[#This Row],[Channel Name]])*(MONTH(配信視聴2024上半期[Published Date])=2))</f>
        <v>0</v>
      </c>
      <c r="L24" s="1">
        <f>SUMPRODUCT((配信視聴2024上半期[Channel Name]=テーブル216[[#This Row],[Channel Name]])*(MONTH(配信視聴2024上半期[Published Date])=3))</f>
        <v>1</v>
      </c>
      <c r="M24" s="1">
        <f>SUMPRODUCT((配信視聴2024上半期[Channel Name]=テーブル216[[#This Row],[Channel Name]])*(MONTH(配信視聴2024上半期[Published Date])=4))</f>
        <v>0</v>
      </c>
      <c r="N24" s="1">
        <f>SUMPRODUCT((配信視聴2024上半期[Channel Name]=テーブル216[[#This Row],[Channel Name]])*(MONTH(配信視聴2024上半期[Published Date])=5))</f>
        <v>0</v>
      </c>
      <c r="O24" s="1">
        <f>SUMPRODUCT((配信視聴2024上半期[Channel Name]=テーブル216[[#This Row],[Channel Name]])*(MONTH(配信視聴2024上半期[Published Date])=6))</f>
        <v>1</v>
      </c>
    </row>
    <row r="25" spans="2:15" x14ac:dyDescent="0.25">
      <c r="B25" s="1" t="s">
        <v>2696</v>
      </c>
      <c r="C25" s="1" t="s">
        <v>9</v>
      </c>
      <c r="D25" s="1" t="s">
        <v>2697</v>
      </c>
      <c r="E25" s="1" t="s">
        <v>2698</v>
      </c>
      <c r="H25" s="1" t="s">
        <v>58</v>
      </c>
      <c r="I25" s="1">
        <f>COUNTIF(配信視聴2024上半期[Channel Name], テーブル216[[#This Row],[Channel Name]])</f>
        <v>2</v>
      </c>
      <c r="J25" s="1">
        <f>SUMPRODUCT((配信視聴2024上半期[Channel Name]=テーブル216[[#This Row],[Channel Name]])*(MONTH(配信視聴2024上半期[Published Date])=1))</f>
        <v>0</v>
      </c>
      <c r="K25" s="1">
        <f>SUMPRODUCT((配信視聴2024上半期[Channel Name]=テーブル216[[#This Row],[Channel Name]])*(MONTH(配信視聴2024上半期[Published Date])=2))</f>
        <v>0</v>
      </c>
      <c r="L25" s="1">
        <f>SUMPRODUCT((配信視聴2024上半期[Channel Name]=テーブル216[[#This Row],[Channel Name]])*(MONTH(配信視聴2024上半期[Published Date])=3))</f>
        <v>1</v>
      </c>
      <c r="M25" s="1">
        <f>SUMPRODUCT((配信視聴2024上半期[Channel Name]=テーブル216[[#This Row],[Channel Name]])*(MONTH(配信視聴2024上半期[Published Date])=4))</f>
        <v>1</v>
      </c>
      <c r="N25" s="1">
        <f>SUMPRODUCT((配信視聴2024上半期[Channel Name]=テーブル216[[#This Row],[Channel Name]])*(MONTH(配信視聴2024上半期[Published Date])=5))</f>
        <v>0</v>
      </c>
      <c r="O25" s="1">
        <f>SUMPRODUCT((配信視聴2024上半期[Channel Name]=テーブル216[[#This Row],[Channel Name]])*(MONTH(配信視聴2024上半期[Published Date])=6))</f>
        <v>0</v>
      </c>
    </row>
    <row r="26" spans="2:15" x14ac:dyDescent="0.25">
      <c r="B26" s="1" t="s">
        <v>2699</v>
      </c>
      <c r="C26" s="1" t="s">
        <v>8</v>
      </c>
      <c r="D26" s="1" t="s">
        <v>2700</v>
      </c>
      <c r="E26" s="1" t="s">
        <v>2701</v>
      </c>
      <c r="H26" s="1" t="s">
        <v>19</v>
      </c>
      <c r="I26" s="1">
        <f>COUNTIF(配信視聴2024上半期[Channel Name], テーブル216[[#This Row],[Channel Name]])</f>
        <v>2</v>
      </c>
      <c r="J26" s="1">
        <f>SUMPRODUCT((配信視聴2024上半期[Channel Name]=テーブル216[[#This Row],[Channel Name]])*(MONTH(配信視聴2024上半期[Published Date])=1))</f>
        <v>0</v>
      </c>
      <c r="K26" s="1">
        <f>SUMPRODUCT((配信視聴2024上半期[Channel Name]=テーブル216[[#This Row],[Channel Name]])*(MONTH(配信視聴2024上半期[Published Date])=2))</f>
        <v>0</v>
      </c>
      <c r="L26" s="1">
        <f>SUMPRODUCT((配信視聴2024上半期[Channel Name]=テーブル216[[#This Row],[Channel Name]])*(MONTH(配信視聴2024上半期[Published Date])=3))</f>
        <v>0</v>
      </c>
      <c r="M26" s="1">
        <f>SUMPRODUCT((配信視聴2024上半期[Channel Name]=テーブル216[[#This Row],[Channel Name]])*(MONTH(配信視聴2024上半期[Published Date])=4))</f>
        <v>0</v>
      </c>
      <c r="N26" s="1">
        <f>SUMPRODUCT((配信視聴2024上半期[Channel Name]=テーブル216[[#This Row],[Channel Name]])*(MONTH(配信視聴2024上半期[Published Date])=5))</f>
        <v>2</v>
      </c>
      <c r="O26" s="1">
        <f>SUMPRODUCT((配信視聴2024上半期[Channel Name]=テーブル216[[#This Row],[Channel Name]])*(MONTH(配信視聴2024上半期[Published Date])=6))</f>
        <v>0</v>
      </c>
    </row>
    <row r="27" spans="2:15" x14ac:dyDescent="0.25">
      <c r="B27" s="1" t="s">
        <v>2702</v>
      </c>
      <c r="C27" s="1" t="s">
        <v>32</v>
      </c>
      <c r="D27" s="1" t="s">
        <v>2703</v>
      </c>
      <c r="E27" s="1" t="s">
        <v>2704</v>
      </c>
      <c r="H27" s="1" t="s">
        <v>22</v>
      </c>
      <c r="I27" s="1">
        <f>COUNTIF(配信視聴2024上半期[Channel Name], テーブル216[[#This Row],[Channel Name]])</f>
        <v>2</v>
      </c>
      <c r="J27" s="1">
        <f>SUMPRODUCT((配信視聴2024上半期[Channel Name]=テーブル216[[#This Row],[Channel Name]])*(MONTH(配信視聴2024上半期[Published Date])=1))</f>
        <v>0</v>
      </c>
      <c r="K27" s="1">
        <f>SUMPRODUCT((配信視聴2024上半期[Channel Name]=テーブル216[[#This Row],[Channel Name]])*(MONTH(配信視聴2024上半期[Published Date])=2))</f>
        <v>0</v>
      </c>
      <c r="L27" s="1">
        <f>SUMPRODUCT((配信視聴2024上半期[Channel Name]=テーブル216[[#This Row],[Channel Name]])*(MONTH(配信視聴2024上半期[Published Date])=3))</f>
        <v>0</v>
      </c>
      <c r="M27" s="1">
        <f>SUMPRODUCT((配信視聴2024上半期[Channel Name]=テーブル216[[#This Row],[Channel Name]])*(MONTH(配信視聴2024上半期[Published Date])=4))</f>
        <v>0</v>
      </c>
      <c r="N27" s="1">
        <f>SUMPRODUCT((配信視聴2024上半期[Channel Name]=テーブル216[[#This Row],[Channel Name]])*(MONTH(配信視聴2024上半期[Published Date])=5))</f>
        <v>2</v>
      </c>
      <c r="O27" s="1">
        <f>SUMPRODUCT((配信視聴2024上半期[Channel Name]=テーブル216[[#This Row],[Channel Name]])*(MONTH(配信視聴2024上半期[Published Date])=6))</f>
        <v>0</v>
      </c>
    </row>
    <row r="28" spans="2:15" x14ac:dyDescent="0.25">
      <c r="B28" s="1" t="s">
        <v>2705</v>
      </c>
      <c r="C28" s="1" t="s">
        <v>9</v>
      </c>
      <c r="D28" s="1" t="s">
        <v>2706</v>
      </c>
      <c r="E28" s="1" t="s">
        <v>2707</v>
      </c>
      <c r="H28" s="1" t="s">
        <v>24</v>
      </c>
      <c r="I28" s="1">
        <f>COUNTIF(配信視聴2024上半期[Channel Name], テーブル216[[#This Row],[Channel Name]])</f>
        <v>2</v>
      </c>
      <c r="J28" s="1">
        <f>SUMPRODUCT((配信視聴2024上半期[Channel Name]=テーブル216[[#This Row],[Channel Name]])*(MONTH(配信視聴2024上半期[Published Date])=1))</f>
        <v>0</v>
      </c>
      <c r="K28" s="1">
        <f>SUMPRODUCT((配信視聴2024上半期[Channel Name]=テーブル216[[#This Row],[Channel Name]])*(MONTH(配信視聴2024上半期[Published Date])=2))</f>
        <v>0</v>
      </c>
      <c r="L28" s="1">
        <f>SUMPRODUCT((配信視聴2024上半期[Channel Name]=テーブル216[[#This Row],[Channel Name]])*(MONTH(配信視聴2024上半期[Published Date])=3))</f>
        <v>0</v>
      </c>
      <c r="M28" s="1">
        <f>SUMPRODUCT((配信視聴2024上半期[Channel Name]=テーブル216[[#This Row],[Channel Name]])*(MONTH(配信視聴2024上半期[Published Date])=4))</f>
        <v>0</v>
      </c>
      <c r="N28" s="1">
        <f>SUMPRODUCT((配信視聴2024上半期[Channel Name]=テーブル216[[#This Row],[Channel Name]])*(MONTH(配信視聴2024上半期[Published Date])=5))</f>
        <v>2</v>
      </c>
      <c r="O28" s="1">
        <f>SUMPRODUCT((配信視聴2024上半期[Channel Name]=テーブル216[[#This Row],[Channel Name]])*(MONTH(配信視聴2024上半期[Published Date])=6))</f>
        <v>0</v>
      </c>
    </row>
    <row r="29" spans="2:15" x14ac:dyDescent="0.25">
      <c r="B29" s="1" t="s">
        <v>2708</v>
      </c>
      <c r="C29" s="1" t="s">
        <v>9</v>
      </c>
      <c r="D29" s="1" t="s">
        <v>2709</v>
      </c>
      <c r="E29" s="1" t="s">
        <v>2710</v>
      </c>
      <c r="H29" s="1" t="s">
        <v>30</v>
      </c>
      <c r="I29" s="1">
        <f>COUNTIF(配信視聴2024上半期[Channel Name], テーブル216[[#This Row],[Channel Name]])</f>
        <v>2</v>
      </c>
      <c r="J29" s="1">
        <f>SUMPRODUCT((配信視聴2024上半期[Channel Name]=テーブル216[[#This Row],[Channel Name]])*(MONTH(配信視聴2024上半期[Published Date])=1))</f>
        <v>0</v>
      </c>
      <c r="K29" s="1">
        <f>SUMPRODUCT((配信視聴2024上半期[Channel Name]=テーブル216[[#This Row],[Channel Name]])*(MONTH(配信視聴2024上半期[Published Date])=2))</f>
        <v>0</v>
      </c>
      <c r="L29" s="1">
        <f>SUMPRODUCT((配信視聴2024上半期[Channel Name]=テーブル216[[#This Row],[Channel Name]])*(MONTH(配信視聴2024上半期[Published Date])=3))</f>
        <v>0</v>
      </c>
      <c r="M29" s="1">
        <f>SUMPRODUCT((配信視聴2024上半期[Channel Name]=テーブル216[[#This Row],[Channel Name]])*(MONTH(配信視聴2024上半期[Published Date])=4))</f>
        <v>0</v>
      </c>
      <c r="N29" s="1">
        <f>SUMPRODUCT((配信視聴2024上半期[Channel Name]=テーブル216[[#This Row],[Channel Name]])*(MONTH(配信視聴2024上半期[Published Date])=5))</f>
        <v>0</v>
      </c>
      <c r="O29" s="1">
        <f>SUMPRODUCT((配信視聴2024上半期[Channel Name]=テーブル216[[#This Row],[Channel Name]])*(MONTH(配信視聴2024上半期[Published Date])=6))</f>
        <v>2</v>
      </c>
    </row>
    <row r="30" spans="2:15" x14ac:dyDescent="0.25">
      <c r="B30" s="1" t="s">
        <v>2711</v>
      </c>
      <c r="C30" s="1" t="s">
        <v>12</v>
      </c>
      <c r="D30" s="1" t="s">
        <v>2712</v>
      </c>
      <c r="E30" s="1" t="s">
        <v>2713</v>
      </c>
      <c r="H30" s="1" t="s">
        <v>63</v>
      </c>
      <c r="I30" s="1">
        <f>COUNTIF(配信視聴2024上半期[Channel Name], テーブル216[[#This Row],[Channel Name]])</f>
        <v>1</v>
      </c>
      <c r="J30" s="1">
        <f>SUMPRODUCT((配信視聴2024上半期[Channel Name]=テーブル216[[#This Row],[Channel Name]])*(MONTH(配信視聴2024上半期[Published Date])=1))</f>
        <v>1</v>
      </c>
      <c r="K30" s="1">
        <f>SUMPRODUCT((配信視聴2024上半期[Channel Name]=テーブル216[[#This Row],[Channel Name]])*(MONTH(配信視聴2024上半期[Published Date])=2))</f>
        <v>0</v>
      </c>
      <c r="L30" s="1">
        <f>SUMPRODUCT((配信視聴2024上半期[Channel Name]=テーブル216[[#This Row],[Channel Name]])*(MONTH(配信視聴2024上半期[Published Date])=3))</f>
        <v>0</v>
      </c>
      <c r="M30" s="1">
        <f>SUMPRODUCT((配信視聴2024上半期[Channel Name]=テーブル216[[#This Row],[Channel Name]])*(MONTH(配信視聴2024上半期[Published Date])=4))</f>
        <v>0</v>
      </c>
      <c r="N30" s="1">
        <f>SUMPRODUCT((配信視聴2024上半期[Channel Name]=テーブル216[[#This Row],[Channel Name]])*(MONTH(配信視聴2024上半期[Published Date])=5))</f>
        <v>0</v>
      </c>
      <c r="O30" s="1">
        <f>SUMPRODUCT((配信視聴2024上半期[Channel Name]=テーブル216[[#This Row],[Channel Name]])*(MONTH(配信視聴2024上半期[Published Date])=6))</f>
        <v>0</v>
      </c>
    </row>
    <row r="31" spans="2:15" x14ac:dyDescent="0.25">
      <c r="B31" s="1" t="s">
        <v>2714</v>
      </c>
      <c r="C31" s="1" t="s">
        <v>39</v>
      </c>
      <c r="D31" s="1" t="s">
        <v>2715</v>
      </c>
      <c r="E31" s="1" t="s">
        <v>2716</v>
      </c>
      <c r="H31" s="1" t="s">
        <v>67</v>
      </c>
      <c r="I31" s="1">
        <f>COUNTIF(配信視聴2024上半期[Channel Name], テーブル216[[#This Row],[Channel Name]])</f>
        <v>1</v>
      </c>
      <c r="J31" s="1">
        <f>SUMPRODUCT((配信視聴2024上半期[Channel Name]=テーブル216[[#This Row],[Channel Name]])*(MONTH(配信視聴2024上半期[Published Date])=1))</f>
        <v>1</v>
      </c>
      <c r="K31" s="1">
        <f>SUMPRODUCT((配信視聴2024上半期[Channel Name]=テーブル216[[#This Row],[Channel Name]])*(MONTH(配信視聴2024上半期[Published Date])=2))</f>
        <v>0</v>
      </c>
      <c r="L31" s="1">
        <f>SUMPRODUCT((配信視聴2024上半期[Channel Name]=テーブル216[[#This Row],[Channel Name]])*(MONTH(配信視聴2024上半期[Published Date])=3))</f>
        <v>0</v>
      </c>
      <c r="M31" s="1">
        <f>SUMPRODUCT((配信視聴2024上半期[Channel Name]=テーブル216[[#This Row],[Channel Name]])*(MONTH(配信視聴2024上半期[Published Date])=4))</f>
        <v>0</v>
      </c>
      <c r="N31" s="1">
        <f>SUMPRODUCT((配信視聴2024上半期[Channel Name]=テーブル216[[#This Row],[Channel Name]])*(MONTH(配信視聴2024上半期[Published Date])=5))</f>
        <v>0</v>
      </c>
      <c r="O31" s="1">
        <f>SUMPRODUCT((配信視聴2024上半期[Channel Name]=テーブル216[[#This Row],[Channel Name]])*(MONTH(配信視聴2024上半期[Published Date])=6))</f>
        <v>0</v>
      </c>
    </row>
    <row r="32" spans="2:15" x14ac:dyDescent="0.25">
      <c r="B32" s="1" t="s">
        <v>2717</v>
      </c>
      <c r="C32" s="1" t="s">
        <v>73</v>
      </c>
      <c r="D32" s="1" t="s">
        <v>2718</v>
      </c>
      <c r="E32" s="1" t="s">
        <v>2719</v>
      </c>
      <c r="H32" s="1" t="s">
        <v>71</v>
      </c>
      <c r="I32" s="1">
        <f>COUNTIF(配信視聴2024上半期[Channel Name], テーブル216[[#This Row],[Channel Name]])</f>
        <v>1</v>
      </c>
      <c r="J32" s="1">
        <f>SUMPRODUCT((配信視聴2024上半期[Channel Name]=テーブル216[[#This Row],[Channel Name]])*(MONTH(配信視聴2024上半期[Published Date])=1))</f>
        <v>1</v>
      </c>
      <c r="K32" s="1">
        <f>SUMPRODUCT((配信視聴2024上半期[Channel Name]=テーブル216[[#This Row],[Channel Name]])*(MONTH(配信視聴2024上半期[Published Date])=2))</f>
        <v>0</v>
      </c>
      <c r="L32" s="1">
        <f>SUMPRODUCT((配信視聴2024上半期[Channel Name]=テーブル216[[#This Row],[Channel Name]])*(MONTH(配信視聴2024上半期[Published Date])=3))</f>
        <v>0</v>
      </c>
      <c r="M32" s="1">
        <f>SUMPRODUCT((配信視聴2024上半期[Channel Name]=テーブル216[[#This Row],[Channel Name]])*(MONTH(配信視聴2024上半期[Published Date])=4))</f>
        <v>0</v>
      </c>
      <c r="N32" s="1">
        <f>SUMPRODUCT((配信視聴2024上半期[Channel Name]=テーブル216[[#This Row],[Channel Name]])*(MONTH(配信視聴2024上半期[Published Date])=5))</f>
        <v>0</v>
      </c>
      <c r="O32" s="1">
        <f>SUMPRODUCT((配信視聴2024上半期[Channel Name]=テーブル216[[#This Row],[Channel Name]])*(MONTH(配信視聴2024上半期[Published Date])=6))</f>
        <v>0</v>
      </c>
    </row>
    <row r="33" spans="2:15" x14ac:dyDescent="0.25">
      <c r="B33" s="1" t="s">
        <v>2720</v>
      </c>
      <c r="C33" s="1" t="s">
        <v>8</v>
      </c>
      <c r="D33" s="1" t="s">
        <v>2721</v>
      </c>
      <c r="E33" s="1" t="s">
        <v>2722</v>
      </c>
      <c r="H33" s="1" t="s">
        <v>73</v>
      </c>
      <c r="I33" s="1">
        <f>COUNTIF(配信視聴2024上半期[Channel Name], テーブル216[[#This Row],[Channel Name]])</f>
        <v>1</v>
      </c>
      <c r="J33" s="1">
        <f>SUMPRODUCT((配信視聴2024上半期[Channel Name]=テーブル216[[#This Row],[Channel Name]])*(MONTH(配信視聴2024上半期[Published Date])=1))</f>
        <v>1</v>
      </c>
      <c r="K33" s="1">
        <f>SUMPRODUCT((配信視聴2024上半期[Channel Name]=テーブル216[[#This Row],[Channel Name]])*(MONTH(配信視聴2024上半期[Published Date])=2))</f>
        <v>0</v>
      </c>
      <c r="L33" s="1">
        <f>SUMPRODUCT((配信視聴2024上半期[Channel Name]=テーブル216[[#This Row],[Channel Name]])*(MONTH(配信視聴2024上半期[Published Date])=3))</f>
        <v>0</v>
      </c>
      <c r="M33" s="1">
        <f>SUMPRODUCT((配信視聴2024上半期[Channel Name]=テーブル216[[#This Row],[Channel Name]])*(MONTH(配信視聴2024上半期[Published Date])=4))</f>
        <v>0</v>
      </c>
      <c r="N33" s="1">
        <f>SUMPRODUCT((配信視聴2024上半期[Channel Name]=テーブル216[[#This Row],[Channel Name]])*(MONTH(配信視聴2024上半期[Published Date])=5))</f>
        <v>0</v>
      </c>
      <c r="O33" s="1">
        <f>SUMPRODUCT((配信視聴2024上半期[Channel Name]=テーブル216[[#This Row],[Channel Name]])*(MONTH(配信視聴2024上半期[Published Date])=6))</f>
        <v>0</v>
      </c>
    </row>
    <row r="34" spans="2:15" x14ac:dyDescent="0.25">
      <c r="B34" s="1" t="s">
        <v>2723</v>
      </c>
      <c r="C34" s="1" t="s">
        <v>14</v>
      </c>
      <c r="D34" s="1" t="s">
        <v>2724</v>
      </c>
      <c r="E34" s="1" t="s">
        <v>2725</v>
      </c>
      <c r="H34" s="1" t="s">
        <v>54</v>
      </c>
      <c r="I34" s="1">
        <f>COUNTIF(配信視聴2024上半期[Channel Name], テーブル216[[#This Row],[Channel Name]])</f>
        <v>1</v>
      </c>
      <c r="J34" s="1">
        <f>SUMPRODUCT((配信視聴2024上半期[Channel Name]=テーブル216[[#This Row],[Channel Name]])*(MONTH(配信視聴2024上半期[Published Date])=1))</f>
        <v>0</v>
      </c>
      <c r="K34" s="1">
        <f>SUMPRODUCT((配信視聴2024上半期[Channel Name]=テーブル216[[#This Row],[Channel Name]])*(MONTH(配信視聴2024上半期[Published Date])=2))</f>
        <v>1</v>
      </c>
      <c r="L34" s="1">
        <f>SUMPRODUCT((配信視聴2024上半期[Channel Name]=テーブル216[[#This Row],[Channel Name]])*(MONTH(配信視聴2024上半期[Published Date])=3))</f>
        <v>0</v>
      </c>
      <c r="M34" s="1">
        <f>SUMPRODUCT((配信視聴2024上半期[Channel Name]=テーブル216[[#This Row],[Channel Name]])*(MONTH(配信視聴2024上半期[Published Date])=4))</f>
        <v>0</v>
      </c>
      <c r="N34" s="1">
        <f>SUMPRODUCT((配信視聴2024上半期[Channel Name]=テーブル216[[#This Row],[Channel Name]])*(MONTH(配信視聴2024上半期[Published Date])=5))</f>
        <v>0</v>
      </c>
      <c r="O34" s="1">
        <f>SUMPRODUCT((配信視聴2024上半期[Channel Name]=テーブル216[[#This Row],[Channel Name]])*(MONTH(配信視聴2024上半期[Published Date])=6))</f>
        <v>0</v>
      </c>
    </row>
    <row r="35" spans="2:15" x14ac:dyDescent="0.25">
      <c r="B35" s="1" t="s">
        <v>2726</v>
      </c>
      <c r="C35" s="1" t="s">
        <v>9</v>
      </c>
      <c r="D35" s="1" t="s">
        <v>2727</v>
      </c>
      <c r="E35" s="1" t="s">
        <v>2728</v>
      </c>
      <c r="H35" s="1" t="s">
        <v>13</v>
      </c>
      <c r="I35" s="1">
        <f>COUNTIF(配信視聴2024上半期[Channel Name], テーブル216[[#This Row],[Channel Name]])</f>
        <v>1</v>
      </c>
      <c r="J35" s="1">
        <f>SUMPRODUCT((配信視聴2024上半期[Channel Name]=テーブル216[[#This Row],[Channel Name]])*(MONTH(配信視聴2024上半期[Published Date])=1))</f>
        <v>0</v>
      </c>
      <c r="K35" s="1">
        <f>SUMPRODUCT((配信視聴2024上半期[Channel Name]=テーブル216[[#This Row],[Channel Name]])*(MONTH(配信視聴2024上半期[Published Date])=2))</f>
        <v>0</v>
      </c>
      <c r="L35" s="1">
        <f>SUMPRODUCT((配信視聴2024上半期[Channel Name]=テーブル216[[#This Row],[Channel Name]])*(MONTH(配信視聴2024上半期[Published Date])=3))</f>
        <v>1</v>
      </c>
      <c r="M35" s="1">
        <f>SUMPRODUCT((配信視聴2024上半期[Channel Name]=テーブル216[[#This Row],[Channel Name]])*(MONTH(配信視聴2024上半期[Published Date])=4))</f>
        <v>0</v>
      </c>
      <c r="N35" s="1">
        <f>SUMPRODUCT((配信視聴2024上半期[Channel Name]=テーブル216[[#This Row],[Channel Name]])*(MONTH(配信視聴2024上半期[Published Date])=5))</f>
        <v>0</v>
      </c>
      <c r="O35" s="1">
        <f>SUMPRODUCT((配信視聴2024上半期[Channel Name]=テーブル216[[#This Row],[Channel Name]])*(MONTH(配信視聴2024上半期[Published Date])=6))</f>
        <v>0</v>
      </c>
    </row>
    <row r="36" spans="2:15" x14ac:dyDescent="0.25">
      <c r="B36" s="1" t="s">
        <v>2729</v>
      </c>
      <c r="C36" s="1" t="s">
        <v>45</v>
      </c>
      <c r="D36" s="1" t="s">
        <v>2730</v>
      </c>
      <c r="E36" s="1" t="s">
        <v>2731</v>
      </c>
      <c r="H36" s="1" t="s">
        <v>17</v>
      </c>
      <c r="I36" s="1">
        <f>COUNTIF(配信視聴2024上半期[Channel Name], テーブル216[[#This Row],[Channel Name]])</f>
        <v>1</v>
      </c>
      <c r="J36" s="1">
        <f>SUMPRODUCT((配信視聴2024上半期[Channel Name]=テーブル216[[#This Row],[Channel Name]])*(MONTH(配信視聴2024上半期[Published Date])=1))</f>
        <v>0</v>
      </c>
      <c r="K36" s="1">
        <f>SUMPRODUCT((配信視聴2024上半期[Channel Name]=テーブル216[[#This Row],[Channel Name]])*(MONTH(配信視聴2024上半期[Published Date])=2))</f>
        <v>0</v>
      </c>
      <c r="L36" s="1">
        <f>SUMPRODUCT((配信視聴2024上半期[Channel Name]=テーブル216[[#This Row],[Channel Name]])*(MONTH(配信視聴2024上半期[Published Date])=3))</f>
        <v>1</v>
      </c>
      <c r="M36" s="1">
        <f>SUMPRODUCT((配信視聴2024上半期[Channel Name]=テーブル216[[#This Row],[Channel Name]])*(MONTH(配信視聴2024上半期[Published Date])=4))</f>
        <v>0</v>
      </c>
      <c r="N36" s="1">
        <f>SUMPRODUCT((配信視聴2024上半期[Channel Name]=テーブル216[[#This Row],[Channel Name]])*(MONTH(配信視聴2024上半期[Published Date])=5))</f>
        <v>0</v>
      </c>
      <c r="O36" s="1">
        <f>SUMPRODUCT((配信視聴2024上半期[Channel Name]=テーブル216[[#This Row],[Channel Name]])*(MONTH(配信視聴2024上半期[Published Date])=6))</f>
        <v>0</v>
      </c>
    </row>
    <row r="37" spans="2:15" x14ac:dyDescent="0.25">
      <c r="B37" s="1" t="s">
        <v>2732</v>
      </c>
      <c r="C37" s="1" t="s">
        <v>12</v>
      </c>
      <c r="D37" s="1" t="s">
        <v>2733</v>
      </c>
      <c r="E37" s="1" t="s">
        <v>2734</v>
      </c>
      <c r="H37" s="1" t="s">
        <v>44</v>
      </c>
      <c r="I37" s="1">
        <f>COUNTIF(配信視聴2024上半期[Channel Name], テーブル216[[#This Row],[Channel Name]])</f>
        <v>1</v>
      </c>
      <c r="J37" s="1">
        <f>SUMPRODUCT((配信視聴2024上半期[Channel Name]=テーブル216[[#This Row],[Channel Name]])*(MONTH(配信視聴2024上半期[Published Date])=1))</f>
        <v>0</v>
      </c>
      <c r="K37" s="1">
        <f>SUMPRODUCT((配信視聴2024上半期[Channel Name]=テーブル216[[#This Row],[Channel Name]])*(MONTH(配信視聴2024上半期[Published Date])=2))</f>
        <v>0</v>
      </c>
      <c r="L37" s="1">
        <f>SUMPRODUCT((配信視聴2024上半期[Channel Name]=テーブル216[[#This Row],[Channel Name]])*(MONTH(配信視聴2024上半期[Published Date])=3))</f>
        <v>0</v>
      </c>
      <c r="M37" s="1">
        <f>SUMPRODUCT((配信視聴2024上半期[Channel Name]=テーブル216[[#This Row],[Channel Name]])*(MONTH(配信視聴2024上半期[Published Date])=4))</f>
        <v>1</v>
      </c>
      <c r="N37" s="1">
        <f>SUMPRODUCT((配信視聴2024上半期[Channel Name]=テーブル216[[#This Row],[Channel Name]])*(MONTH(配信視聴2024上半期[Published Date])=5))</f>
        <v>0</v>
      </c>
      <c r="O37" s="1">
        <f>SUMPRODUCT((配信視聴2024上半期[Channel Name]=テーブル216[[#This Row],[Channel Name]])*(MONTH(配信視聴2024上半期[Published Date])=6))</f>
        <v>0</v>
      </c>
    </row>
    <row r="38" spans="2:15" x14ac:dyDescent="0.25">
      <c r="B38" s="1" t="s">
        <v>2735</v>
      </c>
      <c r="C38" s="1" t="s">
        <v>16</v>
      </c>
      <c r="D38" s="1" t="s">
        <v>2736</v>
      </c>
      <c r="E38" s="1" t="s">
        <v>2737</v>
      </c>
      <c r="H38" s="1" t="s">
        <v>79</v>
      </c>
      <c r="I38" s="1">
        <f>COUNTIF(配信視聴2024上半期[Channel Name], テーブル216[[#This Row],[Channel Name]])</f>
        <v>1</v>
      </c>
      <c r="J38" s="1">
        <f>SUMPRODUCT((配信視聴2024上半期[Channel Name]=テーブル216[[#This Row],[Channel Name]])*(MONTH(配信視聴2024上半期[Published Date])=1))</f>
        <v>0</v>
      </c>
      <c r="K38" s="1">
        <f>SUMPRODUCT((配信視聴2024上半期[Channel Name]=テーブル216[[#This Row],[Channel Name]])*(MONTH(配信視聴2024上半期[Published Date])=2))</f>
        <v>0</v>
      </c>
      <c r="L38" s="1">
        <f>SUMPRODUCT((配信視聴2024上半期[Channel Name]=テーブル216[[#This Row],[Channel Name]])*(MONTH(配信視聴2024上半期[Published Date])=3))</f>
        <v>0</v>
      </c>
      <c r="M38" s="1">
        <f>SUMPRODUCT((配信視聴2024上半期[Channel Name]=テーブル216[[#This Row],[Channel Name]])*(MONTH(配信視聴2024上半期[Published Date])=4))</f>
        <v>1</v>
      </c>
      <c r="N38" s="1">
        <f>SUMPRODUCT((配信視聴2024上半期[Channel Name]=テーブル216[[#This Row],[Channel Name]])*(MONTH(配信視聴2024上半期[Published Date])=5))</f>
        <v>0</v>
      </c>
      <c r="O38" s="1">
        <f>SUMPRODUCT((配信視聴2024上半期[Channel Name]=テーブル216[[#This Row],[Channel Name]])*(MONTH(配信視聴2024上半期[Published Date])=6))</f>
        <v>0</v>
      </c>
    </row>
    <row r="39" spans="2:15" x14ac:dyDescent="0.25">
      <c r="B39" s="1" t="s">
        <v>2738</v>
      </c>
      <c r="C39" s="1" t="s">
        <v>16</v>
      </c>
      <c r="D39" s="1" t="s">
        <v>2739</v>
      </c>
      <c r="E39" s="1" t="s">
        <v>2740</v>
      </c>
      <c r="H39" s="1" t="s">
        <v>75</v>
      </c>
      <c r="I39" s="1">
        <f>COUNTIF(配信視聴2024上半期[Channel Name], テーブル216[[#This Row],[Channel Name]])</f>
        <v>1</v>
      </c>
      <c r="J39" s="1">
        <f>SUMPRODUCT((配信視聴2024上半期[Channel Name]=テーブル216[[#This Row],[Channel Name]])*(MONTH(配信視聴2024上半期[Published Date])=1))</f>
        <v>0</v>
      </c>
      <c r="K39" s="1">
        <f>SUMPRODUCT((配信視聴2024上半期[Channel Name]=テーブル216[[#This Row],[Channel Name]])*(MONTH(配信視聴2024上半期[Published Date])=2))</f>
        <v>0</v>
      </c>
      <c r="L39" s="1">
        <f>SUMPRODUCT((配信視聴2024上半期[Channel Name]=テーブル216[[#This Row],[Channel Name]])*(MONTH(配信視聴2024上半期[Published Date])=3))</f>
        <v>0</v>
      </c>
      <c r="M39" s="1">
        <f>SUMPRODUCT((配信視聴2024上半期[Channel Name]=テーブル216[[#This Row],[Channel Name]])*(MONTH(配信視聴2024上半期[Published Date])=4))</f>
        <v>0</v>
      </c>
      <c r="N39" s="1">
        <f>SUMPRODUCT((配信視聴2024上半期[Channel Name]=テーブル216[[#This Row],[Channel Name]])*(MONTH(配信視聴2024上半期[Published Date])=5))</f>
        <v>1</v>
      </c>
      <c r="O39" s="1">
        <f>SUMPRODUCT((配信視聴2024上半期[Channel Name]=テーブル216[[#This Row],[Channel Name]])*(MONTH(配信視聴2024上半期[Published Date])=6))</f>
        <v>0</v>
      </c>
    </row>
    <row r="40" spans="2:15" x14ac:dyDescent="0.25">
      <c r="B40" s="1" t="s">
        <v>2741</v>
      </c>
      <c r="C40" s="1" t="s">
        <v>16</v>
      </c>
      <c r="D40" s="1" t="s">
        <v>2742</v>
      </c>
      <c r="E40" s="1" t="s">
        <v>2743</v>
      </c>
      <c r="H40" s="1" t="s">
        <v>35</v>
      </c>
      <c r="I40" s="1">
        <f>COUNTIF(配信視聴2024上半期[Channel Name], テーブル216[[#This Row],[Channel Name]])</f>
        <v>1</v>
      </c>
      <c r="J40" s="1">
        <f>SUMPRODUCT((配信視聴2024上半期[Channel Name]=テーブル216[[#This Row],[Channel Name]])*(MONTH(配信視聴2024上半期[Published Date])=1))</f>
        <v>0</v>
      </c>
      <c r="K40" s="1">
        <f>SUMPRODUCT((配信視聴2024上半期[Channel Name]=テーブル216[[#This Row],[Channel Name]])*(MONTH(配信視聴2024上半期[Published Date])=2))</f>
        <v>0</v>
      </c>
      <c r="L40" s="1">
        <f>SUMPRODUCT((配信視聴2024上半期[Channel Name]=テーブル216[[#This Row],[Channel Name]])*(MONTH(配信視聴2024上半期[Published Date])=3))</f>
        <v>0</v>
      </c>
      <c r="M40" s="1">
        <f>SUMPRODUCT((配信視聴2024上半期[Channel Name]=テーブル216[[#This Row],[Channel Name]])*(MONTH(配信視聴2024上半期[Published Date])=4))</f>
        <v>0</v>
      </c>
      <c r="N40" s="1">
        <f>SUMPRODUCT((配信視聴2024上半期[Channel Name]=テーブル216[[#This Row],[Channel Name]])*(MONTH(配信視聴2024上半期[Published Date])=5))</f>
        <v>1</v>
      </c>
      <c r="O40" s="1">
        <f>SUMPRODUCT((配信視聴2024上半期[Channel Name]=テーブル216[[#This Row],[Channel Name]])*(MONTH(配信視聴2024上半期[Published Date])=6))</f>
        <v>0</v>
      </c>
    </row>
    <row r="41" spans="2:15" x14ac:dyDescent="0.25">
      <c r="B41" s="1" t="s">
        <v>2744</v>
      </c>
      <c r="C41" s="1" t="s">
        <v>11</v>
      </c>
      <c r="D41" s="1" t="s">
        <v>2745</v>
      </c>
      <c r="E41" s="1" t="s">
        <v>2746</v>
      </c>
      <c r="H41" s="1" t="s">
        <v>42</v>
      </c>
      <c r="I41" s="1">
        <f>COUNTIF(配信視聴2024上半期[Channel Name], テーブル216[[#This Row],[Channel Name]])</f>
        <v>1</v>
      </c>
      <c r="J41" s="1">
        <f>SUMPRODUCT((配信視聴2024上半期[Channel Name]=テーブル216[[#This Row],[Channel Name]])*(MONTH(配信視聴2024上半期[Published Date])=1))</f>
        <v>0</v>
      </c>
      <c r="K41" s="1">
        <f>SUMPRODUCT((配信視聴2024上半期[Channel Name]=テーブル216[[#This Row],[Channel Name]])*(MONTH(配信視聴2024上半期[Published Date])=2))</f>
        <v>0</v>
      </c>
      <c r="L41" s="1">
        <f>SUMPRODUCT((配信視聴2024上半期[Channel Name]=テーブル216[[#This Row],[Channel Name]])*(MONTH(配信視聴2024上半期[Published Date])=3))</f>
        <v>0</v>
      </c>
      <c r="M41" s="1">
        <f>SUMPRODUCT((配信視聴2024上半期[Channel Name]=テーブル216[[#This Row],[Channel Name]])*(MONTH(配信視聴2024上半期[Published Date])=4))</f>
        <v>0</v>
      </c>
      <c r="N41" s="1">
        <f>SUMPRODUCT((配信視聴2024上半期[Channel Name]=テーブル216[[#This Row],[Channel Name]])*(MONTH(配信視聴2024上半期[Published Date])=5))</f>
        <v>1</v>
      </c>
      <c r="O41" s="1">
        <f>SUMPRODUCT((配信視聴2024上半期[Channel Name]=テーブル216[[#This Row],[Channel Name]])*(MONTH(配信視聴2024上半期[Published Date])=6))</f>
        <v>0</v>
      </c>
    </row>
    <row r="42" spans="2:15" x14ac:dyDescent="0.25">
      <c r="B42" s="1" t="s">
        <v>2747</v>
      </c>
      <c r="C42" s="1" t="s">
        <v>14</v>
      </c>
      <c r="D42" s="1" t="s">
        <v>2748</v>
      </c>
      <c r="E42" s="1" t="s">
        <v>2749</v>
      </c>
      <c r="H42" s="1" t="s">
        <v>52</v>
      </c>
      <c r="I42" s="1">
        <f>COUNTIF(配信視聴2024上半期[Channel Name], テーブル216[[#This Row],[Channel Name]])</f>
        <v>1</v>
      </c>
      <c r="J42" s="1">
        <f>SUMPRODUCT((配信視聴2024上半期[Channel Name]=テーブル216[[#This Row],[Channel Name]])*(MONTH(配信視聴2024上半期[Published Date])=1))</f>
        <v>0</v>
      </c>
      <c r="K42" s="1">
        <f>SUMPRODUCT((配信視聴2024上半期[Channel Name]=テーブル216[[#This Row],[Channel Name]])*(MONTH(配信視聴2024上半期[Published Date])=2))</f>
        <v>0</v>
      </c>
      <c r="L42" s="1">
        <f>SUMPRODUCT((配信視聴2024上半期[Channel Name]=テーブル216[[#This Row],[Channel Name]])*(MONTH(配信視聴2024上半期[Published Date])=3))</f>
        <v>0</v>
      </c>
      <c r="M42" s="1">
        <f>SUMPRODUCT((配信視聴2024上半期[Channel Name]=テーブル216[[#This Row],[Channel Name]])*(MONTH(配信視聴2024上半期[Published Date])=4))</f>
        <v>0</v>
      </c>
      <c r="N42" s="1">
        <f>SUMPRODUCT((配信視聴2024上半期[Channel Name]=テーブル216[[#This Row],[Channel Name]])*(MONTH(配信視聴2024上半期[Published Date])=5))</f>
        <v>0</v>
      </c>
      <c r="O42" s="1">
        <f>SUMPRODUCT((配信視聴2024上半期[Channel Name]=テーブル216[[#This Row],[Channel Name]])*(MONTH(配信視聴2024上半期[Published Date])=6))</f>
        <v>1</v>
      </c>
    </row>
    <row r="43" spans="2:15" x14ac:dyDescent="0.25">
      <c r="B43" s="1" t="s">
        <v>2750</v>
      </c>
      <c r="C43" s="1" t="s">
        <v>12</v>
      </c>
      <c r="D43" s="1" t="s">
        <v>2751</v>
      </c>
      <c r="E43" s="1" t="s">
        <v>2752</v>
      </c>
      <c r="H43" s="1" t="s">
        <v>56</v>
      </c>
      <c r="I43" s="1">
        <f>COUNTIF(配信視聴2024上半期[Channel Name], テーブル216[[#This Row],[Channel Name]])</f>
        <v>1</v>
      </c>
      <c r="J43" s="1">
        <f>SUMPRODUCT((配信視聴2024上半期[Channel Name]=テーブル216[[#This Row],[Channel Name]])*(MONTH(配信視聴2024上半期[Published Date])=1))</f>
        <v>0</v>
      </c>
      <c r="K43" s="1">
        <f>SUMPRODUCT((配信視聴2024上半期[Channel Name]=テーブル216[[#This Row],[Channel Name]])*(MONTH(配信視聴2024上半期[Published Date])=2))</f>
        <v>0</v>
      </c>
      <c r="L43" s="1">
        <f>SUMPRODUCT((配信視聴2024上半期[Channel Name]=テーブル216[[#This Row],[Channel Name]])*(MONTH(配信視聴2024上半期[Published Date])=3))</f>
        <v>0</v>
      </c>
      <c r="M43" s="1">
        <f>SUMPRODUCT((配信視聴2024上半期[Channel Name]=テーブル216[[#This Row],[Channel Name]])*(MONTH(配信視聴2024上半期[Published Date])=4))</f>
        <v>0</v>
      </c>
      <c r="N43" s="1">
        <f>SUMPRODUCT((配信視聴2024上半期[Channel Name]=テーブル216[[#This Row],[Channel Name]])*(MONTH(配信視聴2024上半期[Published Date])=5))</f>
        <v>0</v>
      </c>
      <c r="O43" s="1">
        <f>SUMPRODUCT((配信視聴2024上半期[Channel Name]=テーブル216[[#This Row],[Channel Name]])*(MONTH(配信視聴2024上半期[Published Date])=6))</f>
        <v>1</v>
      </c>
    </row>
    <row r="44" spans="2:15" x14ac:dyDescent="0.25">
      <c r="B44" s="1" t="s">
        <v>2753</v>
      </c>
      <c r="C44" s="1" t="s">
        <v>9</v>
      </c>
      <c r="D44" s="1" t="s">
        <v>2754</v>
      </c>
      <c r="E44" s="1" t="s">
        <v>2755</v>
      </c>
    </row>
    <row r="45" spans="2:15" x14ac:dyDescent="0.25">
      <c r="B45" s="1" t="s">
        <v>2756</v>
      </c>
      <c r="C45" s="1" t="s">
        <v>54</v>
      </c>
      <c r="D45" s="1" t="s">
        <v>2757</v>
      </c>
      <c r="E45" s="1" t="s">
        <v>2758</v>
      </c>
    </row>
    <row r="46" spans="2:15" x14ac:dyDescent="0.25">
      <c r="B46" s="1" t="s">
        <v>2759</v>
      </c>
      <c r="C46" s="1" t="s">
        <v>8</v>
      </c>
      <c r="D46" s="1" t="s">
        <v>2760</v>
      </c>
      <c r="E46" s="1" t="s">
        <v>2761</v>
      </c>
    </row>
    <row r="47" spans="2:15" x14ac:dyDescent="0.25">
      <c r="B47" s="1" t="s">
        <v>2762</v>
      </c>
      <c r="C47" s="1" t="s">
        <v>12</v>
      </c>
      <c r="D47" s="1" t="s">
        <v>2763</v>
      </c>
      <c r="E47" s="1" t="s">
        <v>2764</v>
      </c>
    </row>
    <row r="48" spans="2:15" x14ac:dyDescent="0.25">
      <c r="B48" s="1" t="s">
        <v>2765</v>
      </c>
      <c r="C48" s="1" t="s">
        <v>12</v>
      </c>
      <c r="D48" s="1" t="s">
        <v>2766</v>
      </c>
      <c r="E48" s="1" t="s">
        <v>2767</v>
      </c>
    </row>
    <row r="49" spans="2:5" x14ac:dyDescent="0.25">
      <c r="B49" s="1" t="s">
        <v>2768</v>
      </c>
      <c r="C49" s="1" t="s">
        <v>12</v>
      </c>
      <c r="D49" s="1" t="s">
        <v>2769</v>
      </c>
      <c r="E49" s="1" t="s">
        <v>2770</v>
      </c>
    </row>
    <row r="50" spans="2:5" x14ac:dyDescent="0.25">
      <c r="B50" s="1" t="s">
        <v>2771</v>
      </c>
      <c r="C50" s="1" t="s">
        <v>12</v>
      </c>
      <c r="D50" s="1" t="s">
        <v>2772</v>
      </c>
      <c r="E50" s="1" t="s">
        <v>2773</v>
      </c>
    </row>
    <row r="51" spans="2:5" x14ac:dyDescent="0.25">
      <c r="B51" s="1" t="s">
        <v>2774</v>
      </c>
      <c r="C51" s="1" t="s">
        <v>9</v>
      </c>
      <c r="D51" s="1" t="s">
        <v>2775</v>
      </c>
      <c r="E51" s="1" t="s">
        <v>2776</v>
      </c>
    </row>
    <row r="52" spans="2:5" x14ac:dyDescent="0.25">
      <c r="B52" s="1" t="s">
        <v>2777</v>
      </c>
      <c r="C52" s="1" t="s">
        <v>12</v>
      </c>
      <c r="D52" s="1" t="s">
        <v>2778</v>
      </c>
      <c r="E52" s="1" t="s">
        <v>2779</v>
      </c>
    </row>
    <row r="53" spans="2:5" x14ac:dyDescent="0.25">
      <c r="B53" s="1" t="s">
        <v>2780</v>
      </c>
      <c r="C53" s="1" t="s">
        <v>12</v>
      </c>
      <c r="D53" s="1" t="s">
        <v>2781</v>
      </c>
      <c r="E53" s="1" t="s">
        <v>2782</v>
      </c>
    </row>
    <row r="54" spans="2:5" x14ac:dyDescent="0.25">
      <c r="B54" s="1" t="s">
        <v>2783</v>
      </c>
      <c r="C54" s="1" t="s">
        <v>39</v>
      </c>
      <c r="D54" s="1" t="s">
        <v>2784</v>
      </c>
      <c r="E54" s="1" t="s">
        <v>2785</v>
      </c>
    </row>
    <row r="55" spans="2:5" x14ac:dyDescent="0.25">
      <c r="B55" s="1" t="s">
        <v>2786</v>
      </c>
      <c r="C55" s="1" t="s">
        <v>12</v>
      </c>
      <c r="D55" s="1" t="s">
        <v>2787</v>
      </c>
      <c r="E55" s="1" t="s">
        <v>2788</v>
      </c>
    </row>
    <row r="56" spans="2:5" x14ac:dyDescent="0.25">
      <c r="B56" s="1" t="s">
        <v>2789</v>
      </c>
      <c r="C56" s="1" t="s">
        <v>8</v>
      </c>
      <c r="D56" s="1" t="s">
        <v>2790</v>
      </c>
      <c r="E56" s="1" t="s">
        <v>2791</v>
      </c>
    </row>
    <row r="57" spans="2:5" x14ac:dyDescent="0.25">
      <c r="B57" s="1" t="s">
        <v>2792</v>
      </c>
      <c r="C57" s="1" t="s">
        <v>12</v>
      </c>
      <c r="D57" s="1" t="s">
        <v>2793</v>
      </c>
      <c r="E57" s="1" t="s">
        <v>2794</v>
      </c>
    </row>
    <row r="58" spans="2:5" x14ac:dyDescent="0.25">
      <c r="B58" s="1" t="s">
        <v>2795</v>
      </c>
      <c r="C58" s="1" t="s">
        <v>12</v>
      </c>
      <c r="D58" s="1" t="s">
        <v>2796</v>
      </c>
      <c r="E58" s="1" t="s">
        <v>2797</v>
      </c>
    </row>
    <row r="59" spans="2:5" x14ac:dyDescent="0.25">
      <c r="B59" s="1" t="s">
        <v>2798</v>
      </c>
      <c r="C59" s="1" t="s">
        <v>12</v>
      </c>
      <c r="D59" s="1" t="s">
        <v>2799</v>
      </c>
      <c r="E59" s="1" t="s">
        <v>2800</v>
      </c>
    </row>
    <row r="60" spans="2:5" x14ac:dyDescent="0.25">
      <c r="B60" s="1" t="s">
        <v>2801</v>
      </c>
      <c r="C60" s="1" t="s">
        <v>8</v>
      </c>
      <c r="D60" s="1" t="s">
        <v>2802</v>
      </c>
      <c r="E60" s="1" t="s">
        <v>2803</v>
      </c>
    </row>
    <row r="61" spans="2:5" x14ac:dyDescent="0.25">
      <c r="B61" s="1" t="s">
        <v>2804</v>
      </c>
      <c r="C61" s="1" t="s">
        <v>23</v>
      </c>
      <c r="D61" s="1" t="s">
        <v>2805</v>
      </c>
      <c r="E61" s="1" t="s">
        <v>2806</v>
      </c>
    </row>
    <row r="62" spans="2:5" x14ac:dyDescent="0.25">
      <c r="B62" s="1" t="s">
        <v>2807</v>
      </c>
      <c r="C62" s="1" t="s">
        <v>26</v>
      </c>
      <c r="D62" s="1" t="s">
        <v>2808</v>
      </c>
      <c r="E62" s="1" t="s">
        <v>2809</v>
      </c>
    </row>
    <row r="63" spans="2:5" x14ac:dyDescent="0.25">
      <c r="B63" s="1" t="s">
        <v>2810</v>
      </c>
      <c r="C63" s="1" t="s">
        <v>23</v>
      </c>
      <c r="D63" s="1" t="s">
        <v>2811</v>
      </c>
      <c r="E63" s="1" t="s">
        <v>2812</v>
      </c>
    </row>
    <row r="64" spans="2:5" x14ac:dyDescent="0.25">
      <c r="B64" s="1" t="s">
        <v>2813</v>
      </c>
      <c r="C64" s="1" t="s">
        <v>12</v>
      </c>
      <c r="D64" s="1" t="s">
        <v>2814</v>
      </c>
      <c r="E64" s="1" t="s">
        <v>2815</v>
      </c>
    </row>
    <row r="65" spans="2:5" x14ac:dyDescent="0.25">
      <c r="B65" s="1" t="s">
        <v>2816</v>
      </c>
      <c r="C65" s="1" t="s">
        <v>8</v>
      </c>
      <c r="D65" s="1" t="s">
        <v>2817</v>
      </c>
      <c r="E65" s="1" t="s">
        <v>2818</v>
      </c>
    </row>
    <row r="66" spans="2:5" x14ac:dyDescent="0.25">
      <c r="B66" s="1" t="s">
        <v>2819</v>
      </c>
      <c r="C66" s="1" t="s">
        <v>18</v>
      </c>
      <c r="D66" s="1" t="s">
        <v>2820</v>
      </c>
      <c r="E66" s="1" t="s">
        <v>2821</v>
      </c>
    </row>
    <row r="67" spans="2:5" x14ac:dyDescent="0.25">
      <c r="B67" s="1" t="s">
        <v>2822</v>
      </c>
      <c r="C67" s="1" t="s">
        <v>34</v>
      </c>
      <c r="D67" s="1" t="s">
        <v>2823</v>
      </c>
      <c r="E67" s="1" t="s">
        <v>2824</v>
      </c>
    </row>
    <row r="68" spans="2:5" x14ac:dyDescent="0.25">
      <c r="B68" s="1" t="s">
        <v>2825</v>
      </c>
      <c r="C68" s="1" t="s">
        <v>8</v>
      </c>
      <c r="D68" s="1" t="s">
        <v>2826</v>
      </c>
      <c r="E68" s="1" t="s">
        <v>2827</v>
      </c>
    </row>
    <row r="69" spans="2:5" x14ac:dyDescent="0.25">
      <c r="B69" s="1" t="s">
        <v>2828</v>
      </c>
      <c r="C69" s="1" t="s">
        <v>26</v>
      </c>
      <c r="D69" s="1" t="s">
        <v>2829</v>
      </c>
      <c r="E69" s="1" t="s">
        <v>2830</v>
      </c>
    </row>
    <row r="70" spans="2:5" x14ac:dyDescent="0.25">
      <c r="B70" s="1" t="s">
        <v>2831</v>
      </c>
      <c r="C70" s="1" t="s">
        <v>26</v>
      </c>
      <c r="D70" s="1" t="s">
        <v>2832</v>
      </c>
      <c r="E70" s="1" t="s">
        <v>2833</v>
      </c>
    </row>
    <row r="71" spans="2:5" x14ac:dyDescent="0.25">
      <c r="B71" s="1" t="s">
        <v>2834</v>
      </c>
      <c r="C71" s="1" t="s">
        <v>8</v>
      </c>
      <c r="D71" s="1" t="s">
        <v>2835</v>
      </c>
      <c r="E71" s="1" t="s">
        <v>2836</v>
      </c>
    </row>
    <row r="72" spans="2:5" x14ac:dyDescent="0.25">
      <c r="B72" s="1" t="s">
        <v>2837</v>
      </c>
      <c r="C72" s="1" t="s">
        <v>38</v>
      </c>
      <c r="D72" s="1" t="s">
        <v>2838</v>
      </c>
      <c r="E72" s="1" t="s">
        <v>2839</v>
      </c>
    </row>
    <row r="73" spans="2:5" x14ac:dyDescent="0.25">
      <c r="B73" s="1" t="s">
        <v>2840</v>
      </c>
      <c r="C73" s="1" t="s">
        <v>26</v>
      </c>
      <c r="D73" s="1" t="s">
        <v>2841</v>
      </c>
      <c r="E73" s="1" t="s">
        <v>2842</v>
      </c>
    </row>
    <row r="74" spans="2:5" x14ac:dyDescent="0.25">
      <c r="B74" s="1" t="s">
        <v>2843</v>
      </c>
      <c r="C74" s="1" t="s">
        <v>13</v>
      </c>
      <c r="D74" s="1" t="s">
        <v>2844</v>
      </c>
      <c r="E74" s="1" t="s">
        <v>2845</v>
      </c>
    </row>
    <row r="75" spans="2:5" x14ac:dyDescent="0.25">
      <c r="B75" s="1" t="s">
        <v>2846</v>
      </c>
      <c r="C75" s="1" t="s">
        <v>9</v>
      </c>
      <c r="D75" s="1" t="s">
        <v>2847</v>
      </c>
      <c r="E75" s="1" t="s">
        <v>2848</v>
      </c>
    </row>
    <row r="76" spans="2:5" x14ac:dyDescent="0.25">
      <c r="B76" s="1" t="s">
        <v>2837</v>
      </c>
      <c r="C76" s="1" t="s">
        <v>38</v>
      </c>
      <c r="D76" s="1" t="s">
        <v>2849</v>
      </c>
      <c r="E76" s="1" t="s">
        <v>2850</v>
      </c>
    </row>
    <row r="77" spans="2:5" x14ac:dyDescent="0.25">
      <c r="B77" s="1" t="s">
        <v>2851</v>
      </c>
      <c r="C77" s="1" t="s">
        <v>12</v>
      </c>
      <c r="D77" s="1" t="s">
        <v>2852</v>
      </c>
      <c r="E77" s="1" t="s">
        <v>2853</v>
      </c>
    </row>
    <row r="78" spans="2:5" x14ac:dyDescent="0.25">
      <c r="B78" s="1" t="s">
        <v>2854</v>
      </c>
      <c r="C78" s="1" t="s">
        <v>18</v>
      </c>
      <c r="D78" s="1" t="s">
        <v>2855</v>
      </c>
      <c r="E78" s="1" t="s">
        <v>2856</v>
      </c>
    </row>
    <row r="79" spans="2:5" x14ac:dyDescent="0.25">
      <c r="B79" s="1" t="s">
        <v>2857</v>
      </c>
      <c r="C79" s="1" t="s">
        <v>8</v>
      </c>
      <c r="D79" s="1" t="s">
        <v>2858</v>
      </c>
      <c r="E79" s="1" t="s">
        <v>2859</v>
      </c>
    </row>
    <row r="80" spans="2:5" x14ac:dyDescent="0.25">
      <c r="B80" s="1" t="s">
        <v>2860</v>
      </c>
      <c r="C80" s="1" t="s">
        <v>17</v>
      </c>
      <c r="D80" s="1" t="s">
        <v>2861</v>
      </c>
      <c r="E80" s="1" t="s">
        <v>2862</v>
      </c>
    </row>
    <row r="81" spans="2:5" x14ac:dyDescent="0.25">
      <c r="B81" s="1" t="s">
        <v>2863</v>
      </c>
      <c r="C81" s="1" t="s">
        <v>18</v>
      </c>
      <c r="D81" s="1" t="s">
        <v>2864</v>
      </c>
      <c r="E81" s="1" t="s">
        <v>2865</v>
      </c>
    </row>
    <row r="82" spans="2:5" x14ac:dyDescent="0.25">
      <c r="B82" s="1" t="s">
        <v>2866</v>
      </c>
      <c r="C82" s="1" t="s">
        <v>36</v>
      </c>
      <c r="D82" s="1" t="s">
        <v>2867</v>
      </c>
      <c r="E82" s="1" t="s">
        <v>2868</v>
      </c>
    </row>
    <row r="83" spans="2:5" x14ac:dyDescent="0.25">
      <c r="B83" s="1" t="s">
        <v>2869</v>
      </c>
      <c r="C83" s="1" t="s">
        <v>8</v>
      </c>
      <c r="D83" s="1" t="s">
        <v>2870</v>
      </c>
      <c r="E83" s="1" t="s">
        <v>2871</v>
      </c>
    </row>
    <row r="84" spans="2:5" x14ac:dyDescent="0.25">
      <c r="B84" s="1" t="s">
        <v>2872</v>
      </c>
      <c r="C84" s="1" t="s">
        <v>18</v>
      </c>
      <c r="D84" s="1" t="s">
        <v>2873</v>
      </c>
      <c r="E84" s="1" t="s">
        <v>2874</v>
      </c>
    </row>
    <row r="85" spans="2:5" x14ac:dyDescent="0.25">
      <c r="B85" s="1" t="s">
        <v>2875</v>
      </c>
      <c r="C85" s="1" t="s">
        <v>12</v>
      </c>
      <c r="D85" s="1" t="s">
        <v>2876</v>
      </c>
      <c r="E85" s="1" t="s">
        <v>2877</v>
      </c>
    </row>
    <row r="86" spans="2:5" x14ac:dyDescent="0.25">
      <c r="B86" s="1" t="s">
        <v>2878</v>
      </c>
      <c r="C86" s="1" t="s">
        <v>8</v>
      </c>
      <c r="D86" s="1" t="s">
        <v>2879</v>
      </c>
      <c r="E86" s="1" t="s">
        <v>2880</v>
      </c>
    </row>
    <row r="87" spans="2:5" x14ac:dyDescent="0.25">
      <c r="B87" s="1" t="s">
        <v>2881</v>
      </c>
      <c r="C87" s="1" t="s">
        <v>36</v>
      </c>
      <c r="D87" s="1" t="s">
        <v>2882</v>
      </c>
      <c r="E87" s="1" t="s">
        <v>2883</v>
      </c>
    </row>
    <row r="88" spans="2:5" x14ac:dyDescent="0.25">
      <c r="B88" s="1" t="s">
        <v>2884</v>
      </c>
      <c r="C88" s="1" t="s">
        <v>23</v>
      </c>
      <c r="D88" s="1" t="s">
        <v>2885</v>
      </c>
      <c r="E88" s="1" t="s">
        <v>2886</v>
      </c>
    </row>
    <row r="89" spans="2:5" x14ac:dyDescent="0.25">
      <c r="B89" s="1" t="s">
        <v>2887</v>
      </c>
      <c r="C89" s="1" t="s">
        <v>10</v>
      </c>
      <c r="D89" s="1" t="s">
        <v>2888</v>
      </c>
      <c r="E89" s="1" t="s">
        <v>2889</v>
      </c>
    </row>
    <row r="90" spans="2:5" x14ac:dyDescent="0.25">
      <c r="B90" s="1" t="s">
        <v>2890</v>
      </c>
      <c r="C90" s="1" t="s">
        <v>10</v>
      </c>
      <c r="D90" s="1" t="s">
        <v>2891</v>
      </c>
      <c r="E90" s="1" t="s">
        <v>2892</v>
      </c>
    </row>
    <row r="91" spans="2:5" x14ac:dyDescent="0.25">
      <c r="B91" s="1" t="s">
        <v>2893</v>
      </c>
      <c r="C91" s="1" t="s">
        <v>9</v>
      </c>
      <c r="D91" s="1" t="s">
        <v>2894</v>
      </c>
      <c r="E91" s="1" t="s">
        <v>2895</v>
      </c>
    </row>
    <row r="92" spans="2:5" x14ac:dyDescent="0.25">
      <c r="B92" s="1" t="s">
        <v>2896</v>
      </c>
      <c r="C92" s="1" t="s">
        <v>10</v>
      </c>
      <c r="D92" s="1" t="s">
        <v>2897</v>
      </c>
      <c r="E92" s="1" t="s">
        <v>2898</v>
      </c>
    </row>
    <row r="93" spans="2:5" x14ac:dyDescent="0.25">
      <c r="B93" s="1" t="s">
        <v>2899</v>
      </c>
      <c r="C93" s="1" t="s">
        <v>18</v>
      </c>
      <c r="D93" s="1" t="s">
        <v>2900</v>
      </c>
      <c r="E93" s="1" t="s">
        <v>2901</v>
      </c>
    </row>
    <row r="94" spans="2:5" x14ac:dyDescent="0.25">
      <c r="B94" s="1" t="s">
        <v>2902</v>
      </c>
      <c r="C94" s="1" t="s">
        <v>10</v>
      </c>
      <c r="D94" s="1" t="s">
        <v>2903</v>
      </c>
      <c r="E94" s="1" t="s">
        <v>2904</v>
      </c>
    </row>
    <row r="95" spans="2:5" x14ac:dyDescent="0.25">
      <c r="B95" s="1" t="s">
        <v>2905</v>
      </c>
      <c r="C95" s="1" t="s">
        <v>9</v>
      </c>
      <c r="D95" s="1" t="s">
        <v>2906</v>
      </c>
      <c r="E95" s="1" t="s">
        <v>2907</v>
      </c>
    </row>
    <row r="96" spans="2:5" x14ac:dyDescent="0.25">
      <c r="B96" s="1" t="s">
        <v>2908</v>
      </c>
      <c r="C96" s="1" t="s">
        <v>25</v>
      </c>
      <c r="D96" s="1" t="s">
        <v>2909</v>
      </c>
      <c r="E96" s="1" t="s">
        <v>2910</v>
      </c>
    </row>
    <row r="97" spans="2:5" x14ac:dyDescent="0.25">
      <c r="B97" s="1" t="s">
        <v>2911</v>
      </c>
      <c r="C97" s="1" t="s">
        <v>10</v>
      </c>
      <c r="D97" s="1" t="s">
        <v>2912</v>
      </c>
      <c r="E97" s="1" t="s">
        <v>2913</v>
      </c>
    </row>
    <row r="98" spans="2:5" x14ac:dyDescent="0.25">
      <c r="B98" s="1" t="s">
        <v>2914</v>
      </c>
      <c r="C98" s="1" t="s">
        <v>23</v>
      </c>
      <c r="D98" s="1" t="s">
        <v>2915</v>
      </c>
      <c r="E98" s="1" t="s">
        <v>2916</v>
      </c>
    </row>
    <row r="99" spans="2:5" x14ac:dyDescent="0.25">
      <c r="B99" s="1" t="s">
        <v>2917</v>
      </c>
      <c r="C99" s="1" t="s">
        <v>10</v>
      </c>
      <c r="D99" s="1" t="s">
        <v>2918</v>
      </c>
      <c r="E99" s="1" t="s">
        <v>2919</v>
      </c>
    </row>
    <row r="100" spans="2:5" x14ac:dyDescent="0.25">
      <c r="B100" s="1" t="s">
        <v>2920</v>
      </c>
      <c r="C100" s="1" t="s">
        <v>10</v>
      </c>
      <c r="D100" s="1" t="s">
        <v>2921</v>
      </c>
      <c r="E100" s="1" t="s">
        <v>2922</v>
      </c>
    </row>
    <row r="101" spans="2:5" x14ac:dyDescent="0.25">
      <c r="B101" s="1" t="s">
        <v>2923</v>
      </c>
      <c r="C101" s="1" t="s">
        <v>10</v>
      </c>
      <c r="D101" s="1" t="s">
        <v>2924</v>
      </c>
      <c r="E101" s="1" t="s">
        <v>2925</v>
      </c>
    </row>
    <row r="102" spans="2:5" x14ac:dyDescent="0.25">
      <c r="B102" s="1" t="s">
        <v>2926</v>
      </c>
      <c r="C102" s="1" t="s">
        <v>58</v>
      </c>
      <c r="D102" s="1" t="s">
        <v>2927</v>
      </c>
      <c r="E102" s="1" t="s">
        <v>2928</v>
      </c>
    </row>
    <row r="103" spans="2:5" x14ac:dyDescent="0.25">
      <c r="B103" s="1" t="s">
        <v>2929</v>
      </c>
      <c r="C103" s="1" t="s">
        <v>10</v>
      </c>
      <c r="D103" s="1" t="s">
        <v>2930</v>
      </c>
      <c r="E103" s="1" t="s">
        <v>2931</v>
      </c>
    </row>
    <row r="104" spans="2:5" x14ac:dyDescent="0.25">
      <c r="B104" s="1" t="s">
        <v>2932</v>
      </c>
      <c r="C104" s="1" t="s">
        <v>23</v>
      </c>
      <c r="D104" s="1" t="s">
        <v>2933</v>
      </c>
      <c r="E104" s="1" t="s">
        <v>2934</v>
      </c>
    </row>
    <row r="105" spans="2:5" x14ac:dyDescent="0.25">
      <c r="B105" s="1" t="s">
        <v>2935</v>
      </c>
      <c r="C105" s="1" t="s">
        <v>10</v>
      </c>
      <c r="D105" s="1" t="s">
        <v>2936</v>
      </c>
      <c r="E105" s="1" t="s">
        <v>2937</v>
      </c>
    </row>
    <row r="106" spans="2:5" x14ac:dyDescent="0.25">
      <c r="B106" s="1" t="s">
        <v>2938</v>
      </c>
      <c r="C106" s="1" t="s">
        <v>10</v>
      </c>
      <c r="D106" s="1" t="s">
        <v>2939</v>
      </c>
      <c r="E106" s="1" t="s">
        <v>2940</v>
      </c>
    </row>
    <row r="107" spans="2:5" x14ac:dyDescent="0.25">
      <c r="B107" s="1" t="s">
        <v>2941</v>
      </c>
      <c r="C107" s="1" t="s">
        <v>10</v>
      </c>
      <c r="D107" s="1" t="s">
        <v>2942</v>
      </c>
      <c r="E107" s="1" t="s">
        <v>2943</v>
      </c>
    </row>
    <row r="108" spans="2:5" x14ac:dyDescent="0.25">
      <c r="B108" s="1" t="s">
        <v>2944</v>
      </c>
      <c r="C108" s="1" t="s">
        <v>10</v>
      </c>
      <c r="D108" s="1" t="s">
        <v>2945</v>
      </c>
      <c r="E108" s="1" t="s">
        <v>2946</v>
      </c>
    </row>
    <row r="109" spans="2:5" x14ac:dyDescent="0.25">
      <c r="B109" s="1" t="s">
        <v>2947</v>
      </c>
      <c r="C109" s="1" t="s">
        <v>10</v>
      </c>
      <c r="D109" s="1" t="s">
        <v>2948</v>
      </c>
      <c r="E109" s="1" t="s">
        <v>2949</v>
      </c>
    </row>
    <row r="110" spans="2:5" x14ac:dyDescent="0.25">
      <c r="B110" s="1" t="s">
        <v>2950</v>
      </c>
      <c r="C110" s="1" t="s">
        <v>36</v>
      </c>
      <c r="D110" s="1" t="s">
        <v>2951</v>
      </c>
      <c r="E110" s="1" t="s">
        <v>2952</v>
      </c>
    </row>
    <row r="111" spans="2:5" x14ac:dyDescent="0.25">
      <c r="B111" s="1" t="s">
        <v>2953</v>
      </c>
      <c r="C111" s="1" t="s">
        <v>10</v>
      </c>
      <c r="D111" s="1" t="s">
        <v>2954</v>
      </c>
      <c r="E111" s="1" t="s">
        <v>2955</v>
      </c>
    </row>
    <row r="112" spans="2:5" x14ac:dyDescent="0.25">
      <c r="B112" s="1" t="s">
        <v>2956</v>
      </c>
      <c r="C112" s="1" t="s">
        <v>36</v>
      </c>
      <c r="D112" s="1" t="s">
        <v>2957</v>
      </c>
      <c r="E112" s="1" t="s">
        <v>2958</v>
      </c>
    </row>
    <row r="113" spans="2:5" x14ac:dyDescent="0.25">
      <c r="B113" s="1" t="s">
        <v>2959</v>
      </c>
      <c r="C113" s="1" t="s">
        <v>10</v>
      </c>
      <c r="D113" s="1" t="s">
        <v>2960</v>
      </c>
      <c r="E113" s="1" t="s">
        <v>2961</v>
      </c>
    </row>
    <row r="114" spans="2:5" x14ac:dyDescent="0.25">
      <c r="B114" s="1" t="s">
        <v>2962</v>
      </c>
      <c r="C114" s="1" t="s">
        <v>10</v>
      </c>
      <c r="D114" s="1" t="s">
        <v>2963</v>
      </c>
      <c r="E114" s="1" t="s">
        <v>2964</v>
      </c>
    </row>
    <row r="115" spans="2:5" x14ac:dyDescent="0.25">
      <c r="B115" s="1" t="s">
        <v>2965</v>
      </c>
      <c r="C115" s="1" t="s">
        <v>9</v>
      </c>
      <c r="D115" s="1" t="s">
        <v>2966</v>
      </c>
      <c r="E115" s="1" t="s">
        <v>2967</v>
      </c>
    </row>
    <row r="116" spans="2:5" x14ac:dyDescent="0.25">
      <c r="B116" s="1" t="s">
        <v>2968</v>
      </c>
      <c r="C116" s="1" t="s">
        <v>44</v>
      </c>
      <c r="D116" s="1" t="s">
        <v>2969</v>
      </c>
      <c r="E116" s="1" t="s">
        <v>2970</v>
      </c>
    </row>
    <row r="117" spans="2:5" x14ac:dyDescent="0.25">
      <c r="B117" s="1" t="s">
        <v>2971</v>
      </c>
      <c r="C117" s="1" t="s">
        <v>79</v>
      </c>
      <c r="D117" s="1" t="s">
        <v>2972</v>
      </c>
      <c r="E117" s="1" t="s">
        <v>2973</v>
      </c>
    </row>
    <row r="118" spans="2:5" x14ac:dyDescent="0.25">
      <c r="B118" s="1" t="s">
        <v>2974</v>
      </c>
      <c r="C118" s="1" t="s">
        <v>10</v>
      </c>
      <c r="D118" s="1" t="s">
        <v>2975</v>
      </c>
      <c r="E118" s="1" t="s">
        <v>2976</v>
      </c>
    </row>
    <row r="119" spans="2:5" x14ac:dyDescent="0.25">
      <c r="B119" s="1" t="s">
        <v>2977</v>
      </c>
      <c r="C119" s="1" t="s">
        <v>10</v>
      </c>
      <c r="D119" s="1" t="s">
        <v>2978</v>
      </c>
      <c r="E119" s="1" t="s">
        <v>2979</v>
      </c>
    </row>
    <row r="120" spans="2:5" x14ac:dyDescent="0.25">
      <c r="B120" s="1" t="s">
        <v>2980</v>
      </c>
      <c r="C120" s="1" t="s">
        <v>10</v>
      </c>
      <c r="D120" s="1" t="s">
        <v>2981</v>
      </c>
      <c r="E120" s="1" t="s">
        <v>2982</v>
      </c>
    </row>
    <row r="121" spans="2:5" x14ac:dyDescent="0.25">
      <c r="B121" s="1" t="s">
        <v>2983</v>
      </c>
      <c r="C121" s="1" t="s">
        <v>10</v>
      </c>
      <c r="D121" s="1" t="s">
        <v>2984</v>
      </c>
      <c r="E121" s="1" t="s">
        <v>2985</v>
      </c>
    </row>
    <row r="122" spans="2:5" x14ac:dyDescent="0.25">
      <c r="B122" s="1" t="s">
        <v>2986</v>
      </c>
      <c r="C122" s="1" t="s">
        <v>26</v>
      </c>
      <c r="D122" s="1" t="s">
        <v>2987</v>
      </c>
      <c r="E122" s="1" t="s">
        <v>2988</v>
      </c>
    </row>
    <row r="123" spans="2:5" x14ac:dyDescent="0.25">
      <c r="B123" s="1" t="s">
        <v>2989</v>
      </c>
      <c r="C123" s="1" t="s">
        <v>10</v>
      </c>
      <c r="D123" s="1" t="s">
        <v>2990</v>
      </c>
      <c r="E123" s="1" t="s">
        <v>2991</v>
      </c>
    </row>
    <row r="124" spans="2:5" x14ac:dyDescent="0.25">
      <c r="B124" s="1" t="s">
        <v>2992</v>
      </c>
      <c r="C124" s="1" t="s">
        <v>10</v>
      </c>
      <c r="D124" s="1" t="s">
        <v>2993</v>
      </c>
      <c r="E124" s="1" t="s">
        <v>2994</v>
      </c>
    </row>
    <row r="125" spans="2:5" x14ac:dyDescent="0.25">
      <c r="B125" s="1" t="s">
        <v>2995</v>
      </c>
      <c r="C125" s="1" t="s">
        <v>10</v>
      </c>
      <c r="D125" s="1" t="s">
        <v>2996</v>
      </c>
      <c r="E125" s="1" t="s">
        <v>2997</v>
      </c>
    </row>
    <row r="126" spans="2:5" x14ac:dyDescent="0.25">
      <c r="B126" s="1" t="s">
        <v>2998</v>
      </c>
      <c r="C126" s="1" t="s">
        <v>10</v>
      </c>
      <c r="D126" s="1" t="s">
        <v>2999</v>
      </c>
      <c r="E126" s="1" t="s">
        <v>3000</v>
      </c>
    </row>
    <row r="127" spans="2:5" x14ac:dyDescent="0.25">
      <c r="B127" s="1" t="s">
        <v>3001</v>
      </c>
      <c r="C127" s="1" t="s">
        <v>10</v>
      </c>
      <c r="D127" s="1" t="s">
        <v>3002</v>
      </c>
      <c r="E127" s="1" t="s">
        <v>3003</v>
      </c>
    </row>
    <row r="128" spans="2:5" x14ac:dyDescent="0.25">
      <c r="B128" s="1" t="s">
        <v>3004</v>
      </c>
      <c r="C128" s="1" t="s">
        <v>9</v>
      </c>
      <c r="D128" s="1" t="s">
        <v>3005</v>
      </c>
      <c r="E128" s="1" t="s">
        <v>3006</v>
      </c>
    </row>
    <row r="129" spans="2:5" x14ac:dyDescent="0.25">
      <c r="B129" s="1" t="s">
        <v>3007</v>
      </c>
      <c r="C129" s="1" t="s">
        <v>10</v>
      </c>
      <c r="D129" s="1" t="s">
        <v>3008</v>
      </c>
      <c r="E129" s="1" t="s">
        <v>3009</v>
      </c>
    </row>
    <row r="130" spans="2:5" x14ac:dyDescent="0.25">
      <c r="B130" s="1" t="s">
        <v>3010</v>
      </c>
      <c r="C130" s="1" t="s">
        <v>8</v>
      </c>
      <c r="D130" s="1" t="s">
        <v>3011</v>
      </c>
      <c r="E130" s="1" t="s">
        <v>3012</v>
      </c>
    </row>
    <row r="131" spans="2:5" x14ac:dyDescent="0.25">
      <c r="B131" s="1" t="s">
        <v>3013</v>
      </c>
      <c r="C131" s="1" t="s">
        <v>8</v>
      </c>
      <c r="D131" s="1" t="s">
        <v>3014</v>
      </c>
      <c r="E131" s="1" t="s">
        <v>3015</v>
      </c>
    </row>
    <row r="132" spans="2:5" x14ac:dyDescent="0.25">
      <c r="B132" s="1" t="s">
        <v>3016</v>
      </c>
      <c r="C132" s="1" t="s">
        <v>8</v>
      </c>
      <c r="D132" s="1" t="s">
        <v>3017</v>
      </c>
      <c r="E132" s="1" t="s">
        <v>3018</v>
      </c>
    </row>
    <row r="133" spans="2:5" x14ac:dyDescent="0.25">
      <c r="B133" s="1" t="s">
        <v>3019</v>
      </c>
      <c r="C133" s="1" t="s">
        <v>8</v>
      </c>
      <c r="D133" s="1" t="s">
        <v>3020</v>
      </c>
      <c r="E133" s="1" t="s">
        <v>3021</v>
      </c>
    </row>
    <row r="134" spans="2:5" x14ac:dyDescent="0.25">
      <c r="B134" s="1" t="s">
        <v>3022</v>
      </c>
      <c r="C134" s="1" t="s">
        <v>8</v>
      </c>
      <c r="D134" s="1" t="s">
        <v>3023</v>
      </c>
      <c r="E134" s="1" t="s">
        <v>3024</v>
      </c>
    </row>
    <row r="135" spans="2:5" x14ac:dyDescent="0.25">
      <c r="B135" s="1" t="s">
        <v>3025</v>
      </c>
      <c r="C135" s="1" t="s">
        <v>8</v>
      </c>
      <c r="D135" s="1" t="s">
        <v>3026</v>
      </c>
      <c r="E135" s="1" t="s">
        <v>3027</v>
      </c>
    </row>
    <row r="136" spans="2:5" x14ac:dyDescent="0.25">
      <c r="B136" s="1" t="s">
        <v>3028</v>
      </c>
      <c r="C136" s="1" t="s">
        <v>8</v>
      </c>
      <c r="D136" s="1" t="s">
        <v>3029</v>
      </c>
      <c r="E136" s="1" t="s">
        <v>3030</v>
      </c>
    </row>
    <row r="137" spans="2:5" x14ac:dyDescent="0.25">
      <c r="B137" s="1" t="s">
        <v>3031</v>
      </c>
      <c r="C137" s="1" t="s">
        <v>10</v>
      </c>
      <c r="D137" s="1" t="s">
        <v>3032</v>
      </c>
      <c r="E137" s="1" t="s">
        <v>3033</v>
      </c>
    </row>
    <row r="138" spans="2:5" x14ac:dyDescent="0.25">
      <c r="B138" s="1" t="s">
        <v>3034</v>
      </c>
      <c r="C138" s="1" t="s">
        <v>32</v>
      </c>
      <c r="D138" s="1" t="s">
        <v>3035</v>
      </c>
      <c r="E138" s="1" t="s">
        <v>3036</v>
      </c>
    </row>
    <row r="139" spans="2:5" x14ac:dyDescent="0.25">
      <c r="B139" s="1" t="s">
        <v>3037</v>
      </c>
      <c r="C139" s="1" t="s">
        <v>8</v>
      </c>
      <c r="D139" s="1" t="s">
        <v>3038</v>
      </c>
      <c r="E139" s="1" t="s">
        <v>3039</v>
      </c>
    </row>
    <row r="140" spans="2:5" x14ac:dyDescent="0.25">
      <c r="B140" s="1" t="s">
        <v>3040</v>
      </c>
      <c r="C140" s="1" t="s">
        <v>39</v>
      </c>
      <c r="D140" s="1" t="s">
        <v>3041</v>
      </c>
      <c r="E140" s="1" t="s">
        <v>3042</v>
      </c>
    </row>
    <row r="141" spans="2:5" x14ac:dyDescent="0.25">
      <c r="B141" s="1" t="s">
        <v>3043</v>
      </c>
      <c r="C141" s="1" t="s">
        <v>8</v>
      </c>
      <c r="D141" s="1" t="s">
        <v>3044</v>
      </c>
      <c r="E141" s="1" t="s">
        <v>3045</v>
      </c>
    </row>
    <row r="142" spans="2:5" x14ac:dyDescent="0.25">
      <c r="B142" s="1" t="s">
        <v>3046</v>
      </c>
      <c r="C142" s="1" t="s">
        <v>28</v>
      </c>
      <c r="D142" s="1" t="s">
        <v>3047</v>
      </c>
      <c r="E142" s="1" t="s">
        <v>3048</v>
      </c>
    </row>
    <row r="143" spans="2:5" x14ac:dyDescent="0.25">
      <c r="B143" s="1" t="s">
        <v>3049</v>
      </c>
      <c r="C143" s="1" t="s">
        <v>29</v>
      </c>
      <c r="D143" s="1" t="s">
        <v>3050</v>
      </c>
      <c r="E143" s="1" t="s">
        <v>3051</v>
      </c>
    </row>
    <row r="144" spans="2:5" x14ac:dyDescent="0.25">
      <c r="B144" s="1" t="s">
        <v>3052</v>
      </c>
      <c r="C144" s="1" t="s">
        <v>16</v>
      </c>
      <c r="D144" s="1" t="s">
        <v>3053</v>
      </c>
      <c r="E144" s="1" t="s">
        <v>3054</v>
      </c>
    </row>
    <row r="145" spans="2:5" x14ac:dyDescent="0.25">
      <c r="B145" s="1" t="s">
        <v>3055</v>
      </c>
      <c r="C145" s="1" t="s">
        <v>16</v>
      </c>
      <c r="D145" s="1" t="s">
        <v>3056</v>
      </c>
      <c r="E145" s="1" t="s">
        <v>3057</v>
      </c>
    </row>
    <row r="146" spans="2:5" x14ac:dyDescent="0.25">
      <c r="B146" s="1" t="s">
        <v>3058</v>
      </c>
      <c r="C146" s="1" t="s">
        <v>58</v>
      </c>
      <c r="D146" s="1" t="s">
        <v>3059</v>
      </c>
      <c r="E146" s="1" t="s">
        <v>3060</v>
      </c>
    </row>
    <row r="147" spans="2:5" x14ac:dyDescent="0.25">
      <c r="B147" s="1" t="s">
        <v>3061</v>
      </c>
      <c r="C147" s="1" t="s">
        <v>8</v>
      </c>
      <c r="D147" s="1" t="s">
        <v>3062</v>
      </c>
      <c r="E147" s="1" t="s">
        <v>3063</v>
      </c>
    </row>
    <row r="148" spans="2:5" x14ac:dyDescent="0.25">
      <c r="B148" s="1" t="s">
        <v>3064</v>
      </c>
      <c r="C148" s="1" t="s">
        <v>9</v>
      </c>
      <c r="D148" s="1" t="s">
        <v>3065</v>
      </c>
      <c r="E148" s="1" t="s">
        <v>3066</v>
      </c>
    </row>
    <row r="149" spans="2:5" x14ac:dyDescent="0.25">
      <c r="B149" s="1" t="s">
        <v>3067</v>
      </c>
      <c r="C149" s="1" t="s">
        <v>29</v>
      </c>
      <c r="D149" s="1" t="s">
        <v>3068</v>
      </c>
      <c r="E149" s="1" t="s">
        <v>3069</v>
      </c>
    </row>
    <row r="150" spans="2:5" x14ac:dyDescent="0.25">
      <c r="B150" s="1" t="s">
        <v>3070</v>
      </c>
      <c r="C150" s="1" t="s">
        <v>19</v>
      </c>
      <c r="D150" s="1" t="s">
        <v>3071</v>
      </c>
      <c r="E150" s="1" t="s">
        <v>3072</v>
      </c>
    </row>
    <row r="151" spans="2:5" x14ac:dyDescent="0.25">
      <c r="B151" s="1" t="s">
        <v>3073</v>
      </c>
      <c r="C151" s="1" t="s">
        <v>8</v>
      </c>
      <c r="D151" s="1" t="s">
        <v>3074</v>
      </c>
      <c r="E151" s="1" t="s">
        <v>3075</v>
      </c>
    </row>
    <row r="152" spans="2:5" x14ac:dyDescent="0.25">
      <c r="B152" s="1" t="s">
        <v>3076</v>
      </c>
      <c r="C152" s="1" t="s">
        <v>43</v>
      </c>
      <c r="D152" s="1" t="s">
        <v>3077</v>
      </c>
      <c r="E152" s="1" t="s">
        <v>3078</v>
      </c>
    </row>
    <row r="153" spans="2:5" x14ac:dyDescent="0.25">
      <c r="B153" s="1" t="s">
        <v>3079</v>
      </c>
      <c r="C153" s="1" t="s">
        <v>8</v>
      </c>
      <c r="D153" s="1" t="s">
        <v>3080</v>
      </c>
      <c r="E153" s="1" t="s">
        <v>3081</v>
      </c>
    </row>
    <row r="154" spans="2:5" x14ac:dyDescent="0.25">
      <c r="B154" s="1" t="s">
        <v>3082</v>
      </c>
      <c r="C154" s="1" t="s">
        <v>43</v>
      </c>
      <c r="D154" s="1" t="s">
        <v>3083</v>
      </c>
      <c r="E154" s="1" t="s">
        <v>3084</v>
      </c>
    </row>
    <row r="155" spans="2:5" x14ac:dyDescent="0.25">
      <c r="B155" s="1" t="s">
        <v>3085</v>
      </c>
      <c r="C155" s="1" t="s">
        <v>29</v>
      </c>
      <c r="D155" s="1" t="s">
        <v>3086</v>
      </c>
      <c r="E155" s="1" t="s">
        <v>3087</v>
      </c>
    </row>
    <row r="156" spans="2:5" x14ac:dyDescent="0.25">
      <c r="B156" s="1" t="s">
        <v>3088</v>
      </c>
      <c r="C156" s="1" t="s">
        <v>8</v>
      </c>
      <c r="D156" s="1" t="s">
        <v>3089</v>
      </c>
      <c r="E156" s="1" t="s">
        <v>3090</v>
      </c>
    </row>
    <row r="157" spans="2:5" x14ac:dyDescent="0.25">
      <c r="B157" s="1" t="s">
        <v>3091</v>
      </c>
      <c r="C157" s="1" t="s">
        <v>9</v>
      </c>
      <c r="D157" s="1" t="s">
        <v>3092</v>
      </c>
      <c r="E157" s="1" t="s">
        <v>3093</v>
      </c>
    </row>
    <row r="158" spans="2:5" x14ac:dyDescent="0.25">
      <c r="B158" s="1" t="s">
        <v>3094</v>
      </c>
      <c r="C158" s="1" t="s">
        <v>8</v>
      </c>
      <c r="D158" s="1" t="s">
        <v>3095</v>
      </c>
      <c r="E158" s="1" t="s">
        <v>3096</v>
      </c>
    </row>
    <row r="159" spans="2:5" x14ac:dyDescent="0.25">
      <c r="B159" s="1" t="s">
        <v>3085</v>
      </c>
      <c r="C159" s="1" t="s">
        <v>29</v>
      </c>
      <c r="D159" s="1" t="s">
        <v>3097</v>
      </c>
      <c r="E159" s="1" t="s">
        <v>3098</v>
      </c>
    </row>
    <row r="160" spans="2:5" x14ac:dyDescent="0.25">
      <c r="B160" s="1" t="s">
        <v>3099</v>
      </c>
      <c r="C160" s="1" t="s">
        <v>22</v>
      </c>
      <c r="D160" s="1" t="s">
        <v>3100</v>
      </c>
      <c r="E160" s="1" t="s">
        <v>3101</v>
      </c>
    </row>
    <row r="161" spans="2:5" x14ac:dyDescent="0.25">
      <c r="B161" s="1" t="s">
        <v>3102</v>
      </c>
      <c r="C161" s="1" t="s">
        <v>9</v>
      </c>
      <c r="D161" s="1" t="s">
        <v>3103</v>
      </c>
      <c r="E161" s="1" t="s">
        <v>3104</v>
      </c>
    </row>
    <row r="162" spans="2:5" x14ac:dyDescent="0.25">
      <c r="B162" s="1" t="s">
        <v>3105</v>
      </c>
      <c r="C162" s="1" t="s">
        <v>8</v>
      </c>
      <c r="D162" s="1" t="s">
        <v>3106</v>
      </c>
      <c r="E162" s="1" t="s">
        <v>3107</v>
      </c>
    </row>
    <row r="163" spans="2:5" x14ac:dyDescent="0.25">
      <c r="B163" s="1" t="s">
        <v>3108</v>
      </c>
      <c r="C163" s="1" t="s">
        <v>16</v>
      </c>
      <c r="D163" s="1" t="s">
        <v>3109</v>
      </c>
      <c r="E163" s="1" t="s">
        <v>3110</v>
      </c>
    </row>
    <row r="164" spans="2:5" x14ac:dyDescent="0.25">
      <c r="B164" s="1" t="s">
        <v>3111</v>
      </c>
      <c r="C164" s="1" t="s">
        <v>29</v>
      </c>
      <c r="D164" s="1" t="s">
        <v>3112</v>
      </c>
      <c r="E164" s="1" t="s">
        <v>3113</v>
      </c>
    </row>
    <row r="165" spans="2:5" x14ac:dyDescent="0.25">
      <c r="B165" s="1" t="s">
        <v>3114</v>
      </c>
      <c r="C165" s="1" t="s">
        <v>22</v>
      </c>
      <c r="D165" s="1" t="s">
        <v>3115</v>
      </c>
      <c r="E165" s="1" t="s">
        <v>3116</v>
      </c>
    </row>
    <row r="166" spans="2:5" x14ac:dyDescent="0.25">
      <c r="B166" s="1" t="s">
        <v>3117</v>
      </c>
      <c r="C166" s="1" t="s">
        <v>9</v>
      </c>
      <c r="D166" s="1" t="s">
        <v>3118</v>
      </c>
      <c r="E166" s="1" t="s">
        <v>3119</v>
      </c>
    </row>
    <row r="167" spans="2:5" x14ac:dyDescent="0.25">
      <c r="B167" s="1" t="s">
        <v>3120</v>
      </c>
      <c r="C167" s="1" t="s">
        <v>16</v>
      </c>
      <c r="D167" s="1" t="s">
        <v>3121</v>
      </c>
      <c r="E167" s="1" t="s">
        <v>3122</v>
      </c>
    </row>
    <row r="168" spans="2:5" x14ac:dyDescent="0.25">
      <c r="B168" s="1" t="s">
        <v>3123</v>
      </c>
      <c r="C168" s="1" t="s">
        <v>8</v>
      </c>
      <c r="D168" s="1" t="s">
        <v>3124</v>
      </c>
      <c r="E168" s="1" t="s">
        <v>3125</v>
      </c>
    </row>
    <row r="169" spans="2:5" x14ac:dyDescent="0.25">
      <c r="B169" s="1" t="s">
        <v>3126</v>
      </c>
      <c r="C169" s="1" t="s">
        <v>16</v>
      </c>
      <c r="D169" s="1" t="s">
        <v>3127</v>
      </c>
      <c r="E169" s="1" t="s">
        <v>3128</v>
      </c>
    </row>
    <row r="170" spans="2:5" x14ac:dyDescent="0.25">
      <c r="B170" s="1" t="s">
        <v>3129</v>
      </c>
      <c r="C170" s="1" t="s">
        <v>8</v>
      </c>
      <c r="D170" s="1" t="s">
        <v>3130</v>
      </c>
      <c r="E170" s="1" t="s">
        <v>3131</v>
      </c>
    </row>
    <row r="171" spans="2:5" x14ac:dyDescent="0.25">
      <c r="B171" s="1" t="s">
        <v>3132</v>
      </c>
      <c r="C171" s="1" t="s">
        <v>9</v>
      </c>
      <c r="D171" s="1" t="s">
        <v>3133</v>
      </c>
      <c r="E171" s="1" t="s">
        <v>3134</v>
      </c>
    </row>
    <row r="172" spans="2:5" x14ac:dyDescent="0.25">
      <c r="B172" s="1" t="s">
        <v>3135</v>
      </c>
      <c r="C172" s="1" t="s">
        <v>8</v>
      </c>
      <c r="D172" s="1" t="s">
        <v>3136</v>
      </c>
      <c r="E172" s="1" t="s">
        <v>3137</v>
      </c>
    </row>
    <row r="173" spans="2:5" x14ac:dyDescent="0.25">
      <c r="B173" s="1" t="s">
        <v>3138</v>
      </c>
      <c r="C173" s="1" t="s">
        <v>29</v>
      </c>
      <c r="D173" s="1" t="s">
        <v>3139</v>
      </c>
      <c r="E173" s="1" t="s">
        <v>3140</v>
      </c>
    </row>
    <row r="174" spans="2:5" x14ac:dyDescent="0.25">
      <c r="B174" s="1" t="s">
        <v>3141</v>
      </c>
      <c r="C174" s="1" t="s">
        <v>10</v>
      </c>
      <c r="D174" s="1" t="s">
        <v>3142</v>
      </c>
      <c r="E174" s="1" t="s">
        <v>3143</v>
      </c>
    </row>
    <row r="175" spans="2:5" x14ac:dyDescent="0.25">
      <c r="B175" s="1" t="s">
        <v>3144</v>
      </c>
      <c r="C175" s="1" t="s">
        <v>23</v>
      </c>
      <c r="D175" s="1" t="s">
        <v>3145</v>
      </c>
      <c r="E175" s="1" t="s">
        <v>3146</v>
      </c>
    </row>
    <row r="176" spans="2:5" x14ac:dyDescent="0.25">
      <c r="B176" s="1" t="s">
        <v>3147</v>
      </c>
      <c r="C176" s="1" t="s">
        <v>23</v>
      </c>
      <c r="D176" s="1" t="s">
        <v>3148</v>
      </c>
      <c r="E176" s="1" t="s">
        <v>3149</v>
      </c>
    </row>
    <row r="177" spans="2:5" x14ac:dyDescent="0.25">
      <c r="B177" s="1" t="s">
        <v>3150</v>
      </c>
      <c r="C177" s="1" t="s">
        <v>10</v>
      </c>
      <c r="D177" s="1" t="s">
        <v>3151</v>
      </c>
      <c r="E177" s="1" t="s">
        <v>3152</v>
      </c>
    </row>
    <row r="178" spans="2:5" x14ac:dyDescent="0.25">
      <c r="B178" s="1" t="s">
        <v>3153</v>
      </c>
      <c r="C178" s="1" t="s">
        <v>18</v>
      </c>
      <c r="D178" s="1" t="s">
        <v>3154</v>
      </c>
      <c r="E178" s="1" t="s">
        <v>3155</v>
      </c>
    </row>
    <row r="179" spans="2:5" x14ac:dyDescent="0.25">
      <c r="B179" s="1" t="s">
        <v>3156</v>
      </c>
      <c r="C179" s="1" t="s">
        <v>19</v>
      </c>
      <c r="D179" s="1" t="s">
        <v>3157</v>
      </c>
      <c r="E179" s="1" t="s">
        <v>3158</v>
      </c>
    </row>
    <row r="180" spans="2:5" x14ac:dyDescent="0.25">
      <c r="B180" s="1" t="s">
        <v>3159</v>
      </c>
      <c r="C180" s="1" t="s">
        <v>10</v>
      </c>
      <c r="D180" s="1" t="s">
        <v>3160</v>
      </c>
      <c r="E180" s="1" t="s">
        <v>3161</v>
      </c>
    </row>
    <row r="181" spans="2:5" x14ac:dyDescent="0.25">
      <c r="B181" s="1" t="s">
        <v>3162</v>
      </c>
      <c r="C181" s="1" t="s">
        <v>10</v>
      </c>
      <c r="D181" s="1" t="s">
        <v>3163</v>
      </c>
      <c r="E181" s="1" t="s">
        <v>3164</v>
      </c>
    </row>
    <row r="182" spans="2:5" x14ac:dyDescent="0.25">
      <c r="B182" s="1" t="s">
        <v>3165</v>
      </c>
      <c r="C182" s="1" t="s">
        <v>18</v>
      </c>
      <c r="D182" s="1" t="s">
        <v>3166</v>
      </c>
      <c r="E182" s="1" t="s">
        <v>3167</v>
      </c>
    </row>
    <row r="183" spans="2:5" x14ac:dyDescent="0.25">
      <c r="B183" s="1" t="s">
        <v>3168</v>
      </c>
      <c r="C183" s="1" t="s">
        <v>10</v>
      </c>
      <c r="D183" s="1" t="s">
        <v>3169</v>
      </c>
      <c r="E183" s="1" t="s">
        <v>3170</v>
      </c>
    </row>
    <row r="184" spans="2:5" x14ac:dyDescent="0.25">
      <c r="B184" s="1" t="s">
        <v>3171</v>
      </c>
      <c r="C184" s="1" t="s">
        <v>75</v>
      </c>
      <c r="D184" s="1" t="s">
        <v>3172</v>
      </c>
      <c r="E184" s="1" t="s">
        <v>3173</v>
      </c>
    </row>
    <row r="185" spans="2:5" x14ac:dyDescent="0.25">
      <c r="B185" s="1" t="s">
        <v>3174</v>
      </c>
      <c r="C185" s="1" t="s">
        <v>38</v>
      </c>
      <c r="D185" s="1" t="s">
        <v>3175</v>
      </c>
      <c r="E185" s="1" t="s">
        <v>3176</v>
      </c>
    </row>
    <row r="186" spans="2:5" x14ac:dyDescent="0.25">
      <c r="B186" s="1" t="s">
        <v>3177</v>
      </c>
      <c r="C186" s="1" t="s">
        <v>18</v>
      </c>
      <c r="D186" s="1" t="s">
        <v>3178</v>
      </c>
      <c r="E186" s="1" t="s">
        <v>3179</v>
      </c>
    </row>
    <row r="187" spans="2:5" x14ac:dyDescent="0.25">
      <c r="B187" s="1" t="s">
        <v>3180</v>
      </c>
      <c r="C187" s="1" t="s">
        <v>31</v>
      </c>
      <c r="D187" s="1" t="s">
        <v>3181</v>
      </c>
      <c r="E187" s="1" t="s">
        <v>3182</v>
      </c>
    </row>
    <row r="188" spans="2:5" x14ac:dyDescent="0.25">
      <c r="B188" s="1" t="s">
        <v>3183</v>
      </c>
      <c r="C188" s="1" t="s">
        <v>18</v>
      </c>
      <c r="D188" s="1" t="s">
        <v>3184</v>
      </c>
      <c r="E188" s="1" t="s">
        <v>3185</v>
      </c>
    </row>
    <row r="189" spans="2:5" x14ac:dyDescent="0.25">
      <c r="B189" s="1" t="s">
        <v>3186</v>
      </c>
      <c r="C189" s="1" t="s">
        <v>47</v>
      </c>
      <c r="D189" s="1" t="s">
        <v>3187</v>
      </c>
      <c r="E189" s="1" t="s">
        <v>3188</v>
      </c>
    </row>
    <row r="190" spans="2:5" x14ac:dyDescent="0.25">
      <c r="B190" s="1" t="s">
        <v>3189</v>
      </c>
      <c r="C190" s="1" t="s">
        <v>10</v>
      </c>
      <c r="D190" s="1" t="s">
        <v>3190</v>
      </c>
      <c r="E190" s="1" t="s">
        <v>3191</v>
      </c>
    </row>
    <row r="191" spans="2:5" x14ac:dyDescent="0.25">
      <c r="B191" s="1" t="s">
        <v>3192</v>
      </c>
      <c r="C191" s="1" t="s">
        <v>12</v>
      </c>
      <c r="D191" s="1" t="s">
        <v>3193</v>
      </c>
      <c r="E191" s="1" t="s">
        <v>3194</v>
      </c>
    </row>
    <row r="192" spans="2:5" x14ac:dyDescent="0.25">
      <c r="B192" s="1" t="s">
        <v>3195</v>
      </c>
      <c r="C192" s="1" t="s">
        <v>28</v>
      </c>
      <c r="D192" s="1" t="s">
        <v>3196</v>
      </c>
      <c r="E192" s="1" t="s">
        <v>3197</v>
      </c>
    </row>
    <row r="193" spans="2:5" x14ac:dyDescent="0.25">
      <c r="B193" s="1" t="s">
        <v>3198</v>
      </c>
      <c r="C193" s="1" t="s">
        <v>8</v>
      </c>
      <c r="D193" s="1" t="s">
        <v>3199</v>
      </c>
      <c r="E193" s="1" t="s">
        <v>3200</v>
      </c>
    </row>
    <row r="194" spans="2:5" x14ac:dyDescent="0.25">
      <c r="B194" s="1" t="s">
        <v>3201</v>
      </c>
      <c r="C194" s="1" t="s">
        <v>10</v>
      </c>
      <c r="D194" s="1" t="s">
        <v>3202</v>
      </c>
      <c r="E194" s="1" t="s">
        <v>3203</v>
      </c>
    </row>
    <row r="195" spans="2:5" x14ac:dyDescent="0.25">
      <c r="B195" s="1" t="s">
        <v>3204</v>
      </c>
      <c r="C195" s="1" t="s">
        <v>10</v>
      </c>
      <c r="D195" s="1" t="s">
        <v>3205</v>
      </c>
      <c r="E195" s="1" t="s">
        <v>3206</v>
      </c>
    </row>
    <row r="196" spans="2:5" x14ac:dyDescent="0.25">
      <c r="B196" s="1" t="s">
        <v>3207</v>
      </c>
      <c r="C196" s="1" t="s">
        <v>35</v>
      </c>
      <c r="D196" s="1" t="s">
        <v>3208</v>
      </c>
      <c r="E196" s="1" t="s">
        <v>3209</v>
      </c>
    </row>
    <row r="197" spans="2:5" x14ac:dyDescent="0.25">
      <c r="B197" s="1" t="s">
        <v>3210</v>
      </c>
      <c r="C197" s="1" t="s">
        <v>26</v>
      </c>
      <c r="D197" s="1" t="s">
        <v>3211</v>
      </c>
      <c r="E197" s="1" t="s">
        <v>3212</v>
      </c>
    </row>
    <row r="198" spans="2:5" x14ac:dyDescent="0.25">
      <c r="B198" s="1" t="s">
        <v>3213</v>
      </c>
      <c r="C198" s="1" t="s">
        <v>18</v>
      </c>
      <c r="D198" s="1" t="s">
        <v>3214</v>
      </c>
      <c r="E198" s="1" t="s">
        <v>3215</v>
      </c>
    </row>
    <row r="199" spans="2:5" x14ac:dyDescent="0.25">
      <c r="B199" s="1" t="s">
        <v>3216</v>
      </c>
      <c r="C199" s="1" t="s">
        <v>24</v>
      </c>
      <c r="D199" s="1" t="s">
        <v>3217</v>
      </c>
      <c r="E199" s="1" t="s">
        <v>3218</v>
      </c>
    </row>
    <row r="200" spans="2:5" x14ac:dyDescent="0.25">
      <c r="B200" s="1" t="s">
        <v>3219</v>
      </c>
      <c r="C200" s="1" t="s">
        <v>10</v>
      </c>
      <c r="D200" s="1" t="s">
        <v>3220</v>
      </c>
      <c r="E200" s="1" t="s">
        <v>3221</v>
      </c>
    </row>
    <row r="201" spans="2:5" x14ac:dyDescent="0.25">
      <c r="B201" s="1" t="s">
        <v>3222</v>
      </c>
      <c r="C201" s="1" t="s">
        <v>24</v>
      </c>
      <c r="D201" s="1" t="s">
        <v>3223</v>
      </c>
      <c r="E201" s="1" t="s">
        <v>3224</v>
      </c>
    </row>
    <row r="202" spans="2:5" x14ac:dyDescent="0.25">
      <c r="B202" s="1" t="s">
        <v>3225</v>
      </c>
      <c r="C202" s="1" t="s">
        <v>18</v>
      </c>
      <c r="D202" s="1" t="s">
        <v>3226</v>
      </c>
      <c r="E202" s="1" t="s">
        <v>3227</v>
      </c>
    </row>
    <row r="203" spans="2:5" x14ac:dyDescent="0.25">
      <c r="B203" s="1" t="s">
        <v>3228</v>
      </c>
      <c r="C203" s="1" t="s">
        <v>10</v>
      </c>
      <c r="D203" s="1" t="s">
        <v>3229</v>
      </c>
      <c r="E203" s="1" t="s">
        <v>3230</v>
      </c>
    </row>
    <row r="204" spans="2:5" x14ac:dyDescent="0.25">
      <c r="B204" s="1" t="s">
        <v>3231</v>
      </c>
      <c r="C204" s="1" t="s">
        <v>42</v>
      </c>
      <c r="D204" s="1" t="s">
        <v>3232</v>
      </c>
      <c r="E204" s="1" t="s">
        <v>3233</v>
      </c>
    </row>
    <row r="205" spans="2:5" x14ac:dyDescent="0.25">
      <c r="B205" s="1" t="s">
        <v>3234</v>
      </c>
      <c r="C205" s="1" t="s">
        <v>10</v>
      </c>
      <c r="D205" s="1" t="s">
        <v>3235</v>
      </c>
      <c r="E205" s="1" t="s">
        <v>3236</v>
      </c>
    </row>
    <row r="206" spans="2:5" x14ac:dyDescent="0.25">
      <c r="B206" s="1" t="s">
        <v>3237</v>
      </c>
      <c r="C206" s="1" t="s">
        <v>10</v>
      </c>
      <c r="D206" s="1" t="s">
        <v>3238</v>
      </c>
      <c r="E206" s="1" t="s">
        <v>3239</v>
      </c>
    </row>
    <row r="207" spans="2:5" x14ac:dyDescent="0.25">
      <c r="B207" s="1" t="s">
        <v>3240</v>
      </c>
      <c r="C207" s="1" t="s">
        <v>11</v>
      </c>
      <c r="D207" s="1" t="s">
        <v>3241</v>
      </c>
      <c r="E207" s="1" t="s">
        <v>3242</v>
      </c>
    </row>
    <row r="208" spans="2:5" x14ac:dyDescent="0.25">
      <c r="B208" s="1" t="s">
        <v>3243</v>
      </c>
      <c r="C208" s="1" t="s">
        <v>26</v>
      </c>
      <c r="D208" s="1" t="s">
        <v>3244</v>
      </c>
      <c r="E208" s="1" t="s">
        <v>3245</v>
      </c>
    </row>
    <row r="209" spans="2:5" x14ac:dyDescent="0.25">
      <c r="B209" s="1" t="s">
        <v>3246</v>
      </c>
      <c r="C209" s="1" t="s">
        <v>10</v>
      </c>
      <c r="D209" s="1" t="s">
        <v>3247</v>
      </c>
      <c r="E209" s="1" t="s">
        <v>3248</v>
      </c>
    </row>
    <row r="210" spans="2:5" x14ac:dyDescent="0.25">
      <c r="B210" s="1" t="s">
        <v>3249</v>
      </c>
      <c r="C210" s="1" t="s">
        <v>10</v>
      </c>
      <c r="D210" s="1" t="s">
        <v>3250</v>
      </c>
      <c r="E210" s="1" t="s">
        <v>3251</v>
      </c>
    </row>
    <row r="211" spans="2:5" x14ac:dyDescent="0.25">
      <c r="B211" s="1" t="s">
        <v>3252</v>
      </c>
      <c r="C211" s="1" t="s">
        <v>10</v>
      </c>
      <c r="D211" s="1" t="s">
        <v>3253</v>
      </c>
      <c r="E211" s="1" t="s">
        <v>3254</v>
      </c>
    </row>
    <row r="212" spans="2:5" x14ac:dyDescent="0.25">
      <c r="B212" s="1" t="s">
        <v>3255</v>
      </c>
      <c r="C212" s="1" t="s">
        <v>43</v>
      </c>
      <c r="D212" s="1" t="s">
        <v>3256</v>
      </c>
      <c r="E212" s="1" t="s">
        <v>3257</v>
      </c>
    </row>
    <row r="213" spans="2:5" x14ac:dyDescent="0.25">
      <c r="B213" s="1" t="s">
        <v>3258</v>
      </c>
      <c r="C213" s="1" t="s">
        <v>10</v>
      </c>
      <c r="D213" s="1" t="s">
        <v>3259</v>
      </c>
      <c r="E213" s="1" t="s">
        <v>3260</v>
      </c>
    </row>
    <row r="214" spans="2:5" x14ac:dyDescent="0.25">
      <c r="B214" s="1" t="s">
        <v>3261</v>
      </c>
      <c r="C214" s="1" t="s">
        <v>10</v>
      </c>
      <c r="D214" s="1" t="s">
        <v>3262</v>
      </c>
      <c r="E214" s="1" t="s">
        <v>3263</v>
      </c>
    </row>
    <row r="215" spans="2:5" x14ac:dyDescent="0.25">
      <c r="B215" s="1" t="s">
        <v>3264</v>
      </c>
      <c r="C215" s="1" t="s">
        <v>12</v>
      </c>
      <c r="D215" s="1" t="s">
        <v>3265</v>
      </c>
      <c r="E215" s="1" t="s">
        <v>3266</v>
      </c>
    </row>
    <row r="216" spans="2:5" x14ac:dyDescent="0.25">
      <c r="B216" s="1" t="s">
        <v>3267</v>
      </c>
      <c r="C216" s="1" t="s">
        <v>9</v>
      </c>
      <c r="D216" s="1" t="s">
        <v>3268</v>
      </c>
      <c r="E216" s="1" t="s">
        <v>3269</v>
      </c>
    </row>
    <row r="217" spans="2:5" x14ac:dyDescent="0.25">
      <c r="B217" s="1" t="s">
        <v>3270</v>
      </c>
      <c r="C217" s="1" t="s">
        <v>10</v>
      </c>
      <c r="D217" s="1" t="s">
        <v>3271</v>
      </c>
      <c r="E217" s="1" t="s">
        <v>3272</v>
      </c>
    </row>
    <row r="218" spans="2:5" x14ac:dyDescent="0.25">
      <c r="B218" s="1" t="s">
        <v>3273</v>
      </c>
      <c r="C218" s="1" t="s">
        <v>12</v>
      </c>
      <c r="D218" s="1" t="s">
        <v>3274</v>
      </c>
      <c r="E218" s="1" t="s">
        <v>3275</v>
      </c>
    </row>
    <row r="219" spans="2:5" x14ac:dyDescent="0.25">
      <c r="B219" s="1" t="s">
        <v>3276</v>
      </c>
      <c r="C219" s="1" t="s">
        <v>30</v>
      </c>
      <c r="D219" s="1" t="s">
        <v>3277</v>
      </c>
      <c r="E219" s="1" t="s">
        <v>3278</v>
      </c>
    </row>
    <row r="220" spans="2:5" x14ac:dyDescent="0.25">
      <c r="B220" s="1" t="s">
        <v>3279</v>
      </c>
      <c r="C220" s="1" t="s">
        <v>9</v>
      </c>
      <c r="D220" s="1" t="s">
        <v>3280</v>
      </c>
      <c r="E220" s="1" t="s">
        <v>3281</v>
      </c>
    </row>
    <row r="221" spans="2:5" x14ac:dyDescent="0.25">
      <c r="B221" s="1" t="s">
        <v>3282</v>
      </c>
      <c r="C221" s="1" t="s">
        <v>31</v>
      </c>
      <c r="D221" s="1" t="s">
        <v>3283</v>
      </c>
      <c r="E221" s="1" t="s">
        <v>3284</v>
      </c>
    </row>
    <row r="222" spans="2:5" x14ac:dyDescent="0.25">
      <c r="B222" s="1" t="s">
        <v>3285</v>
      </c>
      <c r="C222" s="1" t="s">
        <v>31</v>
      </c>
      <c r="D222" s="1" t="s">
        <v>3286</v>
      </c>
      <c r="E222" s="1" t="s">
        <v>3287</v>
      </c>
    </row>
    <row r="223" spans="2:5" x14ac:dyDescent="0.25">
      <c r="B223" s="1" t="s">
        <v>3288</v>
      </c>
      <c r="C223" s="1" t="s">
        <v>10</v>
      </c>
      <c r="D223" s="1" t="s">
        <v>3289</v>
      </c>
      <c r="E223" s="1" t="s">
        <v>3290</v>
      </c>
    </row>
    <row r="224" spans="2:5" x14ac:dyDescent="0.25">
      <c r="B224" s="1" t="s">
        <v>3291</v>
      </c>
      <c r="C224" s="1" t="s">
        <v>8</v>
      </c>
      <c r="D224" s="1" t="s">
        <v>3292</v>
      </c>
      <c r="E224" s="1" t="s">
        <v>3293</v>
      </c>
    </row>
    <row r="225" spans="2:5" x14ac:dyDescent="0.25">
      <c r="B225" s="1" t="s">
        <v>3294</v>
      </c>
      <c r="C225" s="1" t="s">
        <v>34</v>
      </c>
      <c r="D225" s="1" t="s">
        <v>3295</v>
      </c>
      <c r="E225" s="1" t="s">
        <v>3296</v>
      </c>
    </row>
    <row r="226" spans="2:5" x14ac:dyDescent="0.25">
      <c r="B226" s="1" t="s">
        <v>3297</v>
      </c>
      <c r="C226" s="1" t="s">
        <v>31</v>
      </c>
      <c r="D226" s="1" t="s">
        <v>3298</v>
      </c>
      <c r="E226" s="1" t="s">
        <v>3299</v>
      </c>
    </row>
    <row r="227" spans="2:5" x14ac:dyDescent="0.25">
      <c r="B227" s="1" t="s">
        <v>3300</v>
      </c>
      <c r="C227" s="1" t="s">
        <v>8</v>
      </c>
      <c r="D227" s="1" t="s">
        <v>3301</v>
      </c>
      <c r="E227" s="1" t="s">
        <v>3302</v>
      </c>
    </row>
    <row r="228" spans="2:5" x14ac:dyDescent="0.25">
      <c r="B228" s="1" t="s">
        <v>3303</v>
      </c>
      <c r="C228" s="1" t="s">
        <v>28</v>
      </c>
      <c r="D228" s="1" t="s">
        <v>3304</v>
      </c>
      <c r="E228" s="1" t="s">
        <v>3305</v>
      </c>
    </row>
    <row r="229" spans="2:5" x14ac:dyDescent="0.25">
      <c r="B229" s="1" t="s">
        <v>3306</v>
      </c>
      <c r="C229" s="1" t="s">
        <v>31</v>
      </c>
      <c r="D229" s="1" t="s">
        <v>3307</v>
      </c>
      <c r="E229" s="1" t="s">
        <v>3308</v>
      </c>
    </row>
    <row r="230" spans="2:5" x14ac:dyDescent="0.25">
      <c r="B230" s="1" t="s">
        <v>3309</v>
      </c>
      <c r="C230" s="1" t="s">
        <v>30</v>
      </c>
      <c r="D230" s="1" t="s">
        <v>3310</v>
      </c>
      <c r="E230" s="1" t="s">
        <v>3311</v>
      </c>
    </row>
    <row r="231" spans="2:5" x14ac:dyDescent="0.25">
      <c r="B231" s="1" t="s">
        <v>3312</v>
      </c>
      <c r="C231" s="1" t="s">
        <v>52</v>
      </c>
      <c r="D231" s="1" t="s">
        <v>3313</v>
      </c>
      <c r="E231" s="1" t="s">
        <v>3314</v>
      </c>
    </row>
    <row r="232" spans="2:5" x14ac:dyDescent="0.25">
      <c r="B232" s="1" t="s">
        <v>3315</v>
      </c>
      <c r="C232" s="1" t="s">
        <v>16</v>
      </c>
      <c r="D232" s="1" t="s">
        <v>3316</v>
      </c>
      <c r="E232" s="1" t="s">
        <v>3317</v>
      </c>
    </row>
    <row r="233" spans="2:5" x14ac:dyDescent="0.25">
      <c r="B233" s="1" t="s">
        <v>3318</v>
      </c>
      <c r="C233" s="1" t="s">
        <v>8</v>
      </c>
      <c r="D233" s="1" t="s">
        <v>3319</v>
      </c>
      <c r="E233" s="1" t="s">
        <v>3320</v>
      </c>
    </row>
    <row r="234" spans="2:5" x14ac:dyDescent="0.25">
      <c r="B234" s="1" t="s">
        <v>3321</v>
      </c>
      <c r="C234" s="1" t="s">
        <v>8</v>
      </c>
      <c r="D234" s="1" t="s">
        <v>3322</v>
      </c>
      <c r="E234" s="1" t="s">
        <v>3323</v>
      </c>
    </row>
    <row r="235" spans="2:5" x14ac:dyDescent="0.25">
      <c r="B235" s="1" t="s">
        <v>3324</v>
      </c>
      <c r="C235" s="1" t="s">
        <v>8</v>
      </c>
      <c r="D235" s="1" t="s">
        <v>3325</v>
      </c>
      <c r="E235" s="1" t="s">
        <v>3326</v>
      </c>
    </row>
    <row r="236" spans="2:5" x14ac:dyDescent="0.25">
      <c r="B236" s="1" t="s">
        <v>3327</v>
      </c>
      <c r="C236" s="1" t="s">
        <v>8</v>
      </c>
      <c r="D236" s="1" t="s">
        <v>3328</v>
      </c>
      <c r="E236" s="1" t="s">
        <v>3329</v>
      </c>
    </row>
    <row r="237" spans="2:5" x14ac:dyDescent="0.25">
      <c r="B237" s="1" t="s">
        <v>3330</v>
      </c>
      <c r="C237" s="1" t="s">
        <v>8</v>
      </c>
      <c r="D237" s="1" t="s">
        <v>3331</v>
      </c>
      <c r="E237" s="1" t="s">
        <v>3332</v>
      </c>
    </row>
    <row r="238" spans="2:5" x14ac:dyDescent="0.25">
      <c r="B238" s="1" t="s">
        <v>3333</v>
      </c>
      <c r="C238" s="1" t="s">
        <v>8</v>
      </c>
      <c r="D238" s="1" t="s">
        <v>3334</v>
      </c>
      <c r="E238" s="1" t="s">
        <v>3335</v>
      </c>
    </row>
    <row r="239" spans="2:5" x14ac:dyDescent="0.25">
      <c r="B239" s="1" t="s">
        <v>3336</v>
      </c>
      <c r="C239" s="1" t="s">
        <v>56</v>
      </c>
      <c r="D239" s="1" t="s">
        <v>3337</v>
      </c>
      <c r="E239" s="1" t="s">
        <v>3338</v>
      </c>
    </row>
    <row r="240" spans="2:5" x14ac:dyDescent="0.25">
      <c r="B240" s="1" t="s">
        <v>3339</v>
      </c>
      <c r="C240" s="1" t="s">
        <v>8</v>
      </c>
      <c r="D240" s="1" t="s">
        <v>3340</v>
      </c>
      <c r="E240" s="1" t="s">
        <v>3341</v>
      </c>
    </row>
    <row r="241" spans="2:5" x14ac:dyDescent="0.25">
      <c r="B241" s="1" t="s">
        <v>3342</v>
      </c>
      <c r="C241" s="1" t="s">
        <v>8</v>
      </c>
      <c r="D241" s="1" t="s">
        <v>3343</v>
      </c>
      <c r="E241" s="1" t="s">
        <v>3344</v>
      </c>
    </row>
    <row r="242" spans="2:5" x14ac:dyDescent="0.25">
      <c r="B242" s="1" t="s">
        <v>3345</v>
      </c>
      <c r="C242" s="1" t="s">
        <v>8</v>
      </c>
      <c r="D242" s="1" t="s">
        <v>3346</v>
      </c>
      <c r="E242" s="1" t="s">
        <v>3347</v>
      </c>
    </row>
    <row r="243" spans="2:5" x14ac:dyDescent="0.25">
      <c r="B243" s="1" t="s">
        <v>3348</v>
      </c>
      <c r="C243" s="1" t="s">
        <v>8</v>
      </c>
      <c r="D243" s="1" t="s">
        <v>3349</v>
      </c>
      <c r="E243" s="1" t="s">
        <v>3350</v>
      </c>
    </row>
  </sheetData>
  <phoneticPr fontId="1"/>
  <pageMargins left="0.75" right="0.75" top="1" bottom="1" header="0.5" footer="0.5"/>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2:O205"/>
  <sheetViews>
    <sheetView topLeftCell="D1" zoomScale="70" zoomScaleNormal="70" workbookViewId="0">
      <selection activeCell="C19" sqref="C19"/>
    </sheetView>
  </sheetViews>
  <sheetFormatPr defaultRowHeight="15.75" x14ac:dyDescent="0.25"/>
  <cols>
    <col min="1" max="1" width="9" style="1"/>
    <col min="2" max="2" width="31" style="1" customWidth="1"/>
    <col min="3" max="3" width="48.375" style="1" bestFit="1" customWidth="1"/>
    <col min="4" max="4" width="19.875" style="1" bestFit="1" customWidth="1"/>
    <col min="5" max="5" width="47.25" style="1" bestFit="1" customWidth="1"/>
    <col min="6" max="7" width="9" style="1" customWidth="1"/>
    <col min="8" max="8" width="47.375" style="1" bestFit="1" customWidth="1"/>
    <col min="9" max="9" width="12.625" style="1" bestFit="1" customWidth="1"/>
    <col min="10" max="11" width="15.25" style="1" bestFit="1" customWidth="1"/>
    <col min="12" max="18" width="9" style="1" customWidth="1"/>
    <col min="19" max="16384" width="9" style="1"/>
  </cols>
  <sheetData>
    <row r="2" spans="2:15" ht="19.5" customHeight="1" x14ac:dyDescent="0.3">
      <c r="B2" s="1" t="s">
        <v>151</v>
      </c>
      <c r="C2" s="1" t="s">
        <v>4</v>
      </c>
      <c r="D2" s="1" t="s">
        <v>152</v>
      </c>
      <c r="E2" s="1" t="s">
        <v>153</v>
      </c>
      <c r="H2" s="6" t="s">
        <v>4</v>
      </c>
      <c r="I2" s="6" t="s">
        <v>5</v>
      </c>
      <c r="J2" s="6" t="s">
        <v>144</v>
      </c>
      <c r="K2" s="6" t="s">
        <v>145</v>
      </c>
      <c r="L2" s="6" t="s">
        <v>146</v>
      </c>
      <c r="M2" s="6" t="s">
        <v>147</v>
      </c>
      <c r="N2" s="6" t="s">
        <v>148</v>
      </c>
      <c r="O2" s="6" t="s">
        <v>149</v>
      </c>
    </row>
    <row r="3" spans="2:15" x14ac:dyDescent="0.25">
      <c r="B3" s="1" t="s">
        <v>3351</v>
      </c>
      <c r="C3" s="1" t="s">
        <v>8</v>
      </c>
      <c r="D3" s="1" t="s">
        <v>3352</v>
      </c>
      <c r="E3" s="1" t="s">
        <v>3353</v>
      </c>
      <c r="H3" s="1" t="s">
        <v>8</v>
      </c>
      <c r="I3" s="1">
        <f>COUNTIF(配信視聴2024下半期[Channel Name], テーブル1117[[#This Row],[Channel Name]])</f>
        <v>33</v>
      </c>
      <c r="J3" s="1">
        <f>SUMPRODUCT((配信視聴2024下半期[Channel Name]=テーブル1117[[#This Row],[Channel Name]])*(MONTH(配信視聴2024下半期[Published Date])=7))</f>
        <v>7</v>
      </c>
      <c r="K3" s="1">
        <f>SUMPRODUCT((配信視聴2024下半期[Channel Name]=テーブル1117[[#This Row],[Channel Name]])*(MONTH(配信視聴2024下半期[Published Date])=8))</f>
        <v>10</v>
      </c>
      <c r="L3" s="1">
        <f>SUMPRODUCT((配信視聴2024下半期[Channel Name]=テーブル1117[[#This Row],[Channel Name]])*(MONTH(配信視聴2024下半期[Published Date])=9))</f>
        <v>1</v>
      </c>
      <c r="M3" s="1">
        <f>SUMPRODUCT((配信視聴2024下半期[Channel Name]=テーブル1117[[#This Row],[Channel Name]])*(MONTH(配信視聴2024下半期[Published Date])=10))</f>
        <v>12</v>
      </c>
      <c r="N3" s="1">
        <f>SUMPRODUCT((配信視聴2024下半期[Channel Name]=テーブル1117[[#This Row],[Channel Name]])*(MONTH(配信視聴2024下半期[Published Date])=11))</f>
        <v>2</v>
      </c>
      <c r="O3" s="1">
        <f>SUMPRODUCT((配信視聴2024下半期[Channel Name]=テーブル1117[[#This Row],[Channel Name]])*(MONTH(配信視聴2024下半期[Published Date])=12))</f>
        <v>1</v>
      </c>
    </row>
    <row r="4" spans="2:15" x14ac:dyDescent="0.25">
      <c r="B4" s="1" t="s">
        <v>3354</v>
      </c>
      <c r="C4" s="1" t="s">
        <v>8</v>
      </c>
      <c r="D4" s="1" t="s">
        <v>3355</v>
      </c>
      <c r="E4" s="1" t="s">
        <v>3356</v>
      </c>
      <c r="H4" s="1" t="s">
        <v>10</v>
      </c>
      <c r="I4" s="1">
        <f>COUNTIF(配信視聴2024下半期[Channel Name], テーブル1117[[#This Row],[Channel Name]])</f>
        <v>31</v>
      </c>
      <c r="J4" s="1">
        <f>SUMPRODUCT((配信視聴2024下半期[Channel Name]=テーブル1117[[#This Row],[Channel Name]])*(MONTH(配信視聴2024下半期[Published Date])=7))</f>
        <v>2</v>
      </c>
      <c r="K4" s="1">
        <f>SUMPRODUCT((配信視聴2024下半期[Channel Name]=テーブル1117[[#This Row],[Channel Name]])*(MONTH(配信視聴2024下半期[Published Date])=8))</f>
        <v>1</v>
      </c>
      <c r="L4" s="1">
        <f>SUMPRODUCT((配信視聴2024下半期[Channel Name]=テーブル1117[[#This Row],[Channel Name]])*(MONTH(配信視聴2024下半期[Published Date])=9))</f>
        <v>3</v>
      </c>
      <c r="M4" s="1">
        <f>SUMPRODUCT((配信視聴2024下半期[Channel Name]=テーブル1117[[#This Row],[Channel Name]])*(MONTH(配信視聴2024下半期[Published Date])=10))</f>
        <v>6</v>
      </c>
      <c r="N4" s="1">
        <f>SUMPRODUCT((配信視聴2024下半期[Channel Name]=テーブル1117[[#This Row],[Channel Name]])*(MONTH(配信視聴2024下半期[Published Date])=11))</f>
        <v>8</v>
      </c>
      <c r="O4" s="1">
        <f>SUMPRODUCT((配信視聴2024下半期[Channel Name]=テーブル1117[[#This Row],[Channel Name]])*(MONTH(配信視聴2024下半期[Published Date])=12))</f>
        <v>11</v>
      </c>
    </row>
    <row r="5" spans="2:15" x14ac:dyDescent="0.25">
      <c r="B5" s="1" t="s">
        <v>3357</v>
      </c>
      <c r="C5" s="1" t="s">
        <v>8</v>
      </c>
      <c r="D5" s="1" t="s">
        <v>3358</v>
      </c>
      <c r="E5" s="1" t="s">
        <v>3359</v>
      </c>
      <c r="H5" s="1" t="s">
        <v>9</v>
      </c>
      <c r="I5" s="1">
        <f>COUNTIF(配信視聴2024下半期[Channel Name], テーブル1117[[#This Row],[Channel Name]])</f>
        <v>30</v>
      </c>
      <c r="J5" s="1">
        <f>SUMPRODUCT((配信視聴2024下半期[Channel Name]=テーブル1117[[#This Row],[Channel Name]])*(MONTH(配信視聴2024下半期[Published Date])=7))</f>
        <v>9</v>
      </c>
      <c r="K5" s="1">
        <f>SUMPRODUCT((配信視聴2024下半期[Channel Name]=テーブル1117[[#This Row],[Channel Name]])*(MONTH(配信視聴2024下半期[Published Date])=8))</f>
        <v>7</v>
      </c>
      <c r="L5" s="1">
        <f>SUMPRODUCT((配信視聴2024下半期[Channel Name]=テーブル1117[[#This Row],[Channel Name]])*(MONTH(配信視聴2024下半期[Published Date])=9))</f>
        <v>4</v>
      </c>
      <c r="M5" s="1">
        <f>SUMPRODUCT((配信視聴2024下半期[Channel Name]=テーブル1117[[#This Row],[Channel Name]])*(MONTH(配信視聴2024下半期[Published Date])=10))</f>
        <v>4</v>
      </c>
      <c r="N5" s="1">
        <f>SUMPRODUCT((配信視聴2024下半期[Channel Name]=テーブル1117[[#This Row],[Channel Name]])*(MONTH(配信視聴2024下半期[Published Date])=11))</f>
        <v>3</v>
      </c>
      <c r="O5" s="1">
        <f>SUMPRODUCT((配信視聴2024下半期[Channel Name]=テーブル1117[[#This Row],[Channel Name]])*(MONTH(配信視聴2024下半期[Published Date])=12))</f>
        <v>3</v>
      </c>
    </row>
    <row r="6" spans="2:15" x14ac:dyDescent="0.25">
      <c r="B6" s="1" t="s">
        <v>3360</v>
      </c>
      <c r="C6" s="1" t="s">
        <v>8</v>
      </c>
      <c r="D6" s="1" t="s">
        <v>3361</v>
      </c>
      <c r="E6" s="1" t="s">
        <v>3362</v>
      </c>
      <c r="H6" s="1" t="s">
        <v>15</v>
      </c>
      <c r="I6" s="1">
        <f>COUNTIF(配信視聴2024下半期[Channel Name], テーブル1117[[#This Row],[Channel Name]])</f>
        <v>15</v>
      </c>
      <c r="J6" s="1">
        <f>SUMPRODUCT((配信視聴2024下半期[Channel Name]=テーブル1117[[#This Row],[Channel Name]])*(MONTH(配信視聴2024下半期[Published Date])=7))</f>
        <v>1</v>
      </c>
      <c r="K6" s="1">
        <f>SUMPRODUCT((配信視聴2024下半期[Channel Name]=テーブル1117[[#This Row],[Channel Name]])*(MONTH(配信視聴2024下半期[Published Date])=8))</f>
        <v>0</v>
      </c>
      <c r="L6" s="1">
        <f>SUMPRODUCT((配信視聴2024下半期[Channel Name]=テーブル1117[[#This Row],[Channel Name]])*(MONTH(配信視聴2024下半期[Published Date])=9))</f>
        <v>0</v>
      </c>
      <c r="M6" s="1">
        <f>SUMPRODUCT((配信視聴2024下半期[Channel Name]=テーブル1117[[#This Row],[Channel Name]])*(MONTH(配信視聴2024下半期[Published Date])=10))</f>
        <v>3</v>
      </c>
      <c r="N6" s="1">
        <f>SUMPRODUCT((配信視聴2024下半期[Channel Name]=テーブル1117[[#This Row],[Channel Name]])*(MONTH(配信視聴2024下半期[Published Date])=11))</f>
        <v>6</v>
      </c>
      <c r="O6" s="1">
        <f>SUMPRODUCT((配信視聴2024下半期[Channel Name]=テーブル1117[[#This Row],[Channel Name]])*(MONTH(配信視聴2024下半期[Published Date])=12))</f>
        <v>5</v>
      </c>
    </row>
    <row r="7" spans="2:15" x14ac:dyDescent="0.25">
      <c r="B7" s="1" t="s">
        <v>3363</v>
      </c>
      <c r="C7" s="1" t="s">
        <v>10</v>
      </c>
      <c r="D7" s="1" t="s">
        <v>3364</v>
      </c>
      <c r="E7" s="1" t="s">
        <v>3365</v>
      </c>
      <c r="H7" s="1" t="s">
        <v>16</v>
      </c>
      <c r="I7" s="1">
        <f>COUNTIF(配信視聴2024下半期[Channel Name], テーブル1117[[#This Row],[Channel Name]])</f>
        <v>12</v>
      </c>
      <c r="J7" s="1">
        <f>SUMPRODUCT((配信視聴2024下半期[Channel Name]=テーブル1117[[#This Row],[Channel Name]])*(MONTH(配信視聴2024下半期[Published Date])=7))</f>
        <v>0</v>
      </c>
      <c r="K7" s="1">
        <f>SUMPRODUCT((配信視聴2024下半期[Channel Name]=テーブル1117[[#This Row],[Channel Name]])*(MONTH(配信視聴2024下半期[Published Date])=8))</f>
        <v>0</v>
      </c>
      <c r="L7" s="1">
        <f>SUMPRODUCT((配信視聴2024下半期[Channel Name]=テーブル1117[[#This Row],[Channel Name]])*(MONTH(配信視聴2024下半期[Published Date])=9))</f>
        <v>6</v>
      </c>
      <c r="M7" s="1">
        <f>SUMPRODUCT((配信視聴2024下半期[Channel Name]=テーブル1117[[#This Row],[Channel Name]])*(MONTH(配信視聴2024下半期[Published Date])=10))</f>
        <v>2</v>
      </c>
      <c r="N7" s="1">
        <f>SUMPRODUCT((配信視聴2024下半期[Channel Name]=テーブル1117[[#This Row],[Channel Name]])*(MONTH(配信視聴2024下半期[Published Date])=11))</f>
        <v>4</v>
      </c>
      <c r="O7" s="1">
        <f>SUMPRODUCT((配信視聴2024下半期[Channel Name]=テーブル1117[[#This Row],[Channel Name]])*(MONTH(配信視聴2024下半期[Published Date])=12))</f>
        <v>0</v>
      </c>
    </row>
    <row r="8" spans="2:15" x14ac:dyDescent="0.25">
      <c r="B8" s="1" t="s">
        <v>3366</v>
      </c>
      <c r="C8" s="1" t="s">
        <v>9</v>
      </c>
      <c r="D8" s="1" t="s">
        <v>3367</v>
      </c>
      <c r="E8" s="1" t="s">
        <v>3368</v>
      </c>
      <c r="H8" s="1" t="s">
        <v>20</v>
      </c>
      <c r="I8" s="1">
        <f>COUNTIF(配信視聴2024下半期[Channel Name], テーブル1117[[#This Row],[Channel Name]])</f>
        <v>9</v>
      </c>
      <c r="J8" s="1">
        <f>SUMPRODUCT((配信視聴2024下半期[Channel Name]=テーブル1117[[#This Row],[Channel Name]])*(MONTH(配信視聴2024下半期[Published Date])=7))</f>
        <v>0</v>
      </c>
      <c r="K8" s="1">
        <f>SUMPRODUCT((配信視聴2024下半期[Channel Name]=テーブル1117[[#This Row],[Channel Name]])*(MONTH(配信視聴2024下半期[Published Date])=8))</f>
        <v>3</v>
      </c>
      <c r="L8" s="1">
        <f>SUMPRODUCT((配信視聴2024下半期[Channel Name]=テーブル1117[[#This Row],[Channel Name]])*(MONTH(配信視聴2024下半期[Published Date])=9))</f>
        <v>5</v>
      </c>
      <c r="M8" s="1">
        <f>SUMPRODUCT((配信視聴2024下半期[Channel Name]=テーブル1117[[#This Row],[Channel Name]])*(MONTH(配信視聴2024下半期[Published Date])=10))</f>
        <v>0</v>
      </c>
      <c r="N8" s="1">
        <f>SUMPRODUCT((配信視聴2024下半期[Channel Name]=テーブル1117[[#This Row],[Channel Name]])*(MONTH(配信視聴2024下半期[Published Date])=11))</f>
        <v>1</v>
      </c>
      <c r="O8" s="1">
        <f>SUMPRODUCT((配信視聴2024下半期[Channel Name]=テーブル1117[[#This Row],[Channel Name]])*(MONTH(配信視聴2024下半期[Published Date])=12))</f>
        <v>0</v>
      </c>
    </row>
    <row r="9" spans="2:15" x14ac:dyDescent="0.25">
      <c r="B9" s="1" t="s">
        <v>3369</v>
      </c>
      <c r="C9" s="1" t="s">
        <v>10</v>
      </c>
      <c r="D9" s="1" t="s">
        <v>3370</v>
      </c>
      <c r="E9" s="1" t="s">
        <v>3371</v>
      </c>
      <c r="H9" s="1" t="s">
        <v>24</v>
      </c>
      <c r="I9" s="1">
        <f>COUNTIF(配信視聴2024下半期[Channel Name], テーブル1117[[#This Row],[Channel Name]])</f>
        <v>7</v>
      </c>
      <c r="J9" s="1">
        <f>SUMPRODUCT((配信視聴2024下半期[Channel Name]=テーブル1117[[#This Row],[Channel Name]])*(MONTH(配信視聴2024下半期[Published Date])=7))</f>
        <v>0</v>
      </c>
      <c r="K9" s="1">
        <f>SUMPRODUCT((配信視聴2024下半期[Channel Name]=テーブル1117[[#This Row],[Channel Name]])*(MONTH(配信視聴2024下半期[Published Date])=8))</f>
        <v>3</v>
      </c>
      <c r="L9" s="1">
        <f>SUMPRODUCT((配信視聴2024下半期[Channel Name]=テーブル1117[[#This Row],[Channel Name]])*(MONTH(配信視聴2024下半期[Published Date])=9))</f>
        <v>0</v>
      </c>
      <c r="M9" s="1">
        <f>SUMPRODUCT((配信視聴2024下半期[Channel Name]=テーブル1117[[#This Row],[Channel Name]])*(MONTH(配信視聴2024下半期[Published Date])=10))</f>
        <v>0</v>
      </c>
      <c r="N9" s="1">
        <f>SUMPRODUCT((配信視聴2024下半期[Channel Name]=テーブル1117[[#This Row],[Channel Name]])*(MONTH(配信視聴2024下半期[Published Date])=11))</f>
        <v>1</v>
      </c>
      <c r="O9" s="1">
        <f>SUMPRODUCT((配信視聴2024下半期[Channel Name]=テーブル1117[[#This Row],[Channel Name]])*(MONTH(配信視聴2024下半期[Published Date])=12))</f>
        <v>3</v>
      </c>
    </row>
    <row r="10" spans="2:15" x14ac:dyDescent="0.25">
      <c r="B10" s="1" t="s">
        <v>3372</v>
      </c>
      <c r="C10" s="1" t="s">
        <v>35</v>
      </c>
      <c r="D10" s="1" t="s">
        <v>3373</v>
      </c>
      <c r="E10" s="1" t="s">
        <v>3374</v>
      </c>
      <c r="H10" s="1" t="s">
        <v>21</v>
      </c>
      <c r="I10" s="1">
        <f>COUNTIF(配信視聴2024下半期[Channel Name], テーブル1117[[#This Row],[Channel Name]])</f>
        <v>7</v>
      </c>
      <c r="J10" s="1">
        <f>SUMPRODUCT((配信視聴2024下半期[Channel Name]=テーブル1117[[#This Row],[Channel Name]])*(MONTH(配信視聴2024下半期[Published Date])=7))</f>
        <v>0</v>
      </c>
      <c r="K10" s="1">
        <f>SUMPRODUCT((配信視聴2024下半期[Channel Name]=テーブル1117[[#This Row],[Channel Name]])*(MONTH(配信視聴2024下半期[Published Date])=8))</f>
        <v>0</v>
      </c>
      <c r="L10" s="1">
        <f>SUMPRODUCT((配信視聴2024下半期[Channel Name]=テーブル1117[[#This Row],[Channel Name]])*(MONTH(配信視聴2024下半期[Published Date])=9))</f>
        <v>2</v>
      </c>
      <c r="M10" s="1">
        <f>SUMPRODUCT((配信視聴2024下半期[Channel Name]=テーブル1117[[#This Row],[Channel Name]])*(MONTH(配信視聴2024下半期[Published Date])=10))</f>
        <v>1</v>
      </c>
      <c r="N10" s="1">
        <f>SUMPRODUCT((配信視聴2024下半期[Channel Name]=テーブル1117[[#This Row],[Channel Name]])*(MONTH(配信視聴2024下半期[Published Date])=11))</f>
        <v>4</v>
      </c>
      <c r="O10" s="1">
        <f>SUMPRODUCT((配信視聴2024下半期[Channel Name]=テーブル1117[[#This Row],[Channel Name]])*(MONTH(配信視聴2024下半期[Published Date])=12))</f>
        <v>0</v>
      </c>
    </row>
    <row r="11" spans="2:15" x14ac:dyDescent="0.25">
      <c r="B11" s="1" t="s">
        <v>3375</v>
      </c>
      <c r="C11" s="1" t="s">
        <v>9</v>
      </c>
      <c r="D11" s="1" t="s">
        <v>3376</v>
      </c>
      <c r="E11" s="1" t="s">
        <v>3377</v>
      </c>
      <c r="H11" s="1" t="s">
        <v>12</v>
      </c>
      <c r="I11" s="1">
        <f>COUNTIF(配信視聴2024下半期[Channel Name], テーブル1117[[#This Row],[Channel Name]])</f>
        <v>6</v>
      </c>
      <c r="J11" s="1">
        <f>SUMPRODUCT((配信視聴2024下半期[Channel Name]=テーブル1117[[#This Row],[Channel Name]])*(MONTH(配信視聴2024下半期[Published Date])=7))</f>
        <v>1</v>
      </c>
      <c r="K11" s="1">
        <f>SUMPRODUCT((配信視聴2024下半期[Channel Name]=テーブル1117[[#This Row],[Channel Name]])*(MONTH(配信視聴2024下半期[Published Date])=8))</f>
        <v>1</v>
      </c>
      <c r="L11" s="1">
        <f>SUMPRODUCT((配信視聴2024下半期[Channel Name]=テーブル1117[[#This Row],[Channel Name]])*(MONTH(配信視聴2024下半期[Published Date])=9))</f>
        <v>0</v>
      </c>
      <c r="M11" s="1">
        <f>SUMPRODUCT((配信視聴2024下半期[Channel Name]=テーブル1117[[#This Row],[Channel Name]])*(MONTH(配信視聴2024下半期[Published Date])=10))</f>
        <v>3</v>
      </c>
      <c r="N11" s="1">
        <f>SUMPRODUCT((配信視聴2024下半期[Channel Name]=テーブル1117[[#This Row],[Channel Name]])*(MONTH(配信視聴2024下半期[Published Date])=11))</f>
        <v>0</v>
      </c>
      <c r="O11" s="1">
        <f>SUMPRODUCT((配信視聴2024下半期[Channel Name]=テーブル1117[[#This Row],[Channel Name]])*(MONTH(配信視聴2024下半期[Published Date])=12))</f>
        <v>1</v>
      </c>
    </row>
    <row r="12" spans="2:15" x14ac:dyDescent="0.25">
      <c r="B12" s="1" t="s">
        <v>3378</v>
      </c>
      <c r="C12" s="1" t="s">
        <v>8</v>
      </c>
      <c r="D12" s="1" t="s">
        <v>3379</v>
      </c>
      <c r="E12" s="1" t="s">
        <v>3380</v>
      </c>
      <c r="H12" s="1" t="s">
        <v>32</v>
      </c>
      <c r="I12" s="1">
        <f>COUNTIF(配信視聴2024下半期[Channel Name], テーブル1117[[#This Row],[Channel Name]])</f>
        <v>6</v>
      </c>
      <c r="J12" s="1">
        <f>SUMPRODUCT((配信視聴2024下半期[Channel Name]=テーブル1117[[#This Row],[Channel Name]])*(MONTH(配信視聴2024下半期[Published Date])=7))</f>
        <v>0</v>
      </c>
      <c r="K12" s="1">
        <f>SUMPRODUCT((配信視聴2024下半期[Channel Name]=テーブル1117[[#This Row],[Channel Name]])*(MONTH(配信視聴2024下半期[Published Date])=8))</f>
        <v>0</v>
      </c>
      <c r="L12" s="1">
        <f>SUMPRODUCT((配信視聴2024下半期[Channel Name]=テーブル1117[[#This Row],[Channel Name]])*(MONTH(配信視聴2024下半期[Published Date])=9))</f>
        <v>0</v>
      </c>
      <c r="M12" s="1">
        <f>SUMPRODUCT((配信視聴2024下半期[Channel Name]=テーブル1117[[#This Row],[Channel Name]])*(MONTH(配信視聴2024下半期[Published Date])=10))</f>
        <v>2</v>
      </c>
      <c r="N12" s="1">
        <f>SUMPRODUCT((配信視聴2024下半期[Channel Name]=テーブル1117[[#This Row],[Channel Name]])*(MONTH(配信視聴2024下半期[Published Date])=11))</f>
        <v>2</v>
      </c>
      <c r="O12" s="1">
        <f>SUMPRODUCT((配信視聴2024下半期[Channel Name]=テーブル1117[[#This Row],[Channel Name]])*(MONTH(配信視聴2024下半期[Published Date])=12))</f>
        <v>2</v>
      </c>
    </row>
    <row r="13" spans="2:15" x14ac:dyDescent="0.25">
      <c r="B13" s="1" t="s">
        <v>3381</v>
      </c>
      <c r="C13" s="1" t="s">
        <v>9</v>
      </c>
      <c r="D13" s="1" t="s">
        <v>3382</v>
      </c>
      <c r="E13" s="1" t="s">
        <v>3383</v>
      </c>
      <c r="H13" s="1" t="s">
        <v>35</v>
      </c>
      <c r="I13" s="1">
        <f>COUNTIF(配信視聴2024下半期[Channel Name], テーブル1117[[#This Row],[Channel Name]])</f>
        <v>5</v>
      </c>
      <c r="J13" s="1">
        <f>SUMPRODUCT((配信視聴2024下半期[Channel Name]=テーブル1117[[#This Row],[Channel Name]])*(MONTH(配信視聴2024下半期[Published Date])=7))</f>
        <v>3</v>
      </c>
      <c r="K13" s="1">
        <f>SUMPRODUCT((配信視聴2024下半期[Channel Name]=テーブル1117[[#This Row],[Channel Name]])*(MONTH(配信視聴2024下半期[Published Date])=8))</f>
        <v>2</v>
      </c>
      <c r="L13" s="1">
        <f>SUMPRODUCT((配信視聴2024下半期[Channel Name]=テーブル1117[[#This Row],[Channel Name]])*(MONTH(配信視聴2024下半期[Published Date])=9))</f>
        <v>0</v>
      </c>
      <c r="M13" s="1">
        <f>SUMPRODUCT((配信視聴2024下半期[Channel Name]=テーブル1117[[#This Row],[Channel Name]])*(MONTH(配信視聴2024下半期[Published Date])=10))</f>
        <v>0</v>
      </c>
      <c r="N13" s="1">
        <f>SUMPRODUCT((配信視聴2024下半期[Channel Name]=テーブル1117[[#This Row],[Channel Name]])*(MONTH(配信視聴2024下半期[Published Date])=11))</f>
        <v>0</v>
      </c>
      <c r="O13" s="1">
        <f>SUMPRODUCT((配信視聴2024下半期[Channel Name]=テーブル1117[[#This Row],[Channel Name]])*(MONTH(配信視聴2024下半期[Published Date])=12))</f>
        <v>0</v>
      </c>
    </row>
    <row r="14" spans="2:15" x14ac:dyDescent="0.25">
      <c r="B14" s="1" t="s">
        <v>3384</v>
      </c>
      <c r="C14" s="1" t="s">
        <v>8</v>
      </c>
      <c r="D14" s="1" t="s">
        <v>3385</v>
      </c>
      <c r="E14" s="1" t="s">
        <v>3386</v>
      </c>
      <c r="H14" s="1" t="s">
        <v>18</v>
      </c>
      <c r="I14" s="1">
        <f>COUNTIF(配信視聴2024下半期[Channel Name], テーブル1117[[#This Row],[Channel Name]])</f>
        <v>5</v>
      </c>
      <c r="J14" s="1">
        <f>SUMPRODUCT((配信視聴2024下半期[Channel Name]=テーブル1117[[#This Row],[Channel Name]])*(MONTH(配信視聴2024下半期[Published Date])=7))</f>
        <v>1</v>
      </c>
      <c r="K14" s="1">
        <f>SUMPRODUCT((配信視聴2024下半期[Channel Name]=テーブル1117[[#This Row],[Channel Name]])*(MONTH(配信視聴2024下半期[Published Date])=8))</f>
        <v>1</v>
      </c>
      <c r="L14" s="1">
        <f>SUMPRODUCT((配信視聴2024下半期[Channel Name]=テーブル1117[[#This Row],[Channel Name]])*(MONTH(配信視聴2024下半期[Published Date])=9))</f>
        <v>0</v>
      </c>
      <c r="M14" s="1">
        <f>SUMPRODUCT((配信視聴2024下半期[Channel Name]=テーブル1117[[#This Row],[Channel Name]])*(MONTH(配信視聴2024下半期[Published Date])=10))</f>
        <v>2</v>
      </c>
      <c r="N14" s="1">
        <f>SUMPRODUCT((配信視聴2024下半期[Channel Name]=テーブル1117[[#This Row],[Channel Name]])*(MONTH(配信視聴2024下半期[Published Date])=11))</f>
        <v>0</v>
      </c>
      <c r="O14" s="1">
        <f>SUMPRODUCT((配信視聴2024下半期[Channel Name]=テーブル1117[[#This Row],[Channel Name]])*(MONTH(配信視聴2024下半期[Published Date])=12))</f>
        <v>1</v>
      </c>
    </row>
    <row r="15" spans="2:15" x14ac:dyDescent="0.25">
      <c r="B15" s="1" t="s">
        <v>3387</v>
      </c>
      <c r="C15" s="1" t="s">
        <v>15</v>
      </c>
      <c r="D15" s="1" t="s">
        <v>3388</v>
      </c>
      <c r="E15" s="1" t="s">
        <v>3389</v>
      </c>
      <c r="H15" s="1" t="s">
        <v>22</v>
      </c>
      <c r="I15" s="1">
        <f>COUNTIF(配信視聴2024下半期[Channel Name], テーブル1117[[#This Row],[Channel Name]])</f>
        <v>5</v>
      </c>
      <c r="J15" s="1">
        <f>SUMPRODUCT((配信視聴2024下半期[Channel Name]=テーブル1117[[#This Row],[Channel Name]])*(MONTH(配信視聴2024下半期[Published Date])=7))</f>
        <v>0</v>
      </c>
      <c r="K15" s="1">
        <f>SUMPRODUCT((配信視聴2024下半期[Channel Name]=テーブル1117[[#This Row],[Channel Name]])*(MONTH(配信視聴2024下半期[Published Date])=8))</f>
        <v>0</v>
      </c>
      <c r="L15" s="1">
        <f>SUMPRODUCT((配信視聴2024下半期[Channel Name]=テーブル1117[[#This Row],[Channel Name]])*(MONTH(配信視聴2024下半期[Published Date])=9))</f>
        <v>0</v>
      </c>
      <c r="M15" s="1">
        <f>SUMPRODUCT((配信視聴2024下半期[Channel Name]=テーブル1117[[#This Row],[Channel Name]])*(MONTH(配信視聴2024下半期[Published Date])=10))</f>
        <v>2</v>
      </c>
      <c r="N15" s="1">
        <f>SUMPRODUCT((配信視聴2024下半期[Channel Name]=テーブル1117[[#This Row],[Channel Name]])*(MONTH(配信視聴2024下半期[Published Date])=11))</f>
        <v>1</v>
      </c>
      <c r="O15" s="1">
        <f>SUMPRODUCT((配信視聴2024下半期[Channel Name]=テーブル1117[[#This Row],[Channel Name]])*(MONTH(配信視聴2024下半期[Published Date])=12))</f>
        <v>1</v>
      </c>
    </row>
    <row r="16" spans="2:15" x14ac:dyDescent="0.25">
      <c r="B16" s="1" t="s">
        <v>3390</v>
      </c>
      <c r="C16" s="1" t="s">
        <v>35</v>
      </c>
      <c r="D16" s="1" t="s">
        <v>3391</v>
      </c>
      <c r="E16" s="1" t="s">
        <v>3392</v>
      </c>
      <c r="H16" s="1" t="s">
        <v>31</v>
      </c>
      <c r="I16" s="1">
        <f>COUNTIF(配信視聴2024下半期[Channel Name], テーブル1117[[#This Row],[Channel Name]])</f>
        <v>4</v>
      </c>
      <c r="J16" s="1">
        <f>SUMPRODUCT((配信視聴2024下半期[Channel Name]=テーブル1117[[#This Row],[Channel Name]])*(MONTH(配信視聴2024下半期[Published Date])=7))</f>
        <v>0</v>
      </c>
      <c r="K16" s="1">
        <f>SUMPRODUCT((配信視聴2024下半期[Channel Name]=テーブル1117[[#This Row],[Channel Name]])*(MONTH(配信視聴2024下半期[Published Date])=8))</f>
        <v>0</v>
      </c>
      <c r="L16" s="1">
        <f>SUMPRODUCT((配信視聴2024下半期[Channel Name]=テーブル1117[[#This Row],[Channel Name]])*(MONTH(配信視聴2024下半期[Published Date])=9))</f>
        <v>0</v>
      </c>
      <c r="M16" s="1">
        <f>SUMPRODUCT((配信視聴2024下半期[Channel Name]=テーブル1117[[#This Row],[Channel Name]])*(MONTH(配信視聴2024下半期[Published Date])=10))</f>
        <v>1</v>
      </c>
      <c r="N16" s="1">
        <f>SUMPRODUCT((配信視聴2024下半期[Channel Name]=テーブル1117[[#This Row],[Channel Name]])*(MONTH(配信視聴2024下半期[Published Date])=11))</f>
        <v>1</v>
      </c>
      <c r="O16" s="1">
        <f>SUMPRODUCT((配信視聴2024下半期[Channel Name]=テーブル1117[[#This Row],[Channel Name]])*(MONTH(配信視聴2024下半期[Published Date])=12))</f>
        <v>0</v>
      </c>
    </row>
    <row r="17" spans="2:15" x14ac:dyDescent="0.25">
      <c r="B17" s="1" t="s">
        <v>3393</v>
      </c>
      <c r="C17" s="1" t="s">
        <v>9</v>
      </c>
      <c r="D17" s="1" t="s">
        <v>3394</v>
      </c>
      <c r="E17" s="1" t="s">
        <v>3395</v>
      </c>
      <c r="H17" s="1" t="s">
        <v>44</v>
      </c>
      <c r="I17" s="1">
        <f>COUNTIF(配信視聴2024下半期[Channel Name], テーブル1117[[#This Row],[Channel Name]])</f>
        <v>2</v>
      </c>
      <c r="J17" s="1">
        <f>SUMPRODUCT((配信視聴2024下半期[Channel Name]=テーブル1117[[#This Row],[Channel Name]])*(MONTH(配信視聴2024下半期[Published Date])=7))</f>
        <v>1</v>
      </c>
      <c r="K17" s="1">
        <f>SUMPRODUCT((配信視聴2024下半期[Channel Name]=テーブル1117[[#This Row],[Channel Name]])*(MONTH(配信視聴2024下半期[Published Date])=8))</f>
        <v>0</v>
      </c>
      <c r="L17" s="1">
        <f>SUMPRODUCT((配信視聴2024下半期[Channel Name]=テーブル1117[[#This Row],[Channel Name]])*(MONTH(配信視聴2024下半期[Published Date])=9))</f>
        <v>0</v>
      </c>
      <c r="M17" s="1">
        <f>SUMPRODUCT((配信視聴2024下半期[Channel Name]=テーブル1117[[#This Row],[Channel Name]])*(MONTH(配信視聴2024下半期[Published Date])=10))</f>
        <v>0</v>
      </c>
      <c r="N17" s="1">
        <f>SUMPRODUCT((配信視聴2024下半期[Channel Name]=テーブル1117[[#This Row],[Channel Name]])*(MONTH(配信視聴2024下半期[Published Date])=11))</f>
        <v>0</v>
      </c>
      <c r="O17" s="1">
        <f>SUMPRODUCT((配信視聴2024下半期[Channel Name]=テーブル1117[[#This Row],[Channel Name]])*(MONTH(配信視聴2024下半期[Published Date])=12))</f>
        <v>1</v>
      </c>
    </row>
    <row r="18" spans="2:15" x14ac:dyDescent="0.25">
      <c r="B18" s="1" t="s">
        <v>3396</v>
      </c>
      <c r="C18" s="1" t="s">
        <v>9</v>
      </c>
      <c r="D18" s="1" t="s">
        <v>3397</v>
      </c>
      <c r="E18" s="1" t="s">
        <v>3398</v>
      </c>
      <c r="H18" s="1" t="s">
        <v>14</v>
      </c>
      <c r="I18" s="1">
        <f>COUNTIF(配信視聴2024下半期[Channel Name], テーブル1117[[#This Row],[Channel Name]])</f>
        <v>2</v>
      </c>
      <c r="J18" s="1">
        <f>SUMPRODUCT((配信視聴2024下半期[Channel Name]=テーブル1117[[#This Row],[Channel Name]])*(MONTH(配信視聴2024下半期[Published Date])=7))</f>
        <v>0</v>
      </c>
      <c r="K18" s="1">
        <f>SUMPRODUCT((配信視聴2024下半期[Channel Name]=テーブル1117[[#This Row],[Channel Name]])*(MONTH(配信視聴2024下半期[Published Date])=8))</f>
        <v>2</v>
      </c>
      <c r="L18" s="1">
        <f>SUMPRODUCT((配信視聴2024下半期[Channel Name]=テーブル1117[[#This Row],[Channel Name]])*(MONTH(配信視聴2024下半期[Published Date])=9))</f>
        <v>0</v>
      </c>
      <c r="M18" s="1">
        <f>SUMPRODUCT((配信視聴2024下半期[Channel Name]=テーブル1117[[#This Row],[Channel Name]])*(MONTH(配信視聴2024下半期[Published Date])=10))</f>
        <v>0</v>
      </c>
      <c r="N18" s="1">
        <f>SUMPRODUCT((配信視聴2024下半期[Channel Name]=テーブル1117[[#This Row],[Channel Name]])*(MONTH(配信視聴2024下半期[Published Date])=11))</f>
        <v>0</v>
      </c>
      <c r="O18" s="1">
        <f>SUMPRODUCT((配信視聴2024下半期[Channel Name]=テーブル1117[[#This Row],[Channel Name]])*(MONTH(配信視聴2024下半期[Published Date])=12))</f>
        <v>0</v>
      </c>
    </row>
    <row r="19" spans="2:15" x14ac:dyDescent="0.25">
      <c r="B19" s="1" t="s">
        <v>3399</v>
      </c>
      <c r="C19" s="1" t="s">
        <v>9</v>
      </c>
      <c r="D19" s="1" t="s">
        <v>3400</v>
      </c>
      <c r="E19" s="1" t="s">
        <v>3401</v>
      </c>
      <c r="H19" s="1" t="s">
        <v>17</v>
      </c>
      <c r="I19" s="1">
        <f>COUNTIF(配信視聴2024下半期[Channel Name], テーブル1117[[#This Row],[Channel Name]])</f>
        <v>2</v>
      </c>
      <c r="J19" s="1">
        <f>SUMPRODUCT((配信視聴2024下半期[Channel Name]=テーブル1117[[#This Row],[Channel Name]])*(MONTH(配信視聴2024下半期[Published Date])=7))</f>
        <v>0</v>
      </c>
      <c r="K19" s="1">
        <f>SUMPRODUCT((配信視聴2024下半期[Channel Name]=テーブル1117[[#This Row],[Channel Name]])*(MONTH(配信視聴2024下半期[Published Date])=8))</f>
        <v>1</v>
      </c>
      <c r="L19" s="1">
        <f>SUMPRODUCT((配信視聴2024下半期[Channel Name]=テーブル1117[[#This Row],[Channel Name]])*(MONTH(配信視聴2024下半期[Published Date])=9))</f>
        <v>0</v>
      </c>
      <c r="M19" s="1">
        <f>SUMPRODUCT((配信視聴2024下半期[Channel Name]=テーブル1117[[#This Row],[Channel Name]])*(MONTH(配信視聴2024下半期[Published Date])=10))</f>
        <v>0</v>
      </c>
      <c r="N19" s="1">
        <f>SUMPRODUCT((配信視聴2024下半期[Channel Name]=テーブル1117[[#This Row],[Channel Name]])*(MONTH(配信視聴2024下半期[Published Date])=11))</f>
        <v>0</v>
      </c>
      <c r="O19" s="1">
        <f>SUMPRODUCT((配信視聴2024下半期[Channel Name]=テーブル1117[[#This Row],[Channel Name]])*(MONTH(配信視聴2024下半期[Published Date])=12))</f>
        <v>1</v>
      </c>
    </row>
    <row r="20" spans="2:15" x14ac:dyDescent="0.25">
      <c r="B20" s="1" t="s">
        <v>3402</v>
      </c>
      <c r="C20" s="1" t="s">
        <v>9</v>
      </c>
      <c r="D20" s="1" t="s">
        <v>3403</v>
      </c>
      <c r="E20" s="1" t="s">
        <v>3404</v>
      </c>
      <c r="H20" s="1" t="s">
        <v>49</v>
      </c>
      <c r="I20" s="1">
        <f>COUNTIF(配信視聴2024下半期[Channel Name], テーブル1117[[#This Row],[Channel Name]])</f>
        <v>2</v>
      </c>
      <c r="J20" s="1">
        <f>SUMPRODUCT((配信視聴2024下半期[Channel Name]=テーブル1117[[#This Row],[Channel Name]])*(MONTH(配信視聴2024下半期[Published Date])=7))</f>
        <v>0</v>
      </c>
      <c r="K20" s="1">
        <f>SUMPRODUCT((配信視聴2024下半期[Channel Name]=テーブル1117[[#This Row],[Channel Name]])*(MONTH(配信視聴2024下半期[Published Date])=8))</f>
        <v>2</v>
      </c>
      <c r="L20" s="1">
        <f>SUMPRODUCT((配信視聴2024下半期[Channel Name]=テーブル1117[[#This Row],[Channel Name]])*(MONTH(配信視聴2024下半期[Published Date])=9))</f>
        <v>0</v>
      </c>
      <c r="M20" s="1">
        <f>SUMPRODUCT((配信視聴2024下半期[Channel Name]=テーブル1117[[#This Row],[Channel Name]])*(MONTH(配信視聴2024下半期[Published Date])=10))</f>
        <v>0</v>
      </c>
      <c r="N20" s="1">
        <f>SUMPRODUCT((配信視聴2024下半期[Channel Name]=テーブル1117[[#This Row],[Channel Name]])*(MONTH(配信視聴2024下半期[Published Date])=11))</f>
        <v>0</v>
      </c>
      <c r="O20" s="1">
        <f>SUMPRODUCT((配信視聴2024下半期[Channel Name]=テーブル1117[[#This Row],[Channel Name]])*(MONTH(配信視聴2024下半期[Published Date])=12))</f>
        <v>0</v>
      </c>
    </row>
    <row r="21" spans="2:15" x14ac:dyDescent="0.25">
      <c r="B21" s="1" t="s">
        <v>3405</v>
      </c>
      <c r="C21" s="1" t="s">
        <v>9</v>
      </c>
      <c r="D21" s="1" t="s">
        <v>3406</v>
      </c>
      <c r="E21" s="1" t="s">
        <v>3407</v>
      </c>
      <c r="H21" s="1" t="s">
        <v>34</v>
      </c>
      <c r="I21" s="1">
        <f>COUNTIF(配信視聴2024下半期[Channel Name], テーブル1117[[#This Row],[Channel Name]])</f>
        <v>2</v>
      </c>
      <c r="J21" s="1">
        <f>SUMPRODUCT((配信視聴2024下半期[Channel Name]=テーブル1117[[#This Row],[Channel Name]])*(MONTH(配信視聴2024下半期[Published Date])=7))</f>
        <v>0</v>
      </c>
      <c r="K21" s="1">
        <f>SUMPRODUCT((配信視聴2024下半期[Channel Name]=テーブル1117[[#This Row],[Channel Name]])*(MONTH(配信視聴2024下半期[Published Date])=8))</f>
        <v>0</v>
      </c>
      <c r="L21" s="1">
        <f>SUMPRODUCT((配信視聴2024下半期[Channel Name]=テーブル1117[[#This Row],[Channel Name]])*(MONTH(配信視聴2024下半期[Published Date])=9))</f>
        <v>1</v>
      </c>
      <c r="M21" s="1">
        <f>SUMPRODUCT((配信視聴2024下半期[Channel Name]=テーブル1117[[#This Row],[Channel Name]])*(MONTH(配信視聴2024下半期[Published Date])=10))</f>
        <v>1</v>
      </c>
      <c r="N21" s="1">
        <f>SUMPRODUCT((配信視聴2024下半期[Channel Name]=テーブル1117[[#This Row],[Channel Name]])*(MONTH(配信視聴2024下半期[Published Date])=11))</f>
        <v>0</v>
      </c>
      <c r="O21" s="1">
        <f>SUMPRODUCT((配信視聴2024下半期[Channel Name]=テーブル1117[[#This Row],[Channel Name]])*(MONTH(配信視聴2024下半期[Published Date])=12))</f>
        <v>0</v>
      </c>
    </row>
    <row r="22" spans="2:15" x14ac:dyDescent="0.25">
      <c r="B22" s="1" t="s">
        <v>3408</v>
      </c>
      <c r="C22" s="1" t="s">
        <v>12</v>
      </c>
      <c r="D22" s="1" t="s">
        <v>3409</v>
      </c>
      <c r="E22" s="1" t="s">
        <v>3410</v>
      </c>
      <c r="H22" s="1" t="s">
        <v>52</v>
      </c>
      <c r="I22" s="1">
        <f>COUNTIF(配信視聴2024下半期[Channel Name], テーブル1117[[#This Row],[Channel Name]])</f>
        <v>2</v>
      </c>
      <c r="J22" s="1">
        <f>SUMPRODUCT((配信視聴2024下半期[Channel Name]=テーブル1117[[#This Row],[Channel Name]])*(MONTH(配信視聴2024下半期[Published Date])=7))</f>
        <v>0</v>
      </c>
      <c r="K22" s="1">
        <f>SUMPRODUCT((配信視聴2024下半期[Channel Name]=テーブル1117[[#This Row],[Channel Name]])*(MONTH(配信視聴2024下半期[Published Date])=8))</f>
        <v>0</v>
      </c>
      <c r="L22" s="1">
        <f>SUMPRODUCT((配信視聴2024下半期[Channel Name]=テーブル1117[[#This Row],[Channel Name]])*(MONTH(配信視聴2024下半期[Published Date])=9))</f>
        <v>1</v>
      </c>
      <c r="M22" s="1">
        <f>SUMPRODUCT((配信視聴2024下半期[Channel Name]=テーブル1117[[#This Row],[Channel Name]])*(MONTH(配信視聴2024下半期[Published Date])=10))</f>
        <v>1</v>
      </c>
      <c r="N22" s="1">
        <f>SUMPRODUCT((配信視聴2024下半期[Channel Name]=テーブル1117[[#This Row],[Channel Name]])*(MONTH(配信視聴2024下半期[Published Date])=11))</f>
        <v>0</v>
      </c>
      <c r="O22" s="1">
        <f>SUMPRODUCT((配信視聴2024下半期[Channel Name]=テーブル1117[[#This Row],[Channel Name]])*(MONTH(配信視聴2024下半期[Published Date])=12))</f>
        <v>0</v>
      </c>
    </row>
    <row r="23" spans="2:15" x14ac:dyDescent="0.25">
      <c r="B23" s="1" t="s">
        <v>3411</v>
      </c>
      <c r="C23" s="1" t="s">
        <v>18</v>
      </c>
      <c r="D23" s="1" t="s">
        <v>3412</v>
      </c>
      <c r="E23" s="1" t="s">
        <v>3413</v>
      </c>
      <c r="H23" s="1" t="s">
        <v>54</v>
      </c>
      <c r="I23" s="1">
        <f>COUNTIF(配信視聴2024下半期[Channel Name], テーブル1117[[#This Row],[Channel Name]])</f>
        <v>2</v>
      </c>
      <c r="J23" s="1">
        <f>SUMPRODUCT((配信視聴2024下半期[Channel Name]=テーブル1117[[#This Row],[Channel Name]])*(MONTH(配信視聴2024下半期[Published Date])=7))</f>
        <v>0</v>
      </c>
      <c r="K23" s="1">
        <f>SUMPRODUCT((配信視聴2024下半期[Channel Name]=テーブル1117[[#This Row],[Channel Name]])*(MONTH(配信視聴2024下半期[Published Date])=8))</f>
        <v>0</v>
      </c>
      <c r="L23" s="1">
        <f>SUMPRODUCT((配信視聴2024下半期[Channel Name]=テーブル1117[[#This Row],[Channel Name]])*(MONTH(配信視聴2024下半期[Published Date])=9))</f>
        <v>0</v>
      </c>
      <c r="M23" s="1">
        <f>SUMPRODUCT((配信視聴2024下半期[Channel Name]=テーブル1117[[#This Row],[Channel Name]])*(MONTH(配信視聴2024下半期[Published Date])=10))</f>
        <v>0</v>
      </c>
      <c r="N23" s="1">
        <f>SUMPRODUCT((配信視聴2024下半期[Channel Name]=テーブル1117[[#This Row],[Channel Name]])*(MONTH(配信視聴2024下半期[Published Date])=11))</f>
        <v>1</v>
      </c>
      <c r="O23" s="1">
        <f>SUMPRODUCT((配信視聴2024下半期[Channel Name]=テーブル1117[[#This Row],[Channel Name]])*(MONTH(配信視聴2024下半期[Published Date])=12))</f>
        <v>1</v>
      </c>
    </row>
    <row r="24" spans="2:15" x14ac:dyDescent="0.25">
      <c r="B24" s="1" t="s">
        <v>3414</v>
      </c>
      <c r="C24" s="1" t="s">
        <v>9</v>
      </c>
      <c r="D24" s="1" t="s">
        <v>3415</v>
      </c>
      <c r="E24" s="1" t="s">
        <v>3416</v>
      </c>
      <c r="H24" s="1" t="s">
        <v>56</v>
      </c>
      <c r="I24" s="1">
        <f>COUNTIF(配信視聴2024下半期[Channel Name], テーブル1117[[#This Row],[Channel Name]])</f>
        <v>1</v>
      </c>
      <c r="J24" s="1">
        <f>SUMPRODUCT((配信視聴2024下半期[Channel Name]=テーブル1117[[#This Row],[Channel Name]])*(MONTH(配信視聴2024下半期[Published Date])=7))</f>
        <v>0</v>
      </c>
      <c r="K24" s="1">
        <f>SUMPRODUCT((配信視聴2024下半期[Channel Name]=テーブル1117[[#This Row],[Channel Name]])*(MONTH(配信視聴2024下半期[Published Date])=8))</f>
        <v>0</v>
      </c>
      <c r="L24" s="1">
        <f>SUMPRODUCT((配信視聴2024下半期[Channel Name]=テーブル1117[[#This Row],[Channel Name]])*(MONTH(配信視聴2024下半期[Published Date])=9))</f>
        <v>1</v>
      </c>
      <c r="M24" s="1">
        <f>SUMPRODUCT((配信視聴2024下半期[Channel Name]=テーブル1117[[#This Row],[Channel Name]])*(MONTH(配信視聴2024下半期[Published Date])=10))</f>
        <v>0</v>
      </c>
      <c r="N24" s="1">
        <f>SUMPRODUCT((配信視聴2024下半期[Channel Name]=テーブル1117[[#This Row],[Channel Name]])*(MONTH(配信視聴2024下半期[Published Date])=11))</f>
        <v>0</v>
      </c>
      <c r="O24" s="1">
        <f>SUMPRODUCT((配信視聴2024下半期[Channel Name]=テーブル1117[[#This Row],[Channel Name]])*(MONTH(配信視聴2024下半期[Published Date])=12))</f>
        <v>0</v>
      </c>
    </row>
    <row r="25" spans="2:15" x14ac:dyDescent="0.25">
      <c r="B25" s="1" t="s">
        <v>3417</v>
      </c>
      <c r="C25" s="1" t="s">
        <v>8</v>
      </c>
      <c r="D25" s="1" t="s">
        <v>3418</v>
      </c>
      <c r="E25" s="1" t="s">
        <v>3419</v>
      </c>
      <c r="H25" s="1" t="s">
        <v>59</v>
      </c>
      <c r="I25" s="1">
        <f>COUNTIF(配信視聴2024下半期[Channel Name], テーブル1117[[#This Row],[Channel Name]])</f>
        <v>1</v>
      </c>
      <c r="J25" s="1">
        <f>SUMPRODUCT((配信視聴2024下半期[Channel Name]=テーブル1117[[#This Row],[Channel Name]])*(MONTH(配信視聴2024下半期[Published Date])=7))</f>
        <v>0</v>
      </c>
      <c r="K25" s="1">
        <f>SUMPRODUCT((配信視聴2024下半期[Channel Name]=テーブル1117[[#This Row],[Channel Name]])*(MONTH(配信視聴2024下半期[Published Date])=8))</f>
        <v>0</v>
      </c>
      <c r="L25" s="1">
        <f>SUMPRODUCT((配信視聴2024下半期[Channel Name]=テーブル1117[[#This Row],[Channel Name]])*(MONTH(配信視聴2024下半期[Published Date])=9))</f>
        <v>1</v>
      </c>
      <c r="M25" s="1">
        <f>SUMPRODUCT((配信視聴2024下半期[Channel Name]=テーブル1117[[#This Row],[Channel Name]])*(MONTH(配信視聴2024下半期[Published Date])=10))</f>
        <v>0</v>
      </c>
      <c r="N25" s="1">
        <f>SUMPRODUCT((配信視聴2024下半期[Channel Name]=テーブル1117[[#This Row],[Channel Name]])*(MONTH(配信視聴2024下半期[Published Date])=11))</f>
        <v>0</v>
      </c>
      <c r="O25" s="1">
        <f>SUMPRODUCT((配信視聴2024下半期[Channel Name]=テーブル1117[[#This Row],[Channel Name]])*(MONTH(配信視聴2024下半期[Published Date])=12))</f>
        <v>0</v>
      </c>
    </row>
    <row r="26" spans="2:15" x14ac:dyDescent="0.25">
      <c r="B26" s="1" t="s">
        <v>3420</v>
      </c>
      <c r="C26" s="1" t="s">
        <v>44</v>
      </c>
      <c r="D26" s="1" t="s">
        <v>3421</v>
      </c>
      <c r="E26" s="1" t="s">
        <v>3422</v>
      </c>
      <c r="H26" s="1" t="s">
        <v>43</v>
      </c>
      <c r="I26" s="1">
        <f>COUNTIF(配信視聴2024下半期[Channel Name], テーブル1117[[#This Row],[Channel Name]])</f>
        <v>1</v>
      </c>
      <c r="J26" s="1">
        <f>SUMPRODUCT((配信視聴2024下半期[Channel Name]=テーブル1117[[#This Row],[Channel Name]])*(MONTH(配信視聴2024下半期[Published Date])=7))</f>
        <v>0</v>
      </c>
      <c r="K26" s="1">
        <f>SUMPRODUCT((配信視聴2024下半期[Channel Name]=テーブル1117[[#This Row],[Channel Name]])*(MONTH(配信視聴2024下半期[Published Date])=8))</f>
        <v>0</v>
      </c>
      <c r="L26" s="1">
        <f>SUMPRODUCT((配信視聴2024下半期[Channel Name]=テーブル1117[[#This Row],[Channel Name]])*(MONTH(配信視聴2024下半期[Published Date])=9))</f>
        <v>0</v>
      </c>
      <c r="M26" s="1">
        <f>SUMPRODUCT((配信視聴2024下半期[Channel Name]=テーブル1117[[#This Row],[Channel Name]])*(MONTH(配信視聴2024下半期[Published Date])=10))</f>
        <v>1</v>
      </c>
      <c r="N26" s="1">
        <f>SUMPRODUCT((配信視聴2024下半期[Channel Name]=テーブル1117[[#This Row],[Channel Name]])*(MONTH(配信視聴2024下半期[Published Date])=11))</f>
        <v>0</v>
      </c>
      <c r="O26" s="1">
        <f>SUMPRODUCT((配信視聴2024下半期[Channel Name]=テーブル1117[[#This Row],[Channel Name]])*(MONTH(配信視聴2024下半期[Published Date])=12))</f>
        <v>0</v>
      </c>
    </row>
    <row r="27" spans="2:15" x14ac:dyDescent="0.25">
      <c r="B27" s="1" t="s">
        <v>3423</v>
      </c>
      <c r="C27" s="1" t="s">
        <v>35</v>
      </c>
      <c r="D27" s="1" t="s">
        <v>3424</v>
      </c>
      <c r="E27" s="1" t="s">
        <v>3425</v>
      </c>
      <c r="H27" s="1" t="s">
        <v>61</v>
      </c>
      <c r="I27" s="1">
        <f>COUNTIF(配信視聴2024下半期[Channel Name], テーブル1117[[#This Row],[Channel Name]])</f>
        <v>1</v>
      </c>
      <c r="J27" s="1">
        <f>SUMPRODUCT((配信視聴2024下半期[Channel Name]=テーブル1117[[#This Row],[Channel Name]])*(MONTH(配信視聴2024下半期[Published Date])=7))</f>
        <v>0</v>
      </c>
      <c r="K27" s="1">
        <f>SUMPRODUCT((配信視聴2024下半期[Channel Name]=テーブル1117[[#This Row],[Channel Name]])*(MONTH(配信視聴2024下半期[Published Date])=8))</f>
        <v>0</v>
      </c>
      <c r="L27" s="1">
        <f>SUMPRODUCT((配信視聴2024下半期[Channel Name]=テーブル1117[[#This Row],[Channel Name]])*(MONTH(配信視聴2024下半期[Published Date])=9))</f>
        <v>0</v>
      </c>
      <c r="M27" s="1">
        <f>SUMPRODUCT((配信視聴2024下半期[Channel Name]=テーブル1117[[#This Row],[Channel Name]])*(MONTH(配信視聴2024下半期[Published Date])=10))</f>
        <v>1</v>
      </c>
      <c r="N27" s="1">
        <f>SUMPRODUCT((配信視聴2024下半期[Channel Name]=テーブル1117[[#This Row],[Channel Name]])*(MONTH(配信視聴2024下半期[Published Date])=11))</f>
        <v>0</v>
      </c>
      <c r="O27" s="1">
        <f>SUMPRODUCT((配信視聴2024下半期[Channel Name]=テーブル1117[[#This Row],[Channel Name]])*(MONTH(配信視聴2024下半期[Published Date])=12))</f>
        <v>0</v>
      </c>
    </row>
    <row r="28" spans="2:15" x14ac:dyDescent="0.25">
      <c r="B28" s="1" t="s">
        <v>3426</v>
      </c>
      <c r="C28" s="1" t="s">
        <v>8</v>
      </c>
      <c r="D28" s="1" t="s">
        <v>3427</v>
      </c>
      <c r="E28" s="1" t="s">
        <v>3428</v>
      </c>
      <c r="H28" s="1" t="s">
        <v>40</v>
      </c>
      <c r="I28" s="1">
        <f>COUNTIF(配信視聴2024下半期[Channel Name], テーブル1117[[#This Row],[Channel Name]])</f>
        <v>1</v>
      </c>
      <c r="J28" s="1">
        <f>SUMPRODUCT((配信視聴2024下半期[Channel Name]=テーブル1117[[#This Row],[Channel Name]])*(MONTH(配信視聴2024下半期[Published Date])=7))</f>
        <v>0</v>
      </c>
      <c r="K28" s="1">
        <f>SUMPRODUCT((配信視聴2024下半期[Channel Name]=テーブル1117[[#This Row],[Channel Name]])*(MONTH(配信視聴2024下半期[Published Date])=8))</f>
        <v>0</v>
      </c>
      <c r="L28" s="1">
        <f>SUMPRODUCT((配信視聴2024下半期[Channel Name]=テーブル1117[[#This Row],[Channel Name]])*(MONTH(配信視聴2024下半期[Published Date])=9))</f>
        <v>0</v>
      </c>
      <c r="M28" s="1">
        <f>SUMPRODUCT((配信視聴2024下半期[Channel Name]=テーブル1117[[#This Row],[Channel Name]])*(MONTH(配信視聴2024下半期[Published Date])=10))</f>
        <v>1</v>
      </c>
      <c r="N28" s="1">
        <f>SUMPRODUCT((配信視聴2024下半期[Channel Name]=テーブル1117[[#This Row],[Channel Name]])*(MONTH(配信視聴2024下半期[Published Date])=11))</f>
        <v>0</v>
      </c>
      <c r="O28" s="1">
        <f>SUMPRODUCT((配信視聴2024下半期[Channel Name]=テーブル1117[[#This Row],[Channel Name]])*(MONTH(配信視聴2024下半期[Published Date])=12))</f>
        <v>0</v>
      </c>
    </row>
    <row r="29" spans="2:15" x14ac:dyDescent="0.25">
      <c r="B29" s="1" t="s">
        <v>3429</v>
      </c>
      <c r="C29" s="1" t="s">
        <v>9</v>
      </c>
      <c r="D29" s="1" t="s">
        <v>3430</v>
      </c>
      <c r="E29" s="1" t="s">
        <v>3431</v>
      </c>
      <c r="H29" s="1" t="s">
        <v>53</v>
      </c>
      <c r="I29" s="1">
        <f>COUNTIF(配信視聴2024下半期[Channel Name], テーブル1117[[#This Row],[Channel Name]])</f>
        <v>1</v>
      </c>
      <c r="J29" s="1">
        <f>SUMPRODUCT((配信視聴2024下半期[Channel Name]=テーブル1117[[#This Row],[Channel Name]])*(MONTH(配信視聴2024下半期[Published Date])=7))</f>
        <v>0</v>
      </c>
      <c r="K29" s="1">
        <f>SUMPRODUCT((配信視聴2024下半期[Channel Name]=テーブル1117[[#This Row],[Channel Name]])*(MONTH(配信視聴2024下半期[Published Date])=8))</f>
        <v>0</v>
      </c>
      <c r="L29" s="1">
        <f>SUMPRODUCT((配信視聴2024下半期[Channel Name]=テーブル1117[[#This Row],[Channel Name]])*(MONTH(配信視聴2024下半期[Published Date])=9))</f>
        <v>0</v>
      </c>
      <c r="M29" s="1">
        <f>SUMPRODUCT((配信視聴2024下半期[Channel Name]=テーブル1117[[#This Row],[Channel Name]])*(MONTH(配信視聴2024下半期[Published Date])=10))</f>
        <v>1</v>
      </c>
      <c r="N29" s="1">
        <f>SUMPRODUCT((配信視聴2024下半期[Channel Name]=テーブル1117[[#This Row],[Channel Name]])*(MONTH(配信視聴2024下半期[Published Date])=11))</f>
        <v>0</v>
      </c>
      <c r="O29" s="1">
        <f>SUMPRODUCT((配信視聴2024下半期[Channel Name]=テーブル1117[[#This Row],[Channel Name]])*(MONTH(配信視聴2024下半期[Published Date])=12))</f>
        <v>0</v>
      </c>
    </row>
    <row r="30" spans="2:15" x14ac:dyDescent="0.25">
      <c r="B30" s="1" t="s">
        <v>3432</v>
      </c>
      <c r="C30" s="1" t="s">
        <v>14</v>
      </c>
      <c r="D30" s="1" t="s">
        <v>3433</v>
      </c>
      <c r="E30" s="1" t="s">
        <v>3434</v>
      </c>
      <c r="H30" s="1" t="s">
        <v>29</v>
      </c>
      <c r="I30" s="1">
        <f>COUNTIF(配信視聴2024下半期[Channel Name], テーブル1117[[#This Row],[Channel Name]])</f>
        <v>1</v>
      </c>
      <c r="J30" s="1">
        <f>SUMPRODUCT((配信視聴2024下半期[Channel Name]=テーブル1117[[#This Row],[Channel Name]])*(MONTH(配信視聴2024下半期[Published Date])=7))</f>
        <v>0</v>
      </c>
      <c r="K30" s="1">
        <f>SUMPRODUCT((配信視聴2024下半期[Channel Name]=テーブル1117[[#This Row],[Channel Name]])*(MONTH(配信視聴2024下半期[Published Date])=8))</f>
        <v>0</v>
      </c>
      <c r="L30" s="1">
        <f>SUMPRODUCT((配信視聴2024下半期[Channel Name]=テーブル1117[[#This Row],[Channel Name]])*(MONTH(配信視聴2024下半期[Published Date])=9))</f>
        <v>0</v>
      </c>
      <c r="M30" s="1">
        <f>SUMPRODUCT((配信視聴2024下半期[Channel Name]=テーブル1117[[#This Row],[Channel Name]])*(MONTH(配信視聴2024下半期[Published Date])=10))</f>
        <v>0</v>
      </c>
      <c r="N30" s="1">
        <f>SUMPRODUCT((配信視聴2024下半期[Channel Name]=テーブル1117[[#This Row],[Channel Name]])*(MONTH(配信視聴2024下半期[Published Date])=11))</f>
        <v>1</v>
      </c>
      <c r="O30" s="1">
        <f>SUMPRODUCT((配信視聴2024下半期[Channel Name]=テーブル1117[[#This Row],[Channel Name]])*(MONTH(配信視聴2024下半期[Published Date])=12))</f>
        <v>0</v>
      </c>
    </row>
    <row r="31" spans="2:15" x14ac:dyDescent="0.25">
      <c r="B31" s="1" t="s">
        <v>3435</v>
      </c>
      <c r="C31" s="1" t="s">
        <v>18</v>
      </c>
      <c r="D31" s="1" t="s">
        <v>3436</v>
      </c>
      <c r="E31" s="1" t="s">
        <v>3437</v>
      </c>
      <c r="H31" s="1" t="s">
        <v>68</v>
      </c>
      <c r="I31" s="1">
        <f>COUNTIF(配信視聴2024下半期[Channel Name], テーブル1117[[#This Row],[Channel Name]])</f>
        <v>1</v>
      </c>
      <c r="J31" s="1">
        <f>SUMPRODUCT((配信視聴2024下半期[Channel Name]=テーブル1117[[#This Row],[Channel Name]])*(MONTH(配信視聴2024下半期[Published Date])=7))</f>
        <v>0</v>
      </c>
      <c r="K31" s="1">
        <f>SUMPRODUCT((配信視聴2024下半期[Channel Name]=テーブル1117[[#This Row],[Channel Name]])*(MONTH(配信視聴2024下半期[Published Date])=8))</f>
        <v>0</v>
      </c>
      <c r="L31" s="1">
        <f>SUMPRODUCT((配信視聴2024下半期[Channel Name]=テーブル1117[[#This Row],[Channel Name]])*(MONTH(配信視聴2024下半期[Published Date])=9))</f>
        <v>0</v>
      </c>
      <c r="M31" s="1">
        <f>SUMPRODUCT((配信視聴2024下半期[Channel Name]=テーブル1117[[#This Row],[Channel Name]])*(MONTH(配信視聴2024下半期[Published Date])=10))</f>
        <v>0</v>
      </c>
      <c r="N31" s="1">
        <f>SUMPRODUCT((配信視聴2024下半期[Channel Name]=テーブル1117[[#This Row],[Channel Name]])*(MONTH(配信視聴2024下半期[Published Date])=11))</f>
        <v>1</v>
      </c>
      <c r="O31" s="1">
        <f>SUMPRODUCT((配信視聴2024下半期[Channel Name]=テーブル1117[[#This Row],[Channel Name]])*(MONTH(配信視聴2024下半期[Published Date])=12))</f>
        <v>0</v>
      </c>
    </row>
    <row r="32" spans="2:15" x14ac:dyDescent="0.25">
      <c r="B32" s="1" t="s">
        <v>3438</v>
      </c>
      <c r="C32" s="1" t="s">
        <v>12</v>
      </c>
      <c r="D32" s="1" t="s">
        <v>3439</v>
      </c>
      <c r="E32" s="1" t="s">
        <v>3440</v>
      </c>
      <c r="H32" s="1" t="s">
        <v>72</v>
      </c>
      <c r="I32" s="1">
        <f>COUNTIF(配信視聴2024下半期[Channel Name], テーブル1117[[#This Row],[Channel Name]])</f>
        <v>1</v>
      </c>
      <c r="J32" s="1">
        <f>SUMPRODUCT((配信視聴2024下半期[Channel Name]=テーブル1117[[#This Row],[Channel Name]])*(MONTH(配信視聴2024下半期[Published Date])=7))</f>
        <v>0</v>
      </c>
      <c r="K32" s="1">
        <f>SUMPRODUCT((配信視聴2024下半期[Channel Name]=テーブル1117[[#This Row],[Channel Name]])*(MONTH(配信視聴2024下半期[Published Date])=8))</f>
        <v>0</v>
      </c>
      <c r="L32" s="1">
        <f>SUMPRODUCT((配信視聴2024下半期[Channel Name]=テーブル1117[[#This Row],[Channel Name]])*(MONTH(配信視聴2024下半期[Published Date])=9))</f>
        <v>0</v>
      </c>
      <c r="M32" s="1">
        <f>SUMPRODUCT((配信視聴2024下半期[Channel Name]=テーブル1117[[#This Row],[Channel Name]])*(MONTH(配信視聴2024下半期[Published Date])=10))</f>
        <v>0</v>
      </c>
      <c r="N32" s="1">
        <f>SUMPRODUCT((配信視聴2024下半期[Channel Name]=テーブル1117[[#This Row],[Channel Name]])*(MONTH(配信視聴2024下半期[Published Date])=11))</f>
        <v>1</v>
      </c>
      <c r="O32" s="1">
        <f>SUMPRODUCT((配信視聴2024下半期[Channel Name]=テーブル1117[[#This Row],[Channel Name]])*(MONTH(配信視聴2024下半期[Published Date])=12))</f>
        <v>0</v>
      </c>
    </row>
    <row r="33" spans="2:15" x14ac:dyDescent="0.25">
      <c r="B33" s="1" t="s">
        <v>3441</v>
      </c>
      <c r="C33" s="1" t="s">
        <v>10</v>
      </c>
      <c r="D33" s="1" t="s">
        <v>3442</v>
      </c>
      <c r="E33" s="1" t="s">
        <v>3443</v>
      </c>
      <c r="H33" s="1" t="s">
        <v>74</v>
      </c>
      <c r="I33" s="1">
        <f>COUNTIF(配信視聴2024下半期[Channel Name], テーブル1117[[#This Row],[Channel Name]])</f>
        <v>1</v>
      </c>
      <c r="J33" s="1">
        <f>SUMPRODUCT((配信視聴2024下半期[Channel Name]=テーブル1117[[#This Row],[Channel Name]])*(MONTH(配信視聴2024下半期[Published Date])=7))</f>
        <v>0</v>
      </c>
      <c r="K33" s="1">
        <f>SUMPRODUCT((配信視聴2024下半期[Channel Name]=テーブル1117[[#This Row],[Channel Name]])*(MONTH(配信視聴2024下半期[Published Date])=8))</f>
        <v>0</v>
      </c>
      <c r="L33" s="1">
        <f>SUMPRODUCT((配信視聴2024下半期[Channel Name]=テーブル1117[[#This Row],[Channel Name]])*(MONTH(配信視聴2024下半期[Published Date])=9))</f>
        <v>0</v>
      </c>
      <c r="M33" s="1">
        <f>SUMPRODUCT((配信視聴2024下半期[Channel Name]=テーブル1117[[#This Row],[Channel Name]])*(MONTH(配信視聴2024下半期[Published Date])=10))</f>
        <v>0</v>
      </c>
      <c r="N33" s="1">
        <f>SUMPRODUCT((配信視聴2024下半期[Channel Name]=テーブル1117[[#This Row],[Channel Name]])*(MONTH(配信視聴2024下半期[Published Date])=11))</f>
        <v>1</v>
      </c>
      <c r="O33" s="1">
        <f>SUMPRODUCT((配信視聴2024下半期[Channel Name]=テーブル1117[[#This Row],[Channel Name]])*(MONTH(配信視聴2024下半期[Published Date])=12))</f>
        <v>0</v>
      </c>
    </row>
    <row r="34" spans="2:15" x14ac:dyDescent="0.25">
      <c r="B34" s="1" t="s">
        <v>3444</v>
      </c>
      <c r="C34" s="1" t="s">
        <v>14</v>
      </c>
      <c r="D34" s="1" t="s">
        <v>3445</v>
      </c>
      <c r="E34" s="1" t="s">
        <v>3446</v>
      </c>
      <c r="H34" s="1" t="s">
        <v>75</v>
      </c>
      <c r="I34" s="1">
        <f>COUNTIF(配信視聴2024下半期[Channel Name], テーブル1117[[#This Row],[Channel Name]])</f>
        <v>1</v>
      </c>
      <c r="J34" s="1">
        <f>SUMPRODUCT((配信視聴2024下半期[Channel Name]=テーブル1117[[#This Row],[Channel Name]])*(MONTH(配信視聴2024下半期[Published Date])=7))</f>
        <v>0</v>
      </c>
      <c r="K34" s="1">
        <f>SUMPRODUCT((配信視聴2024下半期[Channel Name]=テーブル1117[[#This Row],[Channel Name]])*(MONTH(配信視聴2024下半期[Published Date])=8))</f>
        <v>0</v>
      </c>
      <c r="L34" s="1">
        <f>SUMPRODUCT((配信視聴2024下半期[Channel Name]=テーブル1117[[#This Row],[Channel Name]])*(MONTH(配信視聴2024下半期[Published Date])=9))</f>
        <v>0</v>
      </c>
      <c r="M34" s="1">
        <f>SUMPRODUCT((配信視聴2024下半期[Channel Name]=テーブル1117[[#This Row],[Channel Name]])*(MONTH(配信視聴2024下半期[Published Date])=10))</f>
        <v>0</v>
      </c>
      <c r="N34" s="1">
        <f>SUMPRODUCT((配信視聴2024下半期[Channel Name]=テーブル1117[[#This Row],[Channel Name]])*(MONTH(配信視聴2024下半期[Published Date])=11))</f>
        <v>0</v>
      </c>
      <c r="O34" s="1">
        <f>SUMPRODUCT((配信視聴2024下半期[Channel Name]=テーブル1117[[#This Row],[Channel Name]])*(MONTH(配信視聴2024下半期[Published Date])=12))</f>
        <v>1</v>
      </c>
    </row>
    <row r="35" spans="2:15" x14ac:dyDescent="0.25">
      <c r="B35" s="1" t="s">
        <v>3447</v>
      </c>
      <c r="C35" s="1" t="s">
        <v>8</v>
      </c>
      <c r="D35" s="1" t="s">
        <v>3448</v>
      </c>
      <c r="E35" s="1" t="s">
        <v>3449</v>
      </c>
      <c r="H35" s="1" t="s">
        <v>77</v>
      </c>
      <c r="I35" s="1">
        <f>COUNTIF(配信視聴2024下半期[Channel Name], テーブル1117[[#This Row],[Channel Name]])</f>
        <v>1</v>
      </c>
      <c r="J35" s="1">
        <f>SUMPRODUCT((配信視聴2024下半期[Channel Name]=テーブル1117[[#This Row],[Channel Name]])*(MONTH(配信視聴2024下半期[Published Date])=7))</f>
        <v>0</v>
      </c>
      <c r="K35" s="1">
        <f>SUMPRODUCT((配信視聴2024下半期[Channel Name]=テーブル1117[[#This Row],[Channel Name]])*(MONTH(配信視聴2024下半期[Published Date])=8))</f>
        <v>0</v>
      </c>
      <c r="L35" s="1">
        <f>SUMPRODUCT((配信視聴2024下半期[Channel Name]=テーブル1117[[#This Row],[Channel Name]])*(MONTH(配信視聴2024下半期[Published Date])=9))</f>
        <v>0</v>
      </c>
      <c r="M35" s="1">
        <f>SUMPRODUCT((配信視聴2024下半期[Channel Name]=テーブル1117[[#This Row],[Channel Name]])*(MONTH(配信視聴2024下半期[Published Date])=10))</f>
        <v>0</v>
      </c>
      <c r="N35" s="1">
        <f>SUMPRODUCT((配信視聴2024下半期[Channel Name]=テーブル1117[[#This Row],[Channel Name]])*(MONTH(配信視聴2024下半期[Published Date])=11))</f>
        <v>0</v>
      </c>
      <c r="O35" s="1">
        <f>SUMPRODUCT((配信視聴2024下半期[Channel Name]=テーブル1117[[#This Row],[Channel Name]])*(MONTH(配信視聴2024下半期[Published Date])=12))</f>
        <v>1</v>
      </c>
    </row>
    <row r="36" spans="2:15" x14ac:dyDescent="0.25">
      <c r="B36" s="1" t="s">
        <v>3450</v>
      </c>
      <c r="C36" s="1" t="s">
        <v>17</v>
      </c>
      <c r="D36" s="1" t="s">
        <v>3451</v>
      </c>
      <c r="E36" s="1" t="s">
        <v>3452</v>
      </c>
      <c r="H36" s="1" t="s">
        <v>23</v>
      </c>
      <c r="I36" s="1">
        <f>COUNTIF(配信視聴2024下半期[Channel Name], テーブル1117[[#This Row],[Channel Name]])</f>
        <v>1</v>
      </c>
      <c r="J36" s="1">
        <f>SUMPRODUCT((配信視聴2024下半期[Channel Name]=テーブル1117[[#This Row],[Channel Name]])*(MONTH(配信視聴2024下半期[Published Date])=7))</f>
        <v>0</v>
      </c>
      <c r="K36" s="1">
        <f>SUMPRODUCT((配信視聴2024下半期[Channel Name]=テーブル1117[[#This Row],[Channel Name]])*(MONTH(配信視聴2024下半期[Published Date])=8))</f>
        <v>0</v>
      </c>
      <c r="L36" s="1">
        <f>SUMPRODUCT((配信視聴2024下半期[Channel Name]=テーブル1117[[#This Row],[Channel Name]])*(MONTH(配信視聴2024下半期[Published Date])=9))</f>
        <v>0</v>
      </c>
      <c r="M36" s="1">
        <f>SUMPRODUCT((配信視聴2024下半期[Channel Name]=テーブル1117[[#This Row],[Channel Name]])*(MONTH(配信視聴2024下半期[Published Date])=10))</f>
        <v>0</v>
      </c>
      <c r="N36" s="1">
        <f>SUMPRODUCT((配信視聴2024下半期[Channel Name]=テーブル1117[[#This Row],[Channel Name]])*(MONTH(配信視聴2024下半期[Published Date])=11))</f>
        <v>0</v>
      </c>
      <c r="O36" s="1">
        <f>SUMPRODUCT((配信視聴2024下半期[Channel Name]=テーブル1117[[#This Row],[Channel Name]])*(MONTH(配信視聴2024下半期[Published Date])=12))</f>
        <v>1</v>
      </c>
    </row>
    <row r="37" spans="2:15" x14ac:dyDescent="0.25">
      <c r="B37" s="1" t="s">
        <v>3453</v>
      </c>
      <c r="C37" s="1" t="s">
        <v>35</v>
      </c>
      <c r="D37" s="1" t="s">
        <v>3454</v>
      </c>
      <c r="E37" s="1" t="s">
        <v>3455</v>
      </c>
      <c r="H37" s="1" t="s">
        <v>28</v>
      </c>
      <c r="I37" s="1">
        <f>COUNTIF(配信視聴2024下半期[Channel Name], テーブル1117[[#This Row],[Channel Name]])</f>
        <v>1</v>
      </c>
      <c r="J37" s="1">
        <f>SUMPRODUCT((配信視聴2024下半期[Channel Name]=テーブル1117[[#This Row],[Channel Name]])*(MONTH(配信視聴2024下半期[Published Date])=7))</f>
        <v>0</v>
      </c>
      <c r="K37" s="1">
        <f>SUMPRODUCT((配信視聴2024下半期[Channel Name]=テーブル1117[[#This Row],[Channel Name]])*(MONTH(配信視聴2024下半期[Published Date])=8))</f>
        <v>0</v>
      </c>
      <c r="L37" s="1">
        <f>SUMPRODUCT((配信視聴2024下半期[Channel Name]=テーブル1117[[#This Row],[Channel Name]])*(MONTH(配信視聴2024下半期[Published Date])=9))</f>
        <v>0</v>
      </c>
      <c r="M37" s="1">
        <f>SUMPRODUCT((配信視聴2024下半期[Channel Name]=テーブル1117[[#This Row],[Channel Name]])*(MONTH(配信視聴2024下半期[Published Date])=10))</f>
        <v>0</v>
      </c>
      <c r="N37" s="1">
        <f>SUMPRODUCT((配信視聴2024下半期[Channel Name]=テーブル1117[[#This Row],[Channel Name]])*(MONTH(配信視聴2024下半期[Published Date])=11))</f>
        <v>0</v>
      </c>
      <c r="O37" s="1">
        <f>SUMPRODUCT((配信視聴2024下半期[Channel Name]=テーブル1117[[#This Row],[Channel Name]])*(MONTH(配信視聴2024下半期[Published Date])=12))</f>
        <v>0</v>
      </c>
    </row>
    <row r="38" spans="2:15" x14ac:dyDescent="0.25">
      <c r="B38" s="1" t="s">
        <v>3456</v>
      </c>
      <c r="C38" s="1" t="s">
        <v>9</v>
      </c>
      <c r="D38" s="1" t="s">
        <v>3457</v>
      </c>
      <c r="E38" s="1" t="s">
        <v>3458</v>
      </c>
    </row>
    <row r="39" spans="2:15" x14ac:dyDescent="0.25">
      <c r="B39" s="1" t="s">
        <v>3459</v>
      </c>
      <c r="C39" s="1" t="s">
        <v>8</v>
      </c>
      <c r="D39" s="1" t="s">
        <v>3460</v>
      </c>
      <c r="E39" s="1" t="s">
        <v>3461</v>
      </c>
    </row>
    <row r="40" spans="2:15" x14ac:dyDescent="0.25">
      <c r="B40" s="1" t="s">
        <v>3462</v>
      </c>
      <c r="C40" s="1" t="s">
        <v>9</v>
      </c>
      <c r="D40" s="1" t="s">
        <v>3463</v>
      </c>
      <c r="E40" s="1" t="s">
        <v>3464</v>
      </c>
    </row>
    <row r="41" spans="2:15" x14ac:dyDescent="0.25">
      <c r="B41" s="1" t="s">
        <v>3465</v>
      </c>
      <c r="C41" s="1" t="s">
        <v>8</v>
      </c>
      <c r="D41" s="1" t="s">
        <v>3466</v>
      </c>
      <c r="E41" s="1" t="s">
        <v>3467</v>
      </c>
    </row>
    <row r="42" spans="2:15" x14ac:dyDescent="0.25">
      <c r="B42" s="1" t="s">
        <v>3468</v>
      </c>
      <c r="C42" s="1" t="s">
        <v>9</v>
      </c>
      <c r="D42" s="1" t="s">
        <v>3469</v>
      </c>
      <c r="E42" s="1" t="s">
        <v>3470</v>
      </c>
    </row>
    <row r="43" spans="2:15" x14ac:dyDescent="0.25">
      <c r="B43" s="1" t="s">
        <v>3471</v>
      </c>
      <c r="C43" s="1" t="s">
        <v>8</v>
      </c>
      <c r="D43" s="1" t="s">
        <v>3472</v>
      </c>
      <c r="E43" s="1" t="s">
        <v>3473</v>
      </c>
    </row>
    <row r="44" spans="2:15" x14ac:dyDescent="0.25">
      <c r="B44" s="1" t="s">
        <v>3474</v>
      </c>
      <c r="C44" s="1" t="s">
        <v>24</v>
      </c>
      <c r="D44" s="1" t="s">
        <v>3475</v>
      </c>
      <c r="E44" s="1" t="s">
        <v>3476</v>
      </c>
    </row>
    <row r="45" spans="2:15" x14ac:dyDescent="0.25">
      <c r="B45" s="1" t="s">
        <v>3477</v>
      </c>
      <c r="C45" s="1" t="s">
        <v>8</v>
      </c>
      <c r="D45" s="1" t="s">
        <v>3478</v>
      </c>
      <c r="E45" s="1" t="s">
        <v>3479</v>
      </c>
    </row>
    <row r="46" spans="2:15" x14ac:dyDescent="0.25">
      <c r="B46" s="1" t="s">
        <v>3480</v>
      </c>
      <c r="C46" s="1" t="s">
        <v>24</v>
      </c>
      <c r="D46" s="1" t="s">
        <v>3481</v>
      </c>
      <c r="E46" s="1" t="s">
        <v>3482</v>
      </c>
    </row>
    <row r="47" spans="2:15" x14ac:dyDescent="0.25">
      <c r="B47" s="1" t="s">
        <v>3483</v>
      </c>
      <c r="C47" s="1" t="s">
        <v>8</v>
      </c>
      <c r="D47" s="1" t="s">
        <v>3484</v>
      </c>
      <c r="E47" s="1" t="s">
        <v>3485</v>
      </c>
    </row>
    <row r="48" spans="2:15" x14ac:dyDescent="0.25">
      <c r="B48" s="1" t="s">
        <v>3486</v>
      </c>
      <c r="C48" s="1" t="s">
        <v>35</v>
      </c>
      <c r="D48" s="1" t="s">
        <v>3487</v>
      </c>
      <c r="E48" s="1" t="s">
        <v>3488</v>
      </c>
    </row>
    <row r="49" spans="2:5" x14ac:dyDescent="0.25">
      <c r="B49" s="1" t="s">
        <v>3489</v>
      </c>
      <c r="C49" s="1" t="s">
        <v>9</v>
      </c>
      <c r="D49" s="1" t="s">
        <v>3490</v>
      </c>
      <c r="E49" s="1" t="s">
        <v>3491</v>
      </c>
    </row>
    <row r="50" spans="2:5" x14ac:dyDescent="0.25">
      <c r="B50" s="1" t="s">
        <v>3492</v>
      </c>
      <c r="C50" s="1" t="s">
        <v>8</v>
      </c>
      <c r="D50" s="1" t="s">
        <v>3493</v>
      </c>
      <c r="E50" s="1" t="s">
        <v>3494</v>
      </c>
    </row>
    <row r="51" spans="2:5" x14ac:dyDescent="0.25">
      <c r="B51" s="1" t="s">
        <v>3495</v>
      </c>
      <c r="C51" s="1" t="s">
        <v>9</v>
      </c>
      <c r="D51" s="1" t="s">
        <v>3496</v>
      </c>
      <c r="E51" s="1" t="s">
        <v>3497</v>
      </c>
    </row>
    <row r="52" spans="2:5" x14ac:dyDescent="0.25">
      <c r="B52" s="1" t="s">
        <v>3498</v>
      </c>
      <c r="C52" s="1" t="s">
        <v>8</v>
      </c>
      <c r="D52" s="1" t="s">
        <v>3499</v>
      </c>
      <c r="E52" s="1" t="s">
        <v>3500</v>
      </c>
    </row>
    <row r="53" spans="2:5" x14ac:dyDescent="0.25">
      <c r="B53" s="1" t="s">
        <v>3501</v>
      </c>
      <c r="C53" s="1" t="s">
        <v>9</v>
      </c>
      <c r="D53" s="1" t="s">
        <v>3502</v>
      </c>
      <c r="E53" s="1" t="s">
        <v>3503</v>
      </c>
    </row>
    <row r="54" spans="2:5" x14ac:dyDescent="0.25">
      <c r="B54" s="1" t="s">
        <v>3504</v>
      </c>
      <c r="C54" s="1" t="s">
        <v>8</v>
      </c>
      <c r="D54" s="1" t="s">
        <v>3505</v>
      </c>
      <c r="E54" s="1" t="s">
        <v>3506</v>
      </c>
    </row>
    <row r="55" spans="2:5" x14ac:dyDescent="0.25">
      <c r="B55" s="1" t="s">
        <v>3507</v>
      </c>
      <c r="C55" s="1" t="s">
        <v>24</v>
      </c>
      <c r="D55" s="1" t="s">
        <v>3508</v>
      </c>
      <c r="E55" s="1" t="s">
        <v>3509</v>
      </c>
    </row>
    <row r="56" spans="2:5" x14ac:dyDescent="0.25">
      <c r="B56" s="1" t="s">
        <v>3510</v>
      </c>
      <c r="C56" s="1" t="s">
        <v>20</v>
      </c>
      <c r="D56" s="1" t="s">
        <v>3511</v>
      </c>
      <c r="E56" s="1" t="s">
        <v>3512</v>
      </c>
    </row>
    <row r="57" spans="2:5" x14ac:dyDescent="0.25">
      <c r="B57" s="1" t="s">
        <v>3513</v>
      </c>
      <c r="C57" s="1" t="s">
        <v>20</v>
      </c>
      <c r="D57" s="1" t="s">
        <v>3514</v>
      </c>
      <c r="E57" s="1" t="s">
        <v>3515</v>
      </c>
    </row>
    <row r="58" spans="2:5" x14ac:dyDescent="0.25">
      <c r="B58" s="1" t="s">
        <v>3516</v>
      </c>
      <c r="C58" s="1" t="s">
        <v>20</v>
      </c>
      <c r="D58" s="1" t="s">
        <v>3517</v>
      </c>
      <c r="E58" s="1" t="s">
        <v>3518</v>
      </c>
    </row>
    <row r="59" spans="2:5" x14ac:dyDescent="0.25">
      <c r="B59" s="1" t="s">
        <v>3519</v>
      </c>
      <c r="C59" s="1" t="s">
        <v>49</v>
      </c>
      <c r="D59" s="1" t="s">
        <v>3520</v>
      </c>
      <c r="E59" s="1" t="s">
        <v>3521</v>
      </c>
    </row>
    <row r="60" spans="2:5" x14ac:dyDescent="0.25">
      <c r="B60" s="1" t="s">
        <v>3522</v>
      </c>
      <c r="C60" s="1" t="s">
        <v>49</v>
      </c>
      <c r="D60" s="1" t="s">
        <v>3523</v>
      </c>
      <c r="E60" s="1" t="s">
        <v>3524</v>
      </c>
    </row>
    <row r="61" spans="2:5" x14ac:dyDescent="0.25">
      <c r="B61" s="1" t="s">
        <v>3525</v>
      </c>
      <c r="C61" s="1" t="s">
        <v>9</v>
      </c>
      <c r="D61" s="1" t="s">
        <v>3526</v>
      </c>
      <c r="E61" s="1" t="s">
        <v>3527</v>
      </c>
    </row>
    <row r="62" spans="2:5" x14ac:dyDescent="0.25">
      <c r="B62" s="1" t="s">
        <v>3528</v>
      </c>
      <c r="C62" s="1" t="s">
        <v>9</v>
      </c>
      <c r="D62" s="1" t="s">
        <v>3529</v>
      </c>
      <c r="E62" s="1" t="s">
        <v>3530</v>
      </c>
    </row>
    <row r="63" spans="2:5" x14ac:dyDescent="0.25">
      <c r="B63" s="1" t="s">
        <v>3531</v>
      </c>
      <c r="C63" s="1" t="s">
        <v>9</v>
      </c>
      <c r="D63" s="1" t="s">
        <v>3532</v>
      </c>
      <c r="E63" s="1" t="s">
        <v>3533</v>
      </c>
    </row>
    <row r="64" spans="2:5" x14ac:dyDescent="0.25">
      <c r="B64" s="1" t="s">
        <v>3534</v>
      </c>
      <c r="C64" s="1" t="s">
        <v>9</v>
      </c>
      <c r="D64" s="1" t="s">
        <v>3535</v>
      </c>
      <c r="E64" s="1" t="s">
        <v>3536</v>
      </c>
    </row>
    <row r="65" spans="2:5" x14ac:dyDescent="0.25">
      <c r="B65" s="1" t="s">
        <v>3537</v>
      </c>
      <c r="C65" s="1" t="s">
        <v>20</v>
      </c>
      <c r="D65" s="1" t="s">
        <v>3538</v>
      </c>
      <c r="E65" s="1" t="s">
        <v>3539</v>
      </c>
    </row>
    <row r="66" spans="2:5" x14ac:dyDescent="0.25">
      <c r="B66" s="1" t="s">
        <v>3540</v>
      </c>
      <c r="C66" s="1" t="s">
        <v>20</v>
      </c>
      <c r="D66" s="1" t="s">
        <v>3541</v>
      </c>
      <c r="E66" s="1" t="s">
        <v>3542</v>
      </c>
    </row>
    <row r="67" spans="2:5" x14ac:dyDescent="0.25">
      <c r="B67" s="1" t="s">
        <v>3543</v>
      </c>
      <c r="C67" s="1" t="s">
        <v>20</v>
      </c>
      <c r="D67" s="1" t="s">
        <v>3544</v>
      </c>
      <c r="E67" s="1" t="s">
        <v>3545</v>
      </c>
    </row>
    <row r="68" spans="2:5" x14ac:dyDescent="0.25">
      <c r="B68" s="1" t="s">
        <v>3546</v>
      </c>
      <c r="C68" s="1" t="s">
        <v>10</v>
      </c>
      <c r="D68" s="1" t="s">
        <v>3547</v>
      </c>
      <c r="E68" s="1" t="s">
        <v>3548</v>
      </c>
    </row>
    <row r="69" spans="2:5" x14ac:dyDescent="0.25">
      <c r="B69" s="1" t="s">
        <v>3549</v>
      </c>
      <c r="C69" s="1" t="s">
        <v>8</v>
      </c>
      <c r="D69" s="1" t="s">
        <v>3550</v>
      </c>
      <c r="E69" s="1" t="s">
        <v>3551</v>
      </c>
    </row>
    <row r="70" spans="2:5" x14ac:dyDescent="0.25">
      <c r="B70" s="1" t="s">
        <v>3552</v>
      </c>
      <c r="C70" s="1" t="s">
        <v>56</v>
      </c>
      <c r="D70" s="1" t="s">
        <v>3553</v>
      </c>
      <c r="E70" s="1" t="s">
        <v>3554</v>
      </c>
    </row>
    <row r="71" spans="2:5" x14ac:dyDescent="0.25">
      <c r="B71" s="1" t="s">
        <v>3555</v>
      </c>
      <c r="C71" s="1" t="s">
        <v>31</v>
      </c>
      <c r="D71" s="1" t="s">
        <v>3556</v>
      </c>
      <c r="E71" s="1" t="s">
        <v>3557</v>
      </c>
    </row>
    <row r="72" spans="2:5" x14ac:dyDescent="0.25">
      <c r="B72" s="1" t="s">
        <v>3558</v>
      </c>
      <c r="C72" s="1" t="s">
        <v>31</v>
      </c>
      <c r="D72" s="1" t="s">
        <v>3559</v>
      </c>
      <c r="E72" s="1" t="s">
        <v>3560</v>
      </c>
    </row>
    <row r="73" spans="2:5" x14ac:dyDescent="0.25">
      <c r="B73" s="1" t="s">
        <v>3561</v>
      </c>
      <c r="C73" s="1" t="s">
        <v>16</v>
      </c>
      <c r="D73" s="1" t="s">
        <v>3562</v>
      </c>
      <c r="E73" s="1" t="s">
        <v>3563</v>
      </c>
    </row>
    <row r="74" spans="2:5" x14ac:dyDescent="0.25">
      <c r="B74" s="1" t="s">
        <v>3564</v>
      </c>
      <c r="C74" s="1" t="s">
        <v>16</v>
      </c>
      <c r="D74" s="1" t="s">
        <v>3565</v>
      </c>
      <c r="E74" s="1" t="s">
        <v>3566</v>
      </c>
    </row>
    <row r="75" spans="2:5" x14ac:dyDescent="0.25">
      <c r="B75" s="1" t="s">
        <v>3567</v>
      </c>
      <c r="C75" s="1" t="s">
        <v>16</v>
      </c>
      <c r="D75" s="1" t="s">
        <v>3568</v>
      </c>
      <c r="E75" s="1" t="s">
        <v>3569</v>
      </c>
    </row>
    <row r="76" spans="2:5" x14ac:dyDescent="0.25">
      <c r="B76" s="1" t="s">
        <v>3570</v>
      </c>
      <c r="C76" s="1" t="s">
        <v>16</v>
      </c>
      <c r="D76" s="1" t="s">
        <v>3571</v>
      </c>
      <c r="E76" s="1" t="s">
        <v>3572</v>
      </c>
    </row>
    <row r="77" spans="2:5" x14ac:dyDescent="0.25">
      <c r="B77" s="1" t="s">
        <v>3573</v>
      </c>
      <c r="C77" s="1" t="s">
        <v>16</v>
      </c>
      <c r="D77" s="1" t="s">
        <v>3574</v>
      </c>
      <c r="E77" s="1" t="s">
        <v>3575</v>
      </c>
    </row>
    <row r="78" spans="2:5" x14ac:dyDescent="0.25">
      <c r="B78" s="1" t="s">
        <v>3576</v>
      </c>
      <c r="C78" s="1" t="s">
        <v>16</v>
      </c>
      <c r="D78" s="1" t="s">
        <v>3577</v>
      </c>
      <c r="E78" s="1" t="s">
        <v>3578</v>
      </c>
    </row>
    <row r="79" spans="2:5" x14ac:dyDescent="0.25">
      <c r="B79" s="1" t="s">
        <v>3579</v>
      </c>
      <c r="C79" s="1" t="s">
        <v>34</v>
      </c>
      <c r="D79" s="1" t="s">
        <v>3580</v>
      </c>
      <c r="E79" s="1" t="s">
        <v>3581</v>
      </c>
    </row>
    <row r="80" spans="2:5" x14ac:dyDescent="0.25">
      <c r="B80" s="1" t="s">
        <v>3582</v>
      </c>
      <c r="C80" s="1" t="s">
        <v>20</v>
      </c>
      <c r="D80" s="1" t="s">
        <v>3583</v>
      </c>
      <c r="E80" s="1" t="s">
        <v>3584</v>
      </c>
    </row>
    <row r="81" spans="2:5" x14ac:dyDescent="0.25">
      <c r="B81" s="1" t="s">
        <v>3585</v>
      </c>
      <c r="C81" s="1" t="s">
        <v>20</v>
      </c>
      <c r="D81" s="1" t="s">
        <v>3586</v>
      </c>
      <c r="E81" s="1" t="s">
        <v>3587</v>
      </c>
    </row>
    <row r="82" spans="2:5" x14ac:dyDescent="0.25">
      <c r="B82" s="1" t="s">
        <v>3588</v>
      </c>
      <c r="C82" s="1" t="s">
        <v>52</v>
      </c>
      <c r="D82" s="1" t="s">
        <v>3589</v>
      </c>
      <c r="E82" s="1" t="s">
        <v>3590</v>
      </c>
    </row>
    <row r="83" spans="2:5" x14ac:dyDescent="0.25">
      <c r="B83" s="1" t="s">
        <v>3591</v>
      </c>
      <c r="C83" s="1" t="s">
        <v>10</v>
      </c>
      <c r="D83" s="1" t="s">
        <v>3592</v>
      </c>
      <c r="E83" s="1" t="s">
        <v>3593</v>
      </c>
    </row>
    <row r="84" spans="2:5" x14ac:dyDescent="0.25">
      <c r="B84" s="1" t="s">
        <v>3594</v>
      </c>
      <c r="C84" s="1" t="s">
        <v>59</v>
      </c>
      <c r="D84" s="1" t="s">
        <v>3595</v>
      </c>
      <c r="E84" s="1" t="s">
        <v>3596</v>
      </c>
    </row>
    <row r="85" spans="2:5" x14ac:dyDescent="0.25">
      <c r="B85" s="1" t="s">
        <v>3597</v>
      </c>
      <c r="C85" s="1" t="s">
        <v>10</v>
      </c>
      <c r="D85" s="1" t="s">
        <v>3598</v>
      </c>
      <c r="E85" s="1" t="s">
        <v>3599</v>
      </c>
    </row>
    <row r="86" spans="2:5" x14ac:dyDescent="0.25">
      <c r="B86" s="1" t="s">
        <v>3600</v>
      </c>
      <c r="C86" s="1" t="s">
        <v>18</v>
      </c>
      <c r="D86" s="1" t="s">
        <v>3601</v>
      </c>
      <c r="E86" s="1" t="s">
        <v>3602</v>
      </c>
    </row>
    <row r="87" spans="2:5" x14ac:dyDescent="0.25">
      <c r="B87" s="1" t="s">
        <v>3603</v>
      </c>
      <c r="C87" s="1" t="s">
        <v>12</v>
      </c>
      <c r="D87" s="1" t="s">
        <v>3604</v>
      </c>
      <c r="E87" s="1" t="s">
        <v>3605</v>
      </c>
    </row>
    <row r="88" spans="2:5" x14ac:dyDescent="0.25">
      <c r="B88" s="1" t="s">
        <v>3606</v>
      </c>
      <c r="C88" s="1" t="s">
        <v>52</v>
      </c>
      <c r="D88" s="1" t="s">
        <v>3607</v>
      </c>
      <c r="E88" s="1" t="s">
        <v>3608</v>
      </c>
    </row>
    <row r="89" spans="2:5" x14ac:dyDescent="0.25">
      <c r="B89" s="1" t="s">
        <v>3609</v>
      </c>
      <c r="C89" s="1" t="s">
        <v>10</v>
      </c>
      <c r="D89" s="1" t="s">
        <v>3610</v>
      </c>
      <c r="E89" s="1" t="s">
        <v>3611</v>
      </c>
    </row>
    <row r="90" spans="2:5" x14ac:dyDescent="0.25">
      <c r="B90" s="1" t="s">
        <v>3612</v>
      </c>
      <c r="C90" s="1" t="s">
        <v>43</v>
      </c>
      <c r="D90" s="1" t="s">
        <v>3613</v>
      </c>
      <c r="E90" s="1" t="s">
        <v>3614</v>
      </c>
    </row>
    <row r="91" spans="2:5" x14ac:dyDescent="0.25">
      <c r="B91" s="1" t="s">
        <v>3615</v>
      </c>
      <c r="C91" s="1" t="s">
        <v>8</v>
      </c>
      <c r="D91" s="1" t="s">
        <v>3616</v>
      </c>
      <c r="E91" s="1" t="s">
        <v>3617</v>
      </c>
    </row>
    <row r="92" spans="2:5" x14ac:dyDescent="0.25">
      <c r="B92" s="1" t="s">
        <v>3618</v>
      </c>
      <c r="C92" s="1" t="s">
        <v>61</v>
      </c>
      <c r="D92" s="1" t="s">
        <v>3619</v>
      </c>
      <c r="E92" s="1" t="s">
        <v>3620</v>
      </c>
    </row>
    <row r="93" spans="2:5" x14ac:dyDescent="0.25">
      <c r="B93" s="1" t="s">
        <v>3621</v>
      </c>
      <c r="C93" s="1" t="s">
        <v>8</v>
      </c>
      <c r="D93" s="1" t="s">
        <v>3622</v>
      </c>
      <c r="E93" s="1" t="s">
        <v>3623</v>
      </c>
    </row>
    <row r="94" spans="2:5" x14ac:dyDescent="0.25">
      <c r="B94" s="1" t="s">
        <v>3624</v>
      </c>
      <c r="C94" s="1" t="s">
        <v>8</v>
      </c>
      <c r="D94" s="1" t="s">
        <v>3625</v>
      </c>
      <c r="E94" s="1" t="s">
        <v>3626</v>
      </c>
    </row>
    <row r="95" spans="2:5" x14ac:dyDescent="0.25">
      <c r="B95" s="1" t="s">
        <v>3627</v>
      </c>
      <c r="C95" s="1" t="s">
        <v>10</v>
      </c>
      <c r="D95" s="1" t="s">
        <v>3628</v>
      </c>
      <c r="E95" s="1" t="s">
        <v>3629</v>
      </c>
    </row>
    <row r="96" spans="2:5" x14ac:dyDescent="0.25">
      <c r="B96" s="1" t="s">
        <v>3630</v>
      </c>
      <c r="C96" s="1" t="s">
        <v>21</v>
      </c>
      <c r="D96" s="1" t="s">
        <v>3631</v>
      </c>
      <c r="E96" s="1" t="s">
        <v>3632</v>
      </c>
    </row>
    <row r="97" spans="2:5" x14ac:dyDescent="0.25">
      <c r="B97" s="1" t="s">
        <v>3633</v>
      </c>
      <c r="C97" s="1" t="s">
        <v>21</v>
      </c>
      <c r="D97" s="1" t="s">
        <v>3634</v>
      </c>
      <c r="E97" s="1" t="s">
        <v>3635</v>
      </c>
    </row>
    <row r="98" spans="2:5" x14ac:dyDescent="0.25">
      <c r="B98" s="1" t="s">
        <v>3636</v>
      </c>
      <c r="C98" s="1" t="s">
        <v>21</v>
      </c>
      <c r="D98" s="1" t="s">
        <v>3637</v>
      </c>
      <c r="E98" s="1" t="s">
        <v>3638</v>
      </c>
    </row>
    <row r="99" spans="2:5" x14ac:dyDescent="0.25">
      <c r="B99" s="1" t="s">
        <v>3639</v>
      </c>
      <c r="C99" s="1" t="s">
        <v>12</v>
      </c>
      <c r="D99" s="1" t="s">
        <v>3640</v>
      </c>
      <c r="E99" s="1" t="s">
        <v>3641</v>
      </c>
    </row>
    <row r="100" spans="2:5" x14ac:dyDescent="0.25">
      <c r="B100" s="1" t="s">
        <v>3642</v>
      </c>
      <c r="C100" s="1" t="s">
        <v>10</v>
      </c>
      <c r="D100" s="1" t="s">
        <v>3643</v>
      </c>
      <c r="E100" s="1" t="s">
        <v>3644</v>
      </c>
    </row>
    <row r="101" spans="2:5" x14ac:dyDescent="0.25">
      <c r="B101" s="1" t="s">
        <v>3645</v>
      </c>
      <c r="C101" s="1" t="s">
        <v>32</v>
      </c>
      <c r="D101" s="1" t="s">
        <v>3646</v>
      </c>
      <c r="E101" s="1" t="s">
        <v>3647</v>
      </c>
    </row>
    <row r="102" spans="2:5" x14ac:dyDescent="0.25">
      <c r="B102" s="1" t="s">
        <v>3648</v>
      </c>
      <c r="C102" s="1" t="s">
        <v>8</v>
      </c>
      <c r="D102" s="1" t="s">
        <v>3649</v>
      </c>
      <c r="E102" s="1" t="s">
        <v>3650</v>
      </c>
    </row>
    <row r="103" spans="2:5" x14ac:dyDescent="0.25">
      <c r="B103" s="1" t="s">
        <v>3651</v>
      </c>
      <c r="C103" s="1" t="s">
        <v>18</v>
      </c>
      <c r="D103" s="1" t="s">
        <v>3652</v>
      </c>
      <c r="E103" s="1" t="s">
        <v>3653</v>
      </c>
    </row>
    <row r="104" spans="2:5" x14ac:dyDescent="0.25">
      <c r="B104" s="1" t="s">
        <v>3654</v>
      </c>
      <c r="C104" s="1" t="s">
        <v>10</v>
      </c>
      <c r="D104" s="1" t="s">
        <v>3655</v>
      </c>
      <c r="E104" s="1" t="s">
        <v>3656</v>
      </c>
    </row>
    <row r="105" spans="2:5" x14ac:dyDescent="0.25">
      <c r="B105" s="1" t="s">
        <v>3657</v>
      </c>
      <c r="C105" s="1" t="s">
        <v>10</v>
      </c>
      <c r="D105" s="1" t="s">
        <v>3658</v>
      </c>
      <c r="E105" s="1" t="s">
        <v>3659</v>
      </c>
    </row>
    <row r="106" spans="2:5" x14ac:dyDescent="0.25">
      <c r="B106" s="1" t="s">
        <v>3660</v>
      </c>
      <c r="C106" s="1" t="s">
        <v>8</v>
      </c>
      <c r="D106" s="1" t="s">
        <v>3661</v>
      </c>
      <c r="E106" s="1" t="s">
        <v>3662</v>
      </c>
    </row>
    <row r="107" spans="2:5" x14ac:dyDescent="0.25">
      <c r="B107" s="1" t="s">
        <v>3663</v>
      </c>
      <c r="C107" s="1" t="s">
        <v>8</v>
      </c>
      <c r="D107" s="1" t="s">
        <v>3664</v>
      </c>
      <c r="E107" s="1" t="s">
        <v>3665</v>
      </c>
    </row>
    <row r="108" spans="2:5" x14ac:dyDescent="0.25">
      <c r="B108" s="1" t="s">
        <v>3666</v>
      </c>
      <c r="C108" s="1" t="s">
        <v>8</v>
      </c>
      <c r="D108" s="1" t="s">
        <v>3667</v>
      </c>
      <c r="E108" s="1" t="s">
        <v>3668</v>
      </c>
    </row>
    <row r="109" spans="2:5" x14ac:dyDescent="0.25">
      <c r="B109" s="1" t="s">
        <v>3669</v>
      </c>
      <c r="C109" s="1" t="s">
        <v>9</v>
      </c>
      <c r="D109" s="1" t="s">
        <v>3670</v>
      </c>
      <c r="E109" s="1" t="s">
        <v>3671</v>
      </c>
    </row>
    <row r="110" spans="2:5" x14ac:dyDescent="0.25">
      <c r="B110" s="1" t="s">
        <v>3672</v>
      </c>
      <c r="C110" s="1" t="s">
        <v>8</v>
      </c>
      <c r="D110" s="1" t="s">
        <v>3673</v>
      </c>
      <c r="E110" s="1" t="s">
        <v>3674</v>
      </c>
    </row>
    <row r="111" spans="2:5" x14ac:dyDescent="0.25">
      <c r="B111" s="1" t="s">
        <v>3675</v>
      </c>
      <c r="C111" s="1" t="s">
        <v>12</v>
      </c>
      <c r="D111" s="1" t="s">
        <v>3676</v>
      </c>
      <c r="E111" s="1" t="s">
        <v>3677</v>
      </c>
    </row>
    <row r="112" spans="2:5" x14ac:dyDescent="0.25">
      <c r="B112" s="1" t="s">
        <v>3678</v>
      </c>
      <c r="C112" s="1" t="s">
        <v>8</v>
      </c>
      <c r="D112" s="1" t="s">
        <v>3679</v>
      </c>
      <c r="E112" s="1" t="s">
        <v>3680</v>
      </c>
    </row>
    <row r="113" spans="2:5" x14ac:dyDescent="0.25">
      <c r="B113" s="1" t="s">
        <v>3681</v>
      </c>
      <c r="C113" s="1" t="s">
        <v>8</v>
      </c>
      <c r="D113" s="1" t="s">
        <v>3682</v>
      </c>
      <c r="E113" s="1" t="s">
        <v>3683</v>
      </c>
    </row>
    <row r="114" spans="2:5" x14ac:dyDescent="0.25">
      <c r="B114" s="1" t="s">
        <v>3684</v>
      </c>
      <c r="C114" s="1" t="s">
        <v>8</v>
      </c>
      <c r="D114" s="1" t="s">
        <v>3685</v>
      </c>
      <c r="E114" s="1" t="s">
        <v>3686</v>
      </c>
    </row>
    <row r="115" spans="2:5" x14ac:dyDescent="0.25">
      <c r="B115" s="1" t="s">
        <v>3687</v>
      </c>
      <c r="C115" s="1" t="s">
        <v>22</v>
      </c>
      <c r="D115" s="1" t="s">
        <v>3688</v>
      </c>
      <c r="E115" s="1" t="s">
        <v>3689</v>
      </c>
    </row>
    <row r="116" spans="2:5" x14ac:dyDescent="0.25">
      <c r="B116" s="1" t="s">
        <v>3690</v>
      </c>
      <c r="C116" s="1" t="s">
        <v>32</v>
      </c>
      <c r="D116" s="1" t="s">
        <v>3691</v>
      </c>
      <c r="E116" s="1" t="s">
        <v>3692</v>
      </c>
    </row>
    <row r="117" spans="2:5" x14ac:dyDescent="0.25">
      <c r="B117" s="1" t="s">
        <v>3693</v>
      </c>
      <c r="C117" s="1" t="s">
        <v>34</v>
      </c>
      <c r="D117" s="1" t="s">
        <v>3694</v>
      </c>
      <c r="E117" s="1" t="s">
        <v>3695</v>
      </c>
    </row>
    <row r="118" spans="2:5" x14ac:dyDescent="0.25">
      <c r="B118" s="1" t="s">
        <v>3696</v>
      </c>
      <c r="C118" s="1" t="s">
        <v>31</v>
      </c>
      <c r="D118" s="1" t="s">
        <v>3697</v>
      </c>
      <c r="E118" s="1" t="s">
        <v>3698</v>
      </c>
    </row>
    <row r="119" spans="2:5" x14ac:dyDescent="0.25">
      <c r="B119" s="1" t="s">
        <v>3699</v>
      </c>
      <c r="C119" s="1" t="s">
        <v>40</v>
      </c>
      <c r="D119" s="1" t="s">
        <v>3700</v>
      </c>
      <c r="E119" s="1" t="s">
        <v>3701</v>
      </c>
    </row>
    <row r="120" spans="2:5" x14ac:dyDescent="0.25">
      <c r="B120" s="1" t="s">
        <v>3702</v>
      </c>
      <c r="C120" s="1" t="s">
        <v>9</v>
      </c>
      <c r="D120" s="1" t="s">
        <v>3703</v>
      </c>
      <c r="E120" s="1" t="s">
        <v>3704</v>
      </c>
    </row>
    <row r="121" spans="2:5" x14ac:dyDescent="0.25">
      <c r="B121" s="1" t="s">
        <v>3705</v>
      </c>
      <c r="C121" s="1" t="s">
        <v>9</v>
      </c>
      <c r="D121" s="1" t="s">
        <v>3706</v>
      </c>
      <c r="E121" s="1" t="s">
        <v>3707</v>
      </c>
    </row>
    <row r="122" spans="2:5" x14ac:dyDescent="0.25">
      <c r="B122" s="1" t="s">
        <v>3708</v>
      </c>
      <c r="C122" s="1" t="s">
        <v>10</v>
      </c>
      <c r="D122" s="1" t="s">
        <v>3709</v>
      </c>
      <c r="E122" s="1" t="s">
        <v>3710</v>
      </c>
    </row>
    <row r="123" spans="2:5" x14ac:dyDescent="0.25">
      <c r="B123" s="1" t="s">
        <v>3711</v>
      </c>
      <c r="C123" s="1" t="s">
        <v>16</v>
      </c>
      <c r="D123" s="1" t="s">
        <v>3712</v>
      </c>
      <c r="E123" s="1" t="s">
        <v>3713</v>
      </c>
    </row>
    <row r="124" spans="2:5" x14ac:dyDescent="0.25">
      <c r="B124" s="1" t="s">
        <v>3714</v>
      </c>
      <c r="C124" s="1" t="s">
        <v>8</v>
      </c>
      <c r="D124" s="1" t="s">
        <v>3715</v>
      </c>
      <c r="E124" s="1" t="s">
        <v>3716</v>
      </c>
    </row>
    <row r="125" spans="2:5" x14ac:dyDescent="0.25">
      <c r="B125" s="1" t="s">
        <v>3717</v>
      </c>
      <c r="C125" s="1" t="s">
        <v>53</v>
      </c>
      <c r="D125" s="1" t="s">
        <v>3718</v>
      </c>
      <c r="E125" s="1" t="s">
        <v>3719</v>
      </c>
    </row>
    <row r="126" spans="2:5" x14ac:dyDescent="0.25">
      <c r="B126" s="1" t="s">
        <v>3720</v>
      </c>
      <c r="C126" s="1" t="s">
        <v>9</v>
      </c>
      <c r="D126" s="1" t="s">
        <v>3721</v>
      </c>
      <c r="E126" s="1" t="s">
        <v>3722</v>
      </c>
    </row>
    <row r="127" spans="2:5" x14ac:dyDescent="0.25">
      <c r="B127" s="1" t="s">
        <v>3723</v>
      </c>
      <c r="C127" s="1" t="s">
        <v>16</v>
      </c>
      <c r="D127" s="1" t="s">
        <v>3724</v>
      </c>
      <c r="E127" s="1" t="s">
        <v>3725</v>
      </c>
    </row>
    <row r="128" spans="2:5" x14ac:dyDescent="0.25">
      <c r="B128" s="1" t="s">
        <v>3726</v>
      </c>
      <c r="C128" s="1" t="s">
        <v>22</v>
      </c>
      <c r="D128" s="1" t="s">
        <v>3727</v>
      </c>
      <c r="E128" s="1" t="s">
        <v>3728</v>
      </c>
    </row>
    <row r="129" spans="2:5" x14ac:dyDescent="0.25">
      <c r="B129" s="1" t="s">
        <v>3729</v>
      </c>
      <c r="C129" s="1" t="s">
        <v>16</v>
      </c>
      <c r="D129" s="1" t="s">
        <v>3730</v>
      </c>
      <c r="E129" s="1" t="s">
        <v>3731</v>
      </c>
    </row>
    <row r="130" spans="2:5" x14ac:dyDescent="0.25">
      <c r="B130" s="1" t="s">
        <v>3732</v>
      </c>
      <c r="C130" s="1" t="s">
        <v>29</v>
      </c>
      <c r="D130" s="1" t="s">
        <v>3733</v>
      </c>
      <c r="E130" s="1" t="s">
        <v>3734</v>
      </c>
    </row>
    <row r="131" spans="2:5" x14ac:dyDescent="0.25">
      <c r="B131" s="1" t="s">
        <v>3735</v>
      </c>
      <c r="C131" s="1" t="s">
        <v>16</v>
      </c>
      <c r="D131" s="1" t="s">
        <v>3736</v>
      </c>
      <c r="E131" s="1" t="s">
        <v>3737</v>
      </c>
    </row>
    <row r="132" spans="2:5" x14ac:dyDescent="0.25">
      <c r="B132" s="1" t="s">
        <v>3738</v>
      </c>
      <c r="C132" s="1" t="s">
        <v>16</v>
      </c>
      <c r="D132" s="1" t="s">
        <v>3739</v>
      </c>
      <c r="E132" s="1" t="s">
        <v>3740</v>
      </c>
    </row>
    <row r="133" spans="2:5" x14ac:dyDescent="0.25">
      <c r="B133" s="1" t="s">
        <v>3741</v>
      </c>
      <c r="C133" s="1" t="s">
        <v>9</v>
      </c>
      <c r="D133" s="1" t="s">
        <v>3742</v>
      </c>
      <c r="E133" s="1" t="s">
        <v>3743</v>
      </c>
    </row>
    <row r="134" spans="2:5" x14ac:dyDescent="0.25">
      <c r="B134" s="1" t="s">
        <v>3744</v>
      </c>
      <c r="C134" s="1" t="s">
        <v>68</v>
      </c>
      <c r="D134" s="1" t="s">
        <v>3745</v>
      </c>
      <c r="E134" s="1" t="s">
        <v>3746</v>
      </c>
    </row>
    <row r="135" spans="2:5" x14ac:dyDescent="0.25">
      <c r="B135" s="1" t="s">
        <v>3747</v>
      </c>
      <c r="C135" s="1" t="s">
        <v>72</v>
      </c>
      <c r="D135" s="1" t="s">
        <v>3748</v>
      </c>
      <c r="E135" s="1" t="s">
        <v>3749</v>
      </c>
    </row>
    <row r="136" spans="2:5" x14ac:dyDescent="0.25">
      <c r="B136" s="1" t="s">
        <v>3750</v>
      </c>
      <c r="C136" s="1" t="s">
        <v>15</v>
      </c>
      <c r="D136" s="1" t="s">
        <v>3751</v>
      </c>
      <c r="E136" s="1" t="s">
        <v>3752</v>
      </c>
    </row>
    <row r="137" spans="2:5" x14ac:dyDescent="0.25">
      <c r="B137" s="1" t="s">
        <v>3753</v>
      </c>
      <c r="C137" s="1" t="s">
        <v>15</v>
      </c>
      <c r="D137" s="1" t="s">
        <v>3754</v>
      </c>
      <c r="E137" s="1" t="s">
        <v>3755</v>
      </c>
    </row>
    <row r="138" spans="2:5" x14ac:dyDescent="0.25">
      <c r="B138" s="1" t="s">
        <v>3756</v>
      </c>
      <c r="C138" s="1" t="s">
        <v>22</v>
      </c>
      <c r="D138" s="1" t="s">
        <v>3757</v>
      </c>
      <c r="E138" s="1" t="s">
        <v>3758</v>
      </c>
    </row>
    <row r="139" spans="2:5" x14ac:dyDescent="0.25">
      <c r="B139" s="1" t="s">
        <v>3759</v>
      </c>
      <c r="C139" s="1" t="s">
        <v>54</v>
      </c>
      <c r="D139" s="1" t="s">
        <v>3760</v>
      </c>
      <c r="E139" s="1" t="s">
        <v>3761</v>
      </c>
    </row>
    <row r="140" spans="2:5" x14ac:dyDescent="0.25">
      <c r="B140" s="1" t="s">
        <v>3762</v>
      </c>
      <c r="C140" s="1" t="s">
        <v>9</v>
      </c>
      <c r="D140" s="1" t="s">
        <v>3763</v>
      </c>
      <c r="E140" s="1" t="s">
        <v>3764</v>
      </c>
    </row>
    <row r="141" spans="2:5" x14ac:dyDescent="0.25">
      <c r="B141" s="1" t="s">
        <v>3765</v>
      </c>
      <c r="C141" s="1" t="s">
        <v>16</v>
      </c>
      <c r="D141" s="1" t="s">
        <v>3766</v>
      </c>
      <c r="E141" s="1" t="s">
        <v>3767</v>
      </c>
    </row>
    <row r="142" spans="2:5" x14ac:dyDescent="0.25">
      <c r="B142" s="1" t="s">
        <v>3768</v>
      </c>
      <c r="C142" s="1" t="s">
        <v>32</v>
      </c>
      <c r="D142" s="1" t="s">
        <v>3769</v>
      </c>
      <c r="E142" s="1" t="s">
        <v>3770</v>
      </c>
    </row>
    <row r="143" spans="2:5" x14ac:dyDescent="0.25">
      <c r="B143" s="1" t="s">
        <v>3771</v>
      </c>
      <c r="C143" s="1" t="s">
        <v>8</v>
      </c>
      <c r="D143" s="1" t="s">
        <v>3772</v>
      </c>
      <c r="E143" s="1" t="s">
        <v>3773</v>
      </c>
    </row>
    <row r="144" spans="2:5" x14ac:dyDescent="0.25">
      <c r="B144" s="1" t="s">
        <v>3774</v>
      </c>
      <c r="C144" s="1" t="s">
        <v>31</v>
      </c>
      <c r="D144" s="1" t="s">
        <v>3775</v>
      </c>
      <c r="E144" s="1" t="s">
        <v>3776</v>
      </c>
    </row>
    <row r="145" spans="2:5" x14ac:dyDescent="0.25">
      <c r="B145" s="1" t="s">
        <v>3777</v>
      </c>
      <c r="C145" s="1" t="s">
        <v>20</v>
      </c>
      <c r="D145" s="1" t="s">
        <v>3778</v>
      </c>
      <c r="E145" s="1" t="s">
        <v>3779</v>
      </c>
    </row>
    <row r="146" spans="2:5" x14ac:dyDescent="0.25">
      <c r="B146" s="1" t="s">
        <v>3780</v>
      </c>
      <c r="C146" s="1" t="s">
        <v>15</v>
      </c>
      <c r="D146" s="1" t="s">
        <v>3781</v>
      </c>
      <c r="E146" s="1" t="s">
        <v>3782</v>
      </c>
    </row>
    <row r="147" spans="2:5" x14ac:dyDescent="0.25">
      <c r="B147" s="1" t="s">
        <v>3783</v>
      </c>
      <c r="C147" s="1" t="s">
        <v>15</v>
      </c>
      <c r="D147" s="1" t="s">
        <v>3784</v>
      </c>
      <c r="E147" s="1" t="s">
        <v>3785</v>
      </c>
    </row>
    <row r="148" spans="2:5" x14ac:dyDescent="0.25">
      <c r="B148" s="1" t="s">
        <v>3786</v>
      </c>
      <c r="C148" s="1" t="s">
        <v>15</v>
      </c>
      <c r="D148" s="1" t="s">
        <v>3787</v>
      </c>
      <c r="E148" s="1" t="s">
        <v>3788</v>
      </c>
    </row>
    <row r="149" spans="2:5" x14ac:dyDescent="0.25">
      <c r="B149" s="1" t="s">
        <v>3789</v>
      </c>
      <c r="C149" s="1" t="s">
        <v>21</v>
      </c>
      <c r="D149" s="1" t="s">
        <v>3790</v>
      </c>
      <c r="E149" s="1" t="s">
        <v>3791</v>
      </c>
    </row>
    <row r="150" spans="2:5" x14ac:dyDescent="0.25">
      <c r="B150" s="1" t="s">
        <v>3792</v>
      </c>
      <c r="C150" s="1" t="s">
        <v>21</v>
      </c>
      <c r="D150" s="1" t="s">
        <v>3793</v>
      </c>
      <c r="E150" s="1" t="s">
        <v>3794</v>
      </c>
    </row>
    <row r="151" spans="2:5" x14ac:dyDescent="0.25">
      <c r="B151" s="1" t="s">
        <v>3795</v>
      </c>
      <c r="C151" s="1" t="s">
        <v>21</v>
      </c>
      <c r="D151" s="1" t="s">
        <v>3796</v>
      </c>
      <c r="E151" s="1" t="s">
        <v>3797</v>
      </c>
    </row>
    <row r="152" spans="2:5" x14ac:dyDescent="0.25">
      <c r="B152" s="1" t="s">
        <v>3798</v>
      </c>
      <c r="C152" s="1" t="s">
        <v>74</v>
      </c>
      <c r="D152" s="1" t="s">
        <v>3799</v>
      </c>
      <c r="E152" s="1" t="s">
        <v>3800</v>
      </c>
    </row>
    <row r="153" spans="2:5" x14ac:dyDescent="0.25">
      <c r="B153" s="1" t="s">
        <v>3801</v>
      </c>
      <c r="C153" s="1" t="s">
        <v>32</v>
      </c>
      <c r="D153" s="1" t="s">
        <v>3802</v>
      </c>
      <c r="E153" s="1" t="s">
        <v>3803</v>
      </c>
    </row>
    <row r="154" spans="2:5" x14ac:dyDescent="0.25">
      <c r="B154" s="1" t="s">
        <v>3804</v>
      </c>
      <c r="C154" s="1" t="s">
        <v>8</v>
      </c>
      <c r="D154" s="1" t="s">
        <v>3805</v>
      </c>
      <c r="E154" s="1" t="s">
        <v>3806</v>
      </c>
    </row>
    <row r="155" spans="2:5" x14ac:dyDescent="0.25">
      <c r="B155" s="1" t="s">
        <v>3807</v>
      </c>
      <c r="C155" s="1" t="s">
        <v>10</v>
      </c>
      <c r="D155" s="1" t="s">
        <v>3808</v>
      </c>
      <c r="E155" s="1" t="s">
        <v>3809</v>
      </c>
    </row>
    <row r="156" spans="2:5" x14ac:dyDescent="0.25">
      <c r="B156" s="1" t="s">
        <v>3810</v>
      </c>
      <c r="C156" s="1" t="s">
        <v>24</v>
      </c>
      <c r="D156" s="1" t="s">
        <v>3811</v>
      </c>
      <c r="E156" s="1" t="s">
        <v>3812</v>
      </c>
    </row>
    <row r="157" spans="2:5" x14ac:dyDescent="0.25">
      <c r="B157" s="1" t="s">
        <v>3813</v>
      </c>
      <c r="C157" s="1" t="s">
        <v>10</v>
      </c>
      <c r="D157" s="1" t="s">
        <v>3814</v>
      </c>
      <c r="E157" s="1" t="s">
        <v>3815</v>
      </c>
    </row>
    <row r="158" spans="2:5" x14ac:dyDescent="0.25">
      <c r="B158" s="1" t="s">
        <v>3816</v>
      </c>
      <c r="C158" s="1" t="s">
        <v>15</v>
      </c>
      <c r="D158" s="1" t="s">
        <v>3817</v>
      </c>
      <c r="E158" s="1" t="s">
        <v>3818</v>
      </c>
    </row>
    <row r="159" spans="2:5" x14ac:dyDescent="0.25">
      <c r="B159" s="1" t="s">
        <v>3819</v>
      </c>
      <c r="C159" s="1" t="s">
        <v>10</v>
      </c>
      <c r="D159" s="1" t="s">
        <v>3820</v>
      </c>
      <c r="E159" s="1" t="s">
        <v>3821</v>
      </c>
    </row>
    <row r="160" spans="2:5" x14ac:dyDescent="0.25">
      <c r="B160" s="1" t="s">
        <v>3822</v>
      </c>
      <c r="C160" s="1" t="s">
        <v>10</v>
      </c>
      <c r="D160" s="1" t="s">
        <v>3823</v>
      </c>
      <c r="E160" s="1" t="s">
        <v>3824</v>
      </c>
    </row>
    <row r="161" spans="2:5" x14ac:dyDescent="0.25">
      <c r="B161" s="1" t="s">
        <v>3825</v>
      </c>
      <c r="C161" s="1" t="s">
        <v>10</v>
      </c>
      <c r="D161" s="1" t="s">
        <v>3826</v>
      </c>
      <c r="E161" s="1" t="s">
        <v>3827</v>
      </c>
    </row>
    <row r="162" spans="2:5" x14ac:dyDescent="0.25">
      <c r="B162" s="1" t="s">
        <v>3828</v>
      </c>
      <c r="C162" s="1" t="s">
        <v>15</v>
      </c>
      <c r="D162" s="1" t="s">
        <v>3829</v>
      </c>
      <c r="E162" s="1" t="s">
        <v>3830</v>
      </c>
    </row>
    <row r="163" spans="2:5" x14ac:dyDescent="0.25">
      <c r="B163" s="1" t="s">
        <v>3831</v>
      </c>
      <c r="C163" s="1" t="s">
        <v>21</v>
      </c>
      <c r="D163" s="1" t="s">
        <v>3832</v>
      </c>
      <c r="E163" s="1" t="s">
        <v>3833</v>
      </c>
    </row>
    <row r="164" spans="2:5" x14ac:dyDescent="0.25">
      <c r="B164" s="1" t="s">
        <v>3834</v>
      </c>
      <c r="C164" s="1" t="s">
        <v>10</v>
      </c>
      <c r="D164" s="1" t="s">
        <v>3835</v>
      </c>
      <c r="E164" s="1" t="s">
        <v>3836</v>
      </c>
    </row>
    <row r="165" spans="2:5" x14ac:dyDescent="0.25">
      <c r="B165" s="1" t="s">
        <v>3837</v>
      </c>
      <c r="C165" s="1" t="s">
        <v>10</v>
      </c>
      <c r="D165" s="1" t="s">
        <v>3838</v>
      </c>
      <c r="E165" s="1" t="s">
        <v>3839</v>
      </c>
    </row>
    <row r="166" spans="2:5" x14ac:dyDescent="0.25">
      <c r="B166" s="1" t="s">
        <v>3840</v>
      </c>
      <c r="C166" s="1" t="s">
        <v>10</v>
      </c>
      <c r="D166" s="1" t="s">
        <v>3841</v>
      </c>
      <c r="E166" s="1" t="s">
        <v>3842</v>
      </c>
    </row>
    <row r="167" spans="2:5" x14ac:dyDescent="0.25">
      <c r="B167" s="1" t="s">
        <v>3843</v>
      </c>
      <c r="C167" s="1" t="s">
        <v>9</v>
      </c>
      <c r="D167" s="1" t="s">
        <v>3844</v>
      </c>
      <c r="E167" s="1" t="s">
        <v>3845</v>
      </c>
    </row>
    <row r="168" spans="2:5" x14ac:dyDescent="0.25">
      <c r="B168" s="1" t="s">
        <v>3846</v>
      </c>
      <c r="C168" s="1" t="s">
        <v>15</v>
      </c>
      <c r="D168" s="1" t="s">
        <v>3847</v>
      </c>
      <c r="E168" s="1" t="s">
        <v>3848</v>
      </c>
    </row>
    <row r="169" spans="2:5" x14ac:dyDescent="0.25">
      <c r="B169" s="1" t="s">
        <v>3849</v>
      </c>
      <c r="C169" s="1" t="s">
        <v>15</v>
      </c>
      <c r="D169" s="1" t="s">
        <v>3850</v>
      </c>
      <c r="E169" s="1" t="s">
        <v>3851</v>
      </c>
    </row>
    <row r="170" spans="2:5" x14ac:dyDescent="0.25">
      <c r="B170" s="1" t="s">
        <v>3852</v>
      </c>
      <c r="C170" s="1" t="s">
        <v>32</v>
      </c>
      <c r="D170" s="1" t="s">
        <v>3853</v>
      </c>
      <c r="E170" s="1" t="s">
        <v>3854</v>
      </c>
    </row>
    <row r="171" spans="2:5" x14ac:dyDescent="0.25">
      <c r="B171" s="1" t="s">
        <v>3855</v>
      </c>
      <c r="C171" s="1" t="s">
        <v>32</v>
      </c>
      <c r="D171" s="1" t="s">
        <v>3856</v>
      </c>
      <c r="E171" s="1" t="s">
        <v>3857</v>
      </c>
    </row>
    <row r="172" spans="2:5" x14ac:dyDescent="0.25">
      <c r="B172" s="1" t="s">
        <v>3858</v>
      </c>
      <c r="C172" s="1" t="s">
        <v>9</v>
      </c>
      <c r="D172" s="1" t="s">
        <v>3859</v>
      </c>
      <c r="E172" s="1" t="s">
        <v>3860</v>
      </c>
    </row>
    <row r="173" spans="2:5" x14ac:dyDescent="0.25">
      <c r="B173" s="1" t="s">
        <v>3861</v>
      </c>
      <c r="C173" s="1" t="s">
        <v>9</v>
      </c>
      <c r="D173" s="1" t="s">
        <v>3862</v>
      </c>
      <c r="E173" s="1" t="s">
        <v>3863</v>
      </c>
    </row>
    <row r="174" spans="2:5" x14ac:dyDescent="0.25">
      <c r="B174" s="1" t="s">
        <v>3864</v>
      </c>
      <c r="C174" s="1" t="s">
        <v>15</v>
      </c>
      <c r="D174" s="1" t="s">
        <v>3865</v>
      </c>
      <c r="E174" s="1" t="s">
        <v>3866</v>
      </c>
    </row>
    <row r="175" spans="2:5" x14ac:dyDescent="0.25">
      <c r="B175" s="1" t="s">
        <v>3867</v>
      </c>
      <c r="C175" s="1" t="s">
        <v>24</v>
      </c>
      <c r="D175" s="1" t="s">
        <v>3868</v>
      </c>
      <c r="E175" s="1" t="s">
        <v>3869</v>
      </c>
    </row>
    <row r="176" spans="2:5" x14ac:dyDescent="0.25">
      <c r="B176" s="1" t="s">
        <v>3870</v>
      </c>
      <c r="C176" s="1" t="s">
        <v>10</v>
      </c>
      <c r="D176" s="1" t="s">
        <v>3871</v>
      </c>
      <c r="E176" s="1" t="s">
        <v>3872</v>
      </c>
    </row>
    <row r="177" spans="2:5" x14ac:dyDescent="0.25">
      <c r="B177" s="1" t="s">
        <v>3873</v>
      </c>
      <c r="C177" s="1" t="s">
        <v>15</v>
      </c>
      <c r="D177" s="1" t="s">
        <v>3874</v>
      </c>
      <c r="E177" s="1" t="s">
        <v>3875</v>
      </c>
    </row>
    <row r="178" spans="2:5" x14ac:dyDescent="0.25">
      <c r="B178" s="1" t="s">
        <v>3876</v>
      </c>
      <c r="C178" s="1" t="s">
        <v>12</v>
      </c>
      <c r="D178" s="1" t="s">
        <v>3877</v>
      </c>
      <c r="E178" s="1" t="s">
        <v>3878</v>
      </c>
    </row>
    <row r="179" spans="2:5" x14ac:dyDescent="0.25">
      <c r="B179" s="1" t="s">
        <v>3879</v>
      </c>
      <c r="C179" s="1" t="s">
        <v>10</v>
      </c>
      <c r="D179" s="1" t="s">
        <v>3880</v>
      </c>
      <c r="E179" s="1" t="s">
        <v>3881</v>
      </c>
    </row>
    <row r="180" spans="2:5" x14ac:dyDescent="0.25">
      <c r="B180" s="1" t="s">
        <v>3882</v>
      </c>
      <c r="C180" s="1" t="s">
        <v>10</v>
      </c>
      <c r="D180" s="1" t="s">
        <v>3883</v>
      </c>
      <c r="E180" s="1" t="s">
        <v>3884</v>
      </c>
    </row>
    <row r="181" spans="2:5" x14ac:dyDescent="0.25">
      <c r="B181" s="1" t="s">
        <v>3885</v>
      </c>
      <c r="C181" s="1" t="s">
        <v>15</v>
      </c>
      <c r="D181" s="1" t="s">
        <v>3886</v>
      </c>
      <c r="E181" s="1" t="s">
        <v>3887</v>
      </c>
    </row>
    <row r="182" spans="2:5" x14ac:dyDescent="0.25">
      <c r="B182" s="1" t="s">
        <v>3888</v>
      </c>
      <c r="C182" s="1" t="s">
        <v>10</v>
      </c>
      <c r="D182" s="1" t="s">
        <v>3889</v>
      </c>
      <c r="E182" s="1" t="s">
        <v>3890</v>
      </c>
    </row>
    <row r="183" spans="2:5" x14ac:dyDescent="0.25">
      <c r="B183" s="1" t="s">
        <v>3891</v>
      </c>
      <c r="C183" s="1" t="s">
        <v>24</v>
      </c>
      <c r="D183" s="1" t="s">
        <v>3892</v>
      </c>
      <c r="E183" s="1" t="s">
        <v>3893</v>
      </c>
    </row>
    <row r="184" spans="2:5" x14ac:dyDescent="0.25">
      <c r="B184" s="1" t="s">
        <v>3894</v>
      </c>
      <c r="C184" s="1" t="s">
        <v>24</v>
      </c>
      <c r="D184" s="1" t="s">
        <v>3895</v>
      </c>
      <c r="E184" s="1" t="s">
        <v>3896</v>
      </c>
    </row>
    <row r="185" spans="2:5" x14ac:dyDescent="0.25">
      <c r="B185" s="1" t="s">
        <v>3897</v>
      </c>
      <c r="C185" s="1" t="s">
        <v>17</v>
      </c>
      <c r="D185" s="1" t="s">
        <v>3898</v>
      </c>
      <c r="E185" s="1" t="s">
        <v>3899</v>
      </c>
    </row>
    <row r="186" spans="2:5" x14ac:dyDescent="0.25">
      <c r="B186" s="1" t="s">
        <v>3900</v>
      </c>
      <c r="C186" s="1" t="s">
        <v>10</v>
      </c>
      <c r="D186" s="1" t="s">
        <v>3901</v>
      </c>
      <c r="E186" s="1" t="s">
        <v>3902</v>
      </c>
    </row>
    <row r="187" spans="2:5" x14ac:dyDescent="0.25">
      <c r="B187" s="1" t="s">
        <v>3903</v>
      </c>
      <c r="C187" s="1" t="s">
        <v>22</v>
      </c>
      <c r="D187" s="1" t="s">
        <v>3904</v>
      </c>
      <c r="E187" s="1" t="s">
        <v>3905</v>
      </c>
    </row>
    <row r="188" spans="2:5" x14ac:dyDescent="0.25">
      <c r="B188" s="1" t="s">
        <v>3906</v>
      </c>
      <c r="C188" s="1" t="s">
        <v>10</v>
      </c>
      <c r="D188" s="1" t="s">
        <v>3907</v>
      </c>
      <c r="E188" s="1" t="s">
        <v>3908</v>
      </c>
    </row>
    <row r="189" spans="2:5" x14ac:dyDescent="0.25">
      <c r="B189" s="1" t="s">
        <v>3909</v>
      </c>
      <c r="C189" s="1" t="s">
        <v>10</v>
      </c>
      <c r="D189" s="1" t="s">
        <v>3910</v>
      </c>
      <c r="E189" s="1" t="s">
        <v>3911</v>
      </c>
    </row>
    <row r="190" spans="2:5" x14ac:dyDescent="0.25">
      <c r="B190" s="1" t="s">
        <v>3912</v>
      </c>
      <c r="C190" s="1" t="s">
        <v>10</v>
      </c>
      <c r="D190" s="1" t="s">
        <v>3913</v>
      </c>
      <c r="E190" s="1" t="s">
        <v>3914</v>
      </c>
    </row>
    <row r="191" spans="2:5" x14ac:dyDescent="0.25">
      <c r="B191" s="1" t="s">
        <v>3915</v>
      </c>
      <c r="C191" s="1" t="s">
        <v>18</v>
      </c>
      <c r="D191" s="1" t="s">
        <v>3916</v>
      </c>
      <c r="E191" s="1" t="s">
        <v>3917</v>
      </c>
    </row>
    <row r="192" spans="2:5" x14ac:dyDescent="0.25">
      <c r="B192" s="1" t="s">
        <v>3918</v>
      </c>
      <c r="C192" s="1" t="s">
        <v>10</v>
      </c>
      <c r="D192" s="1" t="s">
        <v>3919</v>
      </c>
      <c r="E192" s="1" t="s">
        <v>3920</v>
      </c>
    </row>
    <row r="193" spans="2:5" x14ac:dyDescent="0.25">
      <c r="B193" s="1" t="s">
        <v>3921</v>
      </c>
      <c r="C193" s="1" t="s">
        <v>10</v>
      </c>
      <c r="D193" s="1" t="s">
        <v>3922</v>
      </c>
      <c r="E193" s="1" t="s">
        <v>3923</v>
      </c>
    </row>
    <row r="194" spans="2:5" x14ac:dyDescent="0.25">
      <c r="B194" s="1" t="s">
        <v>3924</v>
      </c>
      <c r="C194" s="1" t="s">
        <v>10</v>
      </c>
      <c r="D194" s="1" t="s">
        <v>3925</v>
      </c>
      <c r="E194" s="1" t="s">
        <v>3926</v>
      </c>
    </row>
    <row r="195" spans="2:5" x14ac:dyDescent="0.25">
      <c r="B195" s="1" t="s">
        <v>3927</v>
      </c>
      <c r="C195" s="1" t="s">
        <v>15</v>
      </c>
      <c r="D195" s="1" t="s">
        <v>3928</v>
      </c>
      <c r="E195" s="1" t="s">
        <v>3929</v>
      </c>
    </row>
    <row r="196" spans="2:5" x14ac:dyDescent="0.25">
      <c r="B196" s="1" t="s">
        <v>3930</v>
      </c>
      <c r="C196" s="1" t="s">
        <v>75</v>
      </c>
      <c r="D196" s="1" t="s">
        <v>3931</v>
      </c>
      <c r="E196" s="1" t="s">
        <v>3932</v>
      </c>
    </row>
    <row r="197" spans="2:5" x14ac:dyDescent="0.25">
      <c r="B197" s="1" t="s">
        <v>3933</v>
      </c>
      <c r="C197" s="1" t="s">
        <v>77</v>
      </c>
      <c r="D197" s="1" t="s">
        <v>3934</v>
      </c>
      <c r="E197" s="1" t="s">
        <v>3935</v>
      </c>
    </row>
    <row r="198" spans="2:5" x14ac:dyDescent="0.25">
      <c r="B198" s="1" t="s">
        <v>3936</v>
      </c>
      <c r="C198" s="1" t="s">
        <v>54</v>
      </c>
      <c r="D198" s="1" t="s">
        <v>3937</v>
      </c>
      <c r="E198" s="1" t="s">
        <v>3938</v>
      </c>
    </row>
    <row r="199" spans="2:5" x14ac:dyDescent="0.25">
      <c r="B199" s="1" t="s">
        <v>3939</v>
      </c>
      <c r="C199" s="1" t="s">
        <v>44</v>
      </c>
      <c r="D199" s="1" t="s">
        <v>3940</v>
      </c>
      <c r="E199" s="1" t="s">
        <v>3941</v>
      </c>
    </row>
    <row r="200" spans="2:5" x14ac:dyDescent="0.25">
      <c r="B200" s="1" t="s">
        <v>3942</v>
      </c>
      <c r="C200" s="1" t="s">
        <v>9</v>
      </c>
      <c r="D200" s="1" t="s">
        <v>3943</v>
      </c>
      <c r="E200" s="1" t="s">
        <v>3944</v>
      </c>
    </row>
    <row r="201" spans="2:5" x14ac:dyDescent="0.25">
      <c r="B201" s="1" t="s">
        <v>3945</v>
      </c>
      <c r="C201" s="1" t="s">
        <v>23</v>
      </c>
      <c r="D201" s="1" t="s">
        <v>3946</v>
      </c>
      <c r="E201" s="1" t="s">
        <v>3947</v>
      </c>
    </row>
    <row r="202" spans="2:5" x14ac:dyDescent="0.25">
      <c r="B202" s="1" t="s">
        <v>3948</v>
      </c>
      <c r="C202" s="1" t="s">
        <v>15</v>
      </c>
      <c r="D202" s="1" t="s">
        <v>3949</v>
      </c>
      <c r="E202" s="1" t="s">
        <v>3950</v>
      </c>
    </row>
    <row r="203" spans="2:5" x14ac:dyDescent="0.25">
      <c r="B203" s="1" t="s">
        <v>3951</v>
      </c>
      <c r="C203" s="1" t="s">
        <v>8</v>
      </c>
      <c r="D203" s="1" t="s">
        <v>3952</v>
      </c>
      <c r="E203" s="1" t="s">
        <v>3953</v>
      </c>
    </row>
    <row r="204" spans="2:5" x14ac:dyDescent="0.25">
      <c r="B204" s="1" t="s">
        <v>3954</v>
      </c>
      <c r="C204" s="1" t="s">
        <v>22</v>
      </c>
      <c r="D204" s="1" t="s">
        <v>3955</v>
      </c>
      <c r="E204" s="1" t="s">
        <v>3956</v>
      </c>
    </row>
    <row r="205" spans="2:5" x14ac:dyDescent="0.25">
      <c r="B205" s="1" t="s">
        <v>3957</v>
      </c>
      <c r="C205" s="1" t="s">
        <v>28</v>
      </c>
      <c r="D205" s="1" t="s">
        <v>3958</v>
      </c>
      <c r="E205" s="1" t="s">
        <v>3959</v>
      </c>
    </row>
  </sheetData>
  <phoneticPr fontId="1"/>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2:K115"/>
  <sheetViews>
    <sheetView tabSelected="1" topLeftCell="E1" zoomScaleNormal="100" workbookViewId="0">
      <selection activeCell="F12" sqref="F12"/>
    </sheetView>
  </sheetViews>
  <sheetFormatPr defaultRowHeight="15.75" x14ac:dyDescent="0.25"/>
  <cols>
    <col min="1" max="1" width="9" style="1"/>
    <col min="2" max="2" width="37.75" style="1" customWidth="1"/>
    <col min="3" max="3" width="39.375" style="1" bestFit="1" customWidth="1"/>
    <col min="4" max="4" width="22.625" style="1" bestFit="1" customWidth="1"/>
    <col min="5" max="5" width="53.125" style="1" bestFit="1" customWidth="1"/>
    <col min="6" max="6" width="9" style="1" customWidth="1"/>
    <col min="7" max="7" width="39.375" style="1" bestFit="1" customWidth="1"/>
    <col min="8" max="8" width="10.5" style="1" bestFit="1" customWidth="1"/>
    <col min="9" max="9" width="11.25" style="1" bestFit="1" customWidth="1"/>
    <col min="10" max="10" width="12.5" style="1" bestFit="1" customWidth="1"/>
    <col min="11" max="11" width="11.25" style="1" bestFit="1" customWidth="1"/>
    <col min="12" max="13" width="9" style="1" customWidth="1"/>
    <col min="14" max="16384" width="9" style="1"/>
  </cols>
  <sheetData>
    <row r="2" spans="2:11" x14ac:dyDescent="0.25">
      <c r="B2" s="2" t="s">
        <v>151</v>
      </c>
      <c r="C2" s="2" t="s">
        <v>4</v>
      </c>
      <c r="D2" s="2" t="s">
        <v>152</v>
      </c>
      <c r="E2" s="2" t="s">
        <v>153</v>
      </c>
      <c r="G2" s="1" t="s">
        <v>4</v>
      </c>
      <c r="H2" s="1" t="s">
        <v>5</v>
      </c>
      <c r="I2" s="1" t="s">
        <v>150</v>
      </c>
      <c r="J2" s="13" t="s">
        <v>3960</v>
      </c>
      <c r="K2" s="13" t="s">
        <v>4115</v>
      </c>
    </row>
    <row r="3" spans="2:11" x14ac:dyDescent="0.25">
      <c r="B3" s="1" t="s">
        <v>3961</v>
      </c>
      <c r="C3" s="1" t="s">
        <v>18</v>
      </c>
      <c r="D3" s="12">
        <v>45658.832789351851</v>
      </c>
      <c r="E3" s="1" t="s">
        <v>3962</v>
      </c>
      <c r="G3" s="15" t="s">
        <v>18</v>
      </c>
      <c r="H3" s="15">
        <f>COUNTIF(配信視聴2025上半期[Channel Name], テーブル12[[#This Row],[Channel Name]])</f>
        <v>27</v>
      </c>
      <c r="I3" s="15">
        <f>SUMPRODUCT((配信視聴2025上半期[Channel Name]=テーブル12[[#This Row],[Channel Name]])*(MONTH(配信視聴2025上半期[Published Date])=1))</f>
        <v>8</v>
      </c>
      <c r="J3" s="15">
        <f>SUMPRODUCT((配信視聴2025上半期[Channel Name]=テーブル12[[#This Row],[Channel Name]])*(MONTH(配信視聴2025上半期[Published Date])=2))</f>
        <v>10</v>
      </c>
      <c r="K3" s="15">
        <f>SUMPRODUCT((配信視聴2025上半期[Channel Name]=テーブル12[[#This Row],[Channel Name]])*(MONTH(配信視聴2025上半期[Published Date])=3))</f>
        <v>2</v>
      </c>
    </row>
    <row r="4" spans="2:11" x14ac:dyDescent="0.25">
      <c r="B4" s="1" t="s">
        <v>3963</v>
      </c>
      <c r="C4" s="1" t="s">
        <v>10</v>
      </c>
      <c r="D4" s="12">
        <v>45658.990706018521</v>
      </c>
      <c r="E4" s="1" t="s">
        <v>3964</v>
      </c>
      <c r="G4" s="15" t="s">
        <v>12</v>
      </c>
      <c r="H4" s="15">
        <f>COUNTIF(配信視聴2025上半期[Channel Name], テーブル12[[#This Row],[Channel Name]])</f>
        <v>12</v>
      </c>
      <c r="I4" s="15">
        <f>SUMPRODUCT((配信視聴2025上半期[Channel Name]=テーブル12[[#This Row],[Channel Name]])*(MONTH(配信視聴2025上半期[Published Date])=1))</f>
        <v>4</v>
      </c>
      <c r="J4" s="15">
        <f>SUMPRODUCT((配信視聴2025上半期[Channel Name]=テーブル12[[#This Row],[Channel Name]])*(MONTH(配信視聴2025上半期[Published Date])=2))</f>
        <v>3</v>
      </c>
      <c r="K4" s="15">
        <f>SUMPRODUCT((配信視聴2025上半期[Channel Name]=テーブル12[[#This Row],[Channel Name]])*(MONTH(配信視聴2025上半期[Published Date])=3))</f>
        <v>2</v>
      </c>
    </row>
    <row r="5" spans="2:11" x14ac:dyDescent="0.25">
      <c r="B5" s="1" t="s">
        <v>3965</v>
      </c>
      <c r="C5" s="1" t="s">
        <v>18</v>
      </c>
      <c r="D5" s="12">
        <v>45659.939814814818</v>
      </c>
      <c r="E5" s="1" t="s">
        <v>3966</v>
      </c>
      <c r="G5" s="15" t="s">
        <v>24</v>
      </c>
      <c r="H5" s="14">
        <f>COUNTIF(配信視聴2025上半期[Channel Name], テーブル12[[#This Row],[Channel Name]])</f>
        <v>12</v>
      </c>
      <c r="I5" s="14">
        <f>SUMPRODUCT((配信視聴2025上半期[Channel Name]=テーブル12[[#This Row],[Channel Name]])*(MONTH(配信視聴2025上半期[Published Date])=1))</f>
        <v>0</v>
      </c>
      <c r="J5" s="14">
        <f>SUMPRODUCT((配信視聴2025上半期[Channel Name]=テーブル12[[#This Row],[Channel Name]])*(MONTH(配信視聴2025上半期[Published Date])=2))</f>
        <v>3</v>
      </c>
      <c r="K5" s="14">
        <f>SUMPRODUCT((配信視聴2025上半期[Channel Name]=テーブル12[[#This Row],[Channel Name]])*(MONTH(配信視聴2025上半期[Published Date])=3))</f>
        <v>6</v>
      </c>
    </row>
    <row r="6" spans="2:11" x14ac:dyDescent="0.25">
      <c r="B6" s="1" t="s">
        <v>3967</v>
      </c>
      <c r="C6" s="1" t="s">
        <v>15</v>
      </c>
      <c r="D6" s="12">
        <v>45660.727361111109</v>
      </c>
      <c r="E6" s="1" t="s">
        <v>3968</v>
      </c>
      <c r="G6" s="15" t="s">
        <v>8</v>
      </c>
      <c r="H6" s="15">
        <f>COUNTIF(配信視聴2025上半期[Channel Name], テーブル12[[#This Row],[Channel Name]])</f>
        <v>10</v>
      </c>
      <c r="I6" s="15">
        <f>SUMPRODUCT((配信視聴2025上半期[Channel Name]=テーブル12[[#This Row],[Channel Name]])*(MONTH(配信視聴2025上半期[Published Date])=1))</f>
        <v>2</v>
      </c>
      <c r="J6" s="15">
        <f>SUMPRODUCT((配信視聴2025上半期[Channel Name]=テーブル12[[#This Row],[Channel Name]])*(MONTH(配信視聴2025上半期[Published Date])=2))</f>
        <v>2</v>
      </c>
      <c r="K6" s="15">
        <f>SUMPRODUCT((配信視聴2025上半期[Channel Name]=テーブル12[[#This Row],[Channel Name]])*(MONTH(配信視聴2025上半期[Published Date])=3))</f>
        <v>2</v>
      </c>
    </row>
    <row r="7" spans="2:11" x14ac:dyDescent="0.25">
      <c r="B7" s="1" t="s">
        <v>3969</v>
      </c>
      <c r="C7" s="1" t="s">
        <v>26</v>
      </c>
      <c r="D7" s="12">
        <v>45661.84814814815</v>
      </c>
      <c r="E7" s="1" t="s">
        <v>3970</v>
      </c>
      <c r="G7" s="15" t="s">
        <v>10</v>
      </c>
      <c r="H7" s="15">
        <f>COUNTIF(配信視聴2025上半期[Channel Name], テーブル12[[#This Row],[Channel Name]])</f>
        <v>9</v>
      </c>
      <c r="I7" s="15">
        <f>SUMPRODUCT((配信視聴2025上半期[Channel Name]=テーブル12[[#This Row],[Channel Name]])*(MONTH(配信視聴2025上半期[Published Date])=1))</f>
        <v>2</v>
      </c>
      <c r="J7" s="15">
        <f>SUMPRODUCT((配信視聴2025上半期[Channel Name]=テーブル12[[#This Row],[Channel Name]])*(MONTH(配信視聴2025上半期[Published Date])=2))</f>
        <v>3</v>
      </c>
      <c r="K7" s="15">
        <f>SUMPRODUCT((配信視聴2025上半期[Channel Name]=テーブル12[[#This Row],[Channel Name]])*(MONTH(配信視聴2025上半期[Published Date])=3))</f>
        <v>2</v>
      </c>
    </row>
    <row r="8" spans="2:11" x14ac:dyDescent="0.25">
      <c r="B8" s="1" t="s">
        <v>3971</v>
      </c>
      <c r="C8" s="1" t="s">
        <v>18</v>
      </c>
      <c r="D8" s="12">
        <v>45662.02584490741</v>
      </c>
      <c r="E8" s="1" t="s">
        <v>3972</v>
      </c>
      <c r="G8" s="15" t="s">
        <v>9</v>
      </c>
      <c r="H8" s="14">
        <f>COUNTIF(配信視聴2025上半期[Channel Name], テーブル12[[#This Row],[Channel Name]])</f>
        <v>7</v>
      </c>
      <c r="I8" s="14">
        <f>SUMPRODUCT((配信視聴2025上半期[Channel Name]=テーブル12[[#This Row],[Channel Name]])*(MONTH(配信視聴2025上半期[Published Date])=1))</f>
        <v>0</v>
      </c>
      <c r="J8" s="14">
        <f>SUMPRODUCT((配信視聴2025上半期[Channel Name]=テーブル12[[#This Row],[Channel Name]])*(MONTH(配信視聴2025上半期[Published Date])=2))</f>
        <v>1</v>
      </c>
      <c r="K8" s="14">
        <f>SUMPRODUCT((配信視聴2025上半期[Channel Name]=テーブル12[[#This Row],[Channel Name]])*(MONTH(配信視聴2025上半期[Published Date])=3))</f>
        <v>1</v>
      </c>
    </row>
    <row r="9" spans="2:11" x14ac:dyDescent="0.25">
      <c r="B9" s="1" t="s">
        <v>3973</v>
      </c>
      <c r="C9" s="1" t="s">
        <v>12</v>
      </c>
      <c r="D9" s="12">
        <v>45662.431828703702</v>
      </c>
      <c r="E9" s="1" t="s">
        <v>3974</v>
      </c>
      <c r="G9" s="15" t="s">
        <v>32</v>
      </c>
      <c r="H9" s="15">
        <f>COUNTIF(配信視聴2025上半期[Channel Name], テーブル12[[#This Row],[Channel Name]])</f>
        <v>5</v>
      </c>
      <c r="I9" s="15">
        <f>SUMPRODUCT((配信視聴2025上半期[Channel Name]=テーブル12[[#This Row],[Channel Name]])*(MONTH(配信視聴2025上半期[Published Date])=1))</f>
        <v>4</v>
      </c>
      <c r="J9" s="15">
        <f>SUMPRODUCT((配信視聴2025上半期[Channel Name]=テーブル12[[#This Row],[Channel Name]])*(MONTH(配信視聴2025上半期[Published Date])=2))</f>
        <v>1</v>
      </c>
      <c r="K9" s="15">
        <f>SUMPRODUCT((配信視聴2025上半期[Channel Name]=テーブル12[[#This Row],[Channel Name]])*(MONTH(配信視聴2025上半期[Published Date])=3))</f>
        <v>0</v>
      </c>
    </row>
    <row r="10" spans="2:11" x14ac:dyDescent="0.25">
      <c r="B10" s="1" t="s">
        <v>3975</v>
      </c>
      <c r="C10" s="1" t="s">
        <v>31</v>
      </c>
      <c r="D10" s="12">
        <v>45662.53979166667</v>
      </c>
      <c r="E10" s="1" t="s">
        <v>3976</v>
      </c>
      <c r="G10" s="15" t="s">
        <v>15</v>
      </c>
      <c r="H10" s="15">
        <f>COUNTIF(配信視聴2025上半期[Channel Name], テーブル12[[#This Row],[Channel Name]])</f>
        <v>4</v>
      </c>
      <c r="I10" s="15">
        <f>SUMPRODUCT((配信視聴2025上半期[Channel Name]=テーブル12[[#This Row],[Channel Name]])*(MONTH(配信視聴2025上半期[Published Date])=1))</f>
        <v>3</v>
      </c>
      <c r="J10" s="15">
        <f>SUMPRODUCT((配信視聴2025上半期[Channel Name]=テーブル12[[#This Row],[Channel Name]])*(MONTH(配信視聴2025上半期[Published Date])=2))</f>
        <v>0</v>
      </c>
      <c r="K10" s="15">
        <f>SUMPRODUCT((配信視聴2025上半期[Channel Name]=テーブル12[[#This Row],[Channel Name]])*(MONTH(配信視聴2025上半期[Published Date])=3))</f>
        <v>1</v>
      </c>
    </row>
    <row r="11" spans="2:11" x14ac:dyDescent="0.25">
      <c r="B11" s="1" t="s">
        <v>3977</v>
      </c>
      <c r="C11" s="1" t="s">
        <v>18</v>
      </c>
      <c r="D11" s="12">
        <v>45662.982824074075</v>
      </c>
      <c r="E11" s="1" t="s">
        <v>3978</v>
      </c>
      <c r="G11" s="15" t="s">
        <v>26</v>
      </c>
      <c r="H11" s="15">
        <f>COUNTIF(配信視聴2025上半期[Channel Name], テーブル12[[#This Row],[Channel Name]])</f>
        <v>4</v>
      </c>
      <c r="I11" s="15">
        <f>SUMPRODUCT((配信視聴2025上半期[Channel Name]=テーブル12[[#This Row],[Channel Name]])*(MONTH(配信視聴2025上半期[Published Date])=1))</f>
        <v>3</v>
      </c>
      <c r="J11" s="15">
        <f>SUMPRODUCT((配信視聴2025上半期[Channel Name]=テーブル12[[#This Row],[Channel Name]])*(MONTH(配信視聴2025上半期[Published Date])=2))</f>
        <v>1</v>
      </c>
      <c r="K11" s="15">
        <f>SUMPRODUCT((配信視聴2025上半期[Channel Name]=テーブル12[[#This Row],[Channel Name]])*(MONTH(配信視聴2025上半期[Published Date])=3))</f>
        <v>0</v>
      </c>
    </row>
    <row r="12" spans="2:11" x14ac:dyDescent="0.25">
      <c r="B12" s="1" t="s">
        <v>3979</v>
      </c>
      <c r="C12" s="1" t="s">
        <v>32</v>
      </c>
      <c r="D12" s="12">
        <v>45663.417141203703</v>
      </c>
      <c r="E12" s="1" t="s">
        <v>3980</v>
      </c>
      <c r="G12" s="15" t="s">
        <v>4085</v>
      </c>
      <c r="H12" s="14">
        <f>COUNTIF(配信視聴2025上半期[Channel Name], テーブル12[[#This Row],[Channel Name]])</f>
        <v>4</v>
      </c>
      <c r="I12" s="14">
        <f>SUMPRODUCT((配信視聴2025上半期[Channel Name]=テーブル12[[#This Row],[Channel Name]])*(MONTH(配信視聴2025上半期[Published Date])=1))</f>
        <v>0</v>
      </c>
      <c r="J12" s="14">
        <f>SUMPRODUCT((配信視聴2025上半期[Channel Name]=テーブル12[[#This Row],[Channel Name]])*(MONTH(配信視聴2025上半期[Published Date])=2))</f>
        <v>0</v>
      </c>
      <c r="K12" s="14">
        <f>SUMPRODUCT((配信視聴2025上半期[Channel Name]=テーブル12[[#This Row],[Channel Name]])*(MONTH(配信視聴2025上半期[Published Date])=3))</f>
        <v>3</v>
      </c>
    </row>
    <row r="13" spans="2:11" x14ac:dyDescent="0.25">
      <c r="B13" s="1" t="s">
        <v>3981</v>
      </c>
      <c r="C13" s="1" t="s">
        <v>12</v>
      </c>
      <c r="D13" s="12">
        <v>45664.252314814818</v>
      </c>
      <c r="E13" s="1" t="s">
        <v>3982</v>
      </c>
      <c r="G13" s="15" t="s">
        <v>31</v>
      </c>
      <c r="H13" s="15">
        <f>COUNTIF(配信視聴2025上半期[Channel Name], テーブル12[[#This Row],[Channel Name]])</f>
        <v>2</v>
      </c>
      <c r="I13" s="15">
        <f>SUMPRODUCT((配信視聴2025上半期[Channel Name]=テーブル12[[#This Row],[Channel Name]])*(MONTH(配信視聴2025上半期[Published Date])=1))</f>
        <v>2</v>
      </c>
      <c r="J13" s="15">
        <f>SUMPRODUCT((配信視聴2025上半期[Channel Name]=テーブル12[[#This Row],[Channel Name]])*(MONTH(配信視聴2025上半期[Published Date])=2))</f>
        <v>0</v>
      </c>
      <c r="K13" s="15">
        <f>SUMPRODUCT((配信視聴2025上半期[Channel Name]=テーブル12[[#This Row],[Channel Name]])*(MONTH(配信視聴2025上半期[Published Date])=3))</f>
        <v>0</v>
      </c>
    </row>
    <row r="14" spans="2:11" x14ac:dyDescent="0.25">
      <c r="B14" s="1" t="s">
        <v>3983</v>
      </c>
      <c r="C14" s="1" t="s">
        <v>18</v>
      </c>
      <c r="D14" s="12">
        <v>45665.048391203702</v>
      </c>
      <c r="E14" s="1" t="s">
        <v>3984</v>
      </c>
      <c r="G14" s="15" t="s">
        <v>119</v>
      </c>
      <c r="H14" s="14">
        <f>COUNTIF(配信視聴2025上半期[Channel Name], テーブル12[[#This Row],[Channel Name]])</f>
        <v>2</v>
      </c>
      <c r="I14" s="14">
        <f>SUMPRODUCT((配信視聴2025上半期[Channel Name]=テーブル12[[#This Row],[Channel Name]])*(MONTH(配信視聴2025上半期[Published Date])=1))</f>
        <v>0</v>
      </c>
      <c r="J14" s="14">
        <f>SUMPRODUCT((配信視聴2025上半期[Channel Name]=テーブル12[[#This Row],[Channel Name]])*(MONTH(配信視聴2025上半期[Published Date])=2))</f>
        <v>1</v>
      </c>
      <c r="K14" s="14">
        <f>SUMPRODUCT((配信視聴2025上半期[Channel Name]=テーブル12[[#This Row],[Channel Name]])*(MONTH(配信視聴2025上半期[Published Date])=3))</f>
        <v>1</v>
      </c>
    </row>
    <row r="15" spans="2:11" x14ac:dyDescent="0.25">
      <c r="B15" s="1" t="s">
        <v>3985</v>
      </c>
      <c r="C15" s="1" t="s">
        <v>15</v>
      </c>
      <c r="D15" s="12">
        <v>45667.10491898148</v>
      </c>
      <c r="E15" s="1" t="s">
        <v>3986</v>
      </c>
      <c r="G15" s="15" t="s">
        <v>35</v>
      </c>
      <c r="H15" s="14">
        <f>COUNTIF(配信視聴2025上半期[Channel Name], テーブル12[[#This Row],[Channel Name]])</f>
        <v>2</v>
      </c>
      <c r="I15" s="14">
        <f>SUMPRODUCT((配信視聴2025上半期[Channel Name]=テーブル12[[#This Row],[Channel Name]])*(MONTH(配信視聴2025上半期[Published Date])=1))</f>
        <v>0</v>
      </c>
      <c r="J15" s="14">
        <f>SUMPRODUCT((配信視聴2025上半期[Channel Name]=テーブル12[[#This Row],[Channel Name]])*(MONTH(配信視聴2025上半期[Published Date])=2))</f>
        <v>0</v>
      </c>
      <c r="K15" s="14">
        <f>SUMPRODUCT((配信視聴2025上半期[Channel Name]=テーブル12[[#This Row],[Channel Name]])*(MONTH(配信視聴2025上半期[Published Date])=3))</f>
        <v>2</v>
      </c>
    </row>
    <row r="16" spans="2:11" x14ac:dyDescent="0.25">
      <c r="B16" s="1" t="s">
        <v>3987</v>
      </c>
      <c r="C16" s="1" t="s">
        <v>18</v>
      </c>
      <c r="D16" s="12">
        <v>45667.805497685185</v>
      </c>
      <c r="E16" s="1" t="s">
        <v>3988</v>
      </c>
      <c r="G16" s="15" t="s">
        <v>92</v>
      </c>
      <c r="H16" s="15">
        <f>COUNTIF(配信視聴2025上半期[Channel Name], テーブル12[[#This Row],[Channel Name]])</f>
        <v>1</v>
      </c>
      <c r="I16" s="15">
        <f>SUMPRODUCT((配信視聴2025上半期[Channel Name]=テーブル12[[#This Row],[Channel Name]])*(MONTH(配信視聴2025上半期[Published Date])=1))</f>
        <v>1</v>
      </c>
      <c r="J16" s="15">
        <f>SUMPRODUCT((配信視聴2025上半期[Channel Name]=テーブル12[[#This Row],[Channel Name]])*(MONTH(配信視聴2025上半期[Published Date])=2))</f>
        <v>0</v>
      </c>
      <c r="K16" s="15">
        <f>SUMPRODUCT((配信視聴2025上半期[Channel Name]=テーブル12[[#This Row],[Channel Name]])*(MONTH(配信視聴2025上半期[Published Date])=3))</f>
        <v>0</v>
      </c>
    </row>
    <row r="17" spans="2:11" x14ac:dyDescent="0.25">
      <c r="B17" s="1" t="s">
        <v>4132</v>
      </c>
      <c r="C17" s="1" t="s">
        <v>15</v>
      </c>
      <c r="D17" s="12">
        <v>45669.065162037034</v>
      </c>
      <c r="E17" s="1" t="s">
        <v>3989</v>
      </c>
      <c r="G17" s="15" t="s">
        <v>65</v>
      </c>
      <c r="H17" s="15">
        <f>COUNTIF(配信視聴2025上半期[Channel Name], テーブル12[[#This Row],[Channel Name]])</f>
        <v>1</v>
      </c>
      <c r="I17" s="15">
        <f>SUMPRODUCT((配信視聴2025上半期[Channel Name]=テーブル12[[#This Row],[Channel Name]])*(MONTH(配信視聴2025上半期[Published Date])=1))</f>
        <v>1</v>
      </c>
      <c r="J17" s="15">
        <f>SUMPRODUCT((配信視聴2025上半期[Channel Name]=テーブル12[[#This Row],[Channel Name]])*(MONTH(配信視聴2025上半期[Published Date])=2))</f>
        <v>0</v>
      </c>
      <c r="K17" s="15">
        <f>SUMPRODUCT((配信視聴2025上半期[Channel Name]=テーブル12[[#This Row],[Channel Name]])*(MONTH(配信視聴2025上半期[Published Date])=3))</f>
        <v>0</v>
      </c>
    </row>
    <row r="18" spans="2:11" x14ac:dyDescent="0.25">
      <c r="B18" s="1" t="s">
        <v>3990</v>
      </c>
      <c r="C18" s="1" t="s">
        <v>12</v>
      </c>
      <c r="D18" s="12">
        <v>45669.426944444444</v>
      </c>
      <c r="E18" s="1" t="s">
        <v>3991</v>
      </c>
      <c r="G18" s="15" t="s">
        <v>28</v>
      </c>
      <c r="H18" s="14">
        <f>COUNTIF(配信視聴2025上半期[Channel Name], テーブル12[[#This Row],[Channel Name]])</f>
        <v>1</v>
      </c>
      <c r="I18" s="14">
        <f>SUMPRODUCT((配信視聴2025上半期[Channel Name]=テーブル12[[#This Row],[Channel Name]])*(MONTH(配信視聴2025上半期[Published Date])=1))</f>
        <v>1</v>
      </c>
      <c r="J18" s="14">
        <f>SUMPRODUCT((配信視聴2025上半期[Channel Name]=テーブル12[[#This Row],[Channel Name]])*(MONTH(配信視聴2025上半期[Published Date])=2))</f>
        <v>0</v>
      </c>
      <c r="K18" s="14">
        <f>SUMPRODUCT((配信視聴2025上半期[Channel Name]=テーブル12[[#This Row],[Channel Name]])*(MONTH(配信視聴2025上半期[Published Date])=3))</f>
        <v>0</v>
      </c>
    </row>
    <row r="19" spans="2:11" x14ac:dyDescent="0.25">
      <c r="B19" s="1" t="s">
        <v>3992</v>
      </c>
      <c r="C19" s="1" t="s">
        <v>31</v>
      </c>
      <c r="D19" s="12">
        <v>45670.058182870373</v>
      </c>
      <c r="E19" s="1" t="s">
        <v>3993</v>
      </c>
      <c r="G19" s="15" t="s">
        <v>16</v>
      </c>
      <c r="H19" s="14">
        <f>COUNTIF(配信視聴2025上半期[Channel Name], テーブル12[[#This Row],[Channel Name]])</f>
        <v>1</v>
      </c>
      <c r="I19" s="14">
        <f>SUMPRODUCT((配信視聴2025上半期[Channel Name]=テーブル12[[#This Row],[Channel Name]])*(MONTH(配信視聴2025上半期[Published Date])=1))</f>
        <v>1</v>
      </c>
      <c r="J19" s="14">
        <f>SUMPRODUCT((配信視聴2025上半期[Channel Name]=テーブル12[[#This Row],[Channel Name]])*(MONTH(配信視聴2025上半期[Published Date])=2))</f>
        <v>0</v>
      </c>
      <c r="K19" s="14">
        <f>SUMPRODUCT((配信視聴2025上半期[Channel Name]=テーブル12[[#This Row],[Channel Name]])*(MONTH(配信視聴2025上半期[Published Date])=3))</f>
        <v>0</v>
      </c>
    </row>
    <row r="20" spans="2:11" x14ac:dyDescent="0.25">
      <c r="B20" s="1" t="s">
        <v>3994</v>
      </c>
      <c r="C20" s="1" t="s">
        <v>8</v>
      </c>
      <c r="D20" s="12">
        <v>45670.629560185182</v>
      </c>
      <c r="E20" s="1" t="s">
        <v>3995</v>
      </c>
      <c r="G20" s="15" t="s">
        <v>13</v>
      </c>
      <c r="H20" s="14">
        <f>COUNTIF(配信視聴2025上半期[Channel Name], テーブル12[[#This Row],[Channel Name]])</f>
        <v>1</v>
      </c>
      <c r="I20" s="14">
        <f>SUMPRODUCT((配信視聴2025上半期[Channel Name]=テーブル12[[#This Row],[Channel Name]])*(MONTH(配信視聴2025上半期[Published Date])=1))</f>
        <v>0</v>
      </c>
      <c r="J20" s="14">
        <f>SUMPRODUCT((配信視聴2025上半期[Channel Name]=テーブル12[[#This Row],[Channel Name]])*(MONTH(配信視聴2025上半期[Published Date])=2))</f>
        <v>1</v>
      </c>
      <c r="K20" s="14">
        <f>SUMPRODUCT((配信視聴2025上半期[Channel Name]=テーブル12[[#This Row],[Channel Name]])*(MONTH(配信視聴2025上半期[Published Date])=3))</f>
        <v>0</v>
      </c>
    </row>
    <row r="21" spans="2:11" x14ac:dyDescent="0.25">
      <c r="B21" s="1" t="s">
        <v>3996</v>
      </c>
      <c r="C21" s="1" t="s">
        <v>8</v>
      </c>
      <c r="D21" s="12">
        <v>45670.819224537037</v>
      </c>
      <c r="E21" s="1" t="s">
        <v>3997</v>
      </c>
      <c r="G21" s="15" t="s">
        <v>66</v>
      </c>
      <c r="H21" s="14">
        <f>COUNTIF(配信視聴2025上半期[Channel Name], テーブル12[[#This Row],[Channel Name]])</f>
        <v>1</v>
      </c>
      <c r="I21" s="14">
        <f>SUMPRODUCT((配信視聴2025上半期[Channel Name]=テーブル12[[#This Row],[Channel Name]])*(MONTH(配信視聴2025上半期[Published Date])=1))</f>
        <v>0</v>
      </c>
      <c r="J21" s="14">
        <f>SUMPRODUCT((配信視聴2025上半期[Channel Name]=テーブル12[[#This Row],[Channel Name]])*(MONTH(配信視聴2025上半期[Published Date])=2))</f>
        <v>1</v>
      </c>
      <c r="K21" s="14">
        <f>SUMPRODUCT((配信視聴2025上半期[Channel Name]=テーブル12[[#This Row],[Channel Name]])*(MONTH(配信視聴2025上半期[Published Date])=3))</f>
        <v>0</v>
      </c>
    </row>
    <row r="22" spans="2:11" x14ac:dyDescent="0.25">
      <c r="B22" s="1" t="s">
        <v>3998</v>
      </c>
      <c r="C22" s="1" t="s">
        <v>92</v>
      </c>
      <c r="D22" s="12">
        <v>45671.151898148149</v>
      </c>
      <c r="E22" s="1" t="s">
        <v>3999</v>
      </c>
      <c r="G22" s="15" t="s">
        <v>38</v>
      </c>
      <c r="H22" s="14">
        <f>COUNTIF(配信視聴2025上半期[Channel Name], テーブル12[[#This Row],[Channel Name]])</f>
        <v>1</v>
      </c>
      <c r="I22" s="14">
        <f>SUMPRODUCT((配信視聴2025上半期[Channel Name]=テーブル12[[#This Row],[Channel Name]])*(MONTH(配信視聴2025上半期[Published Date])=1))</f>
        <v>0</v>
      </c>
      <c r="J22" s="14">
        <f>SUMPRODUCT((配信視聴2025上半期[Channel Name]=テーブル12[[#This Row],[Channel Name]])*(MONTH(配信視聴2025上半期[Published Date])=2))</f>
        <v>1</v>
      </c>
      <c r="K22" s="14">
        <f>SUMPRODUCT((配信視聴2025上半期[Channel Name]=テーブル12[[#This Row],[Channel Name]])*(MONTH(配信視聴2025上半期[Published Date])=3))</f>
        <v>0</v>
      </c>
    </row>
    <row r="23" spans="2:11" x14ac:dyDescent="0.25">
      <c r="B23" s="1" t="s">
        <v>4000</v>
      </c>
      <c r="C23" s="1" t="s">
        <v>18</v>
      </c>
      <c r="D23" s="12">
        <v>45674.953136574077</v>
      </c>
      <c r="E23" s="1" t="s">
        <v>4001</v>
      </c>
      <c r="G23" s="15" t="s">
        <v>17</v>
      </c>
      <c r="H23" s="14">
        <f>COUNTIF(配信視聴2025上半期[Channel Name], テーブル12[[#This Row],[Channel Name]])</f>
        <v>1</v>
      </c>
      <c r="I23" s="14">
        <f>SUMPRODUCT((配信視聴2025上半期[Channel Name]=テーブル12[[#This Row],[Channel Name]])*(MONTH(配信視聴2025上半期[Published Date])=1))</f>
        <v>0</v>
      </c>
      <c r="J23" s="14">
        <f>SUMPRODUCT((配信視聴2025上半期[Channel Name]=テーブル12[[#This Row],[Channel Name]])*(MONTH(配信視聴2025上半期[Published Date])=2))</f>
        <v>0</v>
      </c>
      <c r="K23" s="14">
        <f>SUMPRODUCT((配信視聴2025上半期[Channel Name]=テーブル12[[#This Row],[Channel Name]])*(MONTH(配信視聴2025上半期[Published Date])=3))</f>
        <v>1</v>
      </c>
    </row>
    <row r="24" spans="2:11" x14ac:dyDescent="0.25">
      <c r="B24" s="1" t="s">
        <v>4002</v>
      </c>
      <c r="C24" s="1" t="s">
        <v>26</v>
      </c>
      <c r="D24" s="12">
        <v>45675.117719907408</v>
      </c>
      <c r="E24" s="1" t="s">
        <v>4003</v>
      </c>
      <c r="G24" s="15" t="s">
        <v>23</v>
      </c>
      <c r="H24" s="14">
        <f>COUNTIF(配信視聴2025上半期[Channel Name], テーブル12[[#This Row],[Channel Name]])</f>
        <v>1</v>
      </c>
      <c r="I24" s="14">
        <f>SUMPRODUCT((配信視聴2025上半期[Channel Name]=テーブル12[[#This Row],[Channel Name]])*(MONTH(配信視聴2025上半期[Published Date])=1))</f>
        <v>0</v>
      </c>
      <c r="J24" s="14">
        <f>SUMPRODUCT((配信視聴2025上半期[Channel Name]=テーブル12[[#This Row],[Channel Name]])*(MONTH(配信視聴2025上半期[Published Date])=2))</f>
        <v>0</v>
      </c>
      <c r="K24" s="14">
        <f>SUMPRODUCT((配信視聴2025上半期[Channel Name]=テーブル12[[#This Row],[Channel Name]])*(MONTH(配信視聴2025上半期[Published Date])=3))</f>
        <v>1</v>
      </c>
    </row>
    <row r="25" spans="2:11" x14ac:dyDescent="0.25">
      <c r="B25" s="1" t="s">
        <v>4004</v>
      </c>
      <c r="C25" s="1" t="s">
        <v>12</v>
      </c>
      <c r="D25" s="12">
        <v>45676.436574074076</v>
      </c>
      <c r="E25" s="1" t="s">
        <v>4005</v>
      </c>
      <c r="G25" s="15" t="s">
        <v>19</v>
      </c>
      <c r="H25" s="14">
        <f>COUNTIF(配信視聴2025上半期[Channel Name], テーブル12[[#This Row],[Channel Name]])</f>
        <v>1</v>
      </c>
      <c r="I25" s="14">
        <f>SUMPRODUCT((配信視聴2025上半期[Channel Name]=テーブル12[[#This Row],[Channel Name]])*(MONTH(配信視聴2025上半期[Published Date])=1))</f>
        <v>0</v>
      </c>
      <c r="J25" s="14">
        <f>SUMPRODUCT((配信視聴2025上半期[Channel Name]=テーブル12[[#This Row],[Channel Name]])*(MONTH(配信視聴2025上半期[Published Date])=2))</f>
        <v>0</v>
      </c>
      <c r="K25" s="14">
        <f>SUMPRODUCT((配信視聴2025上半期[Channel Name]=テーブル12[[#This Row],[Channel Name]])*(MONTH(配信視聴2025上半期[Published Date])=3))</f>
        <v>1</v>
      </c>
    </row>
    <row r="26" spans="2:11" x14ac:dyDescent="0.25">
      <c r="B26" s="1" t="s">
        <v>4006</v>
      </c>
      <c r="C26" s="1" t="s">
        <v>18</v>
      </c>
      <c r="D26" s="12">
        <v>45678.110497685186</v>
      </c>
      <c r="E26" s="1" t="s">
        <v>4007</v>
      </c>
      <c r="G26" s="15" t="s">
        <v>4142</v>
      </c>
      <c r="H26" s="14">
        <f>COUNTIF(配信視聴2025上半期[Channel Name], テーブル12[[#This Row],[Channel Name]])</f>
        <v>1</v>
      </c>
      <c r="I26" s="14">
        <f>SUMPRODUCT((配信視聴2025上半期[Channel Name]=テーブル12[[#This Row],[Channel Name]])*(MONTH(配信視聴2025上半期[Published Date])=1))</f>
        <v>0</v>
      </c>
      <c r="J26" s="14">
        <f>SUMPRODUCT((配信視聴2025上半期[Channel Name]=テーブル12[[#This Row],[Channel Name]])*(MONTH(配信視聴2025上半期[Published Date])=2))</f>
        <v>0</v>
      </c>
      <c r="K26" s="14">
        <f>SUMPRODUCT((配信視聴2025上半期[Channel Name]=テーブル12[[#This Row],[Channel Name]])*(MONTH(配信視聴2025上半期[Published Date])=3))</f>
        <v>0</v>
      </c>
    </row>
    <row r="27" spans="2:11" x14ac:dyDescent="0.25">
      <c r="B27" s="1" t="s">
        <v>4008</v>
      </c>
      <c r="C27" s="1" t="s">
        <v>65</v>
      </c>
      <c r="D27" s="12">
        <v>45678.881562499999</v>
      </c>
      <c r="E27" s="1" t="s">
        <v>4009</v>
      </c>
      <c r="G27" s="15" t="s">
        <v>29</v>
      </c>
      <c r="H27" s="14">
        <f>COUNTIF(配信視聴2025上半期[Channel Name], テーブル12[[#This Row],[Channel Name]])</f>
        <v>1</v>
      </c>
      <c r="I27" s="14">
        <f>SUMPRODUCT((配信視聴2025上半期[Channel Name]=テーブル12[[#This Row],[Channel Name]])*(MONTH(配信視聴2025上半期[Published Date])=1))</f>
        <v>0</v>
      </c>
      <c r="J27" s="14">
        <f>SUMPRODUCT((配信視聴2025上半期[Channel Name]=テーブル12[[#This Row],[Channel Name]])*(MONTH(配信視聴2025上半期[Published Date])=2))</f>
        <v>0</v>
      </c>
      <c r="K27" s="14">
        <f>SUMPRODUCT((配信視聴2025上半期[Channel Name]=テーブル12[[#This Row],[Channel Name]])*(MONTH(配信視聴2025上半期[Published Date])=3))</f>
        <v>0</v>
      </c>
    </row>
    <row r="28" spans="2:11" x14ac:dyDescent="0.25">
      <c r="B28" s="1" t="s">
        <v>4010</v>
      </c>
      <c r="C28" s="1" t="s">
        <v>10</v>
      </c>
      <c r="D28" s="12">
        <v>45679.903692129628</v>
      </c>
      <c r="E28" s="1" t="s">
        <v>4011</v>
      </c>
      <c r="G28" s="15" t="s">
        <v>22</v>
      </c>
      <c r="H28" s="14">
        <f>COUNTIF(配信視聴2025上半期[Channel Name], テーブル12[[#This Row],[Channel Name]])</f>
        <v>1</v>
      </c>
      <c r="I28" s="14">
        <f>SUMPRODUCT((配信視聴2025上半期[Channel Name]=テーブル12[[#This Row],[Channel Name]])*(MONTH(配信視聴2025上半期[Published Date])=1))</f>
        <v>0</v>
      </c>
      <c r="J28" s="14">
        <f>SUMPRODUCT((配信視聴2025上半期[Channel Name]=テーブル12[[#This Row],[Channel Name]])*(MONTH(配信視聴2025上半期[Published Date])=2))</f>
        <v>0</v>
      </c>
      <c r="K28" s="14">
        <f>SUMPRODUCT((配信視聴2025上半期[Channel Name]=テーブル12[[#This Row],[Channel Name]])*(MONTH(配信視聴2025上半期[Published Date])=3))</f>
        <v>0</v>
      </c>
    </row>
    <row r="29" spans="2:11" x14ac:dyDescent="0.25">
      <c r="B29" s="1" t="s">
        <v>4012</v>
      </c>
      <c r="C29" s="1" t="s">
        <v>28</v>
      </c>
      <c r="D29" s="12">
        <v>45680.968680555554</v>
      </c>
      <c r="E29" s="1" t="s">
        <v>4013</v>
      </c>
      <c r="G29"/>
      <c r="H29"/>
      <c r="I29"/>
      <c r="J29"/>
      <c r="K29"/>
    </row>
    <row r="30" spans="2:11" x14ac:dyDescent="0.25">
      <c r="B30" s="1" t="s">
        <v>4014</v>
      </c>
      <c r="C30" s="1" t="s">
        <v>26</v>
      </c>
      <c r="D30" s="12">
        <v>45682.1408912037</v>
      </c>
      <c r="E30" s="1" t="s">
        <v>4015</v>
      </c>
      <c r="G30"/>
      <c r="H30"/>
      <c r="I30"/>
      <c r="J30"/>
      <c r="K30"/>
    </row>
    <row r="31" spans="2:11" x14ac:dyDescent="0.25">
      <c r="B31" s="1" t="s">
        <v>4016</v>
      </c>
      <c r="C31" s="1" t="s">
        <v>32</v>
      </c>
      <c r="D31" s="12">
        <v>45683.03638888889</v>
      </c>
      <c r="E31" s="1" t="s">
        <v>4017</v>
      </c>
      <c r="G31"/>
      <c r="H31"/>
      <c r="I31"/>
      <c r="J31"/>
      <c r="K31"/>
    </row>
    <row r="32" spans="2:11" x14ac:dyDescent="0.25">
      <c r="B32" s="1" t="s">
        <v>4018</v>
      </c>
      <c r="C32" s="1" t="s">
        <v>32</v>
      </c>
      <c r="D32" s="12">
        <v>45684.410057870373</v>
      </c>
      <c r="E32" s="1" t="s">
        <v>4019</v>
      </c>
      <c r="G32"/>
      <c r="H32"/>
      <c r="I32"/>
      <c r="J32"/>
      <c r="K32"/>
    </row>
    <row r="33" spans="2:11" x14ac:dyDescent="0.25">
      <c r="B33" s="1" t="s">
        <v>4020</v>
      </c>
      <c r="C33" s="1" t="s">
        <v>32</v>
      </c>
      <c r="D33" s="12">
        <v>45687.087951388887</v>
      </c>
      <c r="E33" s="1" t="s">
        <v>4021</v>
      </c>
      <c r="G33"/>
      <c r="H33"/>
      <c r="I33"/>
      <c r="J33"/>
      <c r="K33"/>
    </row>
    <row r="34" spans="2:11" x14ac:dyDescent="0.25">
      <c r="B34" s="1" t="s">
        <v>4022</v>
      </c>
      <c r="C34" s="1" t="s">
        <v>16</v>
      </c>
      <c r="D34" s="12">
        <v>45687.947627314818</v>
      </c>
      <c r="E34" s="1" t="s">
        <v>4023</v>
      </c>
      <c r="G34"/>
      <c r="H34"/>
      <c r="I34"/>
      <c r="J34"/>
      <c r="K34"/>
    </row>
    <row r="35" spans="2:11" x14ac:dyDescent="0.25">
      <c r="B35" s="1" t="s">
        <v>4024</v>
      </c>
      <c r="C35" s="1" t="s">
        <v>26</v>
      </c>
      <c r="D35" s="12">
        <v>45689.135671296295</v>
      </c>
      <c r="E35" s="1" t="s">
        <v>4025</v>
      </c>
      <c r="G35"/>
      <c r="H35"/>
      <c r="I35"/>
      <c r="J35"/>
      <c r="K35"/>
    </row>
    <row r="36" spans="2:11" x14ac:dyDescent="0.25">
      <c r="B36" s="1" t="s">
        <v>4026</v>
      </c>
      <c r="C36" s="1" t="s">
        <v>24</v>
      </c>
      <c r="D36" s="12">
        <v>45689.687060185184</v>
      </c>
      <c r="E36" s="1" t="s">
        <v>4027</v>
      </c>
      <c r="G36"/>
      <c r="H36"/>
      <c r="I36"/>
      <c r="J36"/>
      <c r="K36"/>
    </row>
    <row r="37" spans="2:11" x14ac:dyDescent="0.25">
      <c r="B37" s="1" t="s">
        <v>4028</v>
      </c>
      <c r="C37" s="1" t="s">
        <v>13</v>
      </c>
      <c r="D37" s="12">
        <v>45690.0702662037</v>
      </c>
      <c r="E37" s="1" t="s">
        <v>4029</v>
      </c>
      <c r="G37"/>
      <c r="H37"/>
      <c r="I37"/>
      <c r="J37"/>
      <c r="K37"/>
    </row>
    <row r="38" spans="2:11" x14ac:dyDescent="0.25">
      <c r="B38" s="1" t="s">
        <v>4030</v>
      </c>
      <c r="C38" s="1" t="s">
        <v>12</v>
      </c>
      <c r="D38" s="12">
        <v>45690.432754629626</v>
      </c>
      <c r="E38" s="1" t="s">
        <v>4031</v>
      </c>
      <c r="G38"/>
      <c r="H38"/>
      <c r="I38"/>
      <c r="J38"/>
      <c r="K38"/>
    </row>
    <row r="39" spans="2:11" x14ac:dyDescent="0.25">
      <c r="B39" s="1" t="s">
        <v>4032</v>
      </c>
      <c r="C39" s="1" t="s">
        <v>119</v>
      </c>
      <c r="D39" s="12">
        <v>45690.754548611112</v>
      </c>
      <c r="E39" s="1" t="s">
        <v>4033</v>
      </c>
      <c r="G39"/>
      <c r="H39"/>
      <c r="I39"/>
      <c r="J39"/>
      <c r="K39"/>
    </row>
    <row r="40" spans="2:11" x14ac:dyDescent="0.25">
      <c r="B40" s="1" t="s">
        <v>4034</v>
      </c>
      <c r="C40" s="1" t="s">
        <v>32</v>
      </c>
      <c r="D40" s="12">
        <v>45691.400046296294</v>
      </c>
      <c r="E40" s="1" t="s">
        <v>4035</v>
      </c>
      <c r="G40"/>
      <c r="H40"/>
      <c r="I40"/>
      <c r="J40"/>
      <c r="K40"/>
    </row>
    <row r="41" spans="2:11" x14ac:dyDescent="0.25">
      <c r="B41" s="1" t="s">
        <v>4036</v>
      </c>
      <c r="C41" s="1" t="s">
        <v>10</v>
      </c>
      <c r="D41" s="12">
        <v>45691.778287037036</v>
      </c>
      <c r="E41" s="1" t="s">
        <v>4037</v>
      </c>
      <c r="G41"/>
      <c r="H41"/>
      <c r="I41"/>
      <c r="J41"/>
      <c r="K41"/>
    </row>
    <row r="42" spans="2:11" x14ac:dyDescent="0.25">
      <c r="B42" s="1" t="s">
        <v>4038</v>
      </c>
      <c r="C42" s="1" t="s">
        <v>8</v>
      </c>
      <c r="D42" s="12">
        <v>45692.103356481479</v>
      </c>
      <c r="E42" s="1" t="s">
        <v>4039</v>
      </c>
      <c r="G42"/>
      <c r="H42"/>
      <c r="I42"/>
      <c r="J42"/>
      <c r="K42"/>
    </row>
    <row r="43" spans="2:11" x14ac:dyDescent="0.25">
      <c r="B43" s="1" t="s">
        <v>4040</v>
      </c>
      <c r="C43" s="1" t="s">
        <v>24</v>
      </c>
      <c r="D43" s="12">
        <v>45694.364976851852</v>
      </c>
      <c r="E43" s="1" t="s">
        <v>4041</v>
      </c>
      <c r="G43"/>
      <c r="H43"/>
      <c r="I43"/>
      <c r="J43"/>
      <c r="K43"/>
    </row>
    <row r="44" spans="2:11" x14ac:dyDescent="0.25">
      <c r="B44" s="1" t="s">
        <v>4042</v>
      </c>
      <c r="C44" s="1" t="s">
        <v>18</v>
      </c>
      <c r="D44" s="12">
        <v>45694.086967592593</v>
      </c>
      <c r="E44" s="1" t="s">
        <v>4043</v>
      </c>
      <c r="G44"/>
      <c r="H44"/>
      <c r="I44"/>
      <c r="J44"/>
      <c r="K44"/>
    </row>
    <row r="45" spans="2:11" x14ac:dyDescent="0.25">
      <c r="B45" s="1" t="s">
        <v>4044</v>
      </c>
      <c r="C45" s="1" t="s">
        <v>18</v>
      </c>
      <c r="D45" s="12">
        <v>45694.861527777779</v>
      </c>
      <c r="E45" s="1" t="s">
        <v>4045</v>
      </c>
      <c r="G45"/>
      <c r="H45"/>
      <c r="I45"/>
      <c r="J45"/>
      <c r="K45"/>
    </row>
    <row r="46" spans="2:11" x14ac:dyDescent="0.25">
      <c r="B46" s="1" t="s">
        <v>4046</v>
      </c>
      <c r="C46" s="1" t="s">
        <v>12</v>
      </c>
      <c r="D46" s="12">
        <v>45697.434016203704</v>
      </c>
      <c r="E46" s="1" t="s">
        <v>4047</v>
      </c>
      <c r="G46"/>
      <c r="H46"/>
      <c r="I46"/>
      <c r="J46"/>
      <c r="K46"/>
    </row>
    <row r="47" spans="2:11" x14ac:dyDescent="0.25">
      <c r="B47" s="1" t="s">
        <v>4048</v>
      </c>
      <c r="C47" s="1" t="s">
        <v>18</v>
      </c>
      <c r="D47" s="12">
        <v>45698.983472222222</v>
      </c>
      <c r="E47" s="1" t="s">
        <v>4049</v>
      </c>
      <c r="G47"/>
      <c r="H47"/>
      <c r="I47"/>
      <c r="J47"/>
      <c r="K47"/>
    </row>
    <row r="48" spans="2:11" x14ac:dyDescent="0.25">
      <c r="B48" s="1" t="s">
        <v>4050</v>
      </c>
      <c r="C48" s="1" t="s">
        <v>8</v>
      </c>
      <c r="D48" s="12">
        <v>45699.956921296296</v>
      </c>
      <c r="E48" s="1" t="s">
        <v>4051</v>
      </c>
      <c r="G48"/>
      <c r="H48"/>
      <c r="I48"/>
      <c r="J48"/>
      <c r="K48"/>
    </row>
    <row r="49" spans="2:11" x14ac:dyDescent="0.25">
      <c r="B49" s="1" t="s">
        <v>4052</v>
      </c>
      <c r="C49" s="1" t="s">
        <v>9</v>
      </c>
      <c r="D49" s="12">
        <v>45701.39949074074</v>
      </c>
      <c r="E49" s="1" t="s">
        <v>4053</v>
      </c>
      <c r="G49"/>
      <c r="H49"/>
      <c r="I49"/>
      <c r="J49"/>
      <c r="K49"/>
    </row>
    <row r="50" spans="2:11" x14ac:dyDescent="0.25">
      <c r="B50" s="1" t="s">
        <v>4054</v>
      </c>
      <c r="C50" s="1" t="s">
        <v>66</v>
      </c>
      <c r="D50" s="12">
        <v>45703.795162037037</v>
      </c>
      <c r="E50" s="1" t="s">
        <v>4055</v>
      </c>
      <c r="G50"/>
      <c r="H50"/>
      <c r="I50"/>
      <c r="J50"/>
      <c r="K50"/>
    </row>
    <row r="51" spans="2:11" x14ac:dyDescent="0.25">
      <c r="B51" s="1" t="s">
        <v>4056</v>
      </c>
      <c r="C51" s="1" t="s">
        <v>18</v>
      </c>
      <c r="D51" s="12">
        <v>45703.773564814815</v>
      </c>
      <c r="E51" s="1" t="s">
        <v>4057</v>
      </c>
      <c r="G51"/>
      <c r="H51"/>
      <c r="I51"/>
      <c r="J51"/>
      <c r="K51"/>
    </row>
    <row r="52" spans="2:11" x14ac:dyDescent="0.25">
      <c r="B52" s="1" t="s">
        <v>4058</v>
      </c>
      <c r="C52" s="1" t="s">
        <v>18</v>
      </c>
      <c r="D52" s="12">
        <v>45704.943124999998</v>
      </c>
      <c r="E52" s="1" t="s">
        <v>4059</v>
      </c>
      <c r="G52"/>
      <c r="H52"/>
      <c r="I52"/>
      <c r="J52"/>
      <c r="K52"/>
    </row>
    <row r="53" spans="2:11" x14ac:dyDescent="0.25">
      <c r="B53" s="1" t="s">
        <v>4060</v>
      </c>
      <c r="C53" s="1" t="s">
        <v>24</v>
      </c>
      <c r="D53" s="12">
        <v>45705.972905092596</v>
      </c>
      <c r="E53" s="1" t="s">
        <v>4061</v>
      </c>
      <c r="G53"/>
      <c r="H53"/>
      <c r="I53"/>
      <c r="J53"/>
      <c r="K53"/>
    </row>
    <row r="54" spans="2:11" x14ac:dyDescent="0.25">
      <c r="B54" s="1" t="s">
        <v>4062</v>
      </c>
      <c r="C54" s="1" t="s">
        <v>10</v>
      </c>
      <c r="D54" s="12">
        <v>45707.014409722222</v>
      </c>
      <c r="E54" s="1" t="s">
        <v>4063</v>
      </c>
      <c r="G54"/>
      <c r="H54"/>
      <c r="I54"/>
      <c r="J54"/>
      <c r="K54"/>
    </row>
    <row r="55" spans="2:11" x14ac:dyDescent="0.25">
      <c r="B55" s="1" t="s">
        <v>4064</v>
      </c>
      <c r="C55" s="1" t="s">
        <v>18</v>
      </c>
      <c r="D55" s="12">
        <v>45707.977997685186</v>
      </c>
      <c r="E55" s="1" t="s">
        <v>4065</v>
      </c>
      <c r="G55"/>
      <c r="H55"/>
      <c r="I55"/>
      <c r="J55"/>
      <c r="K55"/>
    </row>
    <row r="56" spans="2:11" x14ac:dyDescent="0.25">
      <c r="B56" s="1" t="s">
        <v>4066</v>
      </c>
      <c r="C56" s="1" t="s">
        <v>18</v>
      </c>
      <c r="D56" s="12">
        <v>45709.417800925927</v>
      </c>
      <c r="E56" s="1" t="s">
        <v>4067</v>
      </c>
      <c r="G56"/>
      <c r="H56"/>
      <c r="I56"/>
      <c r="J56"/>
      <c r="K56"/>
    </row>
    <row r="57" spans="2:11" x14ac:dyDescent="0.25">
      <c r="B57" s="1" t="s">
        <v>4068</v>
      </c>
      <c r="C57" s="1" t="s">
        <v>10</v>
      </c>
      <c r="D57" s="12">
        <v>45710.823344907411</v>
      </c>
      <c r="E57" s="1" t="s">
        <v>4069</v>
      </c>
      <c r="G57"/>
      <c r="H57"/>
      <c r="I57"/>
      <c r="J57"/>
      <c r="K57"/>
    </row>
    <row r="58" spans="2:11" x14ac:dyDescent="0.25">
      <c r="B58" s="1" t="s">
        <v>4070</v>
      </c>
      <c r="C58" s="1" t="s">
        <v>12</v>
      </c>
      <c r="D58" s="12">
        <v>45711.435416666667</v>
      </c>
      <c r="E58" s="1" t="s">
        <v>4071</v>
      </c>
      <c r="G58"/>
      <c r="H58"/>
      <c r="I58"/>
      <c r="J58"/>
      <c r="K58"/>
    </row>
    <row r="59" spans="2:11" x14ac:dyDescent="0.25">
      <c r="B59" s="1" t="s">
        <v>4072</v>
      </c>
      <c r="C59" s="1" t="s">
        <v>18</v>
      </c>
      <c r="D59" s="12">
        <v>45711.705092592594</v>
      </c>
      <c r="E59" s="1" t="s">
        <v>4073</v>
      </c>
      <c r="G59"/>
      <c r="H59"/>
      <c r="I59"/>
      <c r="J59"/>
      <c r="K59"/>
    </row>
    <row r="60" spans="2:11" x14ac:dyDescent="0.25">
      <c r="B60" s="1" t="s">
        <v>4074</v>
      </c>
      <c r="C60" s="1" t="s">
        <v>18</v>
      </c>
      <c r="D60" s="12">
        <v>45714.923391203702</v>
      </c>
      <c r="E60" s="1" t="s">
        <v>4075</v>
      </c>
      <c r="G60"/>
      <c r="H60"/>
      <c r="I60"/>
      <c r="J60"/>
      <c r="K60"/>
    </row>
    <row r="61" spans="2:11" x14ac:dyDescent="0.25">
      <c r="B61" s="1" t="s">
        <v>4076</v>
      </c>
      <c r="C61" s="1" t="s">
        <v>38</v>
      </c>
      <c r="D61" s="12">
        <v>45715.896064814813</v>
      </c>
      <c r="E61" s="1" t="s">
        <v>4077</v>
      </c>
      <c r="G61"/>
      <c r="H61"/>
      <c r="I61"/>
      <c r="J61"/>
      <c r="K61"/>
    </row>
    <row r="62" spans="2:11" x14ac:dyDescent="0.25">
      <c r="B62" s="1" t="s">
        <v>4078</v>
      </c>
      <c r="C62" s="1" t="s">
        <v>18</v>
      </c>
      <c r="D62" s="12">
        <v>45716.030370370368</v>
      </c>
      <c r="E62" s="1" t="s">
        <v>4079</v>
      </c>
      <c r="G62"/>
      <c r="H62"/>
      <c r="I62"/>
      <c r="J62"/>
      <c r="K62"/>
    </row>
    <row r="63" spans="2:11" x14ac:dyDescent="0.25">
      <c r="B63" s="1" t="s">
        <v>4080</v>
      </c>
      <c r="C63" s="1" t="s">
        <v>9</v>
      </c>
      <c r="D63" s="12">
        <v>45717.373761574076</v>
      </c>
      <c r="E63" s="1" t="s">
        <v>4081</v>
      </c>
      <c r="G63"/>
      <c r="H63"/>
      <c r="I63"/>
      <c r="J63"/>
      <c r="K63"/>
    </row>
    <row r="64" spans="2:11" x14ac:dyDescent="0.25">
      <c r="B64" s="1" t="s">
        <v>4082</v>
      </c>
      <c r="C64" s="1" t="s">
        <v>18</v>
      </c>
      <c r="D64" s="12">
        <v>45720.016724537039</v>
      </c>
      <c r="E64" s="1" t="s">
        <v>4083</v>
      </c>
      <c r="G64"/>
      <c r="H64"/>
      <c r="I64"/>
      <c r="J64"/>
      <c r="K64"/>
    </row>
    <row r="65" spans="2:11" x14ac:dyDescent="0.25">
      <c r="B65" s="1" t="s">
        <v>4084</v>
      </c>
      <c r="C65" s="1" t="s">
        <v>4085</v>
      </c>
      <c r="D65" s="12">
        <v>45720.980486111112</v>
      </c>
      <c r="E65" s="1" t="s">
        <v>4086</v>
      </c>
      <c r="G65"/>
      <c r="H65"/>
      <c r="I65"/>
      <c r="J65"/>
      <c r="K65"/>
    </row>
    <row r="66" spans="2:11" x14ac:dyDescent="0.25">
      <c r="B66" s="1" t="s">
        <v>4087</v>
      </c>
      <c r="C66" s="1" t="s">
        <v>17</v>
      </c>
      <c r="D66" s="12">
        <v>45722.057175925926</v>
      </c>
      <c r="E66" s="1" t="s">
        <v>4088</v>
      </c>
      <c r="G66"/>
      <c r="H66"/>
      <c r="I66"/>
      <c r="J66"/>
      <c r="K66"/>
    </row>
    <row r="67" spans="2:11" x14ac:dyDescent="0.25">
      <c r="B67" s="1" t="s">
        <v>4089</v>
      </c>
      <c r="C67" s="1" t="s">
        <v>8</v>
      </c>
      <c r="D67" s="12">
        <v>45723.974618055552</v>
      </c>
      <c r="E67" s="1" t="s">
        <v>4090</v>
      </c>
      <c r="G67"/>
      <c r="H67"/>
      <c r="I67"/>
      <c r="J67"/>
      <c r="K67"/>
    </row>
    <row r="68" spans="2:11" x14ac:dyDescent="0.25">
      <c r="B68" s="1" t="s">
        <v>4091</v>
      </c>
      <c r="C68" s="1" t="s">
        <v>10</v>
      </c>
      <c r="D68" s="12">
        <v>45725.034571759257</v>
      </c>
      <c r="E68" s="1" t="s">
        <v>4092</v>
      </c>
      <c r="G68"/>
      <c r="H68"/>
      <c r="I68"/>
      <c r="J68"/>
      <c r="K68"/>
    </row>
    <row r="69" spans="2:11" x14ac:dyDescent="0.25">
      <c r="B69" s="1" t="s">
        <v>4093</v>
      </c>
      <c r="C69" s="1" t="s">
        <v>15</v>
      </c>
      <c r="D69" s="12">
        <v>45725.144016203703</v>
      </c>
      <c r="E69" s="1" t="s">
        <v>4094</v>
      </c>
      <c r="G69"/>
      <c r="H69"/>
      <c r="I69"/>
      <c r="J69"/>
      <c r="K69"/>
    </row>
    <row r="70" spans="2:11" x14ac:dyDescent="0.25">
      <c r="B70" s="1" t="s">
        <v>4095</v>
      </c>
      <c r="C70" s="1" t="s">
        <v>12</v>
      </c>
      <c r="D70" s="12">
        <v>45725.383923611109</v>
      </c>
      <c r="E70" s="1" t="s">
        <v>4096</v>
      </c>
      <c r="G70"/>
      <c r="H70"/>
      <c r="I70"/>
      <c r="J70"/>
      <c r="K70"/>
    </row>
    <row r="71" spans="2:11" x14ac:dyDescent="0.25">
      <c r="B71" s="1" t="s">
        <v>4097</v>
      </c>
      <c r="C71" s="1" t="s">
        <v>23</v>
      </c>
      <c r="D71" s="12">
        <v>45725.841273148151</v>
      </c>
      <c r="E71" s="1" t="s">
        <v>4098</v>
      </c>
      <c r="G71"/>
      <c r="H71"/>
      <c r="I71"/>
      <c r="J71"/>
      <c r="K71"/>
    </row>
    <row r="72" spans="2:11" x14ac:dyDescent="0.25">
      <c r="B72" s="1" t="s">
        <v>4099</v>
      </c>
      <c r="C72" s="1" t="s">
        <v>19</v>
      </c>
      <c r="D72" s="12">
        <v>45725.919537037036</v>
      </c>
      <c r="E72" s="1" t="s">
        <v>4100</v>
      </c>
      <c r="G72"/>
      <c r="H72"/>
      <c r="I72"/>
      <c r="J72"/>
      <c r="K72"/>
    </row>
    <row r="73" spans="2:11" x14ac:dyDescent="0.25">
      <c r="B73" s="1" t="s">
        <v>4101</v>
      </c>
      <c r="C73" s="1" t="s">
        <v>24</v>
      </c>
      <c r="D73" s="12">
        <v>45727.089560185188</v>
      </c>
      <c r="E73" s="1" t="s">
        <v>4102</v>
      </c>
      <c r="G73"/>
      <c r="H73"/>
      <c r="I73"/>
      <c r="J73"/>
      <c r="K73"/>
    </row>
    <row r="74" spans="2:11" x14ac:dyDescent="0.25">
      <c r="B74" s="1" t="s">
        <v>4103</v>
      </c>
      <c r="C74" s="1" t="s">
        <v>10</v>
      </c>
      <c r="D74" s="12">
        <v>45728.059351851851</v>
      </c>
      <c r="E74" s="1" t="s">
        <v>4104</v>
      </c>
      <c r="G74"/>
      <c r="H74"/>
      <c r="I74"/>
      <c r="J74"/>
      <c r="K74"/>
    </row>
    <row r="75" spans="2:11" x14ac:dyDescent="0.25">
      <c r="B75" s="1" t="s">
        <v>4105</v>
      </c>
      <c r="C75" s="1" t="s">
        <v>24</v>
      </c>
      <c r="D75" s="12">
        <v>45729.078252314815</v>
      </c>
      <c r="E75" s="1" t="s">
        <v>4106</v>
      </c>
      <c r="G75"/>
      <c r="H75"/>
      <c r="I75"/>
      <c r="J75"/>
      <c r="K75"/>
    </row>
    <row r="76" spans="2:11" x14ac:dyDescent="0.25">
      <c r="B76" s="1" t="s">
        <v>4107</v>
      </c>
      <c r="C76" s="1" t="s">
        <v>8</v>
      </c>
      <c r="D76" s="12">
        <v>45729.983773148146</v>
      </c>
      <c r="E76" s="1" t="s">
        <v>4108</v>
      </c>
      <c r="G76"/>
      <c r="H76"/>
      <c r="I76"/>
      <c r="J76"/>
      <c r="K76"/>
    </row>
    <row r="77" spans="2:11" x14ac:dyDescent="0.25">
      <c r="B77" s="1" t="s">
        <v>4109</v>
      </c>
      <c r="C77" s="1" t="s">
        <v>24</v>
      </c>
      <c r="D77" s="12">
        <v>45731.125972222224</v>
      </c>
      <c r="E77" s="1" t="s">
        <v>4110</v>
      </c>
      <c r="G77"/>
      <c r="H77"/>
      <c r="I77"/>
      <c r="J77"/>
      <c r="K77"/>
    </row>
    <row r="78" spans="2:11" x14ac:dyDescent="0.25">
      <c r="B78" s="1" t="s">
        <v>4111</v>
      </c>
      <c r="C78" s="1" t="s">
        <v>24</v>
      </c>
      <c r="D78" s="12">
        <v>45732.08997685185</v>
      </c>
      <c r="E78" s="1" t="s">
        <v>4112</v>
      </c>
      <c r="G78"/>
      <c r="H78"/>
      <c r="I78"/>
      <c r="J78"/>
      <c r="K78"/>
    </row>
    <row r="79" spans="2:11" x14ac:dyDescent="0.25">
      <c r="B79" s="1" t="s">
        <v>4113</v>
      </c>
      <c r="C79" s="1" t="s">
        <v>12</v>
      </c>
      <c r="D79" s="12">
        <v>45732.433912037035</v>
      </c>
      <c r="E79" s="1" t="s">
        <v>4114</v>
      </c>
      <c r="G79"/>
      <c r="H79"/>
      <c r="I79"/>
      <c r="J79"/>
      <c r="K79"/>
    </row>
    <row r="80" spans="2:11" x14ac:dyDescent="0.25">
      <c r="B80" s="1" t="s">
        <v>4116</v>
      </c>
      <c r="C80" s="1" t="s">
        <v>4085</v>
      </c>
      <c r="D80" s="12">
        <v>45738.457060185188</v>
      </c>
      <c r="E80" s="1" t="s">
        <v>4117</v>
      </c>
      <c r="G80"/>
      <c r="H80"/>
      <c r="I80"/>
      <c r="J80"/>
      <c r="K80"/>
    </row>
    <row r="81" spans="2:11" x14ac:dyDescent="0.25">
      <c r="B81" s="1" t="s">
        <v>4118</v>
      </c>
      <c r="C81" s="1" t="s">
        <v>24</v>
      </c>
      <c r="D81" s="12">
        <v>45738.860925925925</v>
      </c>
      <c r="E81" s="1" t="s">
        <v>4119</v>
      </c>
      <c r="G81"/>
      <c r="H81"/>
      <c r="I81"/>
      <c r="J81"/>
      <c r="K81"/>
    </row>
    <row r="82" spans="2:11" x14ac:dyDescent="0.25">
      <c r="B82" s="1" t="s">
        <v>4120</v>
      </c>
      <c r="C82" s="1" t="s">
        <v>119</v>
      </c>
      <c r="D82" s="12">
        <v>45739.882418981484</v>
      </c>
      <c r="E82" s="1" t="s">
        <v>4121</v>
      </c>
      <c r="G82"/>
      <c r="H82"/>
      <c r="I82"/>
      <c r="J82"/>
      <c r="K82"/>
    </row>
    <row r="83" spans="2:11" x14ac:dyDescent="0.25">
      <c r="B83" s="1" t="s">
        <v>4122</v>
      </c>
      <c r="C83" s="1" t="s">
        <v>24</v>
      </c>
      <c r="D83" s="12">
        <v>45740.159456018519</v>
      </c>
      <c r="E83" s="1" t="s">
        <v>4123</v>
      </c>
      <c r="G83"/>
      <c r="H83"/>
      <c r="I83"/>
      <c r="J83"/>
      <c r="K83"/>
    </row>
    <row r="84" spans="2:11" x14ac:dyDescent="0.25">
      <c r="B84" s="1" t="s">
        <v>4124</v>
      </c>
      <c r="C84" s="1" t="s">
        <v>4085</v>
      </c>
      <c r="D84" s="12">
        <v>45741.967013888891</v>
      </c>
      <c r="E84" s="1" t="s">
        <v>4125</v>
      </c>
      <c r="G84"/>
      <c r="H84"/>
      <c r="I84"/>
      <c r="J84"/>
      <c r="K84"/>
    </row>
    <row r="85" spans="2:11" x14ac:dyDescent="0.25">
      <c r="B85" s="1" t="s">
        <v>4126</v>
      </c>
      <c r="C85" s="1" t="s">
        <v>18</v>
      </c>
      <c r="D85" s="12">
        <v>45741.933807870373</v>
      </c>
      <c r="E85" s="1" t="s">
        <v>4127</v>
      </c>
      <c r="G85"/>
      <c r="H85"/>
      <c r="I85"/>
      <c r="J85"/>
      <c r="K85"/>
    </row>
    <row r="86" spans="2:11" x14ac:dyDescent="0.25">
      <c r="B86" s="1" t="s">
        <v>4128</v>
      </c>
      <c r="C86" s="1" t="s">
        <v>35</v>
      </c>
      <c r="D86" s="12">
        <v>45745.951874999999</v>
      </c>
      <c r="E86" s="1" t="s">
        <v>4129</v>
      </c>
      <c r="G86"/>
      <c r="H86"/>
      <c r="I86"/>
      <c r="J86"/>
      <c r="K86"/>
    </row>
    <row r="87" spans="2:11" x14ac:dyDescent="0.25">
      <c r="B87" s="1" t="s">
        <v>4130</v>
      </c>
      <c r="C87" s="1" t="s">
        <v>35</v>
      </c>
      <c r="D87" s="12">
        <v>45746.953310185185</v>
      </c>
      <c r="E87" s="1" t="s">
        <v>4131</v>
      </c>
      <c r="G87"/>
      <c r="H87"/>
      <c r="I87"/>
      <c r="J87"/>
      <c r="K87"/>
    </row>
    <row r="88" spans="2:11" x14ac:dyDescent="0.25">
      <c r="B88" s="1" t="s">
        <v>4133</v>
      </c>
      <c r="C88" s="1" t="s">
        <v>24</v>
      </c>
      <c r="D88" s="12">
        <v>45748.821770833332</v>
      </c>
      <c r="E88" s="1" t="s">
        <v>4134</v>
      </c>
      <c r="G88"/>
      <c r="H88"/>
      <c r="I88"/>
      <c r="J88"/>
      <c r="K88"/>
    </row>
    <row r="89" spans="2:11" x14ac:dyDescent="0.25">
      <c r="B89" s="1" t="s">
        <v>4135</v>
      </c>
      <c r="C89" s="1" t="s">
        <v>10</v>
      </c>
      <c r="D89" s="12">
        <v>45749.033761574072</v>
      </c>
      <c r="E89" s="1" t="s">
        <v>4136</v>
      </c>
      <c r="G89"/>
      <c r="H89"/>
      <c r="I89"/>
      <c r="J89"/>
      <c r="K89"/>
    </row>
    <row r="90" spans="2:11" x14ac:dyDescent="0.25">
      <c r="B90" s="1" t="s">
        <v>4137</v>
      </c>
      <c r="C90" s="1" t="s">
        <v>18</v>
      </c>
      <c r="D90" s="12">
        <v>45749.17527777778</v>
      </c>
      <c r="E90" s="1" t="s">
        <v>4138</v>
      </c>
      <c r="G90"/>
      <c r="H90"/>
      <c r="I90"/>
      <c r="J90"/>
      <c r="K90"/>
    </row>
    <row r="91" spans="2:11" x14ac:dyDescent="0.25">
      <c r="B91" s="1" t="s">
        <v>4139</v>
      </c>
      <c r="C91" s="1" t="s">
        <v>18</v>
      </c>
      <c r="D91" s="12">
        <v>45752.00608796296</v>
      </c>
      <c r="E91" s="1" t="s">
        <v>4140</v>
      </c>
      <c r="G91"/>
      <c r="H91"/>
      <c r="I91"/>
      <c r="J91"/>
      <c r="K91"/>
    </row>
    <row r="92" spans="2:11" x14ac:dyDescent="0.25">
      <c r="B92" s="1" t="s">
        <v>4141</v>
      </c>
      <c r="C92" s="1" t="s">
        <v>4142</v>
      </c>
      <c r="D92" s="12">
        <v>45752.91846064815</v>
      </c>
      <c r="E92" s="1" t="s">
        <v>4143</v>
      </c>
      <c r="G92"/>
      <c r="H92"/>
      <c r="I92"/>
      <c r="J92"/>
      <c r="K92"/>
    </row>
    <row r="93" spans="2:11" x14ac:dyDescent="0.25">
      <c r="B93" s="1" t="s">
        <v>4144</v>
      </c>
      <c r="C93" s="1" t="s">
        <v>18</v>
      </c>
      <c r="D93" s="12">
        <v>45753.163946759261</v>
      </c>
      <c r="E93" s="1" t="s">
        <v>4145</v>
      </c>
      <c r="G93"/>
      <c r="H93"/>
      <c r="I93"/>
      <c r="J93"/>
      <c r="K93"/>
    </row>
    <row r="94" spans="2:11" x14ac:dyDescent="0.25">
      <c r="B94" s="1" t="s">
        <v>4146</v>
      </c>
      <c r="C94" s="1" t="s">
        <v>18</v>
      </c>
      <c r="D94" s="12">
        <v>45753.842291666668</v>
      </c>
      <c r="E94" s="1" t="s">
        <v>4147</v>
      </c>
      <c r="G94"/>
      <c r="H94"/>
      <c r="I94"/>
      <c r="J94"/>
      <c r="K94"/>
    </row>
    <row r="95" spans="2:11" x14ac:dyDescent="0.25">
      <c r="B95" s="1" t="s">
        <v>4148</v>
      </c>
      <c r="C95" s="1" t="s">
        <v>24</v>
      </c>
      <c r="D95" s="12">
        <v>45753.98164351852</v>
      </c>
      <c r="E95" s="1" t="s">
        <v>4149</v>
      </c>
      <c r="G95"/>
      <c r="H95"/>
      <c r="I95"/>
      <c r="J95"/>
      <c r="K95"/>
    </row>
    <row r="96" spans="2:11" x14ac:dyDescent="0.25">
      <c r="B96" s="1" t="s">
        <v>4150</v>
      </c>
      <c r="C96" s="1" t="s">
        <v>10</v>
      </c>
      <c r="D96" s="12">
        <v>45755.067037037035</v>
      </c>
      <c r="E96" s="1" t="s">
        <v>4151</v>
      </c>
      <c r="G96"/>
      <c r="H96"/>
      <c r="I96"/>
      <c r="J96"/>
      <c r="K96"/>
    </row>
    <row r="97" spans="2:11" x14ac:dyDescent="0.25">
      <c r="B97" s="1" t="s">
        <v>4152</v>
      </c>
      <c r="C97" s="1" t="s">
        <v>18</v>
      </c>
      <c r="D97" s="12">
        <v>45756.383634259262</v>
      </c>
      <c r="E97" s="1" t="s">
        <v>4153</v>
      </c>
      <c r="G97"/>
      <c r="H97"/>
      <c r="I97"/>
      <c r="J97"/>
      <c r="K97"/>
    </row>
    <row r="98" spans="2:11" x14ac:dyDescent="0.25">
      <c r="B98" s="1" t="s">
        <v>4154</v>
      </c>
      <c r="C98" s="1" t="s">
        <v>24</v>
      </c>
      <c r="D98" s="12">
        <v>45759.059849537036</v>
      </c>
      <c r="E98" s="1" t="s">
        <v>4155</v>
      </c>
      <c r="G98"/>
      <c r="H98"/>
      <c r="I98"/>
      <c r="J98"/>
      <c r="K98"/>
    </row>
    <row r="99" spans="2:11" x14ac:dyDescent="0.25">
      <c r="B99" s="1" t="s">
        <v>4156</v>
      </c>
      <c r="C99" s="1" t="s">
        <v>8</v>
      </c>
      <c r="D99" s="12">
        <v>45765.275104166663</v>
      </c>
      <c r="E99" s="1" t="s">
        <v>4157</v>
      </c>
      <c r="G99"/>
      <c r="H99"/>
      <c r="I99"/>
      <c r="J99"/>
      <c r="K99"/>
    </row>
    <row r="100" spans="2:11" x14ac:dyDescent="0.25">
      <c r="B100" s="1" t="s">
        <v>4158</v>
      </c>
      <c r="C100" s="1" t="s">
        <v>12</v>
      </c>
      <c r="D100" s="12">
        <v>45766.48060185185</v>
      </c>
      <c r="E100" s="1" t="s">
        <v>4159</v>
      </c>
      <c r="G100"/>
      <c r="H100"/>
      <c r="I100"/>
      <c r="J100"/>
      <c r="K100"/>
    </row>
    <row r="101" spans="2:11" x14ac:dyDescent="0.25">
      <c r="B101" s="1" t="s">
        <v>4160</v>
      </c>
      <c r="C101" s="1" t="s">
        <v>12</v>
      </c>
      <c r="D101" s="12">
        <v>45767.434560185182</v>
      </c>
      <c r="E101" s="1" t="s">
        <v>4161</v>
      </c>
      <c r="G101"/>
      <c r="H101"/>
      <c r="I101"/>
      <c r="J101"/>
      <c r="K101"/>
    </row>
    <row r="102" spans="2:11" x14ac:dyDescent="0.25">
      <c r="B102" s="1" t="s">
        <v>4162</v>
      </c>
      <c r="C102" s="1" t="s">
        <v>29</v>
      </c>
      <c r="D102" s="12">
        <v>45767.882141203707</v>
      </c>
      <c r="E102" s="1" t="s">
        <v>4163</v>
      </c>
      <c r="G102"/>
      <c r="H102"/>
      <c r="I102"/>
      <c r="J102"/>
      <c r="K102"/>
    </row>
    <row r="103" spans="2:11" x14ac:dyDescent="0.25">
      <c r="B103" s="1" t="s">
        <v>4164</v>
      </c>
      <c r="C103" s="1" t="s">
        <v>9</v>
      </c>
      <c r="D103" s="12">
        <v>45771.170300925929</v>
      </c>
      <c r="E103" s="1" t="s">
        <v>4165</v>
      </c>
      <c r="G103"/>
      <c r="H103"/>
      <c r="I103"/>
      <c r="J103"/>
      <c r="K103"/>
    </row>
    <row r="104" spans="2:11" x14ac:dyDescent="0.25">
      <c r="B104" s="1" t="s">
        <v>4166</v>
      </c>
      <c r="C104" s="1" t="s">
        <v>9</v>
      </c>
      <c r="D104" s="12">
        <v>45772.151689814818</v>
      </c>
      <c r="E104" s="1" t="s">
        <v>4167</v>
      </c>
      <c r="G104"/>
      <c r="H104"/>
      <c r="I104"/>
      <c r="J104"/>
      <c r="K104"/>
    </row>
    <row r="105" spans="2:11" x14ac:dyDescent="0.25">
      <c r="B105" s="1" t="s">
        <v>4168</v>
      </c>
      <c r="C105" s="1" t="s">
        <v>18</v>
      </c>
      <c r="D105" s="12">
        <v>45773.227488425924</v>
      </c>
      <c r="E105" s="1" t="s">
        <v>4169</v>
      </c>
      <c r="G105"/>
      <c r="H105"/>
      <c r="I105"/>
      <c r="J105"/>
      <c r="K105"/>
    </row>
    <row r="106" spans="2:11" x14ac:dyDescent="0.25">
      <c r="B106" s="1" t="s">
        <v>4170</v>
      </c>
      <c r="C106" s="1" t="s">
        <v>9</v>
      </c>
      <c r="D106" s="12">
        <v>45773.246770833335</v>
      </c>
      <c r="E106" s="1" t="s">
        <v>4171</v>
      </c>
      <c r="G106"/>
      <c r="H106"/>
      <c r="I106"/>
      <c r="J106"/>
      <c r="K106"/>
    </row>
    <row r="107" spans="2:11" x14ac:dyDescent="0.25">
      <c r="B107" s="1" t="s">
        <v>4172</v>
      </c>
      <c r="C107" s="1" t="s">
        <v>9</v>
      </c>
      <c r="D107" s="12">
        <v>45773.959236111114</v>
      </c>
      <c r="E107" s="1" t="s">
        <v>4173</v>
      </c>
      <c r="G107"/>
      <c r="H107"/>
      <c r="I107"/>
      <c r="J107"/>
      <c r="K107"/>
    </row>
    <row r="108" spans="2:11" x14ac:dyDescent="0.25">
      <c r="B108" s="1" t="s">
        <v>4174</v>
      </c>
      <c r="C108" s="1" t="s">
        <v>9</v>
      </c>
      <c r="D108" s="12">
        <v>45774.344687500001</v>
      </c>
      <c r="E108" s="1" t="s">
        <v>4175</v>
      </c>
      <c r="G108"/>
      <c r="H108"/>
      <c r="I108"/>
      <c r="J108"/>
      <c r="K108"/>
    </row>
    <row r="109" spans="2:11" x14ac:dyDescent="0.25">
      <c r="B109" s="1" t="s">
        <v>4176</v>
      </c>
      <c r="C109" s="1" t="s">
        <v>12</v>
      </c>
      <c r="D109" s="12">
        <v>45774.446481481478</v>
      </c>
      <c r="E109" s="1" t="s">
        <v>4177</v>
      </c>
      <c r="G109"/>
      <c r="H109"/>
      <c r="I109"/>
      <c r="J109"/>
      <c r="K109"/>
    </row>
    <row r="110" spans="2:11" x14ac:dyDescent="0.25">
      <c r="B110" s="1" t="s">
        <v>4178</v>
      </c>
      <c r="C110" s="1" t="s">
        <v>22</v>
      </c>
      <c r="D110" s="12">
        <v>45774.92496527778</v>
      </c>
      <c r="E110" s="1" t="s">
        <v>4179</v>
      </c>
      <c r="G110"/>
      <c r="H110"/>
      <c r="I110"/>
      <c r="J110"/>
      <c r="K110"/>
    </row>
    <row r="111" spans="2:11" x14ac:dyDescent="0.25">
      <c r="B111" s="1" t="s">
        <v>4180</v>
      </c>
      <c r="C111" s="1" t="s">
        <v>18</v>
      </c>
      <c r="D111" s="12">
        <v>45775.058136574073</v>
      </c>
      <c r="E111" s="1" t="s">
        <v>4181</v>
      </c>
      <c r="G111"/>
      <c r="H111"/>
      <c r="I111"/>
      <c r="J111"/>
      <c r="K111"/>
    </row>
    <row r="112" spans="2:11" x14ac:dyDescent="0.25">
      <c r="B112" s="1" t="s">
        <v>4182</v>
      </c>
      <c r="C112" s="1" t="s">
        <v>8</v>
      </c>
      <c r="D112" s="12">
        <v>45776.143541666665</v>
      </c>
      <c r="E112" s="1" t="s">
        <v>4183</v>
      </c>
      <c r="G112"/>
      <c r="H112"/>
      <c r="I112"/>
      <c r="J112"/>
      <c r="K112"/>
    </row>
    <row r="113" spans="2:11" x14ac:dyDescent="0.25">
      <c r="B113" s="1" t="s">
        <v>4184</v>
      </c>
      <c r="C113" s="1" t="s">
        <v>4085</v>
      </c>
      <c r="D113" s="12">
        <v>45776.542002314818</v>
      </c>
      <c r="E113" s="1" t="s">
        <v>4185</v>
      </c>
      <c r="G113"/>
      <c r="H113"/>
      <c r="I113"/>
      <c r="J113"/>
      <c r="K113"/>
    </row>
    <row r="114" spans="2:11" x14ac:dyDescent="0.25">
      <c r="B114" s="1" t="s">
        <v>4186</v>
      </c>
      <c r="C114" s="1" t="s">
        <v>8</v>
      </c>
      <c r="D114" s="12">
        <v>45777.064884259256</v>
      </c>
      <c r="E114" s="1" t="s">
        <v>4187</v>
      </c>
      <c r="G114"/>
      <c r="H114"/>
      <c r="I114"/>
      <c r="J114"/>
      <c r="K114"/>
    </row>
    <row r="115" spans="2:11" x14ac:dyDescent="0.25">
      <c r="B115" s="1" t="s">
        <v>4188</v>
      </c>
      <c r="C115" s="1" t="s">
        <v>8</v>
      </c>
      <c r="D115" s="12">
        <v>45778.095821759256</v>
      </c>
      <c r="E115" s="1" t="s">
        <v>4189</v>
      </c>
      <c r="G115"/>
      <c r="H115"/>
      <c r="I115"/>
      <c r="J115"/>
      <c r="K115"/>
    </row>
  </sheetData>
  <phoneticPr fontId="1"/>
  <pageMargins left="0.75" right="0.75" top="1" bottom="1" header="0.5" footer="0.5"/>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データまとめ 簡易版</vt:lpstr>
      <vt:lpstr>データまとめ 完全版</vt:lpstr>
      <vt:lpstr>2023年上半期</vt:lpstr>
      <vt:lpstr>2023年下半期</vt:lpstr>
      <vt:lpstr>2024年上半期</vt:lpstr>
      <vt:lpstr>2024年下半期</vt:lpstr>
      <vt:lpstr>2025年上半期</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正樹 長尾</cp:lastModifiedBy>
  <dcterms:created xsi:type="dcterms:W3CDTF">2024-07-21T02:22:46Z</dcterms:created>
  <dcterms:modified xsi:type="dcterms:W3CDTF">2025-05-01T04:20:39Z</dcterms:modified>
</cp:coreProperties>
</file>