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720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24519"/>
</workbook>
</file>

<file path=xl/calcChain.xml><?xml version="1.0" encoding="utf-8"?>
<calcChain xmlns="http://schemas.openxmlformats.org/spreadsheetml/2006/main">
  <c r="F11" i="3"/>
  <c r="F10"/>
  <c r="F9"/>
  <c r="E11"/>
  <c r="E10"/>
  <c r="E9"/>
  <c r="D11"/>
  <c r="D10"/>
  <c r="D9"/>
  <c r="C11"/>
  <c r="C10"/>
  <c r="C9"/>
  <c r="B11"/>
  <c r="B10"/>
  <c r="B9"/>
  <c r="F5"/>
  <c r="F4"/>
  <c r="F3"/>
  <c r="F2"/>
  <c r="E5"/>
  <c r="E4"/>
  <c r="E3"/>
  <c r="E2"/>
  <c r="D5"/>
  <c r="D4"/>
  <c r="D3"/>
  <c r="D2"/>
  <c r="C5"/>
  <c r="C4"/>
  <c r="C3"/>
  <c r="C2"/>
  <c r="B5"/>
  <c r="B4"/>
  <c r="B3"/>
  <c r="B2"/>
  <c r="F52" i="1"/>
  <c r="F49"/>
  <c r="F48"/>
  <c r="F47"/>
  <c r="F45"/>
  <c r="F44"/>
  <c r="F43"/>
  <c r="F42"/>
  <c r="F39"/>
  <c r="F38"/>
  <c r="F37"/>
  <c r="F36"/>
  <c r="F33"/>
  <c r="F32"/>
  <c r="F31"/>
  <c r="F30"/>
  <c r="F29"/>
  <c r="F10" i="2" l="1"/>
  <c r="F11"/>
  <c r="F9"/>
  <c r="E10"/>
  <c r="E11"/>
  <c r="E9"/>
  <c r="D10"/>
  <c r="D11"/>
  <c r="D9"/>
  <c r="C10"/>
  <c r="C11"/>
  <c r="C9"/>
  <c r="B10"/>
  <c r="B11"/>
  <c r="B9"/>
  <c r="F3"/>
  <c r="F4"/>
  <c r="F5"/>
  <c r="F2"/>
  <c r="E3"/>
  <c r="E4"/>
  <c r="E5"/>
  <c r="E2"/>
  <c r="D3"/>
  <c r="D4"/>
  <c r="D5"/>
  <c r="D2"/>
  <c r="C3"/>
  <c r="C4"/>
  <c r="C5"/>
  <c r="C2"/>
  <c r="B3"/>
  <c r="B4"/>
  <c r="B5"/>
  <c r="B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<sst xmlns="http://schemas.openxmlformats.org/spreadsheetml/2006/main" count="1531" uniqueCount="76">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</sst>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opLeftCell="A33" workbookViewId="0">
      <selection activeCell="F53" sqref="F53"/>
    </sheetView>
  </sheetViews>
  <sheetFormatPr defaultRowHeight="14.4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>
      <c r="F28" s="3" t="s">
        <v>23</v>
      </c>
    </row>
    <row r="29" spans="1:7">
      <c r="E29" s="4" t="s">
        <v>35</v>
      </c>
      <c r="F29">
        <f>COUNTIFS(G2:G25,"Boston")</f>
        <v>4</v>
      </c>
    </row>
    <row r="30" spans="1:7">
      <c r="E30" s="4" t="s">
        <v>36</v>
      </c>
      <c r="F30">
        <f>COUNTIFS(D2:D25,"microwave")</f>
        <v>5</v>
      </c>
    </row>
    <row r="31" spans="1:7">
      <c r="E31" s="4" t="s">
        <v>37</v>
      </c>
      <c r="F31">
        <f>COUNTIFS(F2:F25,"truck 3")</f>
        <v>8</v>
      </c>
    </row>
    <row r="32" spans="1:7">
      <c r="E32" s="4" t="s">
        <v>38</v>
      </c>
      <c r="F32">
        <f>COUNTIFS(C2:C25,"Peter white")</f>
        <v>6</v>
      </c>
    </row>
    <row r="33" spans="5:6">
      <c r="E33" s="4" t="s">
        <v>30</v>
      </c>
      <c r="F33">
        <f>COUNTIFS(E2:E25,"&lt;20")</f>
        <v>9</v>
      </c>
    </row>
    <row r="35" spans="5:6">
      <c r="F35" s="3" t="s">
        <v>24</v>
      </c>
    </row>
    <row r="36" spans="5:6">
      <c r="E36" s="4" t="s">
        <v>27</v>
      </c>
      <c r="F36">
        <f>SUMIFS(E2:E25,D2:D25,"refrigerator")</f>
        <v>105</v>
      </c>
    </row>
    <row r="37" spans="5:6">
      <c r="E37" s="4" t="s">
        <v>28</v>
      </c>
      <c r="F37">
        <f>SUMIFS(E2:E25,D2:D25,"washing machine")</f>
        <v>164</v>
      </c>
    </row>
    <row r="38" spans="5:6">
      <c r="E38" s="4" t="s">
        <v>34</v>
      </c>
      <c r="F38">
        <f>SUMIFS(E2:E25,F2:F25,"truck 4")</f>
        <v>156</v>
      </c>
    </row>
    <row r="39" spans="5:6">
      <c r="E39" s="4" t="s">
        <v>44</v>
      </c>
      <c r="F39">
        <f>SUMIFS(E2:E25,F2:F25,"truck*")</f>
        <v>511</v>
      </c>
    </row>
    <row r="41" spans="5:6">
      <c r="E41" s="4"/>
      <c r="F41" s="3" t="s">
        <v>25</v>
      </c>
    </row>
    <row r="42" spans="5:6">
      <c r="E42" s="4" t="s">
        <v>39</v>
      </c>
      <c r="F42">
        <f>COUNTIFS(D2:D25,"microwave",G2:G25,"Boston")</f>
        <v>2</v>
      </c>
    </row>
    <row r="43" spans="5:6">
      <c r="E43" s="4" t="s">
        <v>40</v>
      </c>
      <c r="F43">
        <f>COUNTIFS(C2:C25,"Peter White",F2:F25,"truck 1")</f>
        <v>2</v>
      </c>
    </row>
    <row r="44" spans="5:6">
      <c r="E44" s="4" t="s">
        <v>41</v>
      </c>
      <c r="F44">
        <f>COUNTIFS(B2:B25,"&gt;2/3/2013",G2:G25,"Boston")</f>
        <v>2</v>
      </c>
    </row>
    <row r="45" spans="5:6">
      <c r="E45" s="4" t="s">
        <v>42</v>
      </c>
      <c r="F45">
        <f>COUNTIFS(B2:B25,"&gt;=2/3/2013",B2:B25,"&lt;=2/6/2013")</f>
        <v>14</v>
      </c>
    </row>
    <row r="46" spans="5:6">
      <c r="F46" s="3" t="s">
        <v>26</v>
      </c>
    </row>
    <row r="47" spans="5:6">
      <c r="E47" s="4" t="s">
        <v>31</v>
      </c>
      <c r="F47">
        <f>SUMIFS(E2:E25,D2:D25,"microwave",G2:G25,"NY")</f>
        <v>25</v>
      </c>
    </row>
    <row r="48" spans="5:6">
      <c r="E48" s="4" t="s">
        <v>33</v>
      </c>
      <c r="F48">
        <f>SUMIFS(E2:E25,G2:G25,"Pittsburgh",F2:F25,"truck 1")</f>
        <v>75</v>
      </c>
    </row>
    <row r="49" spans="5:6">
      <c r="E49" s="4" t="s">
        <v>43</v>
      </c>
      <c r="F49">
        <f>SUMIFS(E2:E25,B2:B25,"&gt;=2/3/2013",B2:B25,"&lt;=2/6/2013")</f>
        <v>309</v>
      </c>
    </row>
    <row r="52" spans="5:6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tabSelected="1" topLeftCell="A235" workbookViewId="0">
      <selection activeCell="F17" sqref="F17"/>
    </sheetView>
  </sheetViews>
  <sheetFormatPr defaultRowHeight="14.4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COUNTIFS(B16:B241,"shaving")</f>
        <v>71</v>
      </c>
      <c r="C2" s="2">
        <f>SUMIFS(E16:E241,B16:B241,"shaving")</f>
        <v>717</v>
      </c>
      <c r="D2" s="2">
        <f>COUNTIFS(D16:D241,"cash",B16:B241,"shaving")</f>
        <v>42</v>
      </c>
      <c r="E2" s="2">
        <f>COUNTIFS(D16:D241,"credit card",B16:B241,"shaving")</f>
        <v>29</v>
      </c>
      <c r="F2" s="2">
        <f>SUMIFS(E16:E241,D16:D241,"cash",B16:B241,"shaving")</f>
        <v>414</v>
      </c>
    </row>
    <row r="3" spans="1:6">
      <c r="A3" s="9" t="s">
        <v>47</v>
      </c>
      <c r="B3" s="2">
        <f>COUNTIFS(B16:B241,"Washing and combing")</f>
        <v>46</v>
      </c>
      <c r="C3" s="2">
        <f>SUMIFS(E16:E241,B16:B241,"Washing and combing")</f>
        <v>1934</v>
      </c>
      <c r="D3" s="2">
        <f>COUNTIFS(D16:D241,"cash",B16:B241,"Washing and combing")</f>
        <v>31</v>
      </c>
      <c r="E3" s="2">
        <f>COUNTIFS(D16:D241,"credit card",B16:B241,"washing and combing")</f>
        <v>15</v>
      </c>
      <c r="F3" s="2">
        <f>SUMIFS(E16:E241,D16:D241,"cash",B16:B241,"Washing and combing")</f>
        <v>1350</v>
      </c>
    </row>
    <row r="4" spans="1:6">
      <c r="A4" s="10" t="s">
        <v>48</v>
      </c>
      <c r="B4" s="2">
        <f>COUNTIFS(B16:B241,"Dyeing")</f>
        <v>50</v>
      </c>
      <c r="C4" s="2">
        <f>SUMIFS(E16:E241,B16:B241,"Dyeing")</f>
        <v>1650</v>
      </c>
      <c r="D4" s="2">
        <f>COUNTIFS(D16:D241,"cash",B16:B241,"Dyeing")</f>
        <v>35</v>
      </c>
      <c r="E4" s="2">
        <f>COUNTIFS(D16:D241,"credit card",B16:B241,"Dyeing")</f>
        <v>15</v>
      </c>
      <c r="F4" s="2">
        <f>SUMIFS(E16:E241,D16:D241,"cash",B16:B241,"Dyeing")</f>
        <v>1155</v>
      </c>
    </row>
    <row r="5" spans="1:6">
      <c r="A5" s="2" t="s">
        <v>52</v>
      </c>
      <c r="B5" s="2">
        <f>COUNTIFS(B16:B241,"Meeting hairstyles")</f>
        <v>32</v>
      </c>
      <c r="C5" s="2">
        <f>SUMIFS(E16:E241,B16:B241,"Meeting hairstyles")</f>
        <v>1119</v>
      </c>
      <c r="D5" s="2">
        <f>COUNTIFS(D16:D241,"cash",B16:B241,"Meeting hairstyles")</f>
        <v>21</v>
      </c>
      <c r="E5" s="2">
        <f>COUNTIFS(D16:D241,"credit card",B16:B241,"Meeting hairstyles")</f>
        <v>11</v>
      </c>
      <c r="F5" s="2">
        <f>SUMIFS(E16:E241,D16:D241,"cash",B16:B241,"Meeting hairstyles")</f>
        <v>735</v>
      </c>
    </row>
    <row r="6" spans="1:6">
      <c r="A6" s="17"/>
      <c r="B6" s="17"/>
      <c r="C6" s="17"/>
      <c r="D6" s="17"/>
      <c r="E6" s="17"/>
      <c r="F6" s="17"/>
    </row>
    <row r="8" spans="1:6" ht="47.2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COUNTIF(C16:C241,"Jane")</f>
        <v>25</v>
      </c>
      <c r="C9" s="2">
        <f>SUMIFS(E16:E241,C16:C241,"Jane")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SUMIFS(E16:E241,B16:B241,"shaving",A16:A241,"&gt;=5/10/2013",A16:A241,"&lt;=5/20/2013",C16:C241,"Jane")</f>
        <v>31</v>
      </c>
    </row>
    <row r="10" spans="1:6">
      <c r="A10" s="9" t="s">
        <v>54</v>
      </c>
      <c r="B10" s="2">
        <f>COUNTIF(C16:C241,"Martha")</f>
        <v>31</v>
      </c>
      <c r="C10" s="2">
        <f>SUMIFS(E16:E241,C16:C241,"martha")</f>
        <v>965</v>
      </c>
      <c r="D10" s="2">
        <f>COUNTIFS(B16:B241,"shaving",C16:C241,"Martha")</f>
        <v>8</v>
      </c>
      <c r="E10" s="2">
        <f>COUNTIFS(B16:B241,"kids",C16:C241,"Martha")</f>
        <v>1</v>
      </c>
      <c r="F10" s="2">
        <f>SUMIFS(E16:E241,B16:B241,"shaving",A16:A241,"&gt;=5/10/2013",A16:A241,"&lt;=5/20/2013",C16:C241,"Martha")</f>
        <v>24</v>
      </c>
    </row>
    <row r="11" spans="1:6">
      <c r="A11" s="9" t="s">
        <v>56</v>
      </c>
      <c r="B11" s="2">
        <f>COUNTIF(C16:C241,"Alex")</f>
        <v>23</v>
      </c>
      <c r="C11" s="2">
        <f>SUMIFS(E16:E241,C16:C241,"Alex")</f>
        <v>701</v>
      </c>
      <c r="D11" s="2">
        <f>COUNTIFS(B16:B241,"shaving",C16:C241,"Alex")</f>
        <v>5</v>
      </c>
      <c r="E11" s="2">
        <f>COUNTIFS(B16:B241,"kids",C16:C241,"alex")</f>
        <v>1</v>
      </c>
      <c r="F11" s="2">
        <f>SUMIFS(E16:E241,B16:B241,"shaving",A16:A241,"&gt;=5/10/2013",A16:A241,"&lt;=5/20/2013",C16:C241,"alex")</f>
        <v>38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1"/>
  <sheetViews>
    <sheetView workbookViewId="0">
      <selection activeCell="F9" sqref="F9"/>
    </sheetView>
  </sheetViews>
  <sheetFormatPr defaultRowHeight="14.4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>
      <c r="A6" s="17"/>
      <c r="B6" s="17"/>
      <c r="C6" s="17"/>
      <c r="D6" s="17"/>
      <c r="E6" s="17"/>
      <c r="F6" s="17"/>
    </row>
    <row r="8" spans="1:6" ht="48.7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8"/>
  <sheetViews>
    <sheetView workbookViewId="0">
      <selection activeCell="C13" sqref="C13"/>
    </sheetView>
  </sheetViews>
  <sheetFormatPr defaultRowHeight="14.4"/>
  <sheetData>
    <row r="8" spans="2:2" ht="31.2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2022-04-24T04:10:19Z</dcterms:modified>
</cp:coreProperties>
</file>