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A0EB5970-620B-4045-882C-DAF5D70F6064}" xr6:coauthVersionLast="47" xr6:coauthVersionMax="47" xr10:uidLastSave="{00000000-0000-0000-0000-000000000000}"/>
  <bookViews>
    <workbookView xWindow="-110" yWindow="-110" windowWidth="19420" windowHeight="10300" xr2:uid="{90809D43-D9A1-42E6-A351-E13E334B760F}"/>
  </bookViews>
  <sheets>
    <sheet name="StoreRecommendation" sheetId="1" r:id="rId1"/>
    <sheet name="PetSuggestion" sheetId="2" r:id="rId2"/>
    <sheet name="VacationRecommendation" sheetId="3" r:id="rId3"/>
    <sheet name="OptimalPrinter" sheetId="4" r:id="rId4"/>
    <sheet name="UntangleCellBill" sheetId="5" r:id="rId5"/>
    <sheet name="VehicleSugges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6" l="1"/>
  <c r="I26" i="6"/>
  <c r="G26" i="6"/>
  <c r="H24" i="6"/>
  <c r="I24" i="6"/>
  <c r="G24" i="6"/>
  <c r="H25" i="6"/>
  <c r="I25" i="6"/>
  <c r="G25" i="6"/>
  <c r="G21" i="6"/>
  <c r="H21" i="6"/>
  <c r="I21" i="6"/>
  <c r="G22" i="6"/>
  <c r="H22" i="6"/>
  <c r="I22" i="6"/>
  <c r="H20" i="6"/>
  <c r="I20" i="6"/>
  <c r="G20" i="6"/>
  <c r="H18" i="6"/>
  <c r="I18" i="6"/>
  <c r="G18" i="6"/>
  <c r="G14" i="6"/>
  <c r="H14" i="6"/>
  <c r="I14" i="6"/>
  <c r="G15" i="6"/>
  <c r="H15" i="6"/>
  <c r="I15" i="6"/>
  <c r="G16" i="6"/>
  <c r="H16" i="6"/>
  <c r="I16" i="6"/>
  <c r="H13" i="6"/>
  <c r="I13" i="6"/>
  <c r="G13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H4" i="6"/>
  <c r="I4" i="6"/>
  <c r="G4" i="6"/>
  <c r="H3" i="6"/>
  <c r="I3" i="6"/>
  <c r="G3" i="6"/>
  <c r="C26" i="6"/>
  <c r="D26" i="6"/>
  <c r="B26" i="6"/>
  <c r="C24" i="6"/>
  <c r="D24" i="6"/>
  <c r="B24" i="6"/>
  <c r="C22" i="6"/>
  <c r="D22" i="6"/>
  <c r="B22" i="6"/>
  <c r="C18" i="6"/>
  <c r="D18" i="6"/>
  <c r="B18" i="6"/>
  <c r="C16" i="6"/>
  <c r="C10" i="6" s="1"/>
  <c r="D16" i="6"/>
  <c r="B16" i="6"/>
  <c r="B10" i="6" s="1"/>
  <c r="D10" i="6"/>
  <c r="G22" i="5"/>
  <c r="B22" i="5"/>
  <c r="G21" i="5"/>
  <c r="D15" i="5"/>
  <c r="B21" i="5"/>
  <c r="G20" i="5"/>
  <c r="E20" i="5"/>
  <c r="C20" i="5"/>
  <c r="B20" i="5"/>
  <c r="B14" i="5"/>
  <c r="C14" i="5"/>
  <c r="D14" i="5"/>
  <c r="E14" i="5"/>
  <c r="G14" i="5"/>
  <c r="G16" i="5"/>
  <c r="D16" i="5"/>
  <c r="B16" i="5"/>
  <c r="C10" i="4"/>
  <c r="E10" i="4" s="1"/>
  <c r="F10" i="4" s="1"/>
  <c r="B23" i="4" s="1"/>
  <c r="C23" i="4" s="1"/>
  <c r="E23" i="4" s="1"/>
  <c r="C8" i="4"/>
  <c r="E8" i="4" s="1"/>
  <c r="F8" i="4" s="1"/>
  <c r="B14" i="4" s="1"/>
  <c r="H26" i="3"/>
  <c r="G28" i="3"/>
  <c r="H28" i="3" s="1"/>
  <c r="G27" i="3"/>
  <c r="H27" i="3" s="1"/>
  <c r="E27" i="3"/>
  <c r="E28" i="3"/>
  <c r="D28" i="3"/>
  <c r="C28" i="3"/>
  <c r="C27" i="3"/>
  <c r="E23" i="3"/>
  <c r="D23" i="3"/>
  <c r="C23" i="3"/>
  <c r="C22" i="3"/>
  <c r="G26" i="3"/>
  <c r="E22" i="3"/>
  <c r="G21" i="3"/>
  <c r="H21" i="3" s="1"/>
  <c r="F5" i="3"/>
  <c r="F4" i="3"/>
  <c r="C3" i="2"/>
  <c r="F3" i="2" s="1"/>
  <c r="F2" i="2"/>
  <c r="E3" i="2"/>
  <c r="E2" i="2"/>
  <c r="D3" i="2"/>
  <c r="D2" i="2"/>
  <c r="C2" i="2"/>
  <c r="H18" i="1"/>
  <c r="O18" i="1"/>
  <c r="N18" i="1"/>
  <c r="M18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N3" i="1"/>
  <c r="O3" i="1"/>
  <c r="M3" i="1"/>
  <c r="J18" i="1"/>
  <c r="I1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15" i="5" l="1"/>
  <c r="B24" i="4"/>
  <c r="C24" i="4" s="1"/>
  <c r="E24" i="4" s="1"/>
  <c r="B22" i="4"/>
  <c r="C22" i="4" s="1"/>
  <c r="E22" i="4" s="1"/>
  <c r="B15" i="4"/>
  <c r="C15" i="4" s="1"/>
  <c r="E15" i="4" s="1"/>
  <c r="C14" i="4"/>
  <c r="E14" i="4" s="1"/>
  <c r="B13" i="4"/>
  <c r="C13" i="4" s="1"/>
  <c r="E13" i="4" s="1"/>
  <c r="G22" i="3"/>
  <c r="H22" i="3" s="1"/>
  <c r="G23" i="3"/>
  <c r="H23" i="3" s="1"/>
</calcChain>
</file>

<file path=xl/sharedStrings.xml><?xml version="1.0" encoding="utf-8"?>
<sst xmlns="http://schemas.openxmlformats.org/spreadsheetml/2006/main" count="198" uniqueCount="126">
  <si>
    <t>Ball Point Pens</t>
  </si>
  <si>
    <t>T1-35 Calculator</t>
  </si>
  <si>
    <t>100 page notebooks</t>
  </si>
  <si>
    <t>Bottle of 8oz glue</t>
  </si>
  <si>
    <t>Rolls of clear tape</t>
  </si>
  <si>
    <t>Eraser</t>
  </si>
  <si>
    <t>No. 2 Pencils</t>
  </si>
  <si>
    <t>2 Inch Binder</t>
  </si>
  <si>
    <t>USB stick 5gb</t>
  </si>
  <si>
    <t>Box of Color markers</t>
  </si>
  <si>
    <t>Stapler</t>
  </si>
  <si>
    <t>Planner book</t>
  </si>
  <si>
    <t>Protractor</t>
  </si>
  <si>
    <t>Compass</t>
  </si>
  <si>
    <t>Bottle Liquid Paper</t>
  </si>
  <si>
    <t>PoundLand</t>
  </si>
  <si>
    <t>Rymann</t>
  </si>
  <si>
    <t>Tesco</t>
  </si>
  <si>
    <t>Susan</t>
  </si>
  <si>
    <t>Total</t>
  </si>
  <si>
    <t>Tim</t>
  </si>
  <si>
    <t>Cat Accessories</t>
  </si>
  <si>
    <t>Cost</t>
  </si>
  <si>
    <t>Collar</t>
  </si>
  <si>
    <t>Small ID tag</t>
  </si>
  <si>
    <t>Food and Water Bowl</t>
  </si>
  <si>
    <t>Cat Food</t>
  </si>
  <si>
    <t>Box of Cat food</t>
  </si>
  <si>
    <t>Kitty Litter</t>
  </si>
  <si>
    <t>Dog Accesoories</t>
  </si>
  <si>
    <t>Dog Food</t>
  </si>
  <si>
    <t>Collar(Large)</t>
  </si>
  <si>
    <t>Large ID Tag</t>
  </si>
  <si>
    <t>Leash</t>
  </si>
  <si>
    <t>Bag of Dog Food</t>
  </si>
  <si>
    <t>Dog Treats</t>
  </si>
  <si>
    <t>Accessories Cost</t>
  </si>
  <si>
    <t>Food Cost</t>
  </si>
  <si>
    <t>Yearly Cost</t>
  </si>
  <si>
    <t>1st Year Cost</t>
  </si>
  <si>
    <t>Dog</t>
  </si>
  <si>
    <t>Cat</t>
  </si>
  <si>
    <t>Carribean Cruise</t>
  </si>
  <si>
    <t>Air Fares</t>
  </si>
  <si>
    <t>Miami</t>
  </si>
  <si>
    <t>Orlando</t>
  </si>
  <si>
    <t>Chicago</t>
  </si>
  <si>
    <t>Hotel Costs/Day</t>
  </si>
  <si>
    <t>Car Rental/Day</t>
  </si>
  <si>
    <t>Attractions Cost</t>
  </si>
  <si>
    <t>Orlando Attractions</t>
  </si>
  <si>
    <t>Attraction</t>
  </si>
  <si>
    <t xml:space="preserve"> Disneyland</t>
  </si>
  <si>
    <t>Universal Studios</t>
  </si>
  <si>
    <t>Sea World</t>
  </si>
  <si>
    <t>Busch Gardens</t>
  </si>
  <si>
    <t>Natural History</t>
  </si>
  <si>
    <t>Chicago Museum of Art</t>
  </si>
  <si>
    <t>Science Museum</t>
  </si>
  <si>
    <t>Museum of Broadcast History</t>
  </si>
  <si>
    <t>Chicago Attractions</t>
  </si>
  <si>
    <t>Susan's Trip Cost/Head</t>
  </si>
  <si>
    <t>Tim's Trip Cost/Head</t>
  </si>
  <si>
    <t>Total for 2 people</t>
  </si>
  <si>
    <t>Hotel for 5 Nights</t>
  </si>
  <si>
    <t>Car Rental for 4 days</t>
  </si>
  <si>
    <t>Food cost for 4 days</t>
  </si>
  <si>
    <t>Total attractions cost</t>
  </si>
  <si>
    <t>Total/head</t>
  </si>
  <si>
    <t>Total for 4 people</t>
  </si>
  <si>
    <t>Pages</t>
  </si>
  <si>
    <t>Epsilon</t>
  </si>
  <si>
    <t>HP</t>
  </si>
  <si>
    <t>Zero</t>
  </si>
  <si>
    <t>Catridge Cost</t>
  </si>
  <si>
    <t>Susan's Requirements</t>
  </si>
  <si>
    <t>Num Pages/Day</t>
  </si>
  <si>
    <t>Pages/Month</t>
  </si>
  <si>
    <t>Pages/Week</t>
  </si>
  <si>
    <t>Catridges Required</t>
  </si>
  <si>
    <t>Catridges Cost</t>
  </si>
  <si>
    <t>Total Cost</t>
  </si>
  <si>
    <t>Pages/Year</t>
  </si>
  <si>
    <t>Tim's Requirements</t>
  </si>
  <si>
    <t>Info for Susan</t>
  </si>
  <si>
    <t>Info for Tim</t>
  </si>
  <si>
    <t>Printer Cost</t>
  </si>
  <si>
    <t>Data Cost</t>
  </si>
  <si>
    <t>Monthly Cost</t>
  </si>
  <si>
    <t>Taxes and Fees</t>
  </si>
  <si>
    <t>Phone rent</t>
  </si>
  <si>
    <t>Minimum Contract</t>
  </si>
  <si>
    <t>Down Payment</t>
  </si>
  <si>
    <t>O2</t>
  </si>
  <si>
    <t>Vodafone</t>
  </si>
  <si>
    <t>Three</t>
  </si>
  <si>
    <t>No. of Months</t>
  </si>
  <si>
    <t>Data needed</t>
  </si>
  <si>
    <t>Susan's Estimate</t>
  </si>
  <si>
    <t>No.of Months</t>
  </si>
  <si>
    <t>Data Needed</t>
  </si>
  <si>
    <t>Tim's Estimate</t>
  </si>
  <si>
    <t>Cost for 2 years</t>
  </si>
  <si>
    <t>Susan's Cost</t>
  </si>
  <si>
    <t>Initial Costs</t>
  </si>
  <si>
    <t>Purchase Price</t>
  </si>
  <si>
    <t>Taxes</t>
  </si>
  <si>
    <t>Yearly Costs</t>
  </si>
  <si>
    <t>Insurance</t>
  </si>
  <si>
    <t>License</t>
  </si>
  <si>
    <t>Gas</t>
  </si>
  <si>
    <t>Gas Cost Calculation</t>
  </si>
  <si>
    <t>Chevy Spark</t>
  </si>
  <si>
    <t>Ford Mustang</t>
  </si>
  <si>
    <t>Cadillac Escalade</t>
  </si>
  <si>
    <t>MPG</t>
  </si>
  <si>
    <t>Cost per gallon of gas</t>
  </si>
  <si>
    <t>Total Annual Purchases</t>
  </si>
  <si>
    <t>Total Annual Costs(Lic + Ins + Gas)</t>
  </si>
  <si>
    <t>Miles Driven per Year</t>
  </si>
  <si>
    <t>Miles to drive each year</t>
  </si>
  <si>
    <t>Goal for maximum miles</t>
  </si>
  <si>
    <t>Total Life of Car</t>
  </si>
  <si>
    <t>Annual Costs X Years of Life</t>
  </si>
  <si>
    <t>Total Cost for First Year</t>
  </si>
  <si>
    <t>Tim's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</si>
</sst>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£-809]* #,##0.00_-;\-[$£-809]* #,##0.00_-;_-[$£-809]* &quot;-&quot;??_-;_-@_-"/>
    <numFmt numFmtId="167" formatCode="_([$€-2]\ * #,##0.00_);_([$€-2]\ * \(#,##0.00\);_([$€-2]\ 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0" fillId="0" borderId="0" xfId="0" applyNumberFormat="1"/>
    <xf numFmtId="44" fontId="0" fillId="0" borderId="0" xfId="2" applyFont="1"/>
    <xf numFmtId="164" fontId="0" fillId="0" borderId="0" xfId="2" applyNumberFormat="1" applyFont="1"/>
    <xf numFmtId="167" fontId="0" fillId="0" borderId="0" xfId="0" applyNumberFormat="1"/>
    <xf numFmtId="44" fontId="0" fillId="0" borderId="0" xfId="0" applyNumberFormat="1"/>
    <xf numFmtId="0" fontId="0" fillId="0" borderId="0" xfId="0" applyAlignment="1">
      <alignment wrapText="1"/>
    </xf>
    <xf numFmtId="43" fontId="0" fillId="0" borderId="0" xfId="1" applyFont="1"/>
    <xf numFmtId="43" fontId="0" fillId="0" borderId="0" xfId="0" applyNumberFormat="1"/>
    <xf numFmtId="167" fontId="0" fillId="0" borderId="0" xfId="2" applyNumberFormat="1" applyFont="1"/>
    <xf numFmtId="0" fontId="2" fillId="2" borderId="0" xfId="0" applyFont="1" applyFill="1"/>
    <xf numFmtId="0" fontId="0" fillId="2" borderId="0" xfId="0" applyFill="1"/>
    <xf numFmtId="164" fontId="0" fillId="2" borderId="0" xfId="0" applyNumberFormat="1" applyFill="1"/>
    <xf numFmtId="0" fontId="2" fillId="3" borderId="0" xfId="0" applyFont="1" applyFill="1"/>
    <xf numFmtId="164" fontId="0" fillId="3" borderId="0" xfId="0" applyNumberForma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43" fontId="0" fillId="4" borderId="0" xfId="1" applyFont="1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43" fontId="0" fillId="5" borderId="0" xfId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</a:t>
            </a:r>
            <a:r>
              <a:rPr lang="en-US" baseline="0"/>
              <a:t>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StoreRecommendation!$H$2:$J$2</c:f>
              <c:strCache>
                <c:ptCount val="3"/>
                <c:pt idx="0">
                  <c:v>Rymann</c:v>
                </c:pt>
                <c:pt idx="1">
                  <c:v>PoundLand</c:v>
                </c:pt>
                <c:pt idx="2">
                  <c:v>Tesco</c:v>
                </c:pt>
              </c:strCache>
            </c:strRef>
          </c:cat>
          <c:val>
            <c:numRef>
              <c:f>StoreRecommendation!$H$18:$J$18</c:f>
              <c:numCache>
                <c:formatCode>_-[$£-809]* #,##0.00_-;\-[$£-809]* #,##0.00_-;_-[$£-809]* "-"??_-;_-@_-</c:formatCode>
                <c:ptCount val="3"/>
                <c:pt idx="0">
                  <c:v>91.7</c:v>
                </c:pt>
                <c:pt idx="1">
                  <c:v>92.85</c:v>
                </c:pt>
                <c:pt idx="2">
                  <c:v>126.6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E-4BB0-86FF-1B1E1E41F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3051759"/>
        <c:axId val="963033455"/>
      </c:barChart>
      <c:catAx>
        <c:axId val="96305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33455"/>
        <c:crosses val="autoZero"/>
        <c:auto val="1"/>
        <c:lblAlgn val="ctr"/>
        <c:lblOffset val="100"/>
        <c:noMultiLvlLbl val="0"/>
      </c:catAx>
      <c:valAx>
        <c:axId val="9630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5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UntangleCellBill!$G$13</c:f>
              <c:strCache>
                <c:ptCount val="1"/>
                <c:pt idx="0">
                  <c:v>Cost for 2 years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UntangleCellBill!$A$14:$A$16</c:f>
              <c:strCache>
                <c:ptCount val="3"/>
                <c:pt idx="0">
                  <c:v>O2</c:v>
                </c:pt>
                <c:pt idx="1">
                  <c:v>Vodafone</c:v>
                </c:pt>
                <c:pt idx="2">
                  <c:v>Three</c:v>
                </c:pt>
              </c:strCache>
            </c:strRef>
          </c:cat>
          <c:val>
            <c:numRef>
              <c:f>UntangleCellBill!$G$14:$G$16</c:f>
              <c:numCache>
                <c:formatCode>_([$€-2]\ * #,##0.00_);_([$€-2]\ * \(#,##0.00\);_([$€-2]\ * "-"??_);_(@_)</c:formatCode>
                <c:ptCount val="3"/>
                <c:pt idx="0">
                  <c:v>2364</c:v>
                </c:pt>
                <c:pt idx="1">
                  <c:v>1220</c:v>
                </c:pt>
                <c:pt idx="2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C-4820-8806-B224DA1735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7603503"/>
        <c:axId val="1187607663"/>
        <c:axId val="0"/>
      </c:bar3DChart>
      <c:catAx>
        <c:axId val="118760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607663"/>
        <c:crosses val="autoZero"/>
        <c:auto val="1"/>
        <c:lblAlgn val="ctr"/>
        <c:lblOffset val="100"/>
        <c:noMultiLvlLbl val="0"/>
      </c:catAx>
      <c:valAx>
        <c:axId val="1187607663"/>
        <c:scaling>
          <c:orientation val="minMax"/>
        </c:scaling>
        <c:delete val="1"/>
        <c:axPos val="l"/>
        <c:numFmt formatCode="_([$€-2]\ * #,##0.00_);_([$€-2]\ * \(#,##0.00\);_([$€-2]\ * &quot;-&quot;??_);_(@_)" sourceLinked="1"/>
        <c:majorTickMark val="out"/>
        <c:minorTickMark val="none"/>
        <c:tickLblPos val="nextTo"/>
        <c:crossAx val="118760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UntangleCellBill!$G$19</c:f>
              <c:strCache>
                <c:ptCount val="1"/>
                <c:pt idx="0">
                  <c:v>Cost for 2 years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UntangleCellBill!$A$20:$A$22</c:f>
              <c:strCache>
                <c:ptCount val="3"/>
                <c:pt idx="0">
                  <c:v>O2</c:v>
                </c:pt>
                <c:pt idx="1">
                  <c:v>Vodafone</c:v>
                </c:pt>
                <c:pt idx="2">
                  <c:v>Three</c:v>
                </c:pt>
              </c:strCache>
            </c:strRef>
          </c:cat>
          <c:val>
            <c:numRef>
              <c:f>UntangleCellBill!$G$20:$G$22</c:f>
              <c:numCache>
                <c:formatCode>_([$€-2]\ * #,##0.00_);_([$€-2]\ * \(#,##0.00\);_([$€-2]\ * "-"??_);_(@_)</c:formatCode>
                <c:ptCount val="3"/>
                <c:pt idx="0">
                  <c:v>1404</c:v>
                </c:pt>
                <c:pt idx="1">
                  <c:v>500</c:v>
                </c:pt>
                <c:pt idx="2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467-B06F-F24826E307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08474911"/>
        <c:axId val="1108475327"/>
        <c:axId val="0"/>
      </c:bar3DChart>
      <c:catAx>
        <c:axId val="110847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475327"/>
        <c:crosses val="autoZero"/>
        <c:auto val="1"/>
        <c:lblAlgn val="ctr"/>
        <c:lblOffset val="100"/>
        <c:noMultiLvlLbl val="0"/>
      </c:catAx>
      <c:valAx>
        <c:axId val="11084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47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VehicleSuggestion!$A$26</c:f>
              <c:strCache>
                <c:ptCount val="1"/>
                <c:pt idx="0">
                  <c:v>Total Cost for First Year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VehicleSuggestion!$B$2:$D$2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Escalade</c:v>
                </c:pt>
              </c:strCache>
            </c:strRef>
          </c:cat>
          <c:val>
            <c:numRef>
              <c:f>VehicleSuggestion!$B$26:$D$26</c:f>
              <c:numCache>
                <c:formatCode>_-[$£-809]* #,##0.00_-;\-[$£-809]* #,##0.00_-;_-[$£-809]* "-"??_-;_-@_-</c:formatCode>
                <c:ptCount val="3"/>
                <c:pt idx="0">
                  <c:v>21088.571428571428</c:v>
                </c:pt>
                <c:pt idx="1">
                  <c:v>43215.789473684214</c:v>
                </c:pt>
                <c:pt idx="2">
                  <c:v>89808.823529411762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8-4FA6-9998-DFEAE2FB2D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79424975"/>
        <c:axId val="1179422895"/>
        <c:axId val="0"/>
      </c:bar3DChart>
      <c:catAx>
        <c:axId val="117942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22895"/>
        <c:crosses val="autoZero"/>
        <c:auto val="1"/>
        <c:lblAlgn val="ctr"/>
        <c:lblOffset val="100"/>
        <c:noMultiLvlLbl val="0"/>
      </c:catAx>
      <c:valAx>
        <c:axId val="1179422895"/>
        <c:scaling>
          <c:orientation val="minMax"/>
        </c:scaling>
        <c:delete val="1"/>
        <c:axPos val="l"/>
        <c:numFmt formatCode="_-[$£-809]* #,##0.00_-;\-[$£-809]* #,##0.00_-;_-[$£-809]* &quot;-&quot;??_-;_-@_-" sourceLinked="1"/>
        <c:majorTickMark val="out"/>
        <c:minorTickMark val="none"/>
        <c:tickLblPos val="nextTo"/>
        <c:crossAx val="117942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 for First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VehicleSuggestion!$G$2:$I$2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Escalade</c:v>
                </c:pt>
              </c:strCache>
            </c:strRef>
          </c:cat>
          <c:val>
            <c:numRef>
              <c:f>VehicleSuggestion!$G$26:$I$26</c:f>
              <c:numCache>
                <c:formatCode>_-[$£-809]* #,##0.00_-;\-[$£-809]* #,##0.00_-;_-[$£-809]* "-"??_-;_-@_-</c:formatCode>
                <c:ptCount val="3"/>
                <c:pt idx="0">
                  <c:v>26888.571428571428</c:v>
                </c:pt>
                <c:pt idx="1">
                  <c:v>55615.789473684214</c:v>
                </c:pt>
                <c:pt idx="2">
                  <c:v>118608.82352941176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E03-A487-04F6FE3B87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7075215"/>
        <c:axId val="1187071055"/>
        <c:axId val="0"/>
      </c:bar3DChart>
      <c:catAx>
        <c:axId val="118707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071055"/>
        <c:crosses val="autoZero"/>
        <c:auto val="1"/>
        <c:lblAlgn val="ctr"/>
        <c:lblOffset val="100"/>
        <c:noMultiLvlLbl val="0"/>
      </c:catAx>
      <c:valAx>
        <c:axId val="1187071055"/>
        <c:scaling>
          <c:orientation val="minMax"/>
        </c:scaling>
        <c:delete val="1"/>
        <c:axPos val="l"/>
        <c:numFmt formatCode="_-[$£-809]* #,##0.00_-;\-[$£-809]* #,##0.00_-;_-[$£-809]* &quot;-&quot;??_-;_-@_-" sourceLinked="1"/>
        <c:majorTickMark val="out"/>
        <c:minorTickMark val="none"/>
        <c:tickLblPos val="nextTo"/>
        <c:crossAx val="118707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</a:t>
            </a:r>
            <a:r>
              <a:rPr lang="en-US" baseline="0"/>
              <a:t>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StoreRecommendation!$M$2:$O$2</c:f>
              <c:strCache>
                <c:ptCount val="3"/>
                <c:pt idx="0">
                  <c:v>Rymann</c:v>
                </c:pt>
                <c:pt idx="1">
                  <c:v>PoundLand</c:v>
                </c:pt>
                <c:pt idx="2">
                  <c:v>Tesco</c:v>
                </c:pt>
              </c:strCache>
            </c:strRef>
          </c:cat>
          <c:val>
            <c:numRef>
              <c:f>StoreRecommendation!$M$18:$O$18</c:f>
              <c:numCache>
                <c:formatCode>_-[$£-809]* #,##0.00_-;\-[$£-809]* #,##0.00_-;_-[$£-809]* "-"??_-;_-@_-</c:formatCode>
                <c:ptCount val="3"/>
                <c:pt idx="0">
                  <c:v>89.649999999999991</c:v>
                </c:pt>
                <c:pt idx="1">
                  <c:v>107.24999999999999</c:v>
                </c:pt>
                <c:pt idx="2">
                  <c:v>132.1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C-43C2-95E0-33E8C97A4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491295"/>
        <c:axId val="1099491711"/>
      </c:barChart>
      <c:catAx>
        <c:axId val="109949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91711"/>
        <c:crosses val="autoZero"/>
        <c:auto val="1"/>
        <c:lblAlgn val="ctr"/>
        <c:lblOffset val="100"/>
        <c:noMultiLvlLbl val="0"/>
      </c:catAx>
      <c:valAx>
        <c:axId val="109949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9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Year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PetSuggestion!$A$2</c:f>
              <c:strCache>
                <c:ptCount val="1"/>
                <c:pt idx="0">
                  <c:v>Dog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PetSuggestion!$B$1:$F$1</c15:sqref>
                  </c15:fullRef>
                </c:ext>
              </c:extLst>
              <c:f>PetSuggestion!$F$1</c:f>
              <c:strCache>
                <c:ptCount val="1"/>
                <c:pt idx="0">
                  <c:v>1st Year Cost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PetSuggestion!$B$2:$F$2</c15:sqref>
                  </c15:fullRef>
                </c:ext>
              </c:extLst>
              <c:f>PetSuggestion!$F$2</c:f>
              <c:numCache>
                <c:formatCode>_-[$£-809]* #,##0.00_-;\-[$£-809]* #,##0.00_-;_-[$£-809]* "-"??_-;_-@_-</c:formatCode>
                <c:ptCount val="1"/>
                <c:pt idx="0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4-4E8B-A0D0-A83303C8A864}"/>
            </c:ext>
          </c:extLst>
        </c:ser>
        <c:ser>
          <c:idx val="1"/>
          <c:order val="1"/>
          <c:tx>
            <c:strRef>
              <c:f>PetSuggestion!$A$3</c:f>
              <c:strCache>
                <c:ptCount val="1"/>
                <c:pt idx="0">
                  <c:v>Cat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PetSuggestion!$B$1:$F$1</c15:sqref>
                  </c15:fullRef>
                </c:ext>
              </c:extLst>
              <c:f>PetSuggestion!$F$1</c:f>
              <c:strCache>
                <c:ptCount val="1"/>
                <c:pt idx="0">
                  <c:v>1st Year Cost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PetSuggestion!$B$3:$F$3</c15:sqref>
                  </c15:fullRef>
                </c:ext>
              </c:extLst>
              <c:f>PetSuggestion!$F$3</c:f>
              <c:numCache>
                <c:formatCode>_-[$£-809]* #,##0.00_-;\-[$£-809]* #,##0.00_-;_-[$£-809]* "-"??_-;_-@_-</c:formatCode>
                <c:ptCount val="1"/>
                <c:pt idx="0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4-4E8B-A0D0-A83303C8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056399"/>
        <c:axId val="425055151"/>
      </c:barChart>
      <c:catAx>
        <c:axId val="42505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55151"/>
        <c:crosses val="autoZero"/>
        <c:auto val="1"/>
        <c:lblAlgn val="ctr"/>
        <c:lblOffset val="100"/>
        <c:noMultiLvlLbl val="0"/>
      </c:catAx>
      <c:valAx>
        <c:axId val="42505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5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VacationRecommendation!$A$21:$A$23</c:f>
              <c:strCache>
                <c:ptCount val="3"/>
                <c:pt idx="0">
                  <c:v>Miami</c:v>
                </c:pt>
                <c:pt idx="1">
                  <c:v>Orlando</c:v>
                </c:pt>
                <c:pt idx="2">
                  <c:v>Chicago</c:v>
                </c:pt>
              </c:strCache>
            </c:strRef>
          </c:cat>
          <c:val>
            <c:numRef>
              <c:f>VacationRecommendation!$H$21:$H$23</c:f>
              <c:numCache>
                <c:formatCode>_("$"* #,##0.00_);_("$"* \(#,##0.00\);_("$"* "-"??_);_(@_)</c:formatCode>
                <c:ptCount val="3"/>
                <c:pt idx="0">
                  <c:v>1810</c:v>
                </c:pt>
                <c:pt idx="1">
                  <c:v>2378</c:v>
                </c:pt>
                <c:pt idx="2">
                  <c:v>2614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3-4D8F-8CEC-FEC18E550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3050927"/>
        <c:axId val="963039695"/>
      </c:barChart>
      <c:catAx>
        <c:axId val="96305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39695"/>
        <c:crosses val="autoZero"/>
        <c:auto val="1"/>
        <c:lblAlgn val="ctr"/>
        <c:lblOffset val="100"/>
        <c:noMultiLvlLbl val="0"/>
      </c:catAx>
      <c:valAx>
        <c:axId val="96303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5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VacationRecommendation!$A$26:$A$28</c:f>
              <c:strCache>
                <c:ptCount val="3"/>
                <c:pt idx="0">
                  <c:v>Miami</c:v>
                </c:pt>
                <c:pt idx="1">
                  <c:v>Orlando</c:v>
                </c:pt>
                <c:pt idx="2">
                  <c:v>Chicago</c:v>
                </c:pt>
              </c:strCache>
            </c:strRef>
          </c:cat>
          <c:val>
            <c:numRef>
              <c:f>VacationRecommendation!$H$26:$H$28</c:f>
              <c:numCache>
                <c:formatCode>_("$"* #,##0.00_);_("$"* \(#,##0.00\);_("$"* "-"??_);_(@_)</c:formatCode>
                <c:ptCount val="3"/>
                <c:pt idx="0">
                  <c:v>3620</c:v>
                </c:pt>
                <c:pt idx="1">
                  <c:v>4756</c:v>
                </c:pt>
                <c:pt idx="2">
                  <c:v>5228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8-41F3-8D42-524F243D2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3058831"/>
        <c:axId val="963055919"/>
      </c:barChart>
      <c:catAx>
        <c:axId val="96305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55919"/>
        <c:crosses val="autoZero"/>
        <c:auto val="1"/>
        <c:lblAlgn val="ctr"/>
        <c:lblOffset val="100"/>
        <c:noMultiLvlLbl val="0"/>
      </c:catAx>
      <c:valAx>
        <c:axId val="96305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5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Insight for 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OptimalPrinter!$E$12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OptimalPrinter!$A$13:$A$15</c:f>
              <c:strCache>
                <c:ptCount val="3"/>
                <c:pt idx="0">
                  <c:v>Epsilon</c:v>
                </c:pt>
                <c:pt idx="1">
                  <c:v>HP</c:v>
                </c:pt>
                <c:pt idx="2">
                  <c:v>Zero</c:v>
                </c:pt>
              </c:strCache>
            </c:strRef>
          </c:cat>
          <c:val>
            <c:numRef>
              <c:f>OptimalPrinter!$E$13:$E$15</c:f>
              <c:numCache>
                <c:formatCode>_-[$£-809]* #,##0.00_-;\-[$£-809]* #,##0.00_-;_-[$£-809]* "-"??_-;_-@_-</c:formatCode>
                <c:ptCount val="3"/>
                <c:pt idx="0">
                  <c:v>749</c:v>
                </c:pt>
                <c:pt idx="1">
                  <c:v>509</c:v>
                </c:pt>
                <c:pt idx="2">
                  <c:v>670.09090909090912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7-47A9-AA48-8566D5EDEA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63053007"/>
        <c:axId val="963047183"/>
        <c:axId val="0"/>
      </c:bar3DChart>
      <c:catAx>
        <c:axId val="96305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47183"/>
        <c:crosses val="autoZero"/>
        <c:auto val="1"/>
        <c:lblAlgn val="ctr"/>
        <c:lblOffset val="100"/>
        <c:noMultiLvlLbl val="0"/>
      </c:catAx>
      <c:valAx>
        <c:axId val="963047183"/>
        <c:scaling>
          <c:orientation val="minMax"/>
        </c:scaling>
        <c:delete val="1"/>
        <c:axPos val="l"/>
        <c:numFmt formatCode="_-[$£-809]* #,##0.00_-;\-[$£-809]* #,##0.00_-;_-[$£-809]* &quot;-&quot;??_-;_-@_-" sourceLinked="1"/>
        <c:majorTickMark val="out"/>
        <c:minorTickMark val="none"/>
        <c:tickLblPos val="nextTo"/>
        <c:crossAx val="96305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Insight for 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OptimalPrinter!$E$21</c:f>
              <c:strCache>
                <c:ptCount val="1"/>
                <c:pt idx="0">
                  <c:v>Total Cost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OptimalPrinter!$A$22:$A$24</c:f>
              <c:strCache>
                <c:ptCount val="3"/>
                <c:pt idx="0">
                  <c:v>Epsilon</c:v>
                </c:pt>
                <c:pt idx="1">
                  <c:v>HP</c:v>
                </c:pt>
                <c:pt idx="2">
                  <c:v>Zero</c:v>
                </c:pt>
              </c:strCache>
            </c:strRef>
          </c:cat>
          <c:val>
            <c:numRef>
              <c:f>OptimalPrinter!$E$22:$E$24</c:f>
              <c:numCache>
                <c:formatCode>_-[$£-809]* #,##0.00_-;\-[$£-809]* #,##0.00_-;_-[$£-809]* "-"??_-;_-@_-</c:formatCode>
                <c:ptCount val="3"/>
                <c:pt idx="0">
                  <c:v>24029</c:v>
                </c:pt>
                <c:pt idx="1">
                  <c:v>10949</c:v>
                </c:pt>
                <c:pt idx="2">
                  <c:v>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6-43DD-ABAC-41D48D167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5327551"/>
        <c:axId val="1325332543"/>
        <c:axId val="0"/>
      </c:bar3DChart>
      <c:catAx>
        <c:axId val="13253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32543"/>
        <c:crosses val="autoZero"/>
        <c:auto val="1"/>
        <c:lblAlgn val="ctr"/>
        <c:lblOffset val="100"/>
        <c:noMultiLvlLbl val="0"/>
      </c:catAx>
      <c:valAx>
        <c:axId val="13253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Insight for 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OptimalPrinter!$C$12</c:f>
              <c:strCache>
                <c:ptCount val="1"/>
                <c:pt idx="0">
                  <c:v>Catridges Cost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OptimalPrinter!$A$22:$A$24</c:f>
              <c:strCache>
                <c:ptCount val="3"/>
                <c:pt idx="0">
                  <c:v>Epsilon</c:v>
                </c:pt>
                <c:pt idx="1">
                  <c:v>HP</c:v>
                </c:pt>
                <c:pt idx="2">
                  <c:v>Zero</c:v>
                </c:pt>
              </c:strCache>
            </c:strRef>
          </c:cat>
          <c:val>
            <c:numRef>
              <c:f>OptimalPrinter!$C$13:$C$15</c:f>
              <c:numCache>
                <c:formatCode>_-[$£-809]* #,##0.00_-;\-[$£-809]* #,##0.00_-;_-[$£-809]* "-"??_-;_-@_-</c:formatCode>
                <c:ptCount val="3"/>
                <c:pt idx="0">
                  <c:v>720</c:v>
                </c:pt>
                <c:pt idx="1">
                  <c:v>360</c:v>
                </c:pt>
                <c:pt idx="2">
                  <c:v>121.09090909090909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4F6-9CDC-42BF4282ACD5}"/>
            </c:ext>
          </c:extLst>
        </c:ser>
        <c:ser>
          <c:idx val="1"/>
          <c:order val="1"/>
          <c:tx>
            <c:strRef>
              <c:f>OptimalPrinter!$D$12</c:f>
              <c:strCache>
                <c:ptCount val="1"/>
                <c:pt idx="0">
                  <c:v>Printer Cost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OptimalPrinter!$A$22:$A$24</c:f>
              <c:strCache>
                <c:ptCount val="3"/>
                <c:pt idx="0">
                  <c:v>Epsilon</c:v>
                </c:pt>
                <c:pt idx="1">
                  <c:v>HP</c:v>
                </c:pt>
                <c:pt idx="2">
                  <c:v>Zero</c:v>
                </c:pt>
              </c:strCache>
            </c:strRef>
          </c:cat>
          <c:val>
            <c:numRef>
              <c:f>OptimalPrinter!$D$13:$D$15</c:f>
              <c:numCache>
                <c:formatCode>_-[$£-809]* #,##0.00_-;\-[$£-809]* #,##0.00_-;_-[$£-809]* "-"??_-;_-@_-</c:formatCode>
                <c:ptCount val="3"/>
                <c:pt idx="0">
                  <c:v>29</c:v>
                </c:pt>
                <c:pt idx="1">
                  <c:v>149</c:v>
                </c:pt>
                <c:pt idx="2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5-44F6-9CDC-42BF4282A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1322265279"/>
        <c:axId val="1322259871"/>
        <c:axId val="0"/>
      </c:bar3DChart>
      <c:catAx>
        <c:axId val="132226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59871"/>
        <c:crosses val="autoZero"/>
        <c:auto val="1"/>
        <c:lblAlgn val="ctr"/>
        <c:lblOffset val="100"/>
        <c:noMultiLvlLbl val="0"/>
      </c:catAx>
      <c:valAx>
        <c:axId val="13222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6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Insight for 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OptimalPrinter!$C$21</c:f>
              <c:strCache>
                <c:ptCount val="1"/>
                <c:pt idx="0">
                  <c:v>Catridges Cost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OptimalPrinter!$A$22:$A$24</c:f>
              <c:strCache>
                <c:ptCount val="3"/>
                <c:pt idx="0">
                  <c:v>Epsilon</c:v>
                </c:pt>
                <c:pt idx="1">
                  <c:v>HP</c:v>
                </c:pt>
                <c:pt idx="2">
                  <c:v>Zero</c:v>
                </c:pt>
              </c:strCache>
            </c:strRef>
          </c:cat>
          <c:val>
            <c:numRef>
              <c:f>OptimalPrinter!$C$22:$C$24</c:f>
              <c:numCache>
                <c:formatCode>_-[$£-809]* #,##0.00_-;\-[$£-809]* #,##0.00_-;_-[$£-809]* "-"??_-;_-@_-</c:formatCode>
                <c:ptCount val="3"/>
                <c:pt idx="0">
                  <c:v>24000</c:v>
                </c:pt>
                <c:pt idx="1">
                  <c:v>10800</c:v>
                </c:pt>
                <c:pt idx="2">
                  <c:v>4070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E-435F-8AB1-4156B8E2B90B}"/>
            </c:ext>
          </c:extLst>
        </c:ser>
        <c:ser>
          <c:idx val="1"/>
          <c:order val="1"/>
          <c:tx>
            <c:strRef>
              <c:f>OptimalPrinter!$D$21</c:f>
              <c:strCache>
                <c:ptCount val="1"/>
                <c:pt idx="0">
                  <c:v>Printer Cost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OptimalPrinter!$A$22:$A$24</c:f>
              <c:strCache>
                <c:ptCount val="3"/>
                <c:pt idx="0">
                  <c:v>Epsilon</c:v>
                </c:pt>
                <c:pt idx="1">
                  <c:v>HP</c:v>
                </c:pt>
                <c:pt idx="2">
                  <c:v>Zero</c:v>
                </c:pt>
              </c:strCache>
            </c:strRef>
          </c:cat>
          <c:val>
            <c:numRef>
              <c:f>OptimalPrinter!$D$22:$D$24</c:f>
              <c:numCache>
                <c:formatCode>_-[$£-809]* #,##0.00_-;\-[$£-809]* #,##0.00_-;_-[$£-809]* "-"??_-;_-@_-</c:formatCode>
                <c:ptCount val="3"/>
                <c:pt idx="0">
                  <c:v>29</c:v>
                </c:pt>
                <c:pt idx="1">
                  <c:v>149</c:v>
                </c:pt>
                <c:pt idx="2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E-435F-8AB1-4156B8E2B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2435727"/>
        <c:axId val="1102436559"/>
        <c:axId val="0"/>
      </c:bar3DChart>
      <c:catAx>
        <c:axId val="11024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436559"/>
        <c:crosses val="autoZero"/>
        <c:auto val="1"/>
        <c:lblAlgn val="ctr"/>
        <c:lblOffset val="100"/>
        <c:noMultiLvlLbl val="0"/>
      </c:catAx>
      <c:valAx>
        <c:axId val="110243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43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19050</xdr:rowOff>
    </xdr:from>
    <xdr:to>
      <xdr:col>5</xdr:col>
      <xdr:colOff>577850</xdr:colOff>
      <xdr:row>32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EF7D8A-3AA5-412C-BF9E-617C36790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3174</xdr:colOff>
      <xdr:row>18</xdr:row>
      <xdr:rowOff>19050</xdr:rowOff>
    </xdr:from>
    <xdr:to>
      <xdr:col>16</xdr:col>
      <xdr:colOff>6349</xdr:colOff>
      <xdr:row>31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0F88FB-361C-4176-8EEC-66EB2E7B3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12</xdr:col>
      <xdr:colOff>31751</xdr:colOff>
      <xdr:row>15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55178-2808-4F42-B39D-B47F48B70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19</xdr:row>
      <xdr:rowOff>0</xdr:rowOff>
    </xdr:from>
    <xdr:to>
      <xdr:col>12</xdr:col>
      <xdr:colOff>603251</xdr:colOff>
      <xdr:row>30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CD7523-FBA2-4F2F-A7B8-E7A8B54C1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34925</xdr:colOff>
      <xdr:row>19</xdr:row>
      <xdr:rowOff>0</xdr:rowOff>
    </xdr:from>
    <xdr:to>
      <xdr:col>17</xdr:col>
      <xdr:colOff>596900</xdr:colOff>
      <xdr:row>30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52013C-61BD-43C6-8A5B-02085FEB4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10</xdr:row>
      <xdr:rowOff>171450</xdr:rowOff>
    </xdr:from>
    <xdr:to>
      <xdr:col>8</xdr:col>
      <xdr:colOff>12700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EFEC8-90A4-4680-AD58-7509530A1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</xdr:colOff>
      <xdr:row>20</xdr:row>
      <xdr:rowOff>12700</xdr:rowOff>
    </xdr:from>
    <xdr:to>
      <xdr:col>8</xdr:col>
      <xdr:colOff>12701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2C909-E1A4-41DE-9AC1-4B768D65C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15875</xdr:colOff>
      <xdr:row>10</xdr:row>
      <xdr:rowOff>177800</xdr:rowOff>
    </xdr:from>
    <xdr:to>
      <xdr:col>11</xdr:col>
      <xdr:colOff>590550</xdr:colOff>
      <xdr:row>20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200A86E-8F87-49C6-8FAE-B4382BC97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15875</xdr:colOff>
      <xdr:row>20</xdr:row>
      <xdr:rowOff>6350</xdr:rowOff>
    </xdr:from>
    <xdr:to>
      <xdr:col>12</xdr:col>
      <xdr:colOff>0</xdr:colOff>
      <xdr:row>29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FB909F4-5843-480E-9D8B-C771E74CA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12</xdr:row>
      <xdr:rowOff>0</xdr:rowOff>
    </xdr:from>
    <xdr:to>
      <xdr:col>12</xdr:col>
      <xdr:colOff>44450</xdr:colOff>
      <xdr:row>21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B2FBC3-9240-4BFC-917C-3954C4F02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41275</xdr:colOff>
      <xdr:row>12</xdr:row>
      <xdr:rowOff>0</xdr:rowOff>
    </xdr:from>
    <xdr:to>
      <xdr:col>17</xdr:col>
      <xdr:colOff>12700</xdr:colOff>
      <xdr:row>21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8C5B7B-2850-4A91-87DC-5AFE56E49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12700</xdr:rowOff>
    </xdr:from>
    <xdr:to>
      <xdr:col>4</xdr:col>
      <xdr:colOff>6350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7663B-E272-4B69-94FF-6B005131A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</xdr:colOff>
      <xdr:row>25</xdr:row>
      <xdr:rowOff>177800</xdr:rowOff>
    </xdr:from>
    <xdr:to>
      <xdr:col>11</xdr:col>
      <xdr:colOff>596901</xdr:colOff>
      <xdr:row>41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A3790D-F9D5-4EEE-829D-394036678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A106-CF9F-4735-8ABB-2C4C37961E2B}">
  <dimension ref="A2:O18"/>
  <sheetViews>
    <sheetView tabSelected="1" workbookViewId="0">
      <selection activeCell="G29" sqref="G29"/>
    </sheetView>
  </sheetViews>
  <sheetFormatPr defaultRowHeight="14.5" x14ac:dyDescent="0.35"/>
  <cols>
    <col min="1" max="1" width="18.453125" bestFit="1" customWidth="1"/>
    <col min="4" max="4" width="10.1796875" bestFit="1" customWidth="1"/>
    <col min="5" max="5" width="10.453125" bestFit="1" customWidth="1"/>
    <col min="9" max="9" width="10.1796875" bestFit="1" customWidth="1"/>
    <col min="14" max="14" width="10.1796875" bestFit="1" customWidth="1"/>
  </cols>
  <sheetData>
    <row r="2" spans="1:15" x14ac:dyDescent="0.35">
      <c r="C2" t="s">
        <v>16</v>
      </c>
      <c r="D2" t="s">
        <v>15</v>
      </c>
      <c r="E2" t="s">
        <v>17</v>
      </c>
      <c r="G2" t="s">
        <v>18</v>
      </c>
      <c r="H2" t="s">
        <v>16</v>
      </c>
      <c r="I2" t="s">
        <v>15</v>
      </c>
      <c r="J2" t="s">
        <v>17</v>
      </c>
      <c r="L2" t="s">
        <v>20</v>
      </c>
      <c r="M2" t="s">
        <v>16</v>
      </c>
      <c r="N2" t="s">
        <v>15</v>
      </c>
      <c r="O2" t="s">
        <v>17</v>
      </c>
    </row>
    <row r="3" spans="1:15" x14ac:dyDescent="0.35">
      <c r="A3" t="s">
        <v>0</v>
      </c>
      <c r="C3" s="1">
        <v>0.5</v>
      </c>
      <c r="D3" s="1">
        <v>0.4</v>
      </c>
      <c r="E3" s="1">
        <v>1.4</v>
      </c>
      <c r="G3" s="2">
        <v>3</v>
      </c>
      <c r="H3" s="1">
        <f>$G3*C3</f>
        <v>1.5</v>
      </c>
      <c r="I3" s="1">
        <f>$G3*D3</f>
        <v>1.2000000000000002</v>
      </c>
      <c r="J3" s="1">
        <f>$G3*E3</f>
        <v>4.1999999999999993</v>
      </c>
      <c r="L3">
        <v>5</v>
      </c>
      <c r="M3" s="1">
        <f>$L3*C3</f>
        <v>2.5</v>
      </c>
      <c r="N3" s="1">
        <f t="shared" ref="N3:O3" si="0">$L3*D3</f>
        <v>2</v>
      </c>
      <c r="O3" s="1">
        <f t="shared" si="0"/>
        <v>7</v>
      </c>
    </row>
    <row r="4" spans="1:15" x14ac:dyDescent="0.35">
      <c r="A4" t="s">
        <v>1</v>
      </c>
      <c r="C4" s="1">
        <v>28</v>
      </c>
      <c r="D4" s="1">
        <v>33</v>
      </c>
      <c r="E4" s="1">
        <v>31</v>
      </c>
      <c r="G4" s="2">
        <v>1</v>
      </c>
      <c r="H4" s="1">
        <f t="shared" ref="H4:H17" si="1">$G4*C4</f>
        <v>28</v>
      </c>
      <c r="I4" s="1">
        <f t="shared" ref="I4:I17" si="2">$G4*D4</f>
        <v>33</v>
      </c>
      <c r="J4" s="1">
        <f t="shared" ref="J4:J17" si="3">$G4*E4</f>
        <v>31</v>
      </c>
      <c r="L4">
        <v>1</v>
      </c>
      <c r="M4" s="1">
        <f t="shared" ref="M4:M17" si="4">$L4*C4</f>
        <v>28</v>
      </c>
      <c r="N4" s="1">
        <f t="shared" ref="N4:N17" si="5">$L4*D4</f>
        <v>33</v>
      </c>
      <c r="O4" s="1">
        <f t="shared" ref="O4:O17" si="6">$L4*E4</f>
        <v>31</v>
      </c>
    </row>
    <row r="5" spans="1:15" x14ac:dyDescent="0.35">
      <c r="A5" t="s">
        <v>2</v>
      </c>
      <c r="C5" s="1">
        <v>1.8</v>
      </c>
      <c r="D5" s="1">
        <v>1</v>
      </c>
      <c r="E5" s="1">
        <v>2</v>
      </c>
      <c r="G5" s="2">
        <v>7</v>
      </c>
      <c r="H5" s="1">
        <f t="shared" si="1"/>
        <v>12.6</v>
      </c>
      <c r="I5" s="1">
        <f t="shared" si="2"/>
        <v>7</v>
      </c>
      <c r="J5" s="1">
        <f t="shared" si="3"/>
        <v>14</v>
      </c>
      <c r="L5">
        <v>4</v>
      </c>
      <c r="M5" s="1">
        <f t="shared" si="4"/>
        <v>7.2</v>
      </c>
      <c r="N5" s="1">
        <f t="shared" si="5"/>
        <v>4</v>
      </c>
      <c r="O5" s="1">
        <f t="shared" si="6"/>
        <v>8</v>
      </c>
    </row>
    <row r="6" spans="1:15" x14ac:dyDescent="0.35">
      <c r="A6" t="s">
        <v>3</v>
      </c>
      <c r="C6" s="1">
        <v>1.2</v>
      </c>
      <c r="D6" s="1">
        <v>0.8</v>
      </c>
      <c r="E6" s="1">
        <v>1.5</v>
      </c>
      <c r="G6" s="2">
        <v>1</v>
      </c>
      <c r="H6" s="1">
        <f t="shared" si="1"/>
        <v>1.2</v>
      </c>
      <c r="I6" s="1">
        <f t="shared" si="2"/>
        <v>0.8</v>
      </c>
      <c r="J6" s="1">
        <f t="shared" si="3"/>
        <v>1.5</v>
      </c>
      <c r="L6">
        <v>2</v>
      </c>
      <c r="M6" s="1">
        <f t="shared" si="4"/>
        <v>2.4</v>
      </c>
      <c r="N6" s="1">
        <f t="shared" si="5"/>
        <v>1.6</v>
      </c>
      <c r="O6" s="1">
        <f t="shared" si="6"/>
        <v>3</v>
      </c>
    </row>
    <row r="7" spans="1:15" x14ac:dyDescent="0.35">
      <c r="A7" t="s">
        <v>4</v>
      </c>
      <c r="C7" s="1">
        <v>2.4</v>
      </c>
      <c r="D7" s="1">
        <v>1.4</v>
      </c>
      <c r="E7" s="1">
        <v>2.4</v>
      </c>
      <c r="G7" s="2">
        <v>2</v>
      </c>
      <c r="H7" s="1">
        <f t="shared" si="1"/>
        <v>4.8</v>
      </c>
      <c r="I7" s="1">
        <f t="shared" si="2"/>
        <v>2.8</v>
      </c>
      <c r="J7" s="1">
        <f t="shared" si="3"/>
        <v>4.8</v>
      </c>
      <c r="L7">
        <v>2</v>
      </c>
      <c r="M7" s="1">
        <f t="shared" si="4"/>
        <v>4.8</v>
      </c>
      <c r="N7" s="1">
        <f t="shared" si="5"/>
        <v>2.8</v>
      </c>
      <c r="O7" s="1">
        <f t="shared" si="6"/>
        <v>4.8</v>
      </c>
    </row>
    <row r="8" spans="1:15" x14ac:dyDescent="0.35">
      <c r="A8" t="s">
        <v>5</v>
      </c>
      <c r="C8" s="1">
        <v>0.9</v>
      </c>
      <c r="D8" s="1">
        <v>0.2</v>
      </c>
      <c r="E8" s="1">
        <v>0.8</v>
      </c>
      <c r="G8" s="2">
        <v>2</v>
      </c>
      <c r="H8" s="1">
        <f t="shared" si="1"/>
        <v>1.8</v>
      </c>
      <c r="I8" s="1">
        <f t="shared" si="2"/>
        <v>0.4</v>
      </c>
      <c r="J8" s="1">
        <f t="shared" si="3"/>
        <v>1.6</v>
      </c>
      <c r="L8">
        <v>2</v>
      </c>
      <c r="M8" s="1">
        <f t="shared" si="4"/>
        <v>1.8</v>
      </c>
      <c r="N8" s="1">
        <f t="shared" si="5"/>
        <v>0.4</v>
      </c>
      <c r="O8" s="1">
        <f t="shared" si="6"/>
        <v>1.6</v>
      </c>
    </row>
    <row r="9" spans="1:15" x14ac:dyDescent="0.35">
      <c r="A9" t="s">
        <v>6</v>
      </c>
      <c r="C9" s="1">
        <v>0.99</v>
      </c>
      <c r="D9" s="1">
        <v>0.59</v>
      </c>
      <c r="E9" s="1">
        <v>2.59</v>
      </c>
      <c r="G9" s="2">
        <v>10</v>
      </c>
      <c r="H9" s="1">
        <f t="shared" si="1"/>
        <v>9.9</v>
      </c>
      <c r="I9" s="1">
        <f t="shared" si="2"/>
        <v>5.8999999999999995</v>
      </c>
      <c r="J9" s="1">
        <f t="shared" si="3"/>
        <v>25.9</v>
      </c>
      <c r="L9">
        <v>10</v>
      </c>
      <c r="M9" s="1">
        <f t="shared" si="4"/>
        <v>9.9</v>
      </c>
      <c r="N9" s="1">
        <f t="shared" si="5"/>
        <v>5.8999999999999995</v>
      </c>
      <c r="O9" s="1">
        <f t="shared" si="6"/>
        <v>25.9</v>
      </c>
    </row>
    <row r="10" spans="1:15" x14ac:dyDescent="0.35">
      <c r="A10" t="s">
        <v>7</v>
      </c>
      <c r="C10" s="1">
        <v>1.25</v>
      </c>
      <c r="D10" s="1">
        <v>3.25</v>
      </c>
      <c r="E10" s="1">
        <v>2.15</v>
      </c>
      <c r="G10" s="2">
        <v>4</v>
      </c>
      <c r="H10" s="1">
        <f t="shared" si="1"/>
        <v>5</v>
      </c>
      <c r="I10" s="1">
        <f t="shared" si="2"/>
        <v>13</v>
      </c>
      <c r="J10" s="1">
        <f t="shared" si="3"/>
        <v>8.6</v>
      </c>
      <c r="L10">
        <v>12</v>
      </c>
      <c r="M10" s="1">
        <f t="shared" si="4"/>
        <v>15</v>
      </c>
      <c r="N10" s="1">
        <f t="shared" si="5"/>
        <v>39</v>
      </c>
      <c r="O10" s="1">
        <f t="shared" si="6"/>
        <v>25.799999999999997</v>
      </c>
    </row>
    <row r="11" spans="1:15" x14ac:dyDescent="0.35">
      <c r="A11" t="s">
        <v>8</v>
      </c>
      <c r="C11" s="1">
        <v>9.5</v>
      </c>
      <c r="D11" s="1">
        <v>14</v>
      </c>
      <c r="E11" s="1">
        <v>13</v>
      </c>
      <c r="G11" s="2">
        <v>1</v>
      </c>
      <c r="H11" s="1">
        <f t="shared" si="1"/>
        <v>9.5</v>
      </c>
      <c r="I11" s="1">
        <f t="shared" si="2"/>
        <v>14</v>
      </c>
      <c r="J11" s="1">
        <f t="shared" si="3"/>
        <v>13</v>
      </c>
      <c r="L11">
        <v>1</v>
      </c>
      <c r="M11" s="1">
        <f t="shared" si="4"/>
        <v>9.5</v>
      </c>
      <c r="N11" s="1">
        <f t="shared" si="5"/>
        <v>14</v>
      </c>
      <c r="O11" s="1">
        <f t="shared" si="6"/>
        <v>13</v>
      </c>
    </row>
    <row r="12" spans="1:15" x14ac:dyDescent="0.35">
      <c r="A12" t="s">
        <v>9</v>
      </c>
      <c r="C12" s="1">
        <v>4.55</v>
      </c>
      <c r="D12" s="1">
        <v>2.5499999999999998</v>
      </c>
      <c r="E12" s="1">
        <v>6</v>
      </c>
      <c r="G12" s="2">
        <v>1</v>
      </c>
      <c r="H12" s="1">
        <f t="shared" si="1"/>
        <v>4.55</v>
      </c>
      <c r="I12" s="1">
        <f t="shared" si="2"/>
        <v>2.5499999999999998</v>
      </c>
      <c r="J12" s="1">
        <f t="shared" si="3"/>
        <v>6</v>
      </c>
      <c r="L12">
        <v>1</v>
      </c>
      <c r="M12" s="1">
        <f t="shared" si="4"/>
        <v>4.55</v>
      </c>
      <c r="N12" s="1">
        <f t="shared" si="5"/>
        <v>2.5499999999999998</v>
      </c>
      <c r="O12" s="1">
        <f t="shared" si="6"/>
        <v>6</v>
      </c>
    </row>
    <row r="13" spans="1:15" x14ac:dyDescent="0.35">
      <c r="A13" t="s">
        <v>10</v>
      </c>
      <c r="C13" s="1">
        <v>4.2</v>
      </c>
      <c r="D13" s="1">
        <v>2.2000000000000002</v>
      </c>
      <c r="E13" s="1">
        <v>3</v>
      </c>
      <c r="G13" s="2">
        <v>1</v>
      </c>
      <c r="H13" s="1">
        <f t="shared" si="1"/>
        <v>4.2</v>
      </c>
      <c r="I13" s="1">
        <f t="shared" si="2"/>
        <v>2.2000000000000002</v>
      </c>
      <c r="J13" s="1">
        <f t="shared" si="3"/>
        <v>3</v>
      </c>
      <c r="M13" s="1">
        <f t="shared" si="4"/>
        <v>0</v>
      </c>
      <c r="N13" s="1">
        <f t="shared" si="5"/>
        <v>0</v>
      </c>
      <c r="O13" s="1">
        <f t="shared" si="6"/>
        <v>0</v>
      </c>
    </row>
    <row r="14" spans="1:15" x14ac:dyDescent="0.35">
      <c r="A14" t="s">
        <v>11</v>
      </c>
      <c r="C14" s="1">
        <v>3.9</v>
      </c>
      <c r="D14" s="1">
        <v>5</v>
      </c>
      <c r="E14" s="1">
        <v>8</v>
      </c>
      <c r="G14" s="2">
        <v>1</v>
      </c>
      <c r="H14" s="1">
        <f t="shared" si="1"/>
        <v>3.9</v>
      </c>
      <c r="I14" s="1">
        <f t="shared" si="2"/>
        <v>5</v>
      </c>
      <c r="J14" s="1">
        <f t="shared" si="3"/>
        <v>8</v>
      </c>
      <c r="M14" s="1">
        <f t="shared" si="4"/>
        <v>0</v>
      </c>
      <c r="N14" s="1">
        <f t="shared" si="5"/>
        <v>0</v>
      </c>
      <c r="O14" s="1">
        <f t="shared" si="6"/>
        <v>0</v>
      </c>
    </row>
    <row r="15" spans="1:15" x14ac:dyDescent="0.35">
      <c r="A15" t="s">
        <v>12</v>
      </c>
      <c r="C15" s="1">
        <v>1</v>
      </c>
      <c r="D15" s="1">
        <v>2</v>
      </c>
      <c r="E15" s="1">
        <v>1</v>
      </c>
      <c r="G15" s="2">
        <v>1</v>
      </c>
      <c r="H15" s="1">
        <f t="shared" si="1"/>
        <v>1</v>
      </c>
      <c r="I15" s="1">
        <f t="shared" si="2"/>
        <v>2</v>
      </c>
      <c r="J15" s="1">
        <f t="shared" si="3"/>
        <v>1</v>
      </c>
      <c r="M15" s="1">
        <f t="shared" si="4"/>
        <v>0</v>
      </c>
      <c r="N15" s="1">
        <f t="shared" si="5"/>
        <v>0</v>
      </c>
      <c r="O15" s="1">
        <f t="shared" si="6"/>
        <v>0</v>
      </c>
    </row>
    <row r="16" spans="1:15" x14ac:dyDescent="0.35">
      <c r="A16" t="s">
        <v>13</v>
      </c>
      <c r="C16" s="1">
        <v>1.75</v>
      </c>
      <c r="D16" s="1">
        <v>2</v>
      </c>
      <c r="E16" s="1">
        <v>1</v>
      </c>
      <c r="G16" s="2">
        <v>1</v>
      </c>
      <c r="H16" s="1">
        <f t="shared" si="1"/>
        <v>1.75</v>
      </c>
      <c r="I16" s="1">
        <f t="shared" si="2"/>
        <v>2</v>
      </c>
      <c r="J16" s="1">
        <f t="shared" si="3"/>
        <v>1</v>
      </c>
      <c r="M16" s="1">
        <f t="shared" si="4"/>
        <v>0</v>
      </c>
      <c r="N16" s="1">
        <f t="shared" si="5"/>
        <v>0</v>
      </c>
      <c r="O16" s="1">
        <f t="shared" si="6"/>
        <v>0</v>
      </c>
    </row>
    <row r="17" spans="1:15" x14ac:dyDescent="0.35">
      <c r="A17" t="s">
        <v>14</v>
      </c>
      <c r="C17" s="1">
        <v>2</v>
      </c>
      <c r="D17" s="1">
        <v>1</v>
      </c>
      <c r="E17" s="1">
        <v>3</v>
      </c>
      <c r="G17" s="2">
        <v>1</v>
      </c>
      <c r="H17" s="1">
        <f t="shared" si="1"/>
        <v>2</v>
      </c>
      <c r="I17" s="1">
        <f t="shared" si="2"/>
        <v>1</v>
      </c>
      <c r="J17" s="1">
        <f t="shared" si="3"/>
        <v>3</v>
      </c>
      <c r="L17">
        <v>2</v>
      </c>
      <c r="M17" s="1">
        <f t="shared" si="4"/>
        <v>4</v>
      </c>
      <c r="N17" s="1">
        <f t="shared" si="5"/>
        <v>2</v>
      </c>
      <c r="O17" s="1">
        <f t="shared" si="6"/>
        <v>6</v>
      </c>
    </row>
    <row r="18" spans="1:15" x14ac:dyDescent="0.35">
      <c r="G18" t="s">
        <v>19</v>
      </c>
      <c r="H18" s="1">
        <f>SUM(H3:H17)</f>
        <v>91.7</v>
      </c>
      <c r="I18" s="1">
        <f>SUM(I3:I17)</f>
        <v>92.85</v>
      </c>
      <c r="J18" s="1">
        <f>SUM(J3:J17)</f>
        <v>126.6</v>
      </c>
      <c r="L18" t="s">
        <v>19</v>
      </c>
      <c r="M18" s="1">
        <f>SUM(M3:M17)</f>
        <v>89.649999999999991</v>
      </c>
      <c r="N18" s="1">
        <f>SUM(N3:N17)</f>
        <v>107.24999999999999</v>
      </c>
      <c r="O18" s="1">
        <f>SUM(O3:O17)</f>
        <v>132.1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FF502-DBF6-42BF-BB97-8B6C66CF933E}">
  <dimension ref="A1:F13"/>
  <sheetViews>
    <sheetView workbookViewId="0">
      <selection activeCell="F2" sqref="F2"/>
    </sheetView>
  </sheetViews>
  <sheetFormatPr defaultRowHeight="14.5" x14ac:dyDescent="0.35"/>
  <cols>
    <col min="1" max="1" width="19" bestFit="1" customWidth="1"/>
    <col min="2" max="2" width="13.6328125" bestFit="1" customWidth="1"/>
    <col min="3" max="3" width="14.54296875" bestFit="1" customWidth="1"/>
    <col min="4" max="4" width="19" bestFit="1" customWidth="1"/>
    <col min="5" max="5" width="10" bestFit="1" customWidth="1"/>
    <col min="6" max="6" width="11.54296875" bestFit="1" customWidth="1"/>
  </cols>
  <sheetData>
    <row r="1" spans="1:6" x14ac:dyDescent="0.35">
      <c r="B1" t="s">
        <v>22</v>
      </c>
      <c r="C1" t="s">
        <v>36</v>
      </c>
      <c r="D1" t="s">
        <v>37</v>
      </c>
      <c r="E1" t="s">
        <v>38</v>
      </c>
      <c r="F1" t="s">
        <v>39</v>
      </c>
    </row>
    <row r="2" spans="1:6" x14ac:dyDescent="0.35">
      <c r="A2" t="s">
        <v>40</v>
      </c>
      <c r="B2" s="1">
        <v>50</v>
      </c>
      <c r="C2" s="1">
        <f>SUM(E7:E10)</f>
        <v>18</v>
      </c>
      <c r="D2" s="1">
        <f>2*SUM(E12:E13)</f>
        <v>48</v>
      </c>
      <c r="E2" s="1">
        <f>12*D2</f>
        <v>576</v>
      </c>
      <c r="F2" s="1">
        <f>E2+C2+B2</f>
        <v>644</v>
      </c>
    </row>
    <row r="3" spans="1:6" x14ac:dyDescent="0.35">
      <c r="A3" t="s">
        <v>41</v>
      </c>
      <c r="B3" s="1">
        <v>90</v>
      </c>
      <c r="C3" s="1">
        <f>SUM(B7:B9)</f>
        <v>13.5</v>
      </c>
      <c r="D3" s="1">
        <f>2*SUM(B12:B13)</f>
        <v>38</v>
      </c>
      <c r="E3" s="1">
        <f>12*D3</f>
        <v>456</v>
      </c>
      <c r="F3" s="1">
        <f>E3+C3+B3</f>
        <v>559.5</v>
      </c>
    </row>
    <row r="6" spans="1:6" x14ac:dyDescent="0.35">
      <c r="A6" t="s">
        <v>21</v>
      </c>
      <c r="B6" t="s">
        <v>22</v>
      </c>
      <c r="D6" t="s">
        <v>29</v>
      </c>
      <c r="E6" t="s">
        <v>22</v>
      </c>
    </row>
    <row r="7" spans="1:6" x14ac:dyDescent="0.35">
      <c r="A7" t="s">
        <v>23</v>
      </c>
      <c r="B7" s="1">
        <v>2</v>
      </c>
      <c r="D7" t="s">
        <v>31</v>
      </c>
      <c r="E7" s="4">
        <v>2.5</v>
      </c>
    </row>
    <row r="8" spans="1:6" x14ac:dyDescent="0.35">
      <c r="A8" t="s">
        <v>24</v>
      </c>
      <c r="B8" s="1">
        <v>4.5</v>
      </c>
      <c r="D8" t="s">
        <v>32</v>
      </c>
      <c r="E8" s="4">
        <v>5.5</v>
      </c>
    </row>
    <row r="9" spans="1:6" x14ac:dyDescent="0.35">
      <c r="A9" t="s">
        <v>25</v>
      </c>
      <c r="B9" s="1">
        <v>7</v>
      </c>
      <c r="D9" t="s">
        <v>25</v>
      </c>
      <c r="E9" s="4">
        <v>7</v>
      </c>
    </row>
    <row r="10" spans="1:6" x14ac:dyDescent="0.35">
      <c r="D10" t="s">
        <v>33</v>
      </c>
      <c r="E10" s="4">
        <v>3</v>
      </c>
    </row>
    <row r="11" spans="1:6" x14ac:dyDescent="0.35">
      <c r="A11" t="s">
        <v>26</v>
      </c>
      <c r="B11" t="s">
        <v>22</v>
      </c>
      <c r="D11" t="s">
        <v>30</v>
      </c>
      <c r="E11" t="s">
        <v>22</v>
      </c>
    </row>
    <row r="12" spans="1:6" x14ac:dyDescent="0.35">
      <c r="A12" t="s">
        <v>27</v>
      </c>
      <c r="B12" s="1">
        <v>11</v>
      </c>
      <c r="D12" t="s">
        <v>34</v>
      </c>
      <c r="E12" s="1">
        <v>21</v>
      </c>
    </row>
    <row r="13" spans="1:6" x14ac:dyDescent="0.35">
      <c r="A13" t="s">
        <v>28</v>
      </c>
      <c r="B13" s="1">
        <v>8</v>
      </c>
      <c r="D13" t="s">
        <v>35</v>
      </c>
      <c r="E13" s="1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0FBF-8757-4A63-82F2-6C4EF57ED09A}">
  <dimension ref="A2:H28"/>
  <sheetViews>
    <sheetView zoomScale="50" zoomScaleNormal="50" workbookViewId="0">
      <selection activeCell="H26" sqref="H26"/>
    </sheetView>
  </sheetViews>
  <sheetFormatPr defaultRowHeight="14.5" x14ac:dyDescent="0.35"/>
  <cols>
    <col min="1" max="1" width="25.81640625" bestFit="1" customWidth="1"/>
    <col min="2" max="2" width="9.81640625" customWidth="1"/>
    <col min="3" max="3" width="14.26953125" bestFit="1" customWidth="1"/>
    <col min="4" max="4" width="13.453125" bestFit="1" customWidth="1"/>
    <col min="5" max="5" width="10.6328125" bestFit="1" customWidth="1"/>
    <col min="6" max="6" width="14.08984375" bestFit="1" customWidth="1"/>
    <col min="7" max="7" width="11" bestFit="1" customWidth="1"/>
    <col min="8" max="8" width="15.6328125" bestFit="1" customWidth="1"/>
  </cols>
  <sheetData>
    <row r="2" spans="1:6" x14ac:dyDescent="0.35">
      <c r="B2" t="s">
        <v>43</v>
      </c>
      <c r="C2" t="s">
        <v>47</v>
      </c>
      <c r="D2" t="s">
        <v>48</v>
      </c>
      <c r="E2" t="s">
        <v>37</v>
      </c>
      <c r="F2" t="s">
        <v>49</v>
      </c>
    </row>
    <row r="3" spans="1:6" x14ac:dyDescent="0.35">
      <c r="A3" t="s">
        <v>44</v>
      </c>
      <c r="B3" s="3">
        <v>350</v>
      </c>
      <c r="C3" s="3">
        <v>0</v>
      </c>
      <c r="D3" s="3">
        <v>0</v>
      </c>
      <c r="E3" s="3">
        <v>0</v>
      </c>
      <c r="F3" s="3">
        <v>555</v>
      </c>
    </row>
    <row r="4" spans="1:6" x14ac:dyDescent="0.35">
      <c r="A4" t="s">
        <v>45</v>
      </c>
      <c r="B4" s="3">
        <v>100</v>
      </c>
      <c r="C4" s="3">
        <v>105</v>
      </c>
      <c r="D4" s="3">
        <v>0</v>
      </c>
      <c r="E4" s="3">
        <v>50</v>
      </c>
      <c r="F4" s="6">
        <f>SUM(B9:B12)</f>
        <v>364</v>
      </c>
    </row>
    <row r="5" spans="1:6" x14ac:dyDescent="0.35">
      <c r="A5" t="s">
        <v>46</v>
      </c>
      <c r="B5" s="3">
        <v>280</v>
      </c>
      <c r="C5" s="3">
        <v>120</v>
      </c>
      <c r="D5" s="3">
        <v>40</v>
      </c>
      <c r="E5" s="3">
        <v>50</v>
      </c>
      <c r="F5" s="6">
        <f>SUM(B14:B17)</f>
        <v>67</v>
      </c>
    </row>
    <row r="7" spans="1:6" x14ac:dyDescent="0.35">
      <c r="A7" t="s">
        <v>50</v>
      </c>
    </row>
    <row r="8" spans="1:6" x14ac:dyDescent="0.35">
      <c r="A8" t="s">
        <v>51</v>
      </c>
      <c r="B8" t="s">
        <v>22</v>
      </c>
    </row>
    <row r="9" spans="1:6" x14ac:dyDescent="0.35">
      <c r="A9" t="s">
        <v>52</v>
      </c>
      <c r="B9" s="3">
        <v>99</v>
      </c>
    </row>
    <row r="10" spans="1:6" x14ac:dyDescent="0.35">
      <c r="A10" t="s">
        <v>53</v>
      </c>
      <c r="B10" s="3">
        <v>95</v>
      </c>
    </row>
    <row r="11" spans="1:6" x14ac:dyDescent="0.35">
      <c r="A11" t="s">
        <v>54</v>
      </c>
      <c r="B11" s="3">
        <v>85</v>
      </c>
    </row>
    <row r="12" spans="1:6" x14ac:dyDescent="0.35">
      <c r="A12" t="s">
        <v>55</v>
      </c>
      <c r="B12" s="3">
        <v>85</v>
      </c>
    </row>
    <row r="13" spans="1:6" x14ac:dyDescent="0.35">
      <c r="A13" t="s">
        <v>60</v>
      </c>
    </row>
    <row r="14" spans="1:6" x14ac:dyDescent="0.35">
      <c r="A14" t="s">
        <v>56</v>
      </c>
      <c r="B14" s="3">
        <v>18</v>
      </c>
    </row>
    <row r="15" spans="1:6" x14ac:dyDescent="0.35">
      <c r="A15" t="s">
        <v>57</v>
      </c>
      <c r="B15" s="3">
        <v>25</v>
      </c>
    </row>
    <row r="16" spans="1:6" x14ac:dyDescent="0.35">
      <c r="A16" t="s">
        <v>58</v>
      </c>
      <c r="B16" s="3">
        <v>15</v>
      </c>
    </row>
    <row r="17" spans="1:8" x14ac:dyDescent="0.35">
      <c r="A17" t="s">
        <v>59</v>
      </c>
      <c r="B17" s="3">
        <v>9</v>
      </c>
    </row>
    <row r="18" spans="1:8" x14ac:dyDescent="0.35">
      <c r="A18" t="s">
        <v>42</v>
      </c>
      <c r="B18" s="3">
        <v>555</v>
      </c>
    </row>
    <row r="20" spans="1:8" ht="29" x14ac:dyDescent="0.35">
      <c r="A20" t="s">
        <v>61</v>
      </c>
      <c r="B20" s="7" t="s">
        <v>43</v>
      </c>
      <c r="C20" s="7" t="s">
        <v>64</v>
      </c>
      <c r="D20" s="7" t="s">
        <v>65</v>
      </c>
      <c r="E20" s="7" t="s">
        <v>66</v>
      </c>
      <c r="F20" s="7" t="s">
        <v>67</v>
      </c>
      <c r="G20" s="7" t="s">
        <v>68</v>
      </c>
      <c r="H20" s="7" t="s">
        <v>63</v>
      </c>
    </row>
    <row r="21" spans="1:8" x14ac:dyDescent="0.35">
      <c r="A21" t="s">
        <v>44</v>
      </c>
      <c r="B21" s="3">
        <v>350</v>
      </c>
      <c r="C21" s="3">
        <v>0</v>
      </c>
      <c r="D21" s="3">
        <v>0</v>
      </c>
      <c r="E21" s="3">
        <v>0</v>
      </c>
      <c r="F21" s="3">
        <v>555</v>
      </c>
      <c r="G21" s="6">
        <f>SUM(B21:F21)</f>
        <v>905</v>
      </c>
      <c r="H21" s="6">
        <f>G21*2</f>
        <v>1810</v>
      </c>
    </row>
    <row r="22" spans="1:8" x14ac:dyDescent="0.35">
      <c r="A22" t="s">
        <v>45</v>
      </c>
      <c r="B22" s="3">
        <v>100</v>
      </c>
      <c r="C22" s="6">
        <f>C$4*5</f>
        <v>525</v>
      </c>
      <c r="D22" s="3">
        <v>0</v>
      </c>
      <c r="E22" s="6">
        <f>E4*4</f>
        <v>200</v>
      </c>
      <c r="F22" s="3">
        <v>364</v>
      </c>
      <c r="G22" s="6">
        <f>SUM(B22:F22)</f>
        <v>1189</v>
      </c>
      <c r="H22" s="6">
        <f t="shared" ref="H22:H23" si="0">G22*2</f>
        <v>2378</v>
      </c>
    </row>
    <row r="23" spans="1:8" x14ac:dyDescent="0.35">
      <c r="A23" t="s">
        <v>46</v>
      </c>
      <c r="B23" s="3">
        <v>280</v>
      </c>
      <c r="C23" s="6">
        <f>C$5*5</f>
        <v>600</v>
      </c>
      <c r="D23" s="6">
        <f>D$5*4</f>
        <v>160</v>
      </c>
      <c r="E23" s="6">
        <f>E$5*4</f>
        <v>200</v>
      </c>
      <c r="F23" s="3">
        <v>67</v>
      </c>
      <c r="G23" s="6">
        <f>SUM(B23:F23)</f>
        <v>1307</v>
      </c>
      <c r="H23" s="6">
        <f t="shared" si="0"/>
        <v>2614</v>
      </c>
    </row>
    <row r="24" spans="1:8" x14ac:dyDescent="0.35">
      <c r="H24" s="6"/>
    </row>
    <row r="25" spans="1:8" ht="29" x14ac:dyDescent="0.35">
      <c r="A25" t="s">
        <v>62</v>
      </c>
      <c r="B25" s="7" t="s">
        <v>43</v>
      </c>
      <c r="C25" s="7" t="s">
        <v>64</v>
      </c>
      <c r="D25" s="7" t="s">
        <v>65</v>
      </c>
      <c r="E25" s="7" t="s">
        <v>66</v>
      </c>
      <c r="F25" s="7" t="s">
        <v>67</v>
      </c>
      <c r="G25" s="7" t="s">
        <v>68</v>
      </c>
      <c r="H25" s="7" t="s">
        <v>69</v>
      </c>
    </row>
    <row r="26" spans="1:8" x14ac:dyDescent="0.35">
      <c r="A26" t="s">
        <v>44</v>
      </c>
      <c r="B26" s="3">
        <v>350</v>
      </c>
      <c r="C26" s="3">
        <v>0</v>
      </c>
      <c r="D26" s="3">
        <v>0</v>
      </c>
      <c r="E26" s="3">
        <v>0</v>
      </c>
      <c r="F26" s="3">
        <v>555</v>
      </c>
      <c r="G26" s="6">
        <f>SUM(B26:F26)</f>
        <v>905</v>
      </c>
      <c r="H26" s="6">
        <f>G26*4</f>
        <v>3620</v>
      </c>
    </row>
    <row r="27" spans="1:8" x14ac:dyDescent="0.35">
      <c r="A27" t="s">
        <v>45</v>
      </c>
      <c r="B27" s="3">
        <v>100</v>
      </c>
      <c r="C27" s="6">
        <f>C$4*5</f>
        <v>525</v>
      </c>
      <c r="E27" s="6">
        <f>E4*4</f>
        <v>200</v>
      </c>
      <c r="F27" s="3">
        <v>364</v>
      </c>
      <c r="G27" s="6">
        <f>SUM(B27:F27)</f>
        <v>1189</v>
      </c>
      <c r="H27" s="6">
        <f t="shared" ref="H27:H28" si="1">G27*4</f>
        <v>4756</v>
      </c>
    </row>
    <row r="28" spans="1:8" x14ac:dyDescent="0.35">
      <c r="A28" t="s">
        <v>46</v>
      </c>
      <c r="B28" s="3">
        <v>280</v>
      </c>
      <c r="C28" s="6">
        <f>C$5*5</f>
        <v>600</v>
      </c>
      <c r="D28" s="6">
        <f>D$5*4</f>
        <v>160</v>
      </c>
      <c r="E28" s="6">
        <f>E$5*4</f>
        <v>200</v>
      </c>
      <c r="F28" s="3">
        <v>67</v>
      </c>
      <c r="G28" s="6">
        <f>SUM(B28:F28)</f>
        <v>1307</v>
      </c>
      <c r="H28" s="6">
        <f t="shared" si="1"/>
        <v>5228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6B756-5854-4577-AAD3-FC684A62739D}">
  <dimension ref="A1:F24"/>
  <sheetViews>
    <sheetView topLeftCell="A8" workbookViewId="0">
      <selection activeCell="O22" sqref="O22"/>
    </sheetView>
  </sheetViews>
  <sheetFormatPr defaultRowHeight="14.5" x14ac:dyDescent="0.35"/>
  <cols>
    <col min="1" max="1" width="19.26953125" bestFit="1" customWidth="1"/>
    <col min="2" max="2" width="16.6328125" bestFit="1" customWidth="1"/>
    <col min="3" max="3" width="12.6328125" bestFit="1" customWidth="1"/>
    <col min="4" max="4" width="12.6328125" customWidth="1"/>
    <col min="5" max="5" width="12" bestFit="1" customWidth="1"/>
    <col min="6" max="6" width="16.6328125" bestFit="1" customWidth="1"/>
    <col min="7" max="7" width="12.6328125" bestFit="1" customWidth="1"/>
    <col min="8" max="8" width="9.08984375" bestFit="1" customWidth="1"/>
  </cols>
  <sheetData>
    <row r="1" spans="1:6" x14ac:dyDescent="0.35">
      <c r="B1" t="s">
        <v>70</v>
      </c>
      <c r="C1" t="s">
        <v>86</v>
      </c>
      <c r="D1" t="s">
        <v>74</v>
      </c>
    </row>
    <row r="2" spans="1:6" x14ac:dyDescent="0.35">
      <c r="A2" t="s">
        <v>71</v>
      </c>
      <c r="B2" s="8">
        <v>200</v>
      </c>
      <c r="C2" s="1">
        <v>29</v>
      </c>
      <c r="D2" s="1">
        <v>40</v>
      </c>
    </row>
    <row r="3" spans="1:6" x14ac:dyDescent="0.35">
      <c r="A3" t="s">
        <v>72</v>
      </c>
      <c r="B3" s="8">
        <v>1000</v>
      </c>
      <c r="C3" s="1">
        <v>149</v>
      </c>
      <c r="D3" s="1">
        <v>90</v>
      </c>
    </row>
    <row r="4" spans="1:6" x14ac:dyDescent="0.35">
      <c r="A4" t="s">
        <v>73</v>
      </c>
      <c r="B4" s="8">
        <v>11000</v>
      </c>
      <c r="C4" s="1">
        <v>549</v>
      </c>
      <c r="D4" s="1">
        <v>370</v>
      </c>
    </row>
    <row r="5" spans="1:6" x14ac:dyDescent="0.35">
      <c r="B5" s="8"/>
      <c r="C5" s="1"/>
      <c r="D5" s="1"/>
      <c r="E5" s="1"/>
    </row>
    <row r="7" spans="1:6" x14ac:dyDescent="0.35">
      <c r="A7" t="s">
        <v>75</v>
      </c>
      <c r="B7" t="s">
        <v>76</v>
      </c>
      <c r="C7" t="s">
        <v>78</v>
      </c>
      <c r="E7" t="s">
        <v>77</v>
      </c>
      <c r="F7" t="s">
        <v>82</v>
      </c>
    </row>
    <row r="8" spans="1:6" x14ac:dyDescent="0.35">
      <c r="B8">
        <v>15</v>
      </c>
      <c r="C8">
        <f>B8*5</f>
        <v>75</v>
      </c>
      <c r="E8">
        <f>C8*4</f>
        <v>300</v>
      </c>
      <c r="F8">
        <f>E8*12</f>
        <v>3600</v>
      </c>
    </row>
    <row r="9" spans="1:6" x14ac:dyDescent="0.35">
      <c r="A9" t="s">
        <v>83</v>
      </c>
      <c r="B9" t="s">
        <v>76</v>
      </c>
      <c r="C9" t="s">
        <v>78</v>
      </c>
      <c r="E9" t="s">
        <v>77</v>
      </c>
      <c r="F9" t="s">
        <v>82</v>
      </c>
    </row>
    <row r="10" spans="1:6" x14ac:dyDescent="0.35">
      <c r="B10">
        <v>500</v>
      </c>
      <c r="C10">
        <f>B10*5</f>
        <v>2500</v>
      </c>
      <c r="E10">
        <f>C10*4</f>
        <v>10000</v>
      </c>
      <c r="F10">
        <f>E10*12</f>
        <v>120000</v>
      </c>
    </row>
    <row r="11" spans="1:6" x14ac:dyDescent="0.35">
      <c r="A11" t="s">
        <v>84</v>
      </c>
    </row>
    <row r="12" spans="1:6" x14ac:dyDescent="0.35">
      <c r="B12" t="s">
        <v>79</v>
      </c>
      <c r="C12" t="s">
        <v>80</v>
      </c>
      <c r="D12" t="s">
        <v>86</v>
      </c>
      <c r="E12" t="s">
        <v>81</v>
      </c>
    </row>
    <row r="13" spans="1:6" x14ac:dyDescent="0.35">
      <c r="A13" t="s">
        <v>71</v>
      </c>
      <c r="B13" s="9">
        <f>$F8/B2</f>
        <v>18</v>
      </c>
      <c r="C13" s="1">
        <f>B13*D2</f>
        <v>720</v>
      </c>
      <c r="D13" s="1">
        <v>29</v>
      </c>
      <c r="E13" s="1">
        <f>C13+C2</f>
        <v>749</v>
      </c>
    </row>
    <row r="14" spans="1:6" x14ac:dyDescent="0.35">
      <c r="A14" t="s">
        <v>72</v>
      </c>
      <c r="B14" s="9">
        <f>ROUND(F$8/B3,0)</f>
        <v>4</v>
      </c>
      <c r="C14" s="1">
        <f>B14*D3</f>
        <v>360</v>
      </c>
      <c r="D14" s="1">
        <v>149</v>
      </c>
      <c r="E14" s="1">
        <f>C14+C3</f>
        <v>509</v>
      </c>
    </row>
    <row r="15" spans="1:6" x14ac:dyDescent="0.35">
      <c r="A15" t="s">
        <v>73</v>
      </c>
      <c r="B15" s="9">
        <f>(F$8/B4)</f>
        <v>0.32727272727272727</v>
      </c>
      <c r="C15" s="1">
        <f>B15*D4</f>
        <v>121.09090909090909</v>
      </c>
      <c r="D15" s="1">
        <v>549</v>
      </c>
      <c r="E15" s="1">
        <f>C15+C4</f>
        <v>670.09090909090912</v>
      </c>
    </row>
    <row r="16" spans="1:6" x14ac:dyDescent="0.35">
      <c r="B16" s="9"/>
      <c r="C16" s="1"/>
      <c r="D16" s="1"/>
      <c r="E16" s="1"/>
    </row>
    <row r="17" spans="1:5" x14ac:dyDescent="0.35">
      <c r="B17" s="9"/>
      <c r="C17" s="1"/>
      <c r="D17" s="1"/>
      <c r="E17" s="1"/>
    </row>
    <row r="18" spans="1:5" x14ac:dyDescent="0.35">
      <c r="B18" s="9"/>
      <c r="C18" s="1"/>
      <c r="D18" s="1"/>
      <c r="E18" s="1"/>
    </row>
    <row r="19" spans="1:5" x14ac:dyDescent="0.35">
      <c r="B19" s="9"/>
      <c r="C19" s="1"/>
      <c r="D19" s="1"/>
      <c r="E19" s="1"/>
    </row>
    <row r="20" spans="1:5" x14ac:dyDescent="0.35">
      <c r="A20" t="s">
        <v>85</v>
      </c>
    </row>
    <row r="21" spans="1:5" x14ac:dyDescent="0.35">
      <c r="B21" t="s">
        <v>79</v>
      </c>
      <c r="C21" t="s">
        <v>80</v>
      </c>
      <c r="D21" t="s">
        <v>86</v>
      </c>
      <c r="E21" t="s">
        <v>81</v>
      </c>
    </row>
    <row r="22" spans="1:5" x14ac:dyDescent="0.35">
      <c r="A22" t="s">
        <v>71</v>
      </c>
      <c r="B22" s="9">
        <f>F$10/B2</f>
        <v>600</v>
      </c>
      <c r="C22" s="1">
        <f>B22*D2</f>
        <v>24000</v>
      </c>
      <c r="D22" s="1">
        <v>29</v>
      </c>
      <c r="E22" s="1">
        <f>C22+C2</f>
        <v>24029</v>
      </c>
    </row>
    <row r="23" spans="1:5" x14ac:dyDescent="0.35">
      <c r="A23" t="s">
        <v>72</v>
      </c>
      <c r="B23" s="9">
        <f>F$10/B3</f>
        <v>120</v>
      </c>
      <c r="C23" s="1">
        <f>B23*D3</f>
        <v>10800</v>
      </c>
      <c r="D23" s="1">
        <v>149</v>
      </c>
      <c r="E23" s="1">
        <f>C23+C3</f>
        <v>10949</v>
      </c>
    </row>
    <row r="24" spans="1:5" x14ac:dyDescent="0.35">
      <c r="A24" t="s">
        <v>73</v>
      </c>
      <c r="B24" s="9">
        <f>ROUND(F$10/B4,0)</f>
        <v>11</v>
      </c>
      <c r="C24" s="1">
        <f>B24*D4</f>
        <v>4070</v>
      </c>
      <c r="D24" s="1">
        <v>549</v>
      </c>
      <c r="E24" s="1">
        <f>C24+C4</f>
        <v>4619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0DAB-ED88-4F85-8E3B-C691F7417EC5}">
  <dimension ref="A1:G22"/>
  <sheetViews>
    <sheetView topLeftCell="A10" workbookViewId="0">
      <selection activeCell="S23" sqref="S23"/>
    </sheetView>
  </sheetViews>
  <sheetFormatPr defaultRowHeight="14.5" x14ac:dyDescent="0.35"/>
  <cols>
    <col min="1" max="1" width="16.54296875" bestFit="1" customWidth="1"/>
    <col min="2" max="2" width="11.90625" bestFit="1" customWidth="1"/>
    <col min="3" max="3" width="13.54296875" bestFit="1" customWidth="1"/>
    <col min="4" max="4" width="16.453125" bestFit="1" customWidth="1"/>
    <col min="5" max="5" width="16.54296875" bestFit="1" customWidth="1"/>
    <col min="6" max="6" width="13.54296875" bestFit="1" customWidth="1"/>
    <col min="7" max="7" width="13.81640625" bestFit="1" customWidth="1"/>
  </cols>
  <sheetData>
    <row r="1" spans="1:7" x14ac:dyDescent="0.35">
      <c r="A1" t="s">
        <v>93</v>
      </c>
      <c r="C1" t="s">
        <v>94</v>
      </c>
      <c r="E1" t="s">
        <v>95</v>
      </c>
    </row>
    <row r="2" spans="1:7" x14ac:dyDescent="0.35">
      <c r="A2" t="s">
        <v>88</v>
      </c>
      <c r="B2" s="10">
        <v>19</v>
      </c>
      <c r="C2" t="s">
        <v>88</v>
      </c>
      <c r="D2" s="5">
        <v>35</v>
      </c>
      <c r="E2" t="s">
        <v>88</v>
      </c>
      <c r="F2" s="5">
        <v>55</v>
      </c>
    </row>
    <row r="3" spans="1:7" x14ac:dyDescent="0.35">
      <c r="A3" t="s">
        <v>89</v>
      </c>
      <c r="B3" s="10">
        <v>9.5</v>
      </c>
      <c r="C3" t="s">
        <v>87</v>
      </c>
      <c r="D3" s="5">
        <v>15</v>
      </c>
      <c r="E3" t="s">
        <v>87</v>
      </c>
      <c r="F3" s="5">
        <v>5</v>
      </c>
    </row>
    <row r="4" spans="1:7" x14ac:dyDescent="0.35">
      <c r="A4" t="s">
        <v>87</v>
      </c>
      <c r="B4" s="10">
        <v>20</v>
      </c>
      <c r="C4" t="s">
        <v>92</v>
      </c>
      <c r="D4" s="5">
        <v>500</v>
      </c>
      <c r="E4" t="s">
        <v>91</v>
      </c>
      <c r="F4">
        <v>24</v>
      </c>
    </row>
    <row r="5" spans="1:7" x14ac:dyDescent="0.35">
      <c r="A5" t="s">
        <v>90</v>
      </c>
      <c r="B5" s="10">
        <v>30</v>
      </c>
    </row>
    <row r="6" spans="1:7" x14ac:dyDescent="0.35">
      <c r="A6" t="s">
        <v>91</v>
      </c>
      <c r="B6">
        <v>24</v>
      </c>
    </row>
    <row r="8" spans="1:7" x14ac:dyDescent="0.35">
      <c r="A8" t="s">
        <v>18</v>
      </c>
      <c r="C8" t="s">
        <v>20</v>
      </c>
    </row>
    <row r="9" spans="1:7" x14ac:dyDescent="0.35">
      <c r="A9" t="s">
        <v>96</v>
      </c>
      <c r="B9">
        <v>24</v>
      </c>
      <c r="C9" t="s">
        <v>99</v>
      </c>
      <c r="D9">
        <v>24</v>
      </c>
    </row>
    <row r="10" spans="1:7" x14ac:dyDescent="0.35">
      <c r="A10" t="s">
        <v>97</v>
      </c>
      <c r="B10">
        <v>3</v>
      </c>
      <c r="C10" t="s">
        <v>100</v>
      </c>
      <c r="D10">
        <v>1</v>
      </c>
    </row>
    <row r="12" spans="1:7" x14ac:dyDescent="0.35">
      <c r="A12" t="s">
        <v>98</v>
      </c>
    </row>
    <row r="13" spans="1:7" x14ac:dyDescent="0.35">
      <c r="B13" t="s">
        <v>88</v>
      </c>
      <c r="C13" t="s">
        <v>89</v>
      </c>
      <c r="D13" t="s">
        <v>87</v>
      </c>
      <c r="E13" t="s">
        <v>90</v>
      </c>
      <c r="F13" t="s">
        <v>92</v>
      </c>
      <c r="G13" t="s">
        <v>102</v>
      </c>
    </row>
    <row r="14" spans="1:7" x14ac:dyDescent="0.35">
      <c r="A14" t="s">
        <v>93</v>
      </c>
      <c r="B14" s="5">
        <f>B2*B6</f>
        <v>456</v>
      </c>
      <c r="C14" s="5">
        <f>B3*B6</f>
        <v>228</v>
      </c>
      <c r="D14" s="5">
        <f>2*B4*B6</f>
        <v>960</v>
      </c>
      <c r="E14" s="5">
        <f>B5*B6</f>
        <v>720</v>
      </c>
      <c r="F14" s="5">
        <v>0</v>
      </c>
      <c r="G14" s="5">
        <f>SUM(B14:F14)</f>
        <v>2364</v>
      </c>
    </row>
    <row r="15" spans="1:7" x14ac:dyDescent="0.35">
      <c r="A15" t="s">
        <v>94</v>
      </c>
      <c r="B15" s="5">
        <v>0</v>
      </c>
      <c r="C15" s="5">
        <v>0</v>
      </c>
      <c r="D15" s="5">
        <f>D3*2*D9</f>
        <v>720</v>
      </c>
      <c r="E15" s="5">
        <v>0</v>
      </c>
      <c r="F15" s="5">
        <v>500</v>
      </c>
      <c r="G15" s="5">
        <f>SUM(B15:F15)</f>
        <v>1220</v>
      </c>
    </row>
    <row r="16" spans="1:7" x14ac:dyDescent="0.35">
      <c r="A16" t="s">
        <v>95</v>
      </c>
      <c r="B16" s="5">
        <f>F2*B9</f>
        <v>1320</v>
      </c>
      <c r="C16">
        <v>0</v>
      </c>
      <c r="D16" s="5">
        <f>F3*2*B9</f>
        <v>240</v>
      </c>
      <c r="E16">
        <v>0</v>
      </c>
      <c r="F16">
        <v>0</v>
      </c>
      <c r="G16" s="5">
        <f>SUM(B16:F16)</f>
        <v>1560</v>
      </c>
    </row>
    <row r="18" spans="1:7" x14ac:dyDescent="0.35">
      <c r="A18" t="s">
        <v>101</v>
      </c>
    </row>
    <row r="19" spans="1:7" x14ac:dyDescent="0.35">
      <c r="B19" t="s">
        <v>88</v>
      </c>
      <c r="C19" t="s">
        <v>89</v>
      </c>
      <c r="D19" t="s">
        <v>87</v>
      </c>
      <c r="E19" t="s">
        <v>90</v>
      </c>
      <c r="F19" t="s">
        <v>92</v>
      </c>
      <c r="G19" t="s">
        <v>102</v>
      </c>
    </row>
    <row r="20" spans="1:7" x14ac:dyDescent="0.35">
      <c r="A20" t="s">
        <v>93</v>
      </c>
      <c r="B20" s="5">
        <f>B2*D9</f>
        <v>456</v>
      </c>
      <c r="C20" s="5">
        <f>B3*D9</f>
        <v>228</v>
      </c>
      <c r="D20" s="5">
        <v>0</v>
      </c>
      <c r="E20" s="5">
        <f>B5*B6</f>
        <v>720</v>
      </c>
      <c r="F20" s="5">
        <v>0</v>
      </c>
      <c r="G20" s="5">
        <f>SUM(B20:F20)</f>
        <v>1404</v>
      </c>
    </row>
    <row r="21" spans="1:7" x14ac:dyDescent="0.35">
      <c r="A21" t="s">
        <v>94</v>
      </c>
      <c r="B21" s="5">
        <f>D1</f>
        <v>0</v>
      </c>
      <c r="C21" s="5">
        <v>0</v>
      </c>
      <c r="D21" s="5">
        <v>0</v>
      </c>
      <c r="E21" s="5">
        <v>0</v>
      </c>
      <c r="F21" s="5">
        <v>500</v>
      </c>
      <c r="G21" s="5">
        <f>SUM(B21:F21)</f>
        <v>500</v>
      </c>
    </row>
    <row r="22" spans="1:7" x14ac:dyDescent="0.35">
      <c r="A22" t="s">
        <v>95</v>
      </c>
      <c r="B22" s="5">
        <f>F2*F4</f>
        <v>1320</v>
      </c>
      <c r="C22" s="5">
        <v>0</v>
      </c>
      <c r="D22" s="5">
        <v>0</v>
      </c>
      <c r="E22" s="5">
        <v>0</v>
      </c>
      <c r="F22" s="5">
        <v>0</v>
      </c>
      <c r="G22" s="5">
        <f>SUM(B22:F22)</f>
        <v>1320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29EF-01B3-4E49-ABC8-1136A54C5529}">
  <dimension ref="A1:I27"/>
  <sheetViews>
    <sheetView topLeftCell="A4" workbookViewId="0">
      <selection activeCell="M40" sqref="M40"/>
    </sheetView>
  </sheetViews>
  <sheetFormatPr defaultRowHeight="14.5" x14ac:dyDescent="0.35"/>
  <cols>
    <col min="1" max="1" width="29.453125" bestFit="1" customWidth="1"/>
    <col min="2" max="2" width="11.08984375" bestFit="1" customWidth="1"/>
    <col min="3" max="3" width="12.453125" bestFit="1" customWidth="1"/>
    <col min="4" max="4" width="15" bestFit="1" customWidth="1"/>
    <col min="7" max="7" width="11.08984375" bestFit="1" customWidth="1"/>
    <col min="8" max="8" width="12.36328125" bestFit="1" customWidth="1"/>
    <col min="9" max="9" width="14.90625" bestFit="1" customWidth="1"/>
  </cols>
  <sheetData>
    <row r="1" spans="1:9" x14ac:dyDescent="0.35">
      <c r="A1" t="s">
        <v>103</v>
      </c>
      <c r="F1" t="s">
        <v>125</v>
      </c>
    </row>
    <row r="2" spans="1:9" x14ac:dyDescent="0.35">
      <c r="B2" t="s">
        <v>112</v>
      </c>
      <c r="C2" t="s">
        <v>113</v>
      </c>
      <c r="D2" t="s">
        <v>114</v>
      </c>
      <c r="G2" t="s">
        <v>112</v>
      </c>
      <c r="H2" t="s">
        <v>113</v>
      </c>
      <c r="I2" t="s">
        <v>114</v>
      </c>
    </row>
    <row r="3" spans="1:9" x14ac:dyDescent="0.35">
      <c r="A3" s="11" t="s">
        <v>104</v>
      </c>
      <c r="B3" s="12"/>
      <c r="C3" s="12"/>
      <c r="D3" s="12"/>
      <c r="G3" s="1">
        <f>B4+(0.4*B4)</f>
        <v>20300</v>
      </c>
      <c r="H3" s="1">
        <f t="shared" ref="H3:I3" si="0">C4+(0.4*C4)</f>
        <v>43400</v>
      </c>
      <c r="I3" s="1">
        <f t="shared" si="0"/>
        <v>100800</v>
      </c>
    </row>
    <row r="4" spans="1:9" x14ac:dyDescent="0.35">
      <c r="A4" s="12" t="s">
        <v>105</v>
      </c>
      <c r="B4" s="13">
        <v>14500</v>
      </c>
      <c r="C4" s="13">
        <v>31000</v>
      </c>
      <c r="D4" s="13">
        <v>72000</v>
      </c>
      <c r="G4" s="1">
        <f>B5</f>
        <v>1450</v>
      </c>
      <c r="H4" s="1">
        <f t="shared" ref="H4:I4" si="1">C5</f>
        <v>3100</v>
      </c>
      <c r="I4" s="1">
        <f t="shared" si="1"/>
        <v>7200</v>
      </c>
    </row>
    <row r="5" spans="1:9" x14ac:dyDescent="0.35">
      <c r="A5" s="12" t="s">
        <v>106</v>
      </c>
      <c r="B5" s="13">
        <v>1450</v>
      </c>
      <c r="C5" s="13">
        <v>3100</v>
      </c>
      <c r="D5" s="13">
        <v>7200</v>
      </c>
      <c r="G5" s="1">
        <f t="shared" ref="G5:G10" si="2">B6</f>
        <v>0</v>
      </c>
      <c r="H5" s="1">
        <f t="shared" ref="H5:H10" si="3">C6</f>
        <v>0</v>
      </c>
      <c r="I5" s="1">
        <f t="shared" ref="I5:I10" si="4">D6</f>
        <v>0</v>
      </c>
    </row>
    <row r="6" spans="1:9" x14ac:dyDescent="0.35">
      <c r="A6" s="12"/>
      <c r="B6" s="13"/>
      <c r="C6" s="13"/>
      <c r="D6" s="13"/>
      <c r="G6" s="1">
        <f t="shared" si="2"/>
        <v>0</v>
      </c>
      <c r="H6" s="1">
        <f t="shared" si="3"/>
        <v>0</v>
      </c>
      <c r="I6" s="1">
        <f t="shared" si="4"/>
        <v>0</v>
      </c>
    </row>
    <row r="7" spans="1:9" x14ac:dyDescent="0.35">
      <c r="A7" s="14" t="s">
        <v>107</v>
      </c>
      <c r="B7" s="15"/>
      <c r="C7" s="15"/>
      <c r="D7" s="15"/>
      <c r="G7" s="1">
        <f t="shared" si="2"/>
        <v>1500</v>
      </c>
      <c r="H7" s="1">
        <f t="shared" si="3"/>
        <v>2500</v>
      </c>
      <c r="I7" s="1">
        <f t="shared" si="4"/>
        <v>3100</v>
      </c>
    </row>
    <row r="8" spans="1:9" x14ac:dyDescent="0.35">
      <c r="A8" s="16" t="s">
        <v>108</v>
      </c>
      <c r="B8" s="15">
        <v>1500</v>
      </c>
      <c r="C8" s="15">
        <v>2500</v>
      </c>
      <c r="D8" s="15">
        <v>3100</v>
      </c>
      <c r="G8" s="1">
        <f t="shared" si="2"/>
        <v>210</v>
      </c>
      <c r="H8" s="1">
        <f t="shared" si="3"/>
        <v>300</v>
      </c>
      <c r="I8" s="1">
        <f t="shared" si="4"/>
        <v>450</v>
      </c>
    </row>
    <row r="9" spans="1:9" x14ac:dyDescent="0.35">
      <c r="A9" s="16" t="s">
        <v>109</v>
      </c>
      <c r="B9" s="15">
        <v>210</v>
      </c>
      <c r="C9" s="15">
        <v>300</v>
      </c>
      <c r="D9" s="15">
        <v>450</v>
      </c>
      <c r="G9" s="1">
        <f t="shared" si="2"/>
        <v>3428.5714285714284</v>
      </c>
      <c r="H9" s="1">
        <f t="shared" si="3"/>
        <v>6315.7894736842109</v>
      </c>
      <c r="I9" s="1">
        <f t="shared" si="4"/>
        <v>7058.8235294117649</v>
      </c>
    </row>
    <row r="10" spans="1:9" x14ac:dyDescent="0.35">
      <c r="A10" s="16" t="s">
        <v>110</v>
      </c>
      <c r="B10" s="15">
        <f>B16</f>
        <v>3428.5714285714284</v>
      </c>
      <c r="C10" s="15">
        <f t="shared" ref="C10:D10" si="5">C16</f>
        <v>6315.7894736842109</v>
      </c>
      <c r="D10" s="15">
        <f t="shared" si="5"/>
        <v>7058.8235294117649</v>
      </c>
      <c r="G10" s="1"/>
      <c r="H10" s="1"/>
      <c r="I10" s="1"/>
    </row>
    <row r="11" spans="1:9" x14ac:dyDescent="0.35">
      <c r="A11" s="16"/>
      <c r="B11" s="16"/>
      <c r="C11" s="16"/>
      <c r="D11" s="16"/>
    </row>
    <row r="12" spans="1:9" x14ac:dyDescent="0.35">
      <c r="A12" s="17" t="s">
        <v>111</v>
      </c>
      <c r="B12" s="18"/>
      <c r="C12" s="18"/>
      <c r="D12" s="18"/>
    </row>
    <row r="13" spans="1:9" x14ac:dyDescent="0.35">
      <c r="A13" s="18" t="s">
        <v>119</v>
      </c>
      <c r="B13" s="19">
        <v>30000</v>
      </c>
      <c r="C13" s="19">
        <v>30000</v>
      </c>
      <c r="D13" s="19">
        <v>30000</v>
      </c>
      <c r="G13" s="9">
        <f>B13</f>
        <v>30000</v>
      </c>
      <c r="H13" s="9">
        <f t="shared" ref="H13:I13" si="6">C13</f>
        <v>30000</v>
      </c>
      <c r="I13" s="9">
        <f t="shared" si="6"/>
        <v>30000</v>
      </c>
    </row>
    <row r="14" spans="1:9" x14ac:dyDescent="0.35">
      <c r="A14" s="18" t="s">
        <v>115</v>
      </c>
      <c r="B14" s="18">
        <v>35</v>
      </c>
      <c r="C14" s="18">
        <v>19</v>
      </c>
      <c r="D14" s="18">
        <v>17</v>
      </c>
      <c r="G14" s="9">
        <f t="shared" ref="G14:G16" si="7">B14</f>
        <v>35</v>
      </c>
      <c r="H14" s="9">
        <f t="shared" ref="H14:H16" si="8">C14</f>
        <v>19</v>
      </c>
      <c r="I14" s="9">
        <f t="shared" ref="I14:I16" si="9">D14</f>
        <v>17</v>
      </c>
    </row>
    <row r="15" spans="1:9" x14ac:dyDescent="0.35">
      <c r="A15" s="18" t="s">
        <v>116</v>
      </c>
      <c r="B15" s="20">
        <v>4</v>
      </c>
      <c r="C15" s="20">
        <v>4</v>
      </c>
      <c r="D15" s="20">
        <v>4</v>
      </c>
      <c r="G15" s="1">
        <f t="shared" si="7"/>
        <v>4</v>
      </c>
      <c r="H15" s="1">
        <f t="shared" si="8"/>
        <v>4</v>
      </c>
      <c r="I15" s="1">
        <f t="shared" si="9"/>
        <v>4</v>
      </c>
    </row>
    <row r="16" spans="1:9" x14ac:dyDescent="0.35">
      <c r="A16" s="18" t="s">
        <v>117</v>
      </c>
      <c r="B16" s="20">
        <f>(B13/B14)*B15</f>
        <v>3428.5714285714284</v>
      </c>
      <c r="C16" s="20">
        <f t="shared" ref="C16:D16" si="10">(C13/C14)*C15</f>
        <v>6315.7894736842109</v>
      </c>
      <c r="D16" s="20">
        <f t="shared" si="10"/>
        <v>7058.8235294117649</v>
      </c>
      <c r="G16" s="1">
        <f t="shared" si="7"/>
        <v>3428.5714285714284</v>
      </c>
      <c r="H16" s="1">
        <f t="shared" si="8"/>
        <v>6315.7894736842109</v>
      </c>
      <c r="I16" s="1">
        <f t="shared" si="9"/>
        <v>7058.8235294117649</v>
      </c>
    </row>
    <row r="17" spans="1:9" x14ac:dyDescent="0.35">
      <c r="A17" s="18"/>
      <c r="B17" s="18"/>
      <c r="C17" s="18"/>
      <c r="D17" s="18"/>
    </row>
    <row r="18" spans="1:9" x14ac:dyDescent="0.35">
      <c r="A18" s="21" t="s">
        <v>118</v>
      </c>
      <c r="B18" s="22">
        <f>SUM(B8:B10)</f>
        <v>5138.5714285714284</v>
      </c>
      <c r="C18" s="22">
        <f t="shared" ref="C18:D18" si="11">SUM(C8:C10)</f>
        <v>9115.78947368421</v>
      </c>
      <c r="D18" s="22">
        <f t="shared" si="11"/>
        <v>10608.823529411766</v>
      </c>
      <c r="G18" s="1">
        <f>B18</f>
        <v>5138.5714285714284</v>
      </c>
      <c r="H18" s="1">
        <f t="shared" ref="H18:I18" si="12">C18</f>
        <v>9115.78947368421</v>
      </c>
      <c r="I18" s="1">
        <f t="shared" si="12"/>
        <v>10608.823529411766</v>
      </c>
    </row>
    <row r="19" spans="1:9" x14ac:dyDescent="0.35">
      <c r="A19" s="21"/>
      <c r="B19" s="21"/>
      <c r="C19" s="21"/>
      <c r="D19" s="21"/>
    </row>
    <row r="20" spans="1:9" x14ac:dyDescent="0.35">
      <c r="A20" s="21" t="s">
        <v>120</v>
      </c>
      <c r="B20" s="23">
        <v>30000</v>
      </c>
      <c r="C20" s="23">
        <v>30000</v>
      </c>
      <c r="D20" s="23">
        <v>30000</v>
      </c>
      <c r="G20" s="9">
        <f>B20</f>
        <v>30000</v>
      </c>
      <c r="H20" s="9">
        <f t="shared" ref="H20:I20" si="13">C20</f>
        <v>30000</v>
      </c>
      <c r="I20" s="9">
        <f t="shared" si="13"/>
        <v>30000</v>
      </c>
    </row>
    <row r="21" spans="1:9" x14ac:dyDescent="0.35">
      <c r="A21" s="21" t="s">
        <v>121</v>
      </c>
      <c r="B21" s="23">
        <v>250000</v>
      </c>
      <c r="C21" s="23">
        <v>250000</v>
      </c>
      <c r="D21" s="23">
        <v>250000</v>
      </c>
      <c r="G21" s="9">
        <f t="shared" ref="G21:G22" si="14">B21</f>
        <v>250000</v>
      </c>
      <c r="H21" s="9">
        <f t="shared" ref="H21:H22" si="15">C21</f>
        <v>250000</v>
      </c>
      <c r="I21" s="9">
        <f t="shared" ref="I21:I22" si="16">D21</f>
        <v>250000</v>
      </c>
    </row>
    <row r="22" spans="1:9" x14ac:dyDescent="0.35">
      <c r="A22" s="21" t="s">
        <v>122</v>
      </c>
      <c r="B22" s="21">
        <f>B21/B20</f>
        <v>8.3333333333333339</v>
      </c>
      <c r="C22" s="21">
        <f t="shared" ref="C22:D22" si="17">C21/C20</f>
        <v>8.3333333333333339</v>
      </c>
      <c r="D22" s="21">
        <f t="shared" si="17"/>
        <v>8.3333333333333339</v>
      </c>
      <c r="G22" s="9">
        <f t="shared" si="14"/>
        <v>8.3333333333333339</v>
      </c>
      <c r="H22" s="9">
        <f t="shared" si="15"/>
        <v>8.3333333333333339</v>
      </c>
      <c r="I22" s="9">
        <f t="shared" si="16"/>
        <v>8.3333333333333339</v>
      </c>
    </row>
    <row r="23" spans="1:9" x14ac:dyDescent="0.35">
      <c r="A23" s="21"/>
      <c r="B23" s="21"/>
      <c r="C23" s="21"/>
      <c r="D23" s="21"/>
    </row>
    <row r="24" spans="1:9" x14ac:dyDescent="0.35">
      <c r="A24" s="21" t="s">
        <v>123</v>
      </c>
      <c r="B24" s="22">
        <f>B18*B22</f>
        <v>42821.428571428572</v>
      </c>
      <c r="C24" s="22">
        <f t="shared" ref="C24:D24" si="18">C18*C22</f>
        <v>75964.912280701756</v>
      </c>
      <c r="D24" s="22">
        <f t="shared" si="18"/>
        <v>88406.862745098057</v>
      </c>
      <c r="G24" s="1">
        <f>G18*G22</f>
        <v>42821.428571428572</v>
      </c>
      <c r="H24" s="1">
        <f t="shared" ref="H24:I24" si="19">H18*H22</f>
        <v>75964.912280701756</v>
      </c>
      <c r="I24" s="1">
        <f t="shared" si="19"/>
        <v>88406.862745098057</v>
      </c>
    </row>
    <row r="25" spans="1:9" x14ac:dyDescent="0.35">
      <c r="A25" s="21"/>
      <c r="B25" s="21" t="s">
        <v>112</v>
      </c>
      <c r="C25" s="21" t="s">
        <v>113</v>
      </c>
      <c r="D25" s="21" t="s">
        <v>114</v>
      </c>
      <c r="G25" s="1" t="str">
        <f>B25</f>
        <v>Chevy Spark</v>
      </c>
      <c r="H25" s="1" t="str">
        <f t="shared" ref="H24:I25" si="20">C25</f>
        <v>Ford Mustang</v>
      </c>
      <c r="I25" s="1" t="str">
        <f t="shared" si="20"/>
        <v>Cadillac Escalade</v>
      </c>
    </row>
    <row r="26" spans="1:9" x14ac:dyDescent="0.35">
      <c r="A26" s="21" t="s">
        <v>124</v>
      </c>
      <c r="B26" s="22">
        <f>SUM(B4+B5+B18)</f>
        <v>21088.571428571428</v>
      </c>
      <c r="C26" s="22">
        <f t="shared" ref="C26:D26" si="21">SUM(C4+C5+C18)</f>
        <v>43215.789473684214</v>
      </c>
      <c r="D26" s="22">
        <f t="shared" si="21"/>
        <v>89808.823529411762</v>
      </c>
      <c r="G26" s="1">
        <f>G3+G4+G18</f>
        <v>26888.571428571428</v>
      </c>
      <c r="H26" s="1">
        <f t="shared" ref="H26:I26" si="22">H3+H4+H18</f>
        <v>55615.789473684214</v>
      </c>
      <c r="I26" s="1">
        <f t="shared" si="22"/>
        <v>118608.82352941176</v>
      </c>
    </row>
    <row r="27" spans="1:9" x14ac:dyDescent="0.35">
      <c r="G27" s="1"/>
      <c r="H27" s="1"/>
      <c r="I27" s="1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StoreRecommendation</vt:lpstr>
      <vt:lpstr>PetSuggestion</vt:lpstr>
      <vt:lpstr>VacationRecommendation</vt:lpstr>
      <vt:lpstr>OptimalPrinter</vt:lpstr>
      <vt:lpstr>UntangleCellBill</vt:lpstr>
      <vt:lpstr>VehicleSuggestion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Satyakaam Ravikanti</dc:creator>
  <cp:lastModifiedBy>Satyakaam Ravikanti</cp:lastModifiedBy>
  <dcterms:created xsi:type="dcterms:W3CDTF">2022-01-21T13:44:55Z</dcterms:created>
  <dcterms:modified xsi:type="dcterms:W3CDTF">2022-01-27T13:07:30Z</dcterms:modified>
</cp:coreProperties>
</file>