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FALL 19\CSE 208\"/>
    </mc:Choice>
  </mc:AlternateContent>
  <xr:revisionPtr revIDLastSave="0" documentId="13_ncr:1_{8709E377-0BDA-47EC-B8F9-4248FA287714}" xr6:coauthVersionLast="45" xr6:coauthVersionMax="45" xr10:uidLastSave="{00000000-0000-0000-0000-000000000000}"/>
  <bookViews>
    <workbookView xWindow="-28920" yWindow="-120" windowWidth="29040" windowHeight="15840" tabRatio="744" activeTab="2" xr2:uid="{00000000-000D-0000-FFFF-FFFF00000000}"/>
  </bookViews>
  <sheets>
    <sheet name="GradeSheet" sheetId="1" r:id="rId1"/>
    <sheet name="GradingPolicy" sheetId="2" r:id="rId2"/>
    <sheet name="CO_PO_AttainmentAnalysis" sheetId="3" r:id="rId3"/>
    <sheet name="CourseSummary" sheetId="4" r:id="rId4"/>
    <sheet name="ContinuousQualityImprovement" sheetId="5" r:id="rId5"/>
  </sheets>
  <definedNames>
    <definedName name="_xlnm.Print_Area" localSheetId="2">CO_PO_AttainmentAnalysis!$A$1:$BR$68</definedName>
    <definedName name="_xlnm.Print_Area" localSheetId="0">GradeSheet!$A$1:$N$40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8" i="3" l="1"/>
  <c r="AV36" i="3" l="1"/>
  <c r="AW36" i="3"/>
  <c r="AX36" i="3"/>
  <c r="AY36" i="3"/>
  <c r="AZ36" i="3"/>
  <c r="BA36" i="3"/>
  <c r="BB36" i="3"/>
  <c r="BC36" i="3"/>
  <c r="BD36" i="3"/>
  <c r="BE36" i="3"/>
  <c r="BF36" i="3"/>
  <c r="AU36" i="3"/>
  <c r="AI36" i="3"/>
  <c r="AJ36" i="3"/>
  <c r="AK36" i="3"/>
  <c r="AL36" i="3"/>
  <c r="AM36" i="3"/>
  <c r="AH36" i="3"/>
  <c r="AG22" i="3" l="1"/>
  <c r="AG23" i="3"/>
  <c r="AG24" i="3"/>
  <c r="AG25" i="3"/>
  <c r="AG26" i="3"/>
  <c r="AG27" i="3"/>
  <c r="AG28" i="3"/>
  <c r="AG29" i="3"/>
  <c r="AG30" i="3"/>
  <c r="AG31" i="3"/>
  <c r="AG32" i="3"/>
  <c r="AG33" i="3"/>
  <c r="AG34" i="3"/>
  <c r="AG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21" i="3"/>
  <c r="N36" i="3"/>
  <c r="O36" i="3"/>
  <c r="Q36" i="3"/>
  <c r="R36" i="3"/>
  <c r="S36" i="3"/>
  <c r="T36" i="3"/>
  <c r="U36" i="3"/>
  <c r="V36" i="3"/>
  <c r="X36" i="3"/>
  <c r="Y36" i="3"/>
  <c r="Z36" i="3"/>
  <c r="AA36" i="3"/>
  <c r="I36" i="3"/>
  <c r="D36" i="3"/>
  <c r="E36" i="3"/>
  <c r="F36" i="3"/>
  <c r="G36" i="3"/>
  <c r="F11" i="1"/>
  <c r="AC22" i="3" s="1"/>
  <c r="F12" i="1"/>
  <c r="AC23" i="3" s="1"/>
  <c r="F13" i="1"/>
  <c r="AC24" i="3" s="1"/>
  <c r="F14" i="1"/>
  <c r="AC25" i="3" s="1"/>
  <c r="F15" i="1"/>
  <c r="AC26" i="3" s="1"/>
  <c r="F16" i="1"/>
  <c r="AC27" i="3" s="1"/>
  <c r="F17" i="1"/>
  <c r="AC28" i="3" s="1"/>
  <c r="F18" i="1"/>
  <c r="AC29" i="3" s="1"/>
  <c r="F19" i="1"/>
  <c r="AC30" i="3" s="1"/>
  <c r="F20" i="1"/>
  <c r="AC31" i="3" s="1"/>
  <c r="F21" i="1"/>
  <c r="AC32" i="3" s="1"/>
  <c r="F22" i="1"/>
  <c r="AC33" i="3" s="1"/>
  <c r="F23" i="1"/>
  <c r="AC34" i="3" s="1"/>
  <c r="F10" i="1"/>
  <c r="AC21" i="3" s="1"/>
  <c r="Q29" i="1"/>
  <c r="Q28" i="1"/>
  <c r="Q27" i="1"/>
  <c r="AD36" i="3" l="1"/>
  <c r="AE36" i="3"/>
  <c r="AF36" i="3"/>
  <c r="AG36" i="3"/>
  <c r="W36" i="3"/>
  <c r="S27" i="1"/>
  <c r="S28" i="1"/>
  <c r="S29" i="1"/>
  <c r="B10" i="1" l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U9" i="1"/>
  <c r="V9" i="1"/>
  <c r="W9" i="1"/>
  <c r="P9" i="1"/>
  <c r="V27" i="1"/>
  <c r="V28" i="1"/>
  <c r="V29" i="1"/>
  <c r="E17" i="1" l="1"/>
  <c r="E16" i="1"/>
  <c r="E18" i="1"/>
  <c r="E10" i="1"/>
  <c r="E11" i="1"/>
  <c r="E19" i="1"/>
  <c r="E12" i="1"/>
  <c r="E20" i="1"/>
  <c r="E13" i="1"/>
  <c r="E21" i="1"/>
  <c r="E14" i="1"/>
  <c r="E22" i="1"/>
  <c r="E15" i="1"/>
  <c r="E23" i="1"/>
  <c r="I17" i="1"/>
  <c r="I18" i="1"/>
  <c r="I10" i="1"/>
  <c r="I16" i="1"/>
  <c r="I11" i="1"/>
  <c r="I19" i="1"/>
  <c r="I12" i="1"/>
  <c r="I20" i="1"/>
  <c r="I13" i="1"/>
  <c r="I21" i="1"/>
  <c r="I14" i="1"/>
  <c r="I22" i="1"/>
  <c r="I15" i="1"/>
  <c r="I23" i="1"/>
  <c r="I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AB30" i="3" l="1"/>
  <c r="AB27" i="3"/>
  <c r="AB33" i="3"/>
  <c r="AB23" i="3"/>
  <c r="AB28" i="3"/>
  <c r="AB26" i="3"/>
  <c r="AB25" i="3"/>
  <c r="AB22" i="3"/>
  <c r="AB34" i="3"/>
  <c r="AB31" i="3"/>
  <c r="AB32" i="3"/>
  <c r="AB24" i="3"/>
  <c r="AB29" i="3"/>
  <c r="B2" i="5"/>
  <c r="D3" i="5"/>
  <c r="D2" i="5"/>
  <c r="B3" i="5"/>
  <c r="AB21" i="3" l="1"/>
  <c r="P36" i="3"/>
  <c r="B35" i="5"/>
  <c r="B34" i="5"/>
  <c r="B41" i="3"/>
  <c r="C40" i="3"/>
  <c r="A36" i="3" l="1"/>
  <c r="M36" i="3"/>
  <c r="L36" i="3"/>
  <c r="K36" i="3"/>
  <c r="J36" i="3"/>
  <c r="H36" i="3"/>
  <c r="R28" i="1" l="1"/>
  <c r="T28" i="1"/>
  <c r="U28" i="1"/>
  <c r="W28" i="1"/>
  <c r="B4" i="5"/>
  <c r="Q53" i="4"/>
  <c r="E53" i="4"/>
  <c r="E52" i="4"/>
  <c r="Q51" i="4"/>
  <c r="E51" i="4"/>
  <c r="AN41" i="4"/>
  <c r="AN40" i="4"/>
  <c r="AN39" i="4"/>
  <c r="AN38" i="4"/>
  <c r="S33" i="4"/>
  <c r="AN32" i="4"/>
  <c r="S32" i="4"/>
  <c r="AN31" i="4"/>
  <c r="S31" i="4"/>
  <c r="S30" i="4"/>
  <c r="AN26" i="4"/>
  <c r="AN25" i="4"/>
  <c r="AN24" i="4"/>
  <c r="AN23" i="4"/>
  <c r="Q4" i="4"/>
  <c r="E4" i="4"/>
  <c r="E3" i="4"/>
  <c r="Q2" i="4"/>
  <c r="E2" i="4"/>
  <c r="B42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AC20" i="3" s="1"/>
  <c r="J20" i="3"/>
  <c r="I20" i="3"/>
  <c r="H20" i="3"/>
  <c r="G20" i="3"/>
  <c r="F20" i="3"/>
  <c r="E20" i="3"/>
  <c r="D20" i="3"/>
  <c r="V18" i="3"/>
  <c r="J18" i="3"/>
  <c r="D18" i="3"/>
  <c r="A17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I13" i="3"/>
  <c r="H13" i="3"/>
  <c r="G13" i="3"/>
  <c r="F13" i="3"/>
  <c r="E13" i="3"/>
  <c r="D13" i="3"/>
  <c r="B38" i="1"/>
  <c r="C34" i="1"/>
  <c r="W29" i="1"/>
  <c r="U29" i="1"/>
  <c r="T29" i="1"/>
  <c r="R29" i="1"/>
  <c r="P29" i="1"/>
  <c r="P28" i="1"/>
  <c r="W27" i="1"/>
  <c r="U27" i="1"/>
  <c r="T27" i="1"/>
  <c r="R27" i="1"/>
  <c r="P27" i="1"/>
  <c r="J9" i="1"/>
  <c r="H9" i="1"/>
  <c r="G9" i="1"/>
  <c r="F9" i="1"/>
  <c r="E9" i="1"/>
  <c r="D9" i="1"/>
  <c r="A7" i="1"/>
  <c r="AF20" i="3" l="1"/>
  <c r="AG20" i="3"/>
  <c r="AD20" i="3"/>
  <c r="AI34" i="3"/>
  <c r="AI32" i="3"/>
  <c r="AI22" i="3"/>
  <c r="AI26" i="3"/>
  <c r="AI24" i="3"/>
  <c r="AI21" i="3"/>
  <c r="AI27" i="3"/>
  <c r="AI31" i="3"/>
  <c r="AI25" i="3"/>
  <c r="AI29" i="3"/>
  <c r="AI23" i="3"/>
  <c r="AI30" i="3"/>
  <c r="AI33" i="3"/>
  <c r="AI28" i="3"/>
  <c r="AE20" i="3"/>
  <c r="AL23" i="3"/>
  <c r="AL31" i="3"/>
  <c r="AL24" i="3"/>
  <c r="AL32" i="3"/>
  <c r="AL27" i="3"/>
  <c r="AL25" i="3"/>
  <c r="AL33" i="3"/>
  <c r="AL30" i="3"/>
  <c r="AL26" i="3"/>
  <c r="AL34" i="3"/>
  <c r="AL28" i="3"/>
  <c r="AL21" i="3"/>
  <c r="AL29" i="3"/>
  <c r="AL22" i="3"/>
  <c r="AB20" i="3"/>
  <c r="BA22" i="3" a="1"/>
  <c r="BA22" i="3" s="1"/>
  <c r="BA26" i="3" a="1"/>
  <c r="BA26" i="3" s="1"/>
  <c r="BA30" i="3" a="1"/>
  <c r="BA30" i="3" s="1"/>
  <c r="BA34" i="3" a="1"/>
  <c r="BA34" i="3" s="1"/>
  <c r="BA23" i="3" a="1"/>
  <c r="BA23" i="3" s="1"/>
  <c r="BA27" i="3" a="1"/>
  <c r="BA27" i="3" s="1"/>
  <c r="BA31" i="3" a="1"/>
  <c r="BA31" i="3" s="1"/>
  <c r="BA24" i="3" a="1"/>
  <c r="BA24" i="3" s="1"/>
  <c r="BA28" i="3" a="1"/>
  <c r="BA28" i="3" s="1"/>
  <c r="BA32" i="3" a="1"/>
  <c r="BA32" i="3" s="1"/>
  <c r="BA33" i="3" a="1"/>
  <c r="BA33" i="3" s="1"/>
  <c r="BA29" i="3" a="1"/>
  <c r="BA29" i="3" s="1"/>
  <c r="BA25" i="3" a="1"/>
  <c r="BA25" i="3" s="1"/>
  <c r="BE24" i="3" a="1"/>
  <c r="BE24" i="3" s="1"/>
  <c r="BB25" i="3" a="1"/>
  <c r="BB25" i="3" s="1"/>
  <c r="BB29" i="3" a="1"/>
  <c r="BB29" i="3" s="1"/>
  <c r="BB33" i="3" a="1"/>
  <c r="BB33" i="3" s="1"/>
  <c r="BB22" i="3" a="1"/>
  <c r="BB22" i="3" s="1"/>
  <c r="BB26" i="3" a="1"/>
  <c r="BB26" i="3" s="1"/>
  <c r="BB30" i="3" a="1"/>
  <c r="BB30" i="3" s="1"/>
  <c r="BB34" i="3" a="1"/>
  <c r="BB34" i="3" s="1"/>
  <c r="BB23" i="3" a="1"/>
  <c r="BB23" i="3" s="1"/>
  <c r="BB27" i="3" a="1"/>
  <c r="BB27" i="3" s="1"/>
  <c r="BB31" i="3" a="1"/>
  <c r="BB31" i="3" s="1"/>
  <c r="BB24" i="3" a="1"/>
  <c r="BB24" i="3" s="1"/>
  <c r="BB28" i="3" a="1"/>
  <c r="BB28" i="3" s="1"/>
  <c r="BB32" i="3" a="1"/>
  <c r="BB32" i="3" s="1"/>
  <c r="BF25" i="3" a="1"/>
  <c r="BF25" i="3" s="1"/>
  <c r="BF29" i="3" a="1"/>
  <c r="BF29" i="3" s="1"/>
  <c r="BF33" i="3" a="1"/>
  <c r="BF33" i="3" s="1"/>
  <c r="BF24" i="3" a="1"/>
  <c r="BF24" i="3" s="1"/>
  <c r="BF32" i="3" a="1"/>
  <c r="BF32" i="3" s="1"/>
  <c r="BF22" i="3" a="1"/>
  <c r="BF22" i="3" s="1"/>
  <c r="BF26" i="3" a="1"/>
  <c r="BF26" i="3" s="1"/>
  <c r="BF30" i="3" a="1"/>
  <c r="BF30" i="3" s="1"/>
  <c r="BF34" i="3" a="1"/>
  <c r="BF34" i="3" s="1"/>
  <c r="BF28" i="3" a="1"/>
  <c r="BF28" i="3" s="1"/>
  <c r="BF23" i="3" a="1"/>
  <c r="BF23" i="3" s="1"/>
  <c r="BF27" i="3" a="1"/>
  <c r="BF27" i="3" s="1"/>
  <c r="BF31" i="3" a="1"/>
  <c r="BF31" i="3" s="1"/>
  <c r="AB36" i="3"/>
  <c r="AC36" i="3"/>
  <c r="BA21" i="3" a="1"/>
  <c r="BA21" i="3" s="1"/>
  <c r="K10" i="1"/>
  <c r="L10" i="1" s="1"/>
  <c r="K11" i="1"/>
  <c r="M11" i="1" s="1"/>
  <c r="K13" i="1"/>
  <c r="M13" i="1" s="1"/>
  <c r="K14" i="1"/>
  <c r="M14" i="1" s="1"/>
  <c r="K15" i="1"/>
  <c r="M15" i="1" s="1"/>
  <c r="K17" i="1"/>
  <c r="M17" i="1" s="1"/>
  <c r="K18" i="1"/>
  <c r="M18" i="1" s="1"/>
  <c r="K19" i="1"/>
  <c r="M19" i="1" s="1"/>
  <c r="K21" i="1"/>
  <c r="M21" i="1" s="1"/>
  <c r="K22" i="1"/>
  <c r="M22" i="1" s="1"/>
  <c r="K23" i="1"/>
  <c r="M23" i="1" s="1"/>
  <c r="K12" i="1"/>
  <c r="M12" i="1" s="1"/>
  <c r="K16" i="1"/>
  <c r="M16" i="1" s="1"/>
  <c r="K20" i="1"/>
  <c r="M20" i="1" s="1"/>
  <c r="BB21" i="3" a="1"/>
  <c r="BB21" i="3" s="1"/>
  <c r="BF21" i="3" a="1"/>
  <c r="BF21" i="3" s="1"/>
  <c r="AM22" i="3" l="1"/>
  <c r="AM30" i="3"/>
  <c r="AM23" i="3"/>
  <c r="AM31" i="3"/>
  <c r="AS31" i="3" s="1"/>
  <c r="AM24" i="3"/>
  <c r="AM32" i="3"/>
  <c r="AM29" i="3"/>
  <c r="AS29" i="3" s="1"/>
  <c r="AM25" i="3"/>
  <c r="AS25" i="3" s="1"/>
  <c r="AM33" i="3"/>
  <c r="AM26" i="3"/>
  <c r="AS26" i="3" s="1"/>
  <c r="AM34" i="3"/>
  <c r="AS34" i="3" s="1"/>
  <c r="AM27" i="3"/>
  <c r="AM21" i="3"/>
  <c r="AM28" i="3"/>
  <c r="AK24" i="3"/>
  <c r="AK32" i="3"/>
  <c r="AK28" i="3"/>
  <c r="AQ28" i="3" s="1"/>
  <c r="AK25" i="3"/>
  <c r="AK33" i="3"/>
  <c r="AK21" i="3"/>
  <c r="AK26" i="3"/>
  <c r="AK34" i="3"/>
  <c r="AK27" i="3"/>
  <c r="AQ27" i="3" s="1"/>
  <c r="AK23" i="3"/>
  <c r="AK29" i="3"/>
  <c r="AQ29" i="3" s="1"/>
  <c r="AK22" i="3"/>
  <c r="AK30" i="3"/>
  <c r="AK31" i="3"/>
  <c r="AQ31" i="3" s="1"/>
  <c r="AH27" i="3"/>
  <c r="AH30" i="3"/>
  <c r="AH25" i="3"/>
  <c r="AH23" i="3"/>
  <c r="AN23" i="3" s="1"/>
  <c r="AH31" i="3"/>
  <c r="AH26" i="3"/>
  <c r="AH29" i="3"/>
  <c r="AH33" i="3"/>
  <c r="AH28" i="3"/>
  <c r="AH34" i="3"/>
  <c r="AH32" i="3"/>
  <c r="AH22" i="3"/>
  <c r="AH24" i="3"/>
  <c r="AH21" i="3"/>
  <c r="AJ25" i="3"/>
  <c r="AJ33" i="3"/>
  <c r="AJ26" i="3"/>
  <c r="AP26" i="3" s="1"/>
  <c r="AJ34" i="3"/>
  <c r="AP34" i="3" s="1"/>
  <c r="AJ27" i="3"/>
  <c r="AP27" i="3" s="1"/>
  <c r="AJ29" i="3"/>
  <c r="AJ32" i="3"/>
  <c r="AJ28" i="3"/>
  <c r="AP28" i="3" s="1"/>
  <c r="AJ21" i="3"/>
  <c r="AJ24" i="3"/>
  <c r="AJ22" i="3"/>
  <c r="AP22" i="3" s="1"/>
  <c r="AJ30" i="3"/>
  <c r="AP30" i="3" s="1"/>
  <c r="AJ23" i="3"/>
  <c r="AP23" i="3" s="1"/>
  <c r="AJ31" i="3"/>
  <c r="AP31" i="3" s="1"/>
  <c r="AR30" i="3"/>
  <c r="AR31" i="3"/>
  <c r="AR33" i="3"/>
  <c r="AR25" i="3"/>
  <c r="AQ34" i="3"/>
  <c r="AQ23" i="3"/>
  <c r="AQ25" i="3"/>
  <c r="BR31" i="3"/>
  <c r="BM31" i="3"/>
  <c r="BN31" i="3"/>
  <c r="BR34" i="3"/>
  <c r="BR32" i="3"/>
  <c r="BN32" i="3"/>
  <c r="BN26" i="3"/>
  <c r="BM29" i="3"/>
  <c r="BM32" i="3"/>
  <c r="AR28" i="3"/>
  <c r="AS28" i="3"/>
  <c r="AR26" i="3"/>
  <c r="BR30" i="3"/>
  <c r="BR29" i="3"/>
  <c r="BN22" i="3"/>
  <c r="BN29" i="3"/>
  <c r="BM33" i="3"/>
  <c r="BM28" i="3"/>
  <c r="BM34" i="3"/>
  <c r="AR22" i="3"/>
  <c r="AS22" i="3"/>
  <c r="BN23" i="3"/>
  <c r="BM22" i="3"/>
  <c r="AS30" i="3"/>
  <c r="BR27" i="3"/>
  <c r="BR28" i="3"/>
  <c r="BR26" i="3"/>
  <c r="BR25" i="3"/>
  <c r="BN34" i="3"/>
  <c r="BN25" i="3"/>
  <c r="BM27" i="3"/>
  <c r="BM30" i="3"/>
  <c r="AS23" i="3"/>
  <c r="AR23" i="3"/>
  <c r="AS33" i="3"/>
  <c r="BR33" i="3"/>
  <c r="BN33" i="3"/>
  <c r="AR32" i="3"/>
  <c r="AS32" i="3"/>
  <c r="AR27" i="3"/>
  <c r="AS27" i="3"/>
  <c r="AR34" i="3"/>
  <c r="AR29" i="3"/>
  <c r="BR23" i="3"/>
  <c r="BR22" i="3"/>
  <c r="BN28" i="3"/>
  <c r="BN27" i="3"/>
  <c r="BN30" i="3"/>
  <c r="BM25" i="3"/>
  <c r="BM23" i="3"/>
  <c r="BM26" i="3"/>
  <c r="AP25" i="3"/>
  <c r="AO34" i="3"/>
  <c r="AO25" i="3"/>
  <c r="AQ22" i="3"/>
  <c r="AQ30" i="3"/>
  <c r="AQ32" i="3"/>
  <c r="AQ26" i="3"/>
  <c r="AQ33" i="3"/>
  <c r="AP29" i="3"/>
  <c r="AP33" i="3"/>
  <c r="AP32" i="3"/>
  <c r="AO22" i="3"/>
  <c r="AO31" i="3"/>
  <c r="AO32" i="3"/>
  <c r="AO27" i="3"/>
  <c r="AO30" i="3"/>
  <c r="AO28" i="3"/>
  <c r="AO26" i="3"/>
  <c r="AO33" i="3"/>
  <c r="L13" i="1"/>
  <c r="BR24" i="3"/>
  <c r="L21" i="1"/>
  <c r="L15" i="1"/>
  <c r="L19" i="1"/>
  <c r="L23" i="1"/>
  <c r="L17" i="1"/>
  <c r="L11" i="1"/>
  <c r="L14" i="1"/>
  <c r="L22" i="1"/>
  <c r="M10" i="1"/>
  <c r="L18" i="1"/>
  <c r="L16" i="1"/>
  <c r="L20" i="1"/>
  <c r="L12" i="1"/>
  <c r="BC31" i="3" l="1" a="1"/>
  <c r="BC31" i="3" s="1"/>
  <c r="BO31" i="3" s="1"/>
  <c r="BC34" i="3" a="1"/>
  <c r="BC34" i="3" s="1"/>
  <c r="BO34" i="3" s="1"/>
  <c r="BC24" i="3" a="1"/>
  <c r="BC24" i="3" s="1"/>
  <c r="BO24" i="3" s="1"/>
  <c r="BC32" i="3" a="1"/>
  <c r="BC32" i="3" s="1"/>
  <c r="BO32" i="3" s="1"/>
  <c r="BC27" i="3" a="1"/>
  <c r="BC27" i="3" s="1"/>
  <c r="BO27" i="3" s="1"/>
  <c r="AZ28" i="3" a="1"/>
  <c r="AZ28" i="3" s="1"/>
  <c r="BL28" i="3" s="1"/>
  <c r="BC28" i="3" a="1"/>
  <c r="BC28" i="3" s="1"/>
  <c r="BO28" i="3" s="1"/>
  <c r="AZ30" i="3" a="1"/>
  <c r="AZ30" i="3" s="1"/>
  <c r="BL30" i="3" s="1"/>
  <c r="BC30" i="3" a="1"/>
  <c r="BC30" i="3" s="1"/>
  <c r="BO30" i="3" s="1"/>
  <c r="BC29" i="3" a="1"/>
  <c r="BC29" i="3" s="1"/>
  <c r="BO29" i="3" s="1"/>
  <c r="AZ26" i="3" a="1"/>
  <c r="AZ26" i="3" s="1"/>
  <c r="BL26" i="3" s="1"/>
  <c r="BC26" i="3" a="1"/>
  <c r="BC26" i="3" s="1"/>
  <c r="BO26" i="3" s="1"/>
  <c r="BC21" i="3" a="1"/>
  <c r="BC21" i="3" s="1"/>
  <c r="BO21" i="3" s="1"/>
  <c r="BC22" i="3" a="1"/>
  <c r="BC22" i="3" s="1"/>
  <c r="BO22" i="3" s="1"/>
  <c r="BC23" i="3" a="1"/>
  <c r="BC23" i="3" s="1"/>
  <c r="BO23" i="3" s="1"/>
  <c r="BC33" i="3" a="1"/>
  <c r="BC33" i="3" s="1"/>
  <c r="BO33" i="3" s="1"/>
  <c r="BC25" i="3" a="1"/>
  <c r="BC25" i="3" s="1"/>
  <c r="BO25" i="3" s="1"/>
  <c r="AW24" i="3" a="1"/>
  <c r="AW24" i="3" s="1"/>
  <c r="BI24" i="3" s="1"/>
  <c r="AY24" i="3" a="1"/>
  <c r="AY24" i="3" s="1"/>
  <c r="BK24" i="3" s="1"/>
  <c r="AX24" i="3" a="1"/>
  <c r="AX24" i="3" s="1"/>
  <c r="BJ24" i="3" s="1"/>
  <c r="AV24" i="3" a="1"/>
  <c r="AV24" i="3" s="1"/>
  <c r="BH24" i="3" s="1"/>
  <c r="AU24" i="3" a="1"/>
  <c r="AU24" i="3" s="1"/>
  <c r="BG24" i="3" s="1"/>
  <c r="AZ24" i="3" a="1"/>
  <c r="AZ24" i="3" s="1"/>
  <c r="BL24" i="3" s="1"/>
  <c r="BD24" i="3" a="1"/>
  <c r="BD24" i="3" s="1"/>
  <c r="BP24" i="3" s="1"/>
  <c r="AZ22" i="3" a="1"/>
  <c r="AZ22" i="3" s="1"/>
  <c r="BL22" i="3" s="1"/>
  <c r="AZ33" i="3" a="1"/>
  <c r="AZ33" i="3" s="1"/>
  <c r="BL33" i="3" s="1"/>
  <c r="AZ25" i="3" a="1"/>
  <c r="AZ25" i="3" s="1"/>
  <c r="BL25" i="3" s="1"/>
  <c r="AZ27" i="3" a="1"/>
  <c r="AZ27" i="3" s="1"/>
  <c r="BL27" i="3" s="1"/>
  <c r="AZ32" i="3" a="1"/>
  <c r="AZ32" i="3" s="1"/>
  <c r="BL32" i="3" s="1"/>
  <c r="AZ34" i="3" a="1"/>
  <c r="AZ34" i="3" s="1"/>
  <c r="BL34" i="3" s="1"/>
  <c r="AW23" i="3" a="1"/>
  <c r="AW23" i="3" s="1"/>
  <c r="BI23" i="3" s="1"/>
  <c r="AZ23" i="3" a="1"/>
  <c r="AZ23" i="3" s="1"/>
  <c r="BL23" i="3" s="1"/>
  <c r="AZ21" i="3" a="1"/>
  <c r="AZ21" i="3" s="1"/>
  <c r="BL21" i="3" s="1"/>
  <c r="AZ29" i="3" a="1"/>
  <c r="AZ29" i="3" s="1"/>
  <c r="BL29" i="3" s="1"/>
  <c r="AN31" i="3"/>
  <c r="AZ31" i="3" a="1"/>
  <c r="AZ31" i="3" s="1"/>
  <c r="BL31" i="3" s="1"/>
  <c r="H38" i="1"/>
  <c r="M24" i="4" s="1"/>
  <c r="BM24" i="3"/>
  <c r="BN24" i="3"/>
  <c r="BQ24" i="3"/>
  <c r="AO24" i="3"/>
  <c r="AQ24" i="3"/>
  <c r="AN24" i="3"/>
  <c r="AP24" i="3"/>
  <c r="AR24" i="3"/>
  <c r="AS24" i="3"/>
  <c r="BD30" i="3" a="1"/>
  <c r="BD30" i="3" s="1"/>
  <c r="BP30" i="3" s="1"/>
  <c r="BE30" i="3" a="1"/>
  <c r="BE30" i="3" s="1"/>
  <c r="BQ30" i="3" s="1"/>
  <c r="BE31" i="3" a="1"/>
  <c r="BE31" i="3" s="1"/>
  <c r="BQ31" i="3" s="1"/>
  <c r="BD31" i="3" a="1"/>
  <c r="BD31" i="3" s="1"/>
  <c r="BP31" i="3" s="1"/>
  <c r="BE32" i="3" a="1"/>
  <c r="BE32" i="3" s="1"/>
  <c r="BQ32" i="3" s="1"/>
  <c r="BD32" i="3" a="1"/>
  <c r="BD32" i="3" s="1"/>
  <c r="BP32" i="3" s="1"/>
  <c r="BE34" i="3" a="1"/>
  <c r="BE34" i="3" s="1"/>
  <c r="BQ34" i="3" s="1"/>
  <c r="BD34" i="3" a="1"/>
  <c r="BD34" i="3" s="1"/>
  <c r="BP34" i="3" s="1"/>
  <c r="AO23" i="3"/>
  <c r="BD23" i="3" a="1"/>
  <c r="BD23" i="3" s="1"/>
  <c r="BP23" i="3" s="1"/>
  <c r="AU23" i="3" a="1"/>
  <c r="AU23" i="3" s="1"/>
  <c r="BG23" i="3" s="1"/>
  <c r="AX23" i="3" a="1"/>
  <c r="AX23" i="3" s="1"/>
  <c r="BJ23" i="3" s="1"/>
  <c r="BE23" i="3" a="1"/>
  <c r="BE23" i="3" s="1"/>
  <c r="BQ23" i="3" s="1"/>
  <c r="AY23" i="3" a="1"/>
  <c r="AY23" i="3" s="1"/>
  <c r="BK23" i="3" s="1"/>
  <c r="AV23" i="3" a="1"/>
  <c r="AV23" i="3" s="1"/>
  <c r="BH23" i="3" s="1"/>
  <c r="AN29" i="3"/>
  <c r="BD29" i="3" a="1"/>
  <c r="BD29" i="3" s="1"/>
  <c r="BP29" i="3" s="1"/>
  <c r="BE29" i="3" a="1"/>
  <c r="BE29" i="3" s="1"/>
  <c r="BQ29" i="3" s="1"/>
  <c r="BD21" i="3" a="1"/>
  <c r="BD21" i="3" s="1"/>
  <c r="BP21" i="3" s="1"/>
  <c r="BE21" i="3" a="1"/>
  <c r="BE21" i="3" s="1"/>
  <c r="BQ21" i="3" s="1"/>
  <c r="BD26" i="3" a="1"/>
  <c r="BD26" i="3" s="1"/>
  <c r="BP26" i="3" s="1"/>
  <c r="BE26" i="3" a="1"/>
  <c r="BE26" i="3" s="1"/>
  <c r="BQ26" i="3" s="1"/>
  <c r="BE27" i="3" a="1"/>
  <c r="BE27" i="3" s="1"/>
  <c r="BQ27" i="3" s="1"/>
  <c r="BD27" i="3" a="1"/>
  <c r="BD27" i="3" s="1"/>
  <c r="BP27" i="3" s="1"/>
  <c r="BE22" i="3" a="1"/>
  <c r="BE22" i="3" s="1"/>
  <c r="BQ22" i="3" s="1"/>
  <c r="BD22" i="3" a="1"/>
  <c r="BD22" i="3" s="1"/>
  <c r="BP22" i="3" s="1"/>
  <c r="BD28" i="3" a="1"/>
  <c r="BD28" i="3" s="1"/>
  <c r="BP28" i="3" s="1"/>
  <c r="BE28" i="3" a="1"/>
  <c r="BE28" i="3" s="1"/>
  <c r="BQ28" i="3" s="1"/>
  <c r="BE33" i="3" a="1"/>
  <c r="BE33" i="3" s="1"/>
  <c r="BQ33" i="3" s="1"/>
  <c r="BD33" i="3" a="1"/>
  <c r="BD33" i="3" s="1"/>
  <c r="BP33" i="3" s="1"/>
  <c r="BD25" i="3" a="1"/>
  <c r="BD25" i="3" s="1"/>
  <c r="BP25" i="3" s="1"/>
  <c r="BE25" i="3" a="1"/>
  <c r="BE25" i="3" s="1"/>
  <c r="BQ25" i="3" s="1"/>
  <c r="AY25" i="3" a="1"/>
  <c r="AY25" i="3" s="1"/>
  <c r="BK25" i="3" s="1"/>
  <c r="AV25" i="3" a="1"/>
  <c r="AV25" i="3" s="1"/>
  <c r="BH25" i="3" s="1"/>
  <c r="AW25" i="3" a="1"/>
  <c r="AW25" i="3" s="1"/>
  <c r="BI25" i="3" s="1"/>
  <c r="AU25" i="3" a="1"/>
  <c r="AU25" i="3" s="1"/>
  <c r="BG25" i="3" s="1"/>
  <c r="AX25" i="3" a="1"/>
  <c r="AX25" i="3" s="1"/>
  <c r="BJ25" i="3" s="1"/>
  <c r="AN25" i="3"/>
  <c r="AX34" i="3" a="1"/>
  <c r="AX34" i="3" s="1"/>
  <c r="BJ34" i="3" s="1"/>
  <c r="AN34" i="3"/>
  <c r="AV34" i="3" a="1"/>
  <c r="AV34" i="3" s="1"/>
  <c r="BH34" i="3" s="1"/>
  <c r="AU34" i="3" a="1"/>
  <c r="AU34" i="3" s="1"/>
  <c r="BG34" i="3" s="1"/>
  <c r="AY34" i="3" a="1"/>
  <c r="AY34" i="3" s="1"/>
  <c r="BK34" i="3" s="1"/>
  <c r="AW34" i="3" a="1"/>
  <c r="AW34" i="3" s="1"/>
  <c r="BI34" i="3" s="1"/>
  <c r="AO29" i="3"/>
  <c r="AY29" i="3" a="1"/>
  <c r="AY29" i="3" s="1"/>
  <c r="BK29" i="3" s="1"/>
  <c r="AW29" i="3" a="1"/>
  <c r="AW29" i="3" s="1"/>
  <c r="BI29" i="3" s="1"/>
  <c r="AX29" i="3" a="1"/>
  <c r="AX29" i="3" s="1"/>
  <c r="BJ29" i="3" s="1"/>
  <c r="AV29" i="3" a="1"/>
  <c r="AV29" i="3" s="1"/>
  <c r="BH29" i="3" s="1"/>
  <c r="AU29" i="3" a="1"/>
  <c r="AU29" i="3" s="1"/>
  <c r="BG29" i="3" s="1"/>
  <c r="AU32" i="3" a="1"/>
  <c r="AU32" i="3" s="1"/>
  <c r="BG32" i="3" s="1"/>
  <c r="AX32" i="3" a="1"/>
  <c r="AX32" i="3" s="1"/>
  <c r="BJ32" i="3" s="1"/>
  <c r="AY32" i="3" a="1"/>
  <c r="AY32" i="3" s="1"/>
  <c r="BK32" i="3" s="1"/>
  <c r="AN32" i="3"/>
  <c r="AW32" i="3" a="1"/>
  <c r="AW32" i="3" s="1"/>
  <c r="BI32" i="3" s="1"/>
  <c r="AV32" i="3" a="1"/>
  <c r="AV32" i="3" s="1"/>
  <c r="BH32" i="3" s="1"/>
  <c r="AV26" i="3" a="1"/>
  <c r="AV26" i="3" s="1"/>
  <c r="BH26" i="3" s="1"/>
  <c r="AW26" i="3" a="1"/>
  <c r="AW26" i="3" s="1"/>
  <c r="BI26" i="3" s="1"/>
  <c r="AY26" i="3" a="1"/>
  <c r="AY26" i="3" s="1"/>
  <c r="BK26" i="3" s="1"/>
  <c r="AN26" i="3"/>
  <c r="AX26" i="3" a="1"/>
  <c r="AX26" i="3" s="1"/>
  <c r="BJ26" i="3" s="1"/>
  <c r="AU26" i="3" a="1"/>
  <c r="AU26" i="3" s="1"/>
  <c r="BG26" i="3" s="1"/>
  <c r="AU27" i="3" a="1"/>
  <c r="AU27" i="3" s="1"/>
  <c r="BG27" i="3" s="1"/>
  <c r="AN27" i="3"/>
  <c r="AV27" i="3" a="1"/>
  <c r="AV27" i="3" s="1"/>
  <c r="BH27" i="3" s="1"/>
  <c r="AY27" i="3" a="1"/>
  <c r="AY27" i="3" s="1"/>
  <c r="BK27" i="3" s="1"/>
  <c r="AX27" i="3" a="1"/>
  <c r="AX27" i="3" s="1"/>
  <c r="BJ27" i="3" s="1"/>
  <c r="AW27" i="3" a="1"/>
  <c r="AW27" i="3" s="1"/>
  <c r="BI27" i="3" s="1"/>
  <c r="AX22" i="3" a="1"/>
  <c r="AX22" i="3" s="1"/>
  <c r="BJ22" i="3" s="1"/>
  <c r="AV22" i="3" a="1"/>
  <c r="AV22" i="3" s="1"/>
  <c r="BH22" i="3" s="1"/>
  <c r="AY22" i="3" a="1"/>
  <c r="AY22" i="3" s="1"/>
  <c r="BK22" i="3" s="1"/>
  <c r="AN22" i="3"/>
  <c r="AW22" i="3" a="1"/>
  <c r="AW22" i="3" s="1"/>
  <c r="BI22" i="3" s="1"/>
  <c r="AU22" i="3" a="1"/>
  <c r="AU22" i="3" s="1"/>
  <c r="BG22" i="3" s="1"/>
  <c r="AN28" i="3"/>
  <c r="AU28" i="3" a="1"/>
  <c r="AU28" i="3" s="1"/>
  <c r="BG28" i="3" s="1"/>
  <c r="AX28" i="3" a="1"/>
  <c r="AX28" i="3" s="1"/>
  <c r="BJ28" i="3" s="1"/>
  <c r="AY28" i="3" a="1"/>
  <c r="AY28" i="3" s="1"/>
  <c r="BK28" i="3" s="1"/>
  <c r="AV28" i="3" a="1"/>
  <c r="AV28" i="3" s="1"/>
  <c r="BH28" i="3" s="1"/>
  <c r="AW28" i="3" a="1"/>
  <c r="AW28" i="3" s="1"/>
  <c r="BI28" i="3" s="1"/>
  <c r="AU30" i="3" a="1"/>
  <c r="AU30" i="3" s="1"/>
  <c r="BG30" i="3" s="1"/>
  <c r="AV30" i="3" a="1"/>
  <c r="AV30" i="3" s="1"/>
  <c r="BH30" i="3" s="1"/>
  <c r="AY30" i="3" a="1"/>
  <c r="AY30" i="3" s="1"/>
  <c r="BK30" i="3" s="1"/>
  <c r="AX30" i="3" a="1"/>
  <c r="AX30" i="3" s="1"/>
  <c r="BJ30" i="3" s="1"/>
  <c r="AW30" i="3" a="1"/>
  <c r="AW30" i="3" s="1"/>
  <c r="BI30" i="3" s="1"/>
  <c r="AN30" i="3"/>
  <c r="AX31" i="3" a="1"/>
  <c r="AX31" i="3" s="1"/>
  <c r="BJ31" i="3" s="1"/>
  <c r="AY31" i="3" a="1"/>
  <c r="AY31" i="3" s="1"/>
  <c r="BK31" i="3" s="1"/>
  <c r="AV31" i="3" a="1"/>
  <c r="AV31" i="3" s="1"/>
  <c r="BH31" i="3" s="1"/>
  <c r="AW31" i="3" a="1"/>
  <c r="AW31" i="3" s="1"/>
  <c r="BI31" i="3" s="1"/>
  <c r="AU31" i="3" a="1"/>
  <c r="AU31" i="3" s="1"/>
  <c r="BG31" i="3" s="1"/>
  <c r="AU33" i="3" a="1"/>
  <c r="AU33" i="3" s="1"/>
  <c r="BG33" i="3" s="1"/>
  <c r="AN33" i="3"/>
  <c r="AV33" i="3" a="1"/>
  <c r="AV33" i="3" s="1"/>
  <c r="BH33" i="3" s="1"/>
  <c r="AX33" i="3" a="1"/>
  <c r="AX33" i="3" s="1"/>
  <c r="BJ33" i="3" s="1"/>
  <c r="AW33" i="3" a="1"/>
  <c r="AW33" i="3" s="1"/>
  <c r="BI33" i="3" s="1"/>
  <c r="AY33" i="3" a="1"/>
  <c r="AY33" i="3" s="1"/>
  <c r="BK33" i="3" s="1"/>
  <c r="H32" i="1"/>
  <c r="G24" i="4" s="1"/>
  <c r="H36" i="1"/>
  <c r="K24" i="4" s="1"/>
  <c r="H37" i="1"/>
  <c r="H35" i="1"/>
  <c r="J24" i="4" s="1"/>
  <c r="H28" i="1"/>
  <c r="C24" i="4" s="1"/>
  <c r="H30" i="1"/>
  <c r="E24" i="4" s="1"/>
  <c r="H33" i="1"/>
  <c r="H24" i="4" s="1"/>
  <c r="H29" i="1"/>
  <c r="D24" i="4" s="1"/>
  <c r="H34" i="1"/>
  <c r="I24" i="4" s="1"/>
  <c r="H27" i="1"/>
  <c r="H31" i="1"/>
  <c r="F24" i="4" s="1"/>
  <c r="AY21" i="3" a="1"/>
  <c r="AY21" i="3" s="1"/>
  <c r="BK21" i="3" s="1"/>
  <c r="AW21" i="3" a="1"/>
  <c r="AW21" i="3" s="1"/>
  <c r="BI21" i="3" s="1"/>
  <c r="AX21" i="3" a="1"/>
  <c r="AX21" i="3" s="1"/>
  <c r="BJ21" i="3" s="1"/>
  <c r="AU21" i="3" a="1"/>
  <c r="AU21" i="3" s="1"/>
  <c r="AV21" i="3" a="1"/>
  <c r="AV21" i="3" s="1"/>
  <c r="AO21" i="3"/>
  <c r="BR21" i="3"/>
  <c r="AS21" i="3"/>
  <c r="BN21" i="3"/>
  <c r="AP21" i="3"/>
  <c r="AQ21" i="3"/>
  <c r="AN21" i="3"/>
  <c r="AR21" i="3"/>
  <c r="BM21" i="3"/>
  <c r="M60" i="4" l="1"/>
  <c r="H60" i="4"/>
  <c r="I60" i="4"/>
  <c r="J60" i="4"/>
  <c r="L60" i="4"/>
  <c r="K60" i="4"/>
  <c r="L24" i="4"/>
  <c r="H39" i="1"/>
  <c r="K25" i="4" s="1"/>
  <c r="AN36" i="3"/>
  <c r="H59" i="4" s="1"/>
  <c r="AO36" i="3"/>
  <c r="I59" i="4" s="1"/>
  <c r="AQ36" i="3"/>
  <c r="K59" i="4" s="1"/>
  <c r="AP36" i="3"/>
  <c r="J59" i="4" s="1"/>
  <c r="BH21" i="3"/>
  <c r="BH36" i="3" s="1"/>
  <c r="BG21" i="3"/>
  <c r="BG36" i="3" s="1"/>
  <c r="BI36" i="3"/>
  <c r="BJ36" i="3"/>
  <c r="BQ36" i="3"/>
  <c r="BP36" i="3"/>
  <c r="BL36" i="3"/>
  <c r="AR36" i="3"/>
  <c r="L59" i="4" s="1"/>
  <c r="BM36" i="3"/>
  <c r="BK36" i="3"/>
  <c r="BR36" i="3"/>
  <c r="BO36" i="3"/>
  <c r="AS36" i="3"/>
  <c r="M59" i="4" s="1"/>
  <c r="BN36" i="3"/>
  <c r="G31" i="4"/>
  <c r="B24" i="4"/>
  <c r="G33" i="4" l="1"/>
  <c r="G32" i="4"/>
  <c r="Q3" i="4"/>
  <c r="D4" i="5"/>
  <c r="Q52" i="4"/>
  <c r="G30" i="4"/>
  <c r="H31" i="4" s="1"/>
  <c r="M25" i="4"/>
  <c r="I25" i="4"/>
  <c r="D10" i="5"/>
  <c r="J25" i="4"/>
  <c r="H25" i="4"/>
  <c r="B25" i="4"/>
  <c r="N24" i="4"/>
  <c r="E25" i="4"/>
  <c r="C25" i="4"/>
  <c r="F25" i="4"/>
  <c r="D25" i="4"/>
  <c r="L25" i="4"/>
  <c r="G25" i="4"/>
  <c r="D7" i="5"/>
  <c r="D11" i="5"/>
  <c r="D9" i="5"/>
  <c r="D12" i="5"/>
  <c r="D8" i="5"/>
  <c r="N25" i="4" l="1"/>
  <c r="H33" i="4"/>
  <c r="H32" i="4"/>
  <c r="H30" i="4"/>
  <c r="C22" i="3"/>
  <c r="C26" i="3"/>
  <c r="C30" i="3"/>
  <c r="C34" i="3"/>
  <c r="C23" i="3"/>
  <c r="C27" i="3"/>
  <c r="C31" i="3"/>
  <c r="C21" i="3"/>
  <c r="C24" i="3"/>
  <c r="C28" i="3"/>
  <c r="C32" i="3"/>
  <c r="C25" i="3"/>
  <c r="C29" i="3"/>
  <c r="C33" i="3"/>
  <c r="B22" i="3"/>
  <c r="B26" i="3"/>
  <c r="B24" i="3"/>
  <c r="B31" i="3"/>
  <c r="B25" i="3"/>
  <c r="B27" i="3"/>
  <c r="B29" i="3"/>
  <c r="B30" i="3"/>
  <c r="B21" i="3"/>
  <c r="B33" i="3"/>
  <c r="B32" i="3"/>
  <c r="B23" i="3"/>
  <c r="B34" i="3"/>
  <c r="B28" i="3"/>
</calcChain>
</file>

<file path=xl/sharedStrings.xml><?xml version="1.0" encoding="utf-8"?>
<sst xmlns="http://schemas.openxmlformats.org/spreadsheetml/2006/main" count="332" uniqueCount="183">
  <si>
    <t>Numerical Grade</t>
  </si>
  <si>
    <t>Minimum Number</t>
  </si>
  <si>
    <t>Letter Grade</t>
  </si>
  <si>
    <t>Below 50%</t>
  </si>
  <si>
    <t>Mapping of COs to POs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</si>
  <si>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</si>
  <si>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</si>
  <si>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</si>
  <si>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</si>
  <si>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</si>
  <si>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</si>
  <si>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</si>
  <si>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Assessment Items</t>
  </si>
  <si>
    <t>65% to 69%</t>
  </si>
  <si>
    <t>B- (Minus)</t>
  </si>
  <si>
    <t>70% to 74%</t>
  </si>
  <si>
    <t>B (Plain)</t>
  </si>
  <si>
    <t>75% to 79%</t>
  </si>
  <si>
    <t>B+ (Plus)</t>
  </si>
  <si>
    <t>CO1</t>
  </si>
  <si>
    <t>80% to 84%</t>
  </si>
  <si>
    <t>A- (Minus)</t>
  </si>
  <si>
    <t>85% to 94%</t>
  </si>
  <si>
    <t>CO2</t>
  </si>
  <si>
    <t>A (Plain)</t>
  </si>
  <si>
    <t>95% and above</t>
  </si>
  <si>
    <t>CO3</t>
  </si>
  <si>
    <t>CO4</t>
  </si>
  <si>
    <t>CO5</t>
  </si>
  <si>
    <t>CO6</t>
  </si>
  <si>
    <t>A+ (Plus)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</si>
  <si>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</si>
  <si>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</si>
  <si>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</si>
  <si>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</si>
  <si>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</si>
  <si>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</si>
  <si>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</si>
  <si>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</si>
  <si>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</si>
  <si>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</si>
  <si>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</si>
  <si>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</si>
  <si>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Midterm Exam</t>
  </si>
  <si>
    <t>Final Exam</t>
  </si>
  <si>
    <t>Project</t>
  </si>
  <si>
    <t>Presentation</t>
  </si>
  <si>
    <t>Total</t>
  </si>
  <si>
    <t>CO Attainment Analysis</t>
  </si>
  <si>
    <t>Course Code</t>
  </si>
  <si>
    <t>PO Attainment Analysis</t>
  </si>
  <si>
    <t>Section</t>
  </si>
  <si>
    <t>Course Title</t>
  </si>
  <si>
    <t>Semester</t>
  </si>
  <si>
    <t>Credit</t>
  </si>
  <si>
    <t>Instructor</t>
  </si>
  <si>
    <t>Quiz 1</t>
  </si>
  <si>
    <t xml:space="preserve">Quiz 2 </t>
  </si>
  <si>
    <t xml:space="preserve">Assignment </t>
  </si>
  <si>
    <t xml:space="preserve">Mid </t>
  </si>
  <si>
    <t>Total Marks</t>
  </si>
  <si>
    <t xml:space="preserve">Final </t>
  </si>
  <si>
    <t>No.</t>
  </si>
  <si>
    <t>Percentage</t>
  </si>
  <si>
    <t>Student ID</t>
  </si>
  <si>
    <t>Name</t>
  </si>
  <si>
    <t>CO Attainment</t>
  </si>
  <si>
    <t>PO Attainment</t>
  </si>
  <si>
    <t>Exam Total (100)</t>
  </si>
  <si>
    <t>Percent Total (100%)</t>
  </si>
  <si>
    <t>Grade</t>
  </si>
  <si>
    <t>S/N</t>
  </si>
  <si>
    <t>If CO achieved (≥65%) then 1, else 0</t>
  </si>
  <si>
    <t>If PO achieved (≥65%) then 1, else 0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</si>
  <si>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</si>
  <si>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</si>
  <si>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</si>
  <si>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</si>
  <si>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</si>
  <si>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</si>
  <si>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</si>
  <si>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</si>
  <si>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</si>
  <si>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</si>
  <si>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</si>
  <si>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</si>
  <si>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</si>
  <si>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</si>
  <si>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</si>
  <si>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</si>
  <si>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</si>
  <si>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</si>
  <si>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</si>
  <si>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</si>
  <si>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</si>
  <si>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</si>
  <si>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</si>
  <si>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Course Topic/Content Covered</t>
  </si>
  <si>
    <t>Topics Taught (based on course outline)</t>
  </si>
  <si>
    <t>Number of Sessions</t>
  </si>
  <si>
    <t>What percentage of topics/content planned were actually taught?</t>
  </si>
  <si>
    <t>a.</t>
  </si>
  <si>
    <t>&gt;90%</t>
  </si>
  <si>
    <t>√</t>
  </si>
  <si>
    <t>b.</t>
  </si>
  <si>
    <t>70%-90%</t>
  </si>
  <si>
    <t>c.</t>
  </si>
  <si>
    <t>&lt;70%</t>
  </si>
  <si>
    <t>If &lt;70%, please write the reason for not teaching all topics/content planned</t>
  </si>
  <si>
    <t>Teaching and Learning Methods</t>
  </si>
  <si>
    <t>Grade Distribution</t>
  </si>
  <si>
    <t>Teaching Methods</t>
  </si>
  <si>
    <t>Continuous Quality Improvement (CQI) Form</t>
  </si>
  <si>
    <t xml:space="preserve">Percentage </t>
  </si>
  <si>
    <t>Lectures</t>
  </si>
  <si>
    <t>Group Discussion</t>
  </si>
  <si>
    <t>Number of Students</t>
  </si>
  <si>
    <t>Course Outcomes (CO)</t>
  </si>
  <si>
    <t>Criteria for Achievement</t>
  </si>
  <si>
    <t>60% of the students to achieve 65% of the allocated mark</t>
  </si>
  <si>
    <t>Classwork</t>
  </si>
  <si>
    <t>Statistical Information</t>
  </si>
  <si>
    <t>Plan for Course Improvement: (Based on inputs from Course Outcome Analysis above, results and other sources)*</t>
  </si>
  <si>
    <t>%</t>
  </si>
  <si>
    <t>No</t>
  </si>
  <si>
    <t>Students enrolled</t>
  </si>
  <si>
    <t>Session Planned</t>
  </si>
  <si>
    <t>The class participation of the students need to improve</t>
  </si>
  <si>
    <t>Active Learning</t>
  </si>
  <si>
    <t>Students who withdrew</t>
  </si>
  <si>
    <t>* attach additional sheet, if required</t>
  </si>
  <si>
    <t>Signature of the Instructor:</t>
  </si>
  <si>
    <t>Name of the Instructor:</t>
  </si>
  <si>
    <t>Date:</t>
  </si>
  <si>
    <t>Sessions Missed</t>
  </si>
  <si>
    <t>Students who took final exam</t>
  </si>
  <si>
    <t>Sessions Made Up</t>
  </si>
  <si>
    <t>Students passed</t>
  </si>
  <si>
    <t>Total Sessions Conducted (excluding midterm and final exams)</t>
  </si>
  <si>
    <t>Average Number Per Session</t>
  </si>
  <si>
    <t>Teaching Aids</t>
  </si>
  <si>
    <t>Tardy Students</t>
  </si>
  <si>
    <t>Guest Lectures Invited</t>
  </si>
  <si>
    <t>N/A</t>
  </si>
  <si>
    <t>Whiteboard</t>
  </si>
  <si>
    <t>Absent Students</t>
  </si>
  <si>
    <t>Field Trips Taken</t>
  </si>
  <si>
    <t>Computer</t>
  </si>
  <si>
    <t>Handout</t>
  </si>
  <si>
    <t>Video and Audio</t>
  </si>
  <si>
    <t xml:space="preserve">Signature of the Course Instructor    </t>
  </si>
  <si>
    <t xml:space="preserve">   CO Attainment</t>
  </si>
  <si>
    <t>Average Score</t>
  </si>
  <si>
    <t>Number of Students Achieveing CO</t>
  </si>
  <si>
    <t>Number of Students Achieveing PO</t>
  </si>
  <si>
    <t>Class Average</t>
  </si>
  <si>
    <t>Department of CSE, ULAB</t>
  </si>
  <si>
    <r>
      <t xml:space="preserve">CSE004(00)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</si>
  <si>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</si>
  <si>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2 of </t>
    </r>
    <r>
      <rPr>
        <b/>
        <sz val="12"/>
        <color rgb="FF000000"/>
        <rFont val="Calibri"/>
        <family val="2"/>
      </rPr>
      <t>2</t>
    </r>
  </si>
  <si>
    <t>CO-PO Attainment Analysis Form</t>
  </si>
  <si>
    <r>
      <t xml:space="preserve">CSE004(00) Page </t>
    </r>
    <r>
      <rPr>
        <b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</si>
  <si>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t>Faculty Name:</t>
  </si>
  <si>
    <t>Fall 2019</t>
  </si>
  <si>
    <t>Understanding of math is relatively poor. Students will be encouraged to review related maths at the beginning of semester</t>
  </si>
  <si>
    <t>Satyaki Das</t>
  </si>
  <si>
    <t>Lecturer</t>
  </si>
  <si>
    <t>Data Structure Lab</t>
  </si>
  <si>
    <t>CSE 208</t>
  </si>
  <si>
    <t>Md. Nahidur Rahman</t>
  </si>
  <si>
    <t>*Amiyo Roy</t>
  </si>
  <si>
    <t>Mohammad Mohiuddin</t>
  </si>
  <si>
    <t>Jami Murshed Nazir</t>
  </si>
  <si>
    <t>Jahangir Alam Rajib</t>
  </si>
  <si>
    <t>Issrat Sharmin Shuhi</t>
  </si>
  <si>
    <t>Abu Saddat Mohammad Sayem</t>
  </si>
  <si>
    <t>*Sazeda Akter</t>
  </si>
  <si>
    <t>Sohanur Rahman</t>
  </si>
  <si>
    <t>Nisa Akter</t>
  </si>
  <si>
    <t>Md. Ahsan Habib Atik</t>
  </si>
  <si>
    <t>Md. Abir Ahmad</t>
  </si>
  <si>
    <t>Ansa Tasfiha Suhi</t>
  </si>
  <si>
    <t>Nafiur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</si>
</sst>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m\ d\,\ yyyy"/>
  </numFmts>
  <fonts count="46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Arimo"/>
    </font>
    <font>
      <b/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u/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vertAlign val="superscript"/>
      <sz val="10"/>
      <color rgb="FF000000"/>
      <name val="Arial"/>
      <family val="2"/>
    </font>
    <font>
      <i/>
      <sz val="11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b/>
      <u/>
      <sz val="10"/>
      <color rgb="FF000000"/>
      <name val="Arial Narrow"/>
      <family val="2"/>
    </font>
    <font>
      <sz val="11"/>
      <name val="Times New Roman"/>
      <family val="1"/>
    </font>
    <font>
      <b/>
      <sz val="13"/>
      <color theme="1"/>
      <name val="Calibri"/>
      <family val="2"/>
      <scheme val="minor"/>
    </font>
    <font>
      <sz val="11"/>
      <color theme="1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Arial Narrow"/>
      <family val="2"/>
    </font>
    <font>
      <sz val="9"/>
      <color rgb="FF000000"/>
      <name val="Arimo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6"/>
      <color rgb="FF000000"/>
      <name val="Arimo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Arimo"/>
    </font>
  </fonts>
  <fills count="1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4BACC6"/>
        <bgColor rgb="FF4BACC6"/>
      </patternFill>
    </fill>
    <fill>
      <patternFill patternType="solid">
        <fgColor rgb="FFE5DFEC"/>
        <bgColor rgb="FFE5DFEC"/>
      </patternFill>
    </fill>
    <fill>
      <patternFill patternType="solid">
        <fgColor rgb="FFD6E3BC"/>
        <bgColor rgb="FFD6E3BC"/>
      </patternFill>
    </fill>
  </fills>
  <borders count="10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5">
    <xf numFmtId="1" fontId="0" fillId="0" borderId="0"/>
    <xf numFmtId="0" fontId="2" fillId="0" borderId="58"/>
    <xf numFmtId="1" fontId="34" fillId="0" borderId="58"/>
    <xf numFmtId="0" fontId="1" fillId="0" borderId="58"/>
    <xf numFmtId="1" fontId="34" fillId="0" borderId="58"/>
  </cellStyleXfs>
  <cellXfs count="333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4" fillId="0" borderId="0" xfId="0" applyNumberFormat="1" applyFont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/>
    </xf>
    <xf numFmtId="1" fontId="4" fillId="2" borderId="13" xfId="0" applyNumberFormat="1" applyFont="1" applyFill="1" applyBorder="1" applyAlignment="1">
      <alignment horizontal="center" vertical="center"/>
    </xf>
    <xf numFmtId="1" fontId="4" fillId="2" borderId="14" xfId="0" applyNumberFormat="1" applyFont="1" applyFill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/>
    </xf>
    <xf numFmtId="1" fontId="4" fillId="2" borderId="15" xfId="0" applyNumberFormat="1" applyFont="1" applyFill="1" applyBorder="1" applyAlignment="1">
      <alignment horizontal="center" vertical="center"/>
    </xf>
    <xf numFmtId="1" fontId="4" fillId="2" borderId="16" xfId="0" applyNumberFormat="1" applyFont="1" applyFill="1" applyBorder="1" applyAlignment="1">
      <alignment horizontal="center" vertical="center"/>
    </xf>
    <xf numFmtId="1" fontId="4" fillId="2" borderId="17" xfId="0" applyNumberFormat="1" applyFont="1" applyFill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/>
    </xf>
    <xf numFmtId="1" fontId="4" fillId="2" borderId="19" xfId="0" applyNumberFormat="1" applyFont="1" applyFill="1" applyBorder="1" applyAlignment="1">
      <alignment horizontal="center" vertical="center"/>
    </xf>
    <xf numFmtId="1" fontId="4" fillId="2" borderId="20" xfId="0" applyNumberFormat="1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/>
    </xf>
    <xf numFmtId="1" fontId="4" fillId="2" borderId="22" xfId="0" applyNumberFormat="1" applyFont="1" applyFill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  <xf numFmtId="1" fontId="4" fillId="2" borderId="24" xfId="0" applyNumberFormat="1" applyFont="1" applyFill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7" fillId="0" borderId="16" xfId="0" applyNumberFormat="1" applyFont="1" applyBorder="1"/>
    <xf numFmtId="1" fontId="3" fillId="2" borderId="16" xfId="0" applyNumberFormat="1" applyFont="1" applyFill="1" applyBorder="1" applyAlignment="1">
      <alignment horizontal="center" vertical="center"/>
    </xf>
    <xf numFmtId="1" fontId="3" fillId="0" borderId="16" xfId="0" applyNumberFormat="1" applyFont="1" applyBorder="1"/>
    <xf numFmtId="1" fontId="3" fillId="2" borderId="16" xfId="0" applyNumberFormat="1" applyFont="1" applyFill="1" applyBorder="1"/>
    <xf numFmtId="1" fontId="7" fillId="0" borderId="16" xfId="0" applyNumberFormat="1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 wrapText="1"/>
    </xf>
    <xf numFmtId="1" fontId="7" fillId="5" borderId="16" xfId="0" applyNumberFormat="1" applyFont="1" applyFill="1" applyBorder="1" applyAlignment="1">
      <alignment horizontal="center"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" fontId="7" fillId="2" borderId="16" xfId="0" applyNumberFormat="1" applyFont="1" applyFill="1" applyBorder="1" applyAlignment="1">
      <alignment horizontal="center" vertical="center" wrapText="1"/>
    </xf>
    <xf numFmtId="1" fontId="4" fillId="0" borderId="37" xfId="0" applyNumberFormat="1" applyFont="1" applyBorder="1" applyAlignment="1">
      <alignment horizontal="center" vertical="center"/>
    </xf>
    <xf numFmtId="1" fontId="7" fillId="2" borderId="16" xfId="0" applyNumberFormat="1" applyFont="1" applyFill="1" applyBorder="1" applyAlignment="1">
      <alignment horizontal="center" vertical="center" wrapText="1"/>
    </xf>
    <xf numFmtId="1" fontId="8" fillId="0" borderId="36" xfId="0" applyNumberFormat="1" applyFont="1" applyBorder="1" applyAlignment="1">
      <alignment horizontal="center" vertical="center"/>
    </xf>
    <xf numFmtId="1" fontId="4" fillId="0" borderId="38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 vertical="center"/>
    </xf>
    <xf numFmtId="1" fontId="4" fillId="0" borderId="40" xfId="0" applyNumberFormat="1" applyFont="1" applyBorder="1" applyAlignment="1">
      <alignment horizont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2" xfId="0" applyNumberFormat="1" applyFont="1" applyBorder="1" applyAlignment="1">
      <alignment horizontal="center" vertical="center"/>
    </xf>
    <xf numFmtId="1" fontId="4" fillId="0" borderId="43" xfId="0" applyNumberFormat="1" applyFont="1" applyBorder="1" applyAlignment="1">
      <alignment horizontal="center" vertical="center"/>
    </xf>
    <xf numFmtId="1" fontId="4" fillId="0" borderId="4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6" borderId="7" xfId="0" applyNumberFormat="1" applyFont="1" applyFill="1" applyBorder="1" applyAlignment="1">
      <alignment horizontal="center" vertical="center"/>
    </xf>
    <xf numFmtId="1" fontId="4" fillId="6" borderId="8" xfId="0" applyNumberFormat="1" applyFont="1" applyFill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2" fontId="3" fillId="2" borderId="16" xfId="0" applyNumberFormat="1" applyFont="1" applyFill="1" applyBorder="1" applyAlignment="1">
      <alignment horizontal="center" vertical="center"/>
    </xf>
    <xf numFmtId="9" fontId="4" fillId="6" borderId="45" xfId="0" applyNumberFormat="1" applyFont="1" applyFill="1" applyBorder="1" applyAlignment="1">
      <alignment horizontal="center" vertical="center"/>
    </xf>
    <xf numFmtId="9" fontId="4" fillId="6" borderId="46" xfId="0" applyNumberFormat="1" applyFont="1" applyFill="1" applyBorder="1" applyAlignment="1">
      <alignment horizontal="center" vertical="center"/>
    </xf>
    <xf numFmtId="9" fontId="4" fillId="6" borderId="47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1" fontId="7" fillId="0" borderId="16" xfId="0" applyNumberFormat="1" applyFont="1" applyBorder="1" applyAlignment="1">
      <alignment horizontal="center" wrapText="1"/>
    </xf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16" xfId="0" applyNumberFormat="1" applyFont="1" applyBorder="1" applyAlignment="1">
      <alignment horizontal="center" vertical="top" wrapText="1"/>
    </xf>
    <xf numFmtId="9" fontId="3" fillId="0" borderId="16" xfId="0" applyNumberFormat="1" applyFont="1" applyBorder="1" applyAlignment="1">
      <alignment horizontal="center" vertical="center"/>
    </xf>
    <xf numFmtId="1" fontId="3" fillId="7" borderId="16" xfId="0" applyNumberFormat="1" applyFont="1" applyFill="1" applyBorder="1"/>
    <xf numFmtId="164" fontId="3" fillId="0" borderId="0" xfId="0" applyNumberFormat="1" applyFont="1"/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9" fontId="11" fillId="0" borderId="16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vertical="center"/>
    </xf>
    <xf numFmtId="0" fontId="15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0" borderId="0" xfId="0" applyNumberFormat="1" applyFont="1"/>
    <xf numFmtId="0" fontId="17" fillId="0" borderId="0" xfId="0" applyNumberFormat="1" applyFont="1"/>
    <xf numFmtId="0" fontId="8" fillId="8" borderId="16" xfId="0" applyNumberFormat="1" applyFont="1" applyFill="1" applyBorder="1" applyAlignment="1">
      <alignment horizontal="center" vertical="center"/>
    </xf>
    <xf numFmtId="0" fontId="13" fillId="11" borderId="13" xfId="0" applyNumberFormat="1" applyFont="1" applyFill="1" applyBorder="1" applyAlignment="1">
      <alignment horizontal="center" vertical="center"/>
    </xf>
    <xf numFmtId="1" fontId="11" fillId="9" borderId="16" xfId="0" applyNumberFormat="1" applyFont="1" applyFill="1" applyBorder="1" applyAlignment="1">
      <alignment horizontal="center" vertical="center"/>
    </xf>
    <xf numFmtId="1" fontId="13" fillId="11" borderId="14" xfId="0" applyNumberFormat="1" applyFont="1" applyFill="1" applyBorder="1" applyAlignment="1">
      <alignment horizontal="center" vertical="center"/>
    </xf>
    <xf numFmtId="0" fontId="13" fillId="11" borderId="16" xfId="0" applyNumberFormat="1" applyFont="1" applyFill="1" applyBorder="1" applyAlignment="1">
      <alignment horizontal="center" vertical="center" wrapText="1"/>
    </xf>
    <xf numFmtId="164" fontId="13" fillId="11" borderId="25" xfId="0" applyNumberFormat="1" applyFont="1" applyFill="1" applyBorder="1" applyAlignment="1">
      <alignment horizontal="center" vertical="center"/>
    </xf>
    <xf numFmtId="0" fontId="13" fillId="11" borderId="25" xfId="0" applyNumberFormat="1" applyFont="1" applyFill="1" applyBorder="1" applyAlignment="1">
      <alignment horizontal="center" vertical="center"/>
    </xf>
    <xf numFmtId="1" fontId="13" fillId="11" borderId="26" xfId="0" applyNumberFormat="1" applyFont="1" applyFill="1" applyBorder="1" applyAlignment="1">
      <alignment horizontal="center" vertical="center"/>
    </xf>
    <xf numFmtId="9" fontId="11" fillId="9" borderId="16" xfId="0" applyNumberFormat="1" applyFont="1" applyFill="1" applyBorder="1" applyAlignment="1">
      <alignment horizontal="center" vertical="center"/>
    </xf>
    <xf numFmtId="0" fontId="13" fillId="0" borderId="42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9" fontId="13" fillId="0" borderId="52" xfId="0" applyNumberFormat="1" applyFont="1" applyBorder="1" applyAlignment="1">
      <alignment horizontal="center" vertical="center"/>
    </xf>
    <xf numFmtId="0" fontId="19" fillId="0" borderId="0" xfId="0" applyNumberFormat="1" applyFont="1" applyAlignment="1">
      <alignment vertical="center"/>
    </xf>
    <xf numFmtId="0" fontId="10" fillId="0" borderId="16" xfId="0" applyNumberFormat="1" applyFont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0" fontId="15" fillId="0" borderId="16" xfId="0" applyNumberFormat="1" applyFont="1" applyBorder="1" applyAlignment="1">
      <alignment horizontal="center" vertical="center"/>
    </xf>
    <xf numFmtId="0" fontId="22" fillId="0" borderId="0" xfId="0" applyNumberFormat="1" applyFont="1"/>
    <xf numFmtId="0" fontId="15" fillId="2" borderId="16" xfId="0" applyNumberFormat="1" applyFont="1" applyFill="1" applyBorder="1" applyAlignment="1">
      <alignment horizontal="center" vertical="center"/>
    </xf>
    <xf numFmtId="0" fontId="16" fillId="12" borderId="55" xfId="0" applyNumberFormat="1" applyFont="1" applyFill="1" applyBorder="1" applyAlignment="1">
      <alignment horizontal="center"/>
    </xf>
    <xf numFmtId="0" fontId="16" fillId="12" borderId="66" xfId="0" applyNumberFormat="1" applyFont="1" applyFill="1" applyBorder="1" applyAlignment="1">
      <alignment horizontal="center"/>
    </xf>
    <xf numFmtId="0" fontId="16" fillId="12" borderId="18" xfId="0" applyNumberFormat="1" applyFont="1" applyFill="1" applyBorder="1" applyAlignment="1">
      <alignment horizontal="center"/>
    </xf>
    <xf numFmtId="0" fontId="23" fillId="0" borderId="0" xfId="0" applyNumberFormat="1" applyFont="1" applyAlignment="1">
      <alignment horizontal="right"/>
    </xf>
    <xf numFmtId="0" fontId="13" fillId="0" borderId="0" xfId="0" applyNumberFormat="1" applyFont="1" applyAlignment="1">
      <alignment horizontal="right"/>
    </xf>
    <xf numFmtId="0" fontId="24" fillId="0" borderId="56" xfId="0" applyNumberFormat="1" applyFont="1" applyBorder="1"/>
    <xf numFmtId="165" fontId="13" fillId="0" borderId="0" xfId="0" applyNumberFormat="1" applyFont="1" applyAlignment="1">
      <alignment horizontal="center" vertical="center"/>
    </xf>
    <xf numFmtId="0" fontId="25" fillId="0" borderId="0" xfId="0" applyNumberFormat="1" applyFont="1"/>
    <xf numFmtId="0" fontId="16" fillId="0" borderId="60" xfId="0" applyNumberFormat="1" applyFont="1" applyBorder="1" applyAlignment="1">
      <alignment horizontal="center" vertical="center"/>
    </xf>
    <xf numFmtId="0" fontId="16" fillId="0" borderId="35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8" fillId="8" borderId="16" xfId="0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1" fontId="4" fillId="0" borderId="34" xfId="0" applyNumberFormat="1" applyFont="1" applyBorder="1" applyAlignment="1">
      <alignment horizontal="center" vertical="center"/>
    </xf>
    <xf numFmtId="1" fontId="4" fillId="0" borderId="34" xfId="0" applyNumberFormat="1" applyFont="1" applyBorder="1"/>
    <xf numFmtId="1" fontId="5" fillId="6" borderId="6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6" borderId="8" xfId="0" applyNumberFormat="1" applyFont="1" applyFill="1" applyBorder="1" applyAlignment="1">
      <alignment horizontal="center" vertical="center"/>
    </xf>
    <xf numFmtId="1" fontId="4" fillId="6" borderId="10" xfId="0" applyNumberFormat="1" applyFont="1" applyFill="1" applyBorder="1" applyAlignment="1">
      <alignment horizontal="center" vertical="center"/>
    </xf>
    <xf numFmtId="9" fontId="4" fillId="0" borderId="0" xfId="0" applyNumberFormat="1" applyFont="1"/>
    <xf numFmtId="1" fontId="5" fillId="0" borderId="0" xfId="0" applyNumberFormat="1" applyFont="1"/>
    <xf numFmtId="164" fontId="3" fillId="0" borderId="16" xfId="0" applyNumberFormat="1" applyFont="1" applyBorder="1" applyAlignment="1">
      <alignment horizontal="center"/>
    </xf>
    <xf numFmtId="1" fontId="4" fillId="0" borderId="58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9" fontId="4" fillId="0" borderId="68" xfId="0" applyNumberFormat="1" applyFont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/>
    </xf>
    <xf numFmtId="1" fontId="5" fillId="0" borderId="49" xfId="0" applyNumberFormat="1" applyFont="1" applyBorder="1"/>
    <xf numFmtId="1" fontId="4" fillId="0" borderId="73" xfId="0" applyNumberFormat="1" applyFont="1" applyBorder="1" applyAlignment="1">
      <alignment horizontal="center" vertical="center"/>
    </xf>
    <xf numFmtId="1" fontId="4" fillId="0" borderId="74" xfId="0" applyNumberFormat="1" applyFont="1" applyBorder="1" applyAlignment="1">
      <alignment horizontal="center" vertical="center"/>
    </xf>
    <xf numFmtId="1" fontId="4" fillId="0" borderId="77" xfId="0" applyNumberFormat="1" applyFont="1" applyBorder="1" applyAlignment="1">
      <alignment horizontal="center" vertical="center"/>
    </xf>
    <xf numFmtId="1" fontId="4" fillId="0" borderId="78" xfId="0" applyNumberFormat="1" applyFont="1" applyBorder="1" applyAlignment="1">
      <alignment horizontal="center" vertical="center"/>
    </xf>
    <xf numFmtId="1" fontId="4" fillId="0" borderId="79" xfId="0" applyNumberFormat="1" applyFont="1" applyBorder="1" applyAlignment="1">
      <alignment horizontal="center"/>
    </xf>
    <xf numFmtId="1" fontId="4" fillId="0" borderId="80" xfId="0" applyNumberFormat="1" applyFont="1" applyBorder="1" applyAlignment="1">
      <alignment horizontal="center"/>
    </xf>
    <xf numFmtId="1" fontId="5" fillId="0" borderId="50" xfId="0" applyNumberFormat="1" applyFont="1" applyBorder="1"/>
    <xf numFmtId="1" fontId="3" fillId="0" borderId="55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 wrapText="1"/>
    </xf>
    <xf numFmtId="1" fontId="7" fillId="0" borderId="23" xfId="0" applyNumberFormat="1" applyFont="1" applyBorder="1" applyAlignment="1">
      <alignment horizontal="center" vertical="center" wrapText="1"/>
    </xf>
    <xf numFmtId="2" fontId="3" fillId="0" borderId="68" xfId="0" applyNumberFormat="1" applyFont="1" applyBorder="1" applyAlignment="1">
      <alignment horizontal="center" vertical="center" wrapText="1"/>
    </xf>
    <xf numFmtId="2" fontId="11" fillId="0" borderId="68" xfId="0" applyNumberFormat="1" applyFont="1" applyBorder="1" applyAlignment="1">
      <alignment horizontal="center" vertical="center"/>
    </xf>
    <xf numFmtId="2" fontId="3" fillId="0" borderId="68" xfId="0" applyNumberFormat="1" applyFont="1" applyBorder="1" applyAlignment="1">
      <alignment horizontal="center" vertical="center"/>
    </xf>
    <xf numFmtId="1" fontId="3" fillId="0" borderId="68" xfId="0" applyNumberFormat="1" applyFont="1" applyBorder="1" applyAlignment="1">
      <alignment horizontal="center" vertical="center"/>
    </xf>
    <xf numFmtId="9" fontId="3" fillId="5" borderId="68" xfId="0" applyNumberFormat="1" applyFont="1" applyFill="1" applyBorder="1" applyAlignment="1">
      <alignment horizontal="center" vertical="center"/>
    </xf>
    <xf numFmtId="1" fontId="3" fillId="5" borderId="68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" fontId="4" fillId="6" borderId="81" xfId="0" applyNumberFormat="1" applyFont="1" applyFill="1" applyBorder="1" applyAlignment="1">
      <alignment horizontal="center" vertical="center"/>
    </xf>
    <xf numFmtId="1" fontId="4" fillId="6" borderId="46" xfId="0" applyNumberFormat="1" applyFont="1" applyFill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 wrapText="1"/>
    </xf>
    <xf numFmtId="1" fontId="4" fillId="0" borderId="82" xfId="0" applyNumberFormat="1" applyFont="1" applyBorder="1" applyAlignment="1">
      <alignment horizontal="center"/>
    </xf>
    <xf numFmtId="1" fontId="5" fillId="0" borderId="83" xfId="0" applyNumberFormat="1" applyFont="1" applyBorder="1" applyAlignment="1">
      <alignment horizontal="center" vertical="center" wrapText="1"/>
    </xf>
    <xf numFmtId="1" fontId="10" fillId="0" borderId="84" xfId="0" applyNumberFormat="1" applyFont="1" applyBorder="1" applyAlignment="1">
      <alignment horizontal="center" vertical="center"/>
    </xf>
    <xf numFmtId="1" fontId="10" fillId="0" borderId="85" xfId="0" applyNumberFormat="1" applyFont="1" applyBorder="1" applyAlignment="1">
      <alignment horizontal="left" vertical="center"/>
    </xf>
    <xf numFmtId="1" fontId="3" fillId="0" borderId="55" xfId="0" applyNumberFormat="1" applyFont="1" applyBorder="1" applyAlignment="1">
      <alignment horizontal="left"/>
    </xf>
    <xf numFmtId="1" fontId="0" fillId="0" borderId="0" xfId="0" applyNumberFormat="1" applyFont="1" applyAlignment="1"/>
    <xf numFmtId="1" fontId="0" fillId="0" borderId="0" xfId="0" applyNumberFormat="1" applyFont="1" applyAlignment="1"/>
    <xf numFmtId="0" fontId="27" fillId="0" borderId="58" xfId="1" applyFont="1"/>
    <xf numFmtId="0" fontId="2" fillId="0" borderId="58" xfId="1"/>
    <xf numFmtId="0" fontId="28" fillId="0" borderId="58" xfId="1" applyFont="1"/>
    <xf numFmtId="1" fontId="32" fillId="0" borderId="0" xfId="0" applyNumberFormat="1" applyFont="1" applyAlignment="1">
      <alignment vertical="center"/>
    </xf>
    <xf numFmtId="1" fontId="31" fillId="0" borderId="0" xfId="0" applyNumberFormat="1" applyFont="1" applyAlignment="1"/>
    <xf numFmtId="0" fontId="33" fillId="11" borderId="12" xfId="0" applyNumberFormat="1" applyFont="1" applyFill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0" fontId="6" fillId="0" borderId="58" xfId="0" applyNumberFormat="1" applyFont="1" applyBorder="1"/>
    <xf numFmtId="1" fontId="0" fillId="0" borderId="0" xfId="0" applyNumberFormat="1" applyFont="1" applyAlignment="1"/>
    <xf numFmtId="1" fontId="4" fillId="0" borderId="0" xfId="0" applyNumberFormat="1" applyFont="1" applyAlignment="1">
      <alignment horizontal="center"/>
    </xf>
    <xf numFmtId="1" fontId="17" fillId="0" borderId="0" xfId="0" applyNumberFormat="1" applyFont="1" applyAlignment="1">
      <alignment vertical="center"/>
    </xf>
    <xf numFmtId="1" fontId="0" fillId="0" borderId="58" xfId="4" applyNumberFormat="1" applyFont="1" applyAlignment="1"/>
    <xf numFmtId="0" fontId="17" fillId="0" borderId="58" xfId="4" applyNumberFormat="1" applyFont="1"/>
    <xf numFmtId="0" fontId="22" fillId="0" borderId="58" xfId="4" applyNumberFormat="1" applyFont="1"/>
    <xf numFmtId="0" fontId="27" fillId="0" borderId="58" xfId="3" applyFont="1"/>
    <xf numFmtId="0" fontId="1" fillId="0" borderId="58" xfId="3"/>
    <xf numFmtId="1" fontId="15" fillId="0" borderId="58" xfId="4" applyNumberFormat="1" applyFont="1" applyAlignment="1">
      <alignment vertical="center"/>
    </xf>
    <xf numFmtId="1" fontId="17" fillId="0" borderId="58" xfId="4" applyNumberFormat="1" applyFont="1" applyAlignment="1"/>
    <xf numFmtId="0" fontId="6" fillId="0" borderId="58" xfId="0" applyNumberFormat="1" applyFont="1" applyBorder="1"/>
    <xf numFmtId="0" fontId="36" fillId="0" borderId="58" xfId="1" applyFont="1"/>
    <xf numFmtId="0" fontId="37" fillId="0" borderId="58" xfId="1" applyFont="1"/>
    <xf numFmtId="1" fontId="38" fillId="0" borderId="0" xfId="0" applyNumberFormat="1" applyFont="1"/>
    <xf numFmtId="1" fontId="39" fillId="0" borderId="0" xfId="0" applyNumberFormat="1" applyFont="1" applyAlignment="1"/>
    <xf numFmtId="1" fontId="40" fillId="0" borderId="0" xfId="0" applyNumberFormat="1" applyFont="1" applyAlignment="1">
      <alignment vertical="center"/>
    </xf>
    <xf numFmtId="1" fontId="41" fillId="0" borderId="0" xfId="0" applyNumberFormat="1" applyFont="1" applyAlignment="1"/>
    <xf numFmtId="1" fontId="4" fillId="0" borderId="58" xfId="0" applyNumberFormat="1" applyFont="1" applyBorder="1"/>
    <xf numFmtId="1" fontId="5" fillId="0" borderId="58" xfId="0" applyNumberFormat="1" applyFont="1" applyBorder="1" applyAlignment="1">
      <alignment horizontal="center"/>
    </xf>
    <xf numFmtId="1" fontId="42" fillId="0" borderId="0" xfId="0" applyNumberFormat="1" applyFont="1" applyAlignment="1"/>
    <xf numFmtId="1" fontId="43" fillId="0" borderId="0" xfId="0" applyNumberFormat="1" applyFont="1"/>
    <xf numFmtId="1" fontId="0" fillId="0" borderId="0" xfId="0" applyNumberFormat="1" applyFont="1" applyAlignment="1"/>
    <xf numFmtId="2" fontId="3" fillId="2" borderId="55" xfId="0" applyNumberFormat="1" applyFont="1" applyFill="1" applyBorder="1" applyAlignment="1">
      <alignment horizontal="center" vertical="center"/>
    </xf>
    <xf numFmtId="1" fontId="3" fillId="0" borderId="68" xfId="0" applyNumberFormat="1" applyFont="1" applyBorder="1" applyAlignment="1">
      <alignment horizontal="left"/>
    </xf>
    <xf numFmtId="1" fontId="3" fillId="0" borderId="68" xfId="0" applyNumberFormat="1" applyFont="1" applyBorder="1" applyAlignment="1">
      <alignment horizontal="center"/>
    </xf>
    <xf numFmtId="1" fontId="3" fillId="0" borderId="0" xfId="0" applyNumberFormat="1" applyFont="1" applyAlignment="1"/>
    <xf numFmtId="1" fontId="45" fillId="0" borderId="0" xfId="0" applyNumberFormat="1" applyFont="1" applyAlignment="1"/>
    <xf numFmtId="0" fontId="16" fillId="0" borderId="58" xfId="0" applyNumberFormat="1" applyFont="1" applyBorder="1" applyAlignment="1">
      <alignment horizontal="center" vertical="center"/>
    </xf>
    <xf numFmtId="0" fontId="6" fillId="0" borderId="58" xfId="0" applyNumberFormat="1" applyFont="1" applyBorder="1" applyAlignment="1"/>
    <xf numFmtId="1" fontId="11" fillId="9" borderId="53" xfId="0" applyNumberFormat="1" applyFont="1" applyFill="1" applyBorder="1" applyAlignment="1">
      <alignment horizontal="center" vertical="center"/>
    </xf>
    <xf numFmtId="0" fontId="8" fillId="8" borderId="68" xfId="0" applyNumberFormat="1" applyFont="1" applyFill="1" applyBorder="1" applyAlignment="1">
      <alignment horizontal="center" vertical="center"/>
    </xf>
    <xf numFmtId="1" fontId="15" fillId="2" borderId="16" xfId="0" applyNumberFormat="1" applyFont="1" applyFill="1" applyBorder="1" applyAlignment="1">
      <alignment horizontal="center" vertical="center"/>
    </xf>
    <xf numFmtId="0" fontId="6" fillId="0" borderId="58" xfId="0" applyNumberFormat="1" applyFont="1" applyBorder="1"/>
    <xf numFmtId="1" fontId="4" fillId="6" borderId="86" xfId="0" applyNumberFormat="1" applyFont="1" applyFill="1" applyBorder="1" applyAlignment="1">
      <alignment horizontal="center" vertical="center"/>
    </xf>
    <xf numFmtId="2" fontId="4" fillId="2" borderId="87" xfId="0" applyNumberFormat="1" applyFont="1" applyFill="1" applyBorder="1" applyAlignment="1">
      <alignment horizontal="center" vertical="center"/>
    </xf>
    <xf numFmtId="1" fontId="4" fillId="6" borderId="91" xfId="0" applyNumberFormat="1" applyFont="1" applyFill="1" applyBorder="1" applyAlignment="1">
      <alignment horizontal="center" vertical="center"/>
    </xf>
    <xf numFmtId="2" fontId="4" fillId="0" borderId="87" xfId="0" applyNumberFormat="1" applyFont="1" applyBorder="1" applyAlignment="1">
      <alignment horizontal="center" vertical="center"/>
    </xf>
    <xf numFmtId="2" fontId="4" fillId="0" borderId="88" xfId="0" applyNumberFormat="1" applyFont="1" applyBorder="1" applyAlignment="1">
      <alignment horizontal="center" vertical="center"/>
    </xf>
    <xf numFmtId="2" fontId="4" fillId="0" borderId="90" xfId="0" applyNumberFormat="1" applyFont="1" applyBorder="1" applyAlignment="1">
      <alignment horizontal="center" vertical="center"/>
    </xf>
    <xf numFmtId="9" fontId="4" fillId="6" borderId="44" xfId="0" applyNumberFormat="1" applyFont="1" applyFill="1" applyBorder="1" applyAlignment="1">
      <alignment horizontal="center" vertical="center"/>
    </xf>
    <xf numFmtId="9" fontId="4" fillId="0" borderId="87" xfId="0" applyNumberFormat="1" applyFont="1" applyBorder="1" applyAlignment="1">
      <alignment horizontal="center" vertical="center"/>
    </xf>
    <xf numFmtId="9" fontId="4" fillId="0" borderId="88" xfId="0" applyNumberFormat="1" applyFont="1" applyBorder="1" applyAlignment="1">
      <alignment horizontal="center" vertical="center"/>
    </xf>
    <xf numFmtId="9" fontId="4" fillId="0" borderId="75" xfId="0" applyNumberFormat="1" applyFont="1" applyBorder="1" applyAlignment="1">
      <alignment horizontal="center" vertical="center"/>
    </xf>
    <xf numFmtId="9" fontId="4" fillId="0" borderId="90" xfId="0" applyNumberFormat="1" applyFont="1" applyBorder="1" applyAlignment="1">
      <alignment horizontal="center" vertical="center"/>
    </xf>
    <xf numFmtId="1" fontId="4" fillId="0" borderId="69" xfId="0" applyNumberFormat="1" applyFont="1" applyBorder="1" applyAlignment="1">
      <alignment horizontal="center" vertical="center"/>
    </xf>
    <xf numFmtId="1" fontId="4" fillId="0" borderId="87" xfId="0" applyNumberFormat="1" applyFont="1" applyBorder="1" applyAlignment="1">
      <alignment horizontal="center" vertical="center"/>
    </xf>
    <xf numFmtId="1" fontId="4" fillId="0" borderId="88" xfId="0" applyNumberFormat="1" applyFont="1" applyBorder="1" applyAlignment="1">
      <alignment horizontal="center" vertical="center"/>
    </xf>
    <xf numFmtId="1" fontId="4" fillId="0" borderId="89" xfId="0" applyNumberFormat="1" applyFont="1" applyBorder="1" applyAlignment="1">
      <alignment horizontal="center" vertical="center"/>
    </xf>
    <xf numFmtId="1" fontId="4" fillId="0" borderId="75" xfId="0" applyNumberFormat="1" applyFont="1" applyBorder="1" applyAlignment="1">
      <alignment horizontal="center" vertical="center"/>
    </xf>
    <xf numFmtId="1" fontId="4" fillId="0" borderId="76" xfId="0" applyNumberFormat="1" applyFont="1" applyBorder="1" applyAlignment="1">
      <alignment horizontal="center" vertical="center"/>
    </xf>
    <xf numFmtId="1" fontId="26" fillId="0" borderId="97" xfId="0" applyNumberFormat="1" applyFont="1" applyBorder="1" applyAlignment="1">
      <alignment horizontal="center" vertical="center"/>
    </xf>
    <xf numFmtId="1" fontId="26" fillId="0" borderId="98" xfId="0" applyNumberFormat="1" applyFont="1" applyBorder="1" applyAlignment="1">
      <alignment horizontal="center" vertical="center"/>
    </xf>
    <xf numFmtId="1" fontId="26" fillId="0" borderId="99" xfId="0" applyNumberFormat="1" applyFont="1" applyBorder="1" applyAlignment="1">
      <alignment horizontal="center" vertical="center"/>
    </xf>
    <xf numFmtId="1" fontId="26" fillId="0" borderId="100" xfId="0" applyNumberFormat="1" applyFont="1" applyBorder="1" applyAlignment="1">
      <alignment horizontal="center" vertical="center"/>
    </xf>
    <xf numFmtId="1" fontId="4" fillId="0" borderId="101" xfId="0" applyNumberFormat="1" applyFont="1" applyBorder="1" applyAlignment="1">
      <alignment horizontal="center" vertical="center"/>
    </xf>
    <xf numFmtId="1" fontId="4" fillId="0" borderId="83" xfId="0" applyNumberFormat="1" applyFont="1" applyBorder="1" applyAlignment="1">
      <alignment horizontal="center" vertical="center"/>
    </xf>
    <xf numFmtId="1" fontId="4" fillId="0" borderId="84" xfId="0" applyNumberFormat="1" applyFont="1" applyBorder="1" applyAlignment="1">
      <alignment horizontal="center" vertical="center"/>
    </xf>
    <xf numFmtId="1" fontId="4" fillId="0" borderId="85" xfId="0" applyNumberFormat="1" applyFont="1" applyBorder="1" applyAlignment="1">
      <alignment horizontal="center" vertical="center"/>
    </xf>
    <xf numFmtId="1" fontId="26" fillId="0" borderId="70" xfId="0" applyNumberFormat="1" applyFont="1" applyBorder="1" applyAlignment="1">
      <alignment horizontal="center" vertical="center"/>
    </xf>
    <xf numFmtId="1" fontId="26" fillId="2" borderId="82" xfId="0" applyNumberFormat="1" applyFont="1" applyFill="1" applyBorder="1" applyAlignment="1">
      <alignment horizontal="center" vertical="center"/>
    </xf>
    <xf numFmtId="1" fontId="26" fillId="0" borderId="83" xfId="0" applyNumberFormat="1" applyFont="1" applyBorder="1" applyAlignment="1">
      <alignment horizontal="center" vertical="center"/>
    </xf>
    <xf numFmtId="1" fontId="26" fillId="0" borderId="84" xfId="0" applyNumberFormat="1" applyFont="1" applyBorder="1" applyAlignment="1">
      <alignment horizontal="center" vertical="center"/>
    </xf>
    <xf numFmtId="1" fontId="26" fillId="0" borderId="85" xfId="0" applyNumberFormat="1" applyFont="1" applyBorder="1" applyAlignment="1">
      <alignment horizontal="center" vertical="center"/>
    </xf>
    <xf numFmtId="1" fontId="4" fillId="0" borderId="102" xfId="0" applyNumberFormat="1" applyFont="1" applyBorder="1" applyAlignment="1">
      <alignment horizontal="center" vertical="center"/>
    </xf>
    <xf numFmtId="9" fontId="4" fillId="0" borderId="89" xfId="0" applyNumberFormat="1" applyFont="1" applyBorder="1" applyAlignment="1">
      <alignment horizontal="center" vertical="center"/>
    </xf>
    <xf numFmtId="9" fontId="4" fillId="0" borderId="76" xfId="0" applyNumberFormat="1" applyFont="1" applyBorder="1" applyAlignment="1">
      <alignment horizontal="center" vertical="center"/>
    </xf>
    <xf numFmtId="1" fontId="12" fillId="6" borderId="77" xfId="0" applyNumberFormat="1" applyFont="1" applyFill="1" applyBorder="1" applyAlignment="1"/>
    <xf numFmtId="1" fontId="12" fillId="6" borderId="103" xfId="0" applyNumberFormat="1" applyFont="1" applyFill="1" applyBorder="1" applyAlignment="1"/>
    <xf numFmtId="1" fontId="12" fillId="6" borderId="104" xfId="0" applyNumberFormat="1" applyFont="1" applyFill="1" applyBorder="1" applyAlignment="1"/>
    <xf numFmtId="2" fontId="12" fillId="2" borderId="105" xfId="0" applyNumberFormat="1" applyFont="1" applyFill="1" applyBorder="1" applyAlignment="1"/>
    <xf numFmtId="1" fontId="12" fillId="6" borderId="77" xfId="0" applyNumberFormat="1" applyFont="1" applyFill="1" applyBorder="1"/>
    <xf numFmtId="1" fontId="12" fillId="6" borderId="103" xfId="0" applyNumberFormat="1" applyFont="1" applyFill="1" applyBorder="1"/>
    <xf numFmtId="1" fontId="12" fillId="6" borderId="104" xfId="0" applyNumberFormat="1" applyFont="1" applyFill="1" applyBorder="1"/>
    <xf numFmtId="1" fontId="0" fillId="0" borderId="0" xfId="0" applyNumberFormat="1" applyFont="1" applyAlignment="1"/>
    <xf numFmtId="1" fontId="3" fillId="2" borderId="31" xfId="0" applyNumberFormat="1" applyFont="1" applyFill="1" applyBorder="1" applyAlignment="1">
      <alignment horizontal="center" vertical="center"/>
    </xf>
    <xf numFmtId="0" fontId="6" fillId="0" borderId="32" xfId="0" applyNumberFormat="1" applyFont="1" applyBorder="1"/>
    <xf numFmtId="0" fontId="6" fillId="0" borderId="33" xfId="0" applyNumberFormat="1" applyFont="1" applyBorder="1"/>
    <xf numFmtId="1" fontId="7" fillId="5" borderId="31" xfId="0" applyNumberFormat="1" applyFont="1" applyFill="1" applyBorder="1" applyAlignment="1">
      <alignment horizontal="center" vertical="center"/>
    </xf>
    <xf numFmtId="1" fontId="3" fillId="2" borderId="57" xfId="0" applyNumberFormat="1" applyFont="1" applyFill="1" applyBorder="1" applyAlignment="1">
      <alignment horizontal="left"/>
    </xf>
    <xf numFmtId="0" fontId="6" fillId="0" borderId="58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  <xf numFmtId="1" fontId="4" fillId="6" borderId="49" xfId="0" applyNumberFormat="1" applyFont="1" applyFill="1" applyBorder="1" applyAlignment="1">
      <alignment horizontal="center" vertical="center"/>
    </xf>
    <xf numFmtId="0" fontId="6" fillId="0" borderId="49" xfId="0" applyNumberFormat="1" applyFont="1" applyBorder="1"/>
    <xf numFmtId="0" fontId="6" fillId="0" borderId="50" xfId="0" applyNumberFormat="1" applyFont="1" applyBorder="1"/>
    <xf numFmtId="1" fontId="5" fillId="0" borderId="3" xfId="0" applyNumberFormat="1" applyFont="1" applyBorder="1" applyAlignment="1">
      <alignment horizontal="center"/>
    </xf>
    <xf numFmtId="0" fontId="6" fillId="0" borderId="5" xfId="0" applyNumberFormat="1" applyFont="1" applyBorder="1"/>
    <xf numFmtId="0" fontId="6" fillId="0" borderId="6" xfId="0" applyNumberFormat="1" applyFont="1" applyBorder="1"/>
    <xf numFmtId="1" fontId="5" fillId="0" borderId="92" xfId="0" applyNumberFormat="1" applyFont="1" applyBorder="1" applyAlignment="1">
      <alignment horizontal="center"/>
    </xf>
    <xf numFmtId="1" fontId="5" fillId="0" borderId="35" xfId="0" applyNumberFormat="1" applyFont="1" applyBorder="1" applyAlignment="1">
      <alignment horizontal="center"/>
    </xf>
    <xf numFmtId="1" fontId="5" fillId="0" borderId="93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0" fontId="6" fillId="0" borderId="29" xfId="0" applyNumberFormat="1" applyFont="1" applyBorder="1"/>
    <xf numFmtId="0" fontId="6" fillId="0" borderId="28" xfId="0" applyNumberFormat="1" applyFont="1" applyBorder="1"/>
    <xf numFmtId="1" fontId="5" fillId="0" borderId="94" xfId="0" applyNumberFormat="1" applyFont="1" applyBorder="1" applyAlignment="1">
      <alignment horizontal="center"/>
    </xf>
    <xf numFmtId="1" fontId="5" fillId="0" borderId="95" xfId="0" applyNumberFormat="1" applyFont="1" applyBorder="1" applyAlignment="1">
      <alignment horizontal="center"/>
    </xf>
    <xf numFmtId="1" fontId="5" fillId="0" borderId="96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6" borderId="30" xfId="0" applyNumberFormat="1" applyFont="1" applyFill="1" applyBorder="1" applyAlignment="1">
      <alignment horizontal="center" vertical="center"/>
    </xf>
    <xf numFmtId="1" fontId="5" fillId="4" borderId="30" xfId="0" applyNumberFormat="1" applyFont="1" applyFill="1" applyBorder="1" applyAlignment="1">
      <alignment horizontal="center"/>
    </xf>
    <xf numFmtId="1" fontId="9" fillId="0" borderId="49" xfId="0" applyNumberFormat="1" applyFont="1" applyBorder="1" applyAlignment="1">
      <alignment horizontal="center"/>
    </xf>
    <xf numFmtId="1" fontId="5" fillId="3" borderId="30" xfId="0" applyNumberFormat="1" applyFont="1" applyFill="1" applyBorder="1" applyAlignment="1">
      <alignment horizontal="center"/>
    </xf>
    <xf numFmtId="1" fontId="5" fillId="0" borderId="70" xfId="0" applyNumberFormat="1" applyFont="1" applyBorder="1" applyAlignment="1">
      <alignment horizontal="center"/>
    </xf>
    <xf numFmtId="0" fontId="6" fillId="0" borderId="71" xfId="0" applyNumberFormat="1" applyFont="1" applyBorder="1"/>
    <xf numFmtId="0" fontId="6" fillId="0" borderId="72" xfId="0" applyNumberFormat="1" applyFont="1" applyBorder="1"/>
    <xf numFmtId="1" fontId="5" fillId="0" borderId="3" xfId="0" applyNumberFormat="1" applyFont="1" applyBorder="1" applyAlignment="1">
      <alignment horizontal="center" vertical="center" wrapText="1"/>
    </xf>
    <xf numFmtId="0" fontId="6" fillId="0" borderId="34" xfId="0" applyNumberFormat="1" applyFont="1" applyBorder="1"/>
    <xf numFmtId="1" fontId="4" fillId="6" borderId="48" xfId="0" applyNumberFormat="1" applyFont="1" applyFill="1" applyBorder="1" applyAlignment="1">
      <alignment horizontal="center" vertical="center"/>
    </xf>
    <xf numFmtId="0" fontId="6" fillId="0" borderId="35" xfId="0" applyNumberFormat="1" applyFont="1" applyBorder="1"/>
    <xf numFmtId="0" fontId="6" fillId="0" borderId="93" xfId="0" applyNumberFormat="1" applyFont="1" applyBorder="1"/>
    <xf numFmtId="0" fontId="15" fillId="0" borderId="31" xfId="0" applyNumberFormat="1" applyFont="1" applyBorder="1" applyAlignment="1">
      <alignment horizontal="center" vertical="center"/>
    </xf>
    <xf numFmtId="10" fontId="15" fillId="0" borderId="31" xfId="0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15" fillId="6" borderId="31" xfId="0" applyNumberFormat="1" applyFont="1" applyFill="1" applyBorder="1" applyAlignment="1">
      <alignment horizontal="center" vertical="center"/>
    </xf>
    <xf numFmtId="0" fontId="15" fillId="0" borderId="37" xfId="0" applyNumberFormat="1" applyFont="1" applyBorder="1" applyAlignment="1">
      <alignment horizontal="center" vertical="center" wrapText="1"/>
    </xf>
    <xf numFmtId="0" fontId="6" fillId="0" borderId="59" xfId="0" applyNumberFormat="1" applyFont="1" applyBorder="1"/>
    <xf numFmtId="0" fontId="6" fillId="0" borderId="36" xfId="0" applyNumberFormat="1" applyFont="1" applyBorder="1"/>
    <xf numFmtId="0" fontId="6" fillId="0" borderId="39" xfId="0" applyNumberFormat="1" applyFont="1" applyBorder="1"/>
    <xf numFmtId="0" fontId="6" fillId="0" borderId="60" xfId="0" applyNumberFormat="1" applyFont="1" applyBorder="1"/>
    <xf numFmtId="0" fontId="6" fillId="0" borderId="61" xfId="0" applyNumberFormat="1" applyFont="1" applyBorder="1"/>
    <xf numFmtId="0" fontId="6" fillId="0" borderId="56" xfId="0" applyNumberFormat="1" applyFont="1" applyBorder="1"/>
    <xf numFmtId="0" fontId="6" fillId="0" borderId="51" xfId="0" applyNumberFormat="1" applyFont="1" applyBorder="1"/>
    <xf numFmtId="0" fontId="15" fillId="2" borderId="31" xfId="0" applyNumberFormat="1" applyFont="1" applyFill="1" applyBorder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7" fillId="0" borderId="31" xfId="0" applyNumberFormat="1" applyFont="1" applyBorder="1" applyAlignment="1">
      <alignment horizontal="center" vertical="center"/>
    </xf>
    <xf numFmtId="0" fontId="16" fillId="9" borderId="31" xfId="0" applyNumberFormat="1" applyFont="1" applyFill="1" applyBorder="1" applyAlignment="1">
      <alignment horizontal="center" vertical="center"/>
    </xf>
    <xf numFmtId="1" fontId="13" fillId="4" borderId="31" xfId="0" applyNumberFormat="1" applyFont="1" applyFill="1" applyBorder="1" applyAlignment="1">
      <alignment horizontal="center" vertical="center"/>
    </xf>
    <xf numFmtId="0" fontId="13" fillId="8" borderId="31" xfId="0" applyNumberFormat="1" applyFont="1" applyFill="1" applyBorder="1" applyAlignment="1">
      <alignment horizontal="center" vertical="center"/>
    </xf>
    <xf numFmtId="0" fontId="13" fillId="4" borderId="31" xfId="0" applyNumberFormat="1" applyFont="1" applyFill="1" applyBorder="1" applyAlignment="1">
      <alignment horizontal="center" vertical="center"/>
    </xf>
    <xf numFmtId="1" fontId="13" fillId="8" borderId="31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 wrapText="1"/>
    </xf>
    <xf numFmtId="164" fontId="13" fillId="9" borderId="31" xfId="0" applyNumberFormat="1" applyFont="1" applyFill="1" applyBorder="1" applyAlignment="1">
      <alignment horizontal="center" vertical="center"/>
    </xf>
    <xf numFmtId="0" fontId="13" fillId="9" borderId="31" xfId="0" applyNumberFormat="1" applyFont="1" applyFill="1" applyBorder="1" applyAlignment="1">
      <alignment horizontal="center" vertical="center"/>
    </xf>
    <xf numFmtId="0" fontId="14" fillId="8" borderId="68" xfId="0" applyNumberFormat="1" applyFont="1" applyFill="1" applyBorder="1" applyAlignment="1">
      <alignment horizontal="center" vertical="center"/>
    </xf>
    <xf numFmtId="0" fontId="6" fillId="0" borderId="68" xfId="0" applyNumberFormat="1" applyFont="1" applyBorder="1"/>
    <xf numFmtId="0" fontId="8" fillId="10" borderId="31" xfId="0" applyNumberFormat="1" applyFont="1" applyFill="1" applyBorder="1" applyAlignment="1">
      <alignment horizontal="center" vertical="center"/>
    </xf>
    <xf numFmtId="0" fontId="16" fillId="10" borderId="31" xfId="0" applyNumberFormat="1" applyFont="1" applyFill="1" applyBorder="1" applyAlignment="1">
      <alignment horizontal="center" vertical="center"/>
    </xf>
    <xf numFmtId="0" fontId="8" fillId="10" borderId="68" xfId="0" applyNumberFormat="1" applyFont="1" applyFill="1" applyBorder="1" applyAlignment="1">
      <alignment horizontal="center" vertical="center"/>
    </xf>
    <xf numFmtId="0" fontId="10" fillId="0" borderId="31" xfId="0" applyNumberFormat="1" applyFont="1" applyBorder="1" applyAlignment="1">
      <alignment horizontal="center" vertical="center"/>
    </xf>
    <xf numFmtId="10" fontId="15" fillId="0" borderId="20" xfId="0" applyNumberFormat="1" applyFont="1" applyBorder="1" applyAlignment="1">
      <alignment horizontal="center" vertical="center"/>
    </xf>
    <xf numFmtId="0" fontId="6" fillId="0" borderId="38" xfId="0" applyNumberFormat="1" applyFont="1" applyBorder="1"/>
    <xf numFmtId="0" fontId="6" fillId="0" borderId="53" xfId="0" applyNumberFormat="1" applyFont="1" applyBorder="1"/>
    <xf numFmtId="0" fontId="15" fillId="2" borderId="20" xfId="0" applyNumberFormat="1" applyFont="1" applyFill="1" applyBorder="1" applyAlignment="1">
      <alignment horizontal="center" vertical="center"/>
    </xf>
    <xf numFmtId="1" fontId="11" fillId="9" borderId="61" xfId="0" applyNumberFormat="1" applyFont="1" applyFill="1" applyBorder="1" applyAlignment="1">
      <alignment horizontal="center" vertical="center"/>
    </xf>
    <xf numFmtId="9" fontId="11" fillId="9" borderId="31" xfId="0" applyNumberFormat="1" applyFont="1" applyFill="1" applyBorder="1" applyAlignment="1">
      <alignment horizontal="center" vertical="center"/>
    </xf>
    <xf numFmtId="0" fontId="16" fillId="12" borderId="31" xfId="0" applyNumberFormat="1" applyFont="1" applyFill="1" applyBorder="1" applyAlignment="1">
      <alignment horizontal="center" vertical="center"/>
    </xf>
    <xf numFmtId="0" fontId="18" fillId="0" borderId="30" xfId="0" applyNumberFormat="1" applyFont="1" applyBorder="1" applyAlignment="1">
      <alignment horizontal="center" vertical="center"/>
    </xf>
    <xf numFmtId="0" fontId="29" fillId="0" borderId="58" xfId="1" applyFont="1" applyAlignment="1">
      <alignment horizontal="left" vertical="center" wrapText="1"/>
    </xf>
    <xf numFmtId="0" fontId="30" fillId="0" borderId="58" xfId="1" applyFont="1" applyAlignment="1">
      <alignment horizontal="left" vertical="center" wrapText="1"/>
    </xf>
    <xf numFmtId="0" fontId="13" fillId="0" borderId="62" xfId="0" applyNumberFormat="1" applyFont="1" applyBorder="1" applyAlignment="1">
      <alignment horizontal="center" vertical="center"/>
    </xf>
    <xf numFmtId="0" fontId="6" fillId="0" borderId="54" xfId="0" applyNumberFormat="1" applyFont="1" applyBorder="1"/>
    <xf numFmtId="0" fontId="13" fillId="0" borderId="30" xfId="0" applyNumberFormat="1" applyFont="1" applyBorder="1" applyAlignment="1">
      <alignment horizontal="center" vertical="center"/>
    </xf>
    <xf numFmtId="0" fontId="6" fillId="0" borderId="27" xfId="0" applyNumberFormat="1" applyFont="1" applyBorder="1"/>
    <xf numFmtId="0" fontId="16" fillId="12" borderId="31" xfId="0" applyNumberFormat="1" applyFont="1" applyFill="1" applyBorder="1" applyAlignment="1">
      <alignment horizontal="center" wrapText="1"/>
    </xf>
    <xf numFmtId="0" fontId="21" fillId="12" borderId="31" xfId="0" applyNumberFormat="1" applyFont="1" applyFill="1" applyBorder="1" applyAlignment="1">
      <alignment horizontal="center" vertical="center"/>
    </xf>
    <xf numFmtId="9" fontId="16" fillId="0" borderId="63" xfId="0" applyNumberFormat="1" applyFont="1" applyBorder="1" applyAlignment="1">
      <alignment horizontal="center" vertical="center" wrapText="1"/>
    </xf>
    <xf numFmtId="0" fontId="6" fillId="0" borderId="64" xfId="0" applyNumberFormat="1" applyFont="1" applyBorder="1"/>
    <xf numFmtId="0" fontId="6" fillId="0" borderId="65" xfId="0" applyNumberFormat="1" applyFont="1" applyBorder="1"/>
    <xf numFmtId="0" fontId="20" fillId="0" borderId="56" xfId="0" applyNumberFormat="1" applyFont="1" applyBorder="1" applyAlignment="1">
      <alignment horizontal="left" wrapText="1"/>
    </xf>
    <xf numFmtId="0" fontId="16" fillId="12" borderId="31" xfId="0" applyNumberFormat="1" applyFont="1" applyFill="1" applyBorder="1" applyAlignment="1">
      <alignment horizontal="center"/>
    </xf>
  </cellXfs>
  <cellStyles count="5">
    <cellStyle name="Normal" xfId="0" builtinId="0"/>
    <cellStyle name="Normal 2" xfId="2" xr:uid="{B24764D5-13D2-4D24-9A61-5BE88599A414}"/>
    <cellStyle name="Normal 3" xfId="4" xr:uid="{0C890624-18BF-4848-94A4-EC4D34C1E1C4}"/>
    <cellStyle name="Normal 4" xfId="1" xr:uid="{5578E141-087E-4426-9C67-6B2B636A48F7}"/>
    <cellStyle name="Normal 4 2" xfId="3" xr:uid="{61903ACD-3C5B-4033-9493-672F9C937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5.4878157707217247E-2"/>
          <c:y val="4.2622950819672129E-2"/>
          <c:w val="0.91057091306790094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GradeSheet!$G$27:$G$38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GradeSheet!$H$27:$H$38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592-4EA2-85FB-6CCBD20F0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5224423"/>
        <c:axId val="1844206332"/>
      </c:barChart>
      <c:catAx>
        <c:axId val="245224423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844206332"/>
        <c:crosses val="autoZero"/>
        <c:auto val="1"/>
        <c:lblAlgn val="ctr"/>
        <c:lblOffset val="100"/>
        <c:noMultiLvlLbl val="1"/>
      </c:catAx>
      <c:valAx>
        <c:axId val="18442063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45224423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Grade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CourseSummary!$B$24:$M$24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8295562"/>
        <c:axId val="1355355731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CourseSummary!$B$25:$M$25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0.2857142857142857</c:v>
                </c:pt>
                <c:pt idx="9">
                  <c:v>0.7142857142857143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1236882"/>
        <c:axId val="254411012"/>
      </c:barChart>
      <c:catAx>
        <c:axId val="120829556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55355731"/>
        <c:crosses val="autoZero"/>
        <c:auto val="1"/>
        <c:lblAlgn val="ctr"/>
        <c:lblOffset val="100"/>
        <c:noMultiLvlLbl val="1"/>
      </c:catAx>
      <c:valAx>
        <c:axId val="135535573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Percentage of Students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1208295562"/>
        <c:crosses val="autoZero"/>
        <c:crossBetween val="between"/>
      </c:valAx>
      <c:catAx>
        <c:axId val="61123688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54411012"/>
        <c:crosses val="autoZero"/>
        <c:auto val="1"/>
        <c:lblAlgn val="ctr"/>
        <c:lblOffset val="100"/>
        <c:noMultiLvlLbl val="1"/>
      </c:catAx>
      <c:valAx>
        <c:axId val="254411012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611236882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PO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CO_PO_AttainmentAnalysis!$BG$36:$BR$36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323844"/>
        <c:axId val="1825695187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604B7A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CO_PO_AttainmentAnalysis!$AU$36:$BF$36</c:f>
              <c:numCache>
                <c:formatCode>0%</c:formatCode>
                <c:ptCount val="12"/>
                <c:pt idx="0">
                  <c:v>0.17500000000000002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0.17500000000000002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0.17500000000000002</c:v>
                </c:pt>
                <c:pt idx="9">
                  <c:v>0.17500000000000002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4371011"/>
        <c:axId val="370070126"/>
      </c:barChart>
      <c:catAx>
        <c:axId val="62632384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825695187"/>
        <c:crosses val="autoZero"/>
        <c:auto val="1"/>
        <c:lblAlgn val="ctr"/>
        <c:lblOffset val="100"/>
        <c:noMultiLvlLbl val="1"/>
      </c:catAx>
      <c:valAx>
        <c:axId val="182569518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626323844"/>
        <c:crosses val="autoZero"/>
        <c:crossBetween val="between"/>
      </c:valAx>
      <c:catAx>
        <c:axId val="50437101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0070126"/>
        <c:crosses val="autoZero"/>
        <c:auto val="1"/>
        <c:lblAlgn val="ctr"/>
        <c:lblOffset val="100"/>
        <c:noMultiLvlLbl val="1"/>
      </c:catAx>
      <c:valAx>
        <c:axId val="370070126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504371011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CO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CourseSummary!$H$59:$M$59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51166"/>
        <c:axId val="2027027412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CourseSummary!$H$60:$M$60</c:f>
              <c:numCache>
                <c:formatCode>0%</c:formatCode>
                <c:ptCount val="6"/>
                <c:pt idx="0">
                  <c:v>0.2303571428571429</c:v>
                </c:pt>
                <c:pt idx="1">
                  <c:v>0.11964285714285715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1093934"/>
        <c:axId val="371236440"/>
      </c:barChart>
      <c:catAx>
        <c:axId val="54315116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027027412"/>
        <c:crosses val="autoZero"/>
        <c:auto val="1"/>
        <c:lblAlgn val="ctr"/>
        <c:lblOffset val="100"/>
        <c:noMultiLvlLbl val="1"/>
      </c:catAx>
      <c:valAx>
        <c:axId val="202702741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 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543151166"/>
        <c:crosses val="autoZero"/>
        <c:crossBetween val="between"/>
      </c:valAx>
      <c:catAx>
        <c:axId val="130109393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1236440"/>
        <c:crosses val="autoZero"/>
        <c:auto val="1"/>
        <c:lblAlgn val="ctr"/>
        <c:lblOffset val="100"/>
        <c:noMultiLvlLbl val="1"/>
      </c:catAx>
      <c:valAx>
        <c:axId val="371236440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01093934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361950</xdr:colOff>
      <xdr:row>25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5</xdr:row>
      <xdr:rowOff>85725</xdr:rowOff>
    </xdr:from>
    <xdr:ext cx="6591300" cy="27146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47625</xdr:colOff>
      <xdr:row>76</xdr:row>
      <xdr:rowOff>142875</xdr:rowOff>
    </xdr:from>
    <xdr:ext cx="6057900" cy="27622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47625</xdr:colOff>
      <xdr:row>61</xdr:row>
      <xdr:rowOff>19050</xdr:rowOff>
    </xdr:from>
    <xdr:ext cx="6057900" cy="28384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276225</xdr:colOff>
      <xdr:row>66</xdr:row>
      <xdr:rowOff>57150</xdr:rowOff>
    </xdr:from>
    <xdr:ext cx="42481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821055" y="13836015"/>
          <a:ext cx="4248150" cy="38100"/>
          <a:chOff x="3221925" y="3760949"/>
          <a:chExt cx="4248150" cy="38100"/>
        </a:xfrm>
      </xdr:grpSpPr>
      <xdr:grpSp>
        <xdr:nvGrpSpPr>
          <xdr:cNvPr id="6" name="Shape 3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GrpSpPr/>
        </xdr:nvGrpSpPr>
        <xdr:grpSpPr>
          <a:xfrm>
            <a:off x="3221925" y="3760949"/>
            <a:ext cx="4248150" cy="38100"/>
            <a:chOff x="3221925" y="3775238"/>
            <a:chExt cx="4248150" cy="9525"/>
          </a:xfrm>
        </xdr:grpSpPr>
        <xdr:sp macro="" textlink="">
          <xdr:nvSpPr>
            <xdr:cNvPr id="7" name="Shape 4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3221925" y="3775238"/>
              <a:ext cx="4248150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" name="Shape 5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CxnSpPr/>
          </xdr:nvCxnSpPr>
          <xdr:spPr>
            <a:xfrm rot="10800000" flipH="1">
              <a:off x="3221925" y="3775238"/>
              <a:ext cx="4248150" cy="9525"/>
            </a:xfrm>
            <a:prstGeom prst="straightConnector1">
              <a:avLst/>
            </a:prstGeom>
            <a:noFill/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997"/>
  <sheetViews>
    <sheetView topLeftCell="A7" zoomScaleNormal="100" workbookViewId="0">
      <selection activeCell="H37" sqref="H37"/>
    </sheetView>
  </sheetViews>
  <sheetFormatPr defaultColWidth="14.375" defaultRowHeight="15" customHeight="1"/>
  <cols>
    <col min="1" max="1" width="9.25" customWidth="1"/>
    <col min="2" max="2" width="19" customWidth="1"/>
    <col min="3" max="3" width="36.75" customWidth="1"/>
    <col min="4" max="4" width="19.25" customWidth="1"/>
    <col min="5" max="5" width="20.375" customWidth="1"/>
    <col min="6" max="6" width="18.625" customWidth="1"/>
    <col min="7" max="7" width="18.75" customWidth="1"/>
    <col min="8" max="8" width="19" customWidth="1"/>
    <col min="9" max="10" width="17.75" customWidth="1"/>
    <col min="11" max="11" width="19.625" customWidth="1"/>
    <col min="12" max="12" width="20.625" customWidth="1"/>
    <col min="13" max="13" width="19.625" customWidth="1"/>
    <col min="14" max="14" width="8.375" customWidth="1"/>
    <col min="15" max="15" width="7.25" customWidth="1"/>
    <col min="16" max="16" width="17.75" customWidth="1"/>
    <col min="17" max="17" width="17.75" style="246" customWidth="1"/>
    <col min="18" max="18" width="9.75" customWidth="1"/>
    <col min="19" max="19" width="10.25" customWidth="1"/>
    <col min="20" max="20" width="16.75" customWidth="1"/>
    <col min="21" max="21" width="10.25" customWidth="1"/>
    <col min="22" max="23" width="9.75" customWidth="1"/>
    <col min="24" max="24" width="15.75" customWidth="1"/>
    <col min="25" max="25" width="42.5" bestFit="1" customWidth="1"/>
    <col min="26" max="28" width="9.25" customWidth="1"/>
  </cols>
  <sheetData>
    <row r="1" spans="1:28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>
      <c r="A2" s="4"/>
      <c r="B2" s="4"/>
      <c r="C2" s="4"/>
      <c r="D2" s="4"/>
      <c r="E2" s="4"/>
      <c r="F2" s="4"/>
      <c r="G2" s="34" t="s">
        <v>49</v>
      </c>
      <c r="H2" s="247" t="s">
        <v>168</v>
      </c>
      <c r="I2" s="248"/>
      <c r="J2" s="249"/>
      <c r="K2" s="34" t="s">
        <v>51</v>
      </c>
      <c r="L2" s="35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>
      <c r="A3" s="4"/>
      <c r="B3" s="4"/>
      <c r="C3" s="4"/>
      <c r="D3" s="4"/>
      <c r="E3" s="4"/>
      <c r="F3" s="4"/>
      <c r="G3" s="34" t="s">
        <v>52</v>
      </c>
      <c r="H3" s="247" t="s">
        <v>167</v>
      </c>
      <c r="I3" s="248"/>
      <c r="J3" s="249"/>
      <c r="K3" s="34" t="s">
        <v>53</v>
      </c>
      <c r="L3" s="35" t="s">
        <v>163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>
      <c r="A4" s="4"/>
      <c r="B4" s="4"/>
      <c r="C4" s="4"/>
      <c r="D4" s="4"/>
      <c r="E4" s="4"/>
      <c r="F4" s="4"/>
      <c r="G4" s="34" t="s">
        <v>54</v>
      </c>
      <c r="H4" s="247">
        <v>3</v>
      </c>
      <c r="I4" s="248"/>
      <c r="J4" s="249"/>
      <c r="K4" s="36"/>
      <c r="L4" s="3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>
      <c r="A5" s="4"/>
      <c r="B5" s="4"/>
      <c r="C5" s="4"/>
      <c r="D5" s="4"/>
      <c r="E5" s="4"/>
      <c r="F5" s="4"/>
      <c r="G5" s="34" t="s">
        <v>55</v>
      </c>
      <c r="H5" s="247" t="s">
        <v>165</v>
      </c>
      <c r="I5" s="248"/>
      <c r="J5" s="249"/>
      <c r="K5" s="36"/>
      <c r="L5" s="3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>
      <c r="A7" s="250" t="str">
        <f>CONCATENATE("Grade Sheet of ",GradeSheet!$H$2, " [",GradeSheet!$H$3, "] ", "(Section ",GradeSheet!$L$2, ") ", "[Semester - ",GradeSheet!$L$3,"]" )</f>
        <v>Grade Sheet of CSE 208 [Data Structure Lab] (Section 1) [Semester - Fall 2019]</v>
      </c>
      <c r="B7" s="248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9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4" customHeight="1">
      <c r="N8" s="4"/>
      <c r="O8" s="4"/>
      <c r="P8" s="38" t="s">
        <v>77</v>
      </c>
      <c r="Q8" s="38" t="s">
        <v>46</v>
      </c>
      <c r="R8" s="39" t="s">
        <v>56</v>
      </c>
      <c r="S8" s="39" t="s">
        <v>57</v>
      </c>
      <c r="T8" s="40" t="s">
        <v>58</v>
      </c>
      <c r="U8" s="41" t="s">
        <v>59</v>
      </c>
      <c r="V8" s="41" t="s">
        <v>45</v>
      </c>
      <c r="W8" s="41" t="s">
        <v>61</v>
      </c>
      <c r="X8" s="4"/>
      <c r="Y8" s="4"/>
      <c r="Z8" s="4"/>
      <c r="AA8" s="4"/>
      <c r="AB8" s="4"/>
    </row>
    <row r="9" spans="1:28" ht="31.5" customHeight="1">
      <c r="A9" s="42" t="s">
        <v>62</v>
      </c>
      <c r="B9" s="144" t="s">
        <v>64</v>
      </c>
      <c r="C9" s="144" t="s">
        <v>65</v>
      </c>
      <c r="D9" s="145" t="str">
        <f>CONCATENATE("Attendance (",GradeSheet!$C$27, ")")</f>
        <v>Attendance (10)</v>
      </c>
      <c r="E9" s="145" t="str">
        <f>CONCATENATE("Presentation (",GradeSheet!$C$28, ")")</f>
        <v>Presentation (10)</v>
      </c>
      <c r="F9" s="144" t="str">
        <f>CONCATENATE("Quiz (",GradeSheet!$C$29, ")")</f>
        <v>Quiz (20)</v>
      </c>
      <c r="G9" s="146" t="str">
        <f>CONCATENATE("Assignment (",GradeSheet!$C$30, ")")</f>
        <v>Assignment (0)</v>
      </c>
      <c r="H9" s="144" t="str">
        <f>CONCATENATE("Midterm (",GradeSheet!$C$31, ")")</f>
        <v>Midterm (20)</v>
      </c>
      <c r="I9" s="144" t="str">
        <f>CONCATENATE("Project (",GradeSheet!$C$32, ")")</f>
        <v>Project (10)</v>
      </c>
      <c r="J9" s="144" t="str">
        <f>CONCATENATE("Final (",GradeSheet!$C$33, ")")</f>
        <v>Final (30)</v>
      </c>
      <c r="K9" s="145" t="s">
        <v>68</v>
      </c>
      <c r="L9" s="145" t="s">
        <v>69</v>
      </c>
      <c r="M9" s="145" t="s">
        <v>70</v>
      </c>
      <c r="N9" s="43"/>
      <c r="O9" s="43"/>
      <c r="P9" s="44">
        <f>C27</f>
        <v>10</v>
      </c>
      <c r="Q9" s="46">
        <v>10</v>
      </c>
      <c r="R9" s="44">
        <v>20</v>
      </c>
      <c r="S9" s="44">
        <v>20</v>
      </c>
      <c r="T9" s="44">
        <v>0</v>
      </c>
      <c r="U9" s="44">
        <f>C31</f>
        <v>20</v>
      </c>
      <c r="V9" s="46">
        <f>C32</f>
        <v>10</v>
      </c>
      <c r="W9" s="44">
        <f>C33</f>
        <v>30</v>
      </c>
      <c r="X9" s="144" t="s">
        <v>64</v>
      </c>
      <c r="Y9" s="47" t="s">
        <v>65</v>
      </c>
      <c r="Z9" s="43"/>
      <c r="AA9" s="43"/>
      <c r="AB9" s="43"/>
    </row>
    <row r="10" spans="1:28" ht="15.75" customHeight="1">
      <c r="A10" s="142">
        <v>1</v>
      </c>
      <c r="B10" s="142">
        <f t="shared" ref="B10:B23" si="0">X10</f>
        <v>141014039</v>
      </c>
      <c r="C10" s="162" t="str">
        <f t="shared" ref="C10:C23" si="1">Y10</f>
        <v>Md. Nahidur Rahman</v>
      </c>
      <c r="D10" s="62">
        <f t="shared" ref="D10:D23" si="2">P10</f>
        <v>5</v>
      </c>
      <c r="E10" s="147">
        <f>ROUNDUP(IF($P$9=0,0,(Q10/GradeSheet!$Q$9)*GradeSheet!$C$28),0)</f>
        <v>0</v>
      </c>
      <c r="F10" s="148">
        <f>ROUNDUP(((R10+S10)/(R$9+S$9))*GradeSheet!$C$29,0)</f>
        <v>2</v>
      </c>
      <c r="G10" s="148">
        <f t="shared" ref="G10:G23" si="3">T10</f>
        <v>0</v>
      </c>
      <c r="H10" s="149">
        <f t="shared" ref="H10:H23" si="4">U10</f>
        <v>2</v>
      </c>
      <c r="I10" s="149">
        <f>ROUNDUP(IF(V$9= 0,0,(V10/GradeSheet!$V$9)*GradeSheet!$C$32),0)</f>
        <v>0</v>
      </c>
      <c r="J10" s="149">
        <f t="shared" ref="J10:J23" si="5">W10</f>
        <v>0</v>
      </c>
      <c r="K10" s="150">
        <f t="shared" ref="K10:K23" si="6">ROUNDUP(SUM(D10:J10),0)</f>
        <v>9</v>
      </c>
      <c r="L10" s="151">
        <f t="shared" ref="L10:L23" si="7">K10/100</f>
        <v>0.09</v>
      </c>
      <c r="M10" s="152" t="str">
        <f>VLOOKUP(K10,GradingPolicy!$B$2:$C$11,2)</f>
        <v>F (Fail)</v>
      </c>
      <c r="N10" s="4"/>
      <c r="O10" s="4"/>
      <c r="P10" s="62">
        <v>5</v>
      </c>
      <c r="Q10" s="62">
        <v>0</v>
      </c>
      <c r="R10" s="62">
        <v>3</v>
      </c>
      <c r="S10" s="62">
        <v>0</v>
      </c>
      <c r="T10" s="62">
        <v>0</v>
      </c>
      <c r="U10" s="62">
        <v>2</v>
      </c>
      <c r="V10" s="62">
        <v>0</v>
      </c>
      <c r="W10" s="195">
        <v>0</v>
      </c>
      <c r="X10" s="197">
        <v>141014039</v>
      </c>
      <c r="Y10" s="196" t="s">
        <v>169</v>
      </c>
      <c r="Z10" s="4"/>
      <c r="AA10" s="4"/>
      <c r="AB10" s="4"/>
    </row>
    <row r="11" spans="1:28" ht="15.75" customHeight="1">
      <c r="A11" s="143">
        <v>2</v>
      </c>
      <c r="B11" s="142">
        <f t="shared" si="0"/>
        <v>151014050</v>
      </c>
      <c r="C11" s="162" t="str">
        <f t="shared" si="1"/>
        <v>*Amiyo Roy</v>
      </c>
      <c r="D11" s="62">
        <f t="shared" si="2"/>
        <v>0</v>
      </c>
      <c r="E11" s="147">
        <f>ROUNDUP(IF($P$9=0,0,(Q11/GradeSheet!$Q$9)*GradeSheet!$C$28),0)</f>
        <v>0</v>
      </c>
      <c r="F11" s="148">
        <f>ROUNDUP(((R11+S11)/(R$9+S$9))*GradeSheet!$C$29,0)</f>
        <v>0</v>
      </c>
      <c r="G11" s="148">
        <f t="shared" si="3"/>
        <v>0</v>
      </c>
      <c r="H11" s="149">
        <f t="shared" si="4"/>
        <v>0</v>
      </c>
      <c r="I11" s="149">
        <f>ROUNDUP(IF(V$9= 0,0,(V11/GradeSheet!$V$9)*GradeSheet!$C$32),0)</f>
        <v>0</v>
      </c>
      <c r="J11" s="149">
        <f t="shared" si="5"/>
        <v>0</v>
      </c>
      <c r="K11" s="150">
        <f t="shared" si="6"/>
        <v>0</v>
      </c>
      <c r="L11" s="151">
        <f t="shared" si="7"/>
        <v>0</v>
      </c>
      <c r="M11" s="152" t="str">
        <f>VLOOKUP(K11,GradingPolicy!$B$2:$C$11,2)</f>
        <v>F (Fail)</v>
      </c>
      <c r="N11" s="4"/>
      <c r="O11" s="4"/>
      <c r="P11" s="62">
        <v>0</v>
      </c>
      <c r="Q11" s="62">
        <v>0</v>
      </c>
      <c r="R11" s="62">
        <v>0</v>
      </c>
      <c r="S11" s="62">
        <v>0</v>
      </c>
      <c r="T11" s="62">
        <v>0</v>
      </c>
      <c r="U11" s="62">
        <v>0</v>
      </c>
      <c r="V11" s="62">
        <v>0</v>
      </c>
      <c r="W11" s="195">
        <v>0</v>
      </c>
      <c r="X11" s="197">
        <v>151014050</v>
      </c>
      <c r="Y11" s="196" t="s">
        <v>170</v>
      </c>
      <c r="Z11" s="4"/>
      <c r="AA11" s="4"/>
      <c r="AB11" s="4"/>
    </row>
    <row r="12" spans="1:28" ht="15.75" customHeight="1">
      <c r="A12" s="142">
        <v>3</v>
      </c>
      <c r="B12" s="142">
        <f t="shared" si="0"/>
        <v>161014055</v>
      </c>
      <c r="C12" s="162" t="str">
        <f t="shared" si="1"/>
        <v>Mohammad Mohiuddin</v>
      </c>
      <c r="D12" s="62">
        <f t="shared" si="2"/>
        <v>10</v>
      </c>
      <c r="E12" s="147">
        <f>ROUNDUP(IF($P$9=0,0,(Q12/GradeSheet!$Q$9)*GradeSheet!$C$28),0)</f>
        <v>10</v>
      </c>
      <c r="F12" s="148">
        <f>ROUNDUP(((R12+S12)/(R$9+S$9))*GradeSheet!$C$29,0)</f>
        <v>7</v>
      </c>
      <c r="G12" s="148">
        <f t="shared" si="3"/>
        <v>0</v>
      </c>
      <c r="H12" s="149">
        <f t="shared" si="4"/>
        <v>7.5</v>
      </c>
      <c r="I12" s="149">
        <f>ROUNDUP(IF(V$9= 0,0,(V12/GradeSheet!$V$9)*GradeSheet!$C$32),0)</f>
        <v>10</v>
      </c>
      <c r="J12" s="149">
        <f t="shared" si="5"/>
        <v>5</v>
      </c>
      <c r="K12" s="150">
        <f t="shared" si="6"/>
        <v>50</v>
      </c>
      <c r="L12" s="151">
        <f t="shared" si="7"/>
        <v>0.5</v>
      </c>
      <c r="M12" s="152" t="str">
        <f>VLOOKUP(K12,GradingPolicy!$B$2:$C$11,2)</f>
        <v>D (Plain)</v>
      </c>
      <c r="N12" s="4"/>
      <c r="O12" s="4"/>
      <c r="P12" s="62">
        <v>10</v>
      </c>
      <c r="Q12" s="62">
        <v>10</v>
      </c>
      <c r="R12" s="62">
        <v>11.5</v>
      </c>
      <c r="S12" s="62">
        <v>2</v>
      </c>
      <c r="T12" s="62">
        <v>0</v>
      </c>
      <c r="U12" s="62">
        <v>7.5</v>
      </c>
      <c r="V12" s="62">
        <v>10</v>
      </c>
      <c r="W12" s="195">
        <v>5</v>
      </c>
      <c r="X12" s="197">
        <v>161014055</v>
      </c>
      <c r="Y12" s="196" t="s">
        <v>171</v>
      </c>
      <c r="Z12" s="4"/>
      <c r="AA12" s="4"/>
      <c r="AB12" s="4"/>
    </row>
    <row r="13" spans="1:28" ht="15.75" customHeight="1">
      <c r="A13" s="143">
        <v>4</v>
      </c>
      <c r="B13" s="142">
        <f t="shared" si="0"/>
        <v>173014003</v>
      </c>
      <c r="C13" s="162" t="str">
        <f t="shared" si="1"/>
        <v>Jami Murshed Nazir</v>
      </c>
      <c r="D13" s="62">
        <f t="shared" si="2"/>
        <v>8</v>
      </c>
      <c r="E13" s="147">
        <f>ROUNDUP(IF($P$9=0,0,(Q13/GradeSheet!$Q$9)*GradeSheet!$C$28),0)</f>
        <v>10</v>
      </c>
      <c r="F13" s="148">
        <f>ROUNDUP(((R13+S13)/(R$9+S$9))*GradeSheet!$C$29,0)</f>
        <v>5</v>
      </c>
      <c r="G13" s="148">
        <f t="shared" si="3"/>
        <v>0</v>
      </c>
      <c r="H13" s="149">
        <f t="shared" si="4"/>
        <v>2</v>
      </c>
      <c r="I13" s="149">
        <f>ROUNDUP(IF(V$9= 0,0,(V13/GradeSheet!$V$9)*GradeSheet!$C$32),0)</f>
        <v>7</v>
      </c>
      <c r="J13" s="149">
        <f t="shared" si="5"/>
        <v>0</v>
      </c>
      <c r="K13" s="150">
        <f t="shared" si="6"/>
        <v>32</v>
      </c>
      <c r="L13" s="151">
        <f t="shared" si="7"/>
        <v>0.32</v>
      </c>
      <c r="M13" s="152" t="str">
        <f>VLOOKUP(K13,GradingPolicy!$B$2:$C$11,2)</f>
        <v>F (Fail)</v>
      </c>
      <c r="N13" s="4"/>
      <c r="O13" s="4"/>
      <c r="P13" s="62">
        <v>8</v>
      </c>
      <c r="Q13" s="62">
        <v>9.5</v>
      </c>
      <c r="R13" s="62">
        <v>6</v>
      </c>
      <c r="S13" s="62">
        <v>4</v>
      </c>
      <c r="T13" s="62">
        <v>0</v>
      </c>
      <c r="U13" s="62">
        <v>2</v>
      </c>
      <c r="V13" s="62">
        <v>7</v>
      </c>
      <c r="W13" s="195">
        <v>0</v>
      </c>
      <c r="X13" s="197">
        <v>173014003</v>
      </c>
      <c r="Y13" s="196" t="s">
        <v>172</v>
      </c>
      <c r="Z13" s="4"/>
      <c r="AA13" s="4"/>
      <c r="AB13" s="4"/>
    </row>
    <row r="14" spans="1:28" ht="15.75" customHeight="1">
      <c r="A14" s="142">
        <v>5</v>
      </c>
      <c r="B14" s="142">
        <f t="shared" si="0"/>
        <v>173014050</v>
      </c>
      <c r="C14" s="162" t="str">
        <f t="shared" si="1"/>
        <v>Jahangir Alam Rajib</v>
      </c>
      <c r="D14" s="62">
        <f t="shared" si="2"/>
        <v>10</v>
      </c>
      <c r="E14" s="147">
        <f>ROUNDUP(IF($P$9=0,0,(Q14/GradeSheet!$Q$9)*GradeSheet!$C$28),0)</f>
        <v>10</v>
      </c>
      <c r="F14" s="148">
        <f>ROUNDUP(((R14+S14)/(R$9+S$9))*GradeSheet!$C$29,0)</f>
        <v>11</v>
      </c>
      <c r="G14" s="148">
        <f t="shared" si="3"/>
        <v>0</v>
      </c>
      <c r="H14" s="149">
        <f t="shared" si="4"/>
        <v>9</v>
      </c>
      <c r="I14" s="149">
        <f>ROUNDUP(IF(V$9= 0,0,(V14/GradeSheet!$V$9)*GradeSheet!$C$32),0)</f>
        <v>8</v>
      </c>
      <c r="J14" s="149">
        <f t="shared" si="5"/>
        <v>2</v>
      </c>
      <c r="K14" s="150">
        <f t="shared" si="6"/>
        <v>50</v>
      </c>
      <c r="L14" s="151">
        <f t="shared" si="7"/>
        <v>0.5</v>
      </c>
      <c r="M14" s="152" t="str">
        <f>VLOOKUP(K14,GradingPolicy!$B$2:$C$11,2)</f>
        <v>D (Plain)</v>
      </c>
      <c r="N14" s="4"/>
      <c r="O14" s="4"/>
      <c r="P14" s="62">
        <v>10</v>
      </c>
      <c r="Q14" s="62">
        <v>9.5</v>
      </c>
      <c r="R14" s="62">
        <v>15</v>
      </c>
      <c r="S14" s="62">
        <v>7</v>
      </c>
      <c r="T14" s="62">
        <v>0</v>
      </c>
      <c r="U14" s="62">
        <v>9</v>
      </c>
      <c r="V14" s="62">
        <v>8</v>
      </c>
      <c r="W14" s="195">
        <v>2</v>
      </c>
      <c r="X14" s="197">
        <v>173014050</v>
      </c>
      <c r="Y14" s="196" t="s">
        <v>173</v>
      </c>
      <c r="Z14" s="4"/>
      <c r="AA14" s="4"/>
      <c r="AB14" s="4"/>
    </row>
    <row r="15" spans="1:28" ht="15.75" customHeight="1">
      <c r="A15" s="143">
        <v>6</v>
      </c>
      <c r="B15" s="142">
        <f t="shared" si="0"/>
        <v>181014069</v>
      </c>
      <c r="C15" s="162" t="str">
        <f t="shared" si="1"/>
        <v>Issrat Sharmin Shuhi</v>
      </c>
      <c r="D15" s="62">
        <f t="shared" si="2"/>
        <v>10</v>
      </c>
      <c r="E15" s="147">
        <f>ROUNDUP(IF($P$9=0,0,(Q15/GradeSheet!$Q$9)*GradeSheet!$C$28),0)</f>
        <v>10</v>
      </c>
      <c r="F15" s="148">
        <f>ROUNDUP(((R15+S15)/(R$9+S$9))*GradeSheet!$C$29,0)</f>
        <v>4</v>
      </c>
      <c r="G15" s="148">
        <f t="shared" si="3"/>
        <v>0</v>
      </c>
      <c r="H15" s="149">
        <f t="shared" si="4"/>
        <v>7</v>
      </c>
      <c r="I15" s="149">
        <f>ROUNDUP(IF(V$9= 0,0,(V15/GradeSheet!$V$9)*GradeSheet!$C$32),0)</f>
        <v>10</v>
      </c>
      <c r="J15" s="149">
        <f t="shared" si="5"/>
        <v>9</v>
      </c>
      <c r="K15" s="150">
        <f t="shared" si="6"/>
        <v>50</v>
      </c>
      <c r="L15" s="151">
        <f t="shared" si="7"/>
        <v>0.5</v>
      </c>
      <c r="M15" s="152" t="str">
        <f>VLOOKUP(K15,GradingPolicy!$B$2:$C$11,2)</f>
        <v>D (Plain)</v>
      </c>
      <c r="N15" s="4"/>
      <c r="O15" s="4"/>
      <c r="P15" s="62">
        <v>10</v>
      </c>
      <c r="Q15" s="62">
        <v>10</v>
      </c>
      <c r="R15" s="62">
        <v>4</v>
      </c>
      <c r="S15" s="62">
        <v>4</v>
      </c>
      <c r="T15" s="62">
        <v>0</v>
      </c>
      <c r="U15" s="62">
        <v>7</v>
      </c>
      <c r="V15" s="62">
        <v>10</v>
      </c>
      <c r="W15" s="195">
        <v>9</v>
      </c>
      <c r="X15" s="197">
        <v>181014069</v>
      </c>
      <c r="Y15" s="196" t="s">
        <v>174</v>
      </c>
      <c r="Z15" s="4"/>
      <c r="AA15" s="4"/>
      <c r="AB15" s="4"/>
    </row>
    <row r="16" spans="1:28" ht="15.75" customHeight="1">
      <c r="A16" s="142">
        <v>7</v>
      </c>
      <c r="B16" s="142">
        <f t="shared" si="0"/>
        <v>181014073</v>
      </c>
      <c r="C16" s="162" t="str">
        <f t="shared" si="1"/>
        <v>Abu Saddat Mohammad Sayem</v>
      </c>
      <c r="D16" s="62">
        <f t="shared" si="2"/>
        <v>7</v>
      </c>
      <c r="E16" s="147">
        <f>ROUNDUP(IF($P$9=0,0,(Q16/GradeSheet!$Q$9)*GradeSheet!$C$28),0)</f>
        <v>9</v>
      </c>
      <c r="F16" s="148">
        <f>ROUNDUP(((R16+S16)/(R$9+S$9))*GradeSheet!$C$29,0)</f>
        <v>4</v>
      </c>
      <c r="G16" s="148">
        <f t="shared" si="3"/>
        <v>0</v>
      </c>
      <c r="H16" s="149">
        <f t="shared" si="4"/>
        <v>0</v>
      </c>
      <c r="I16" s="149">
        <f>ROUNDUP(IF(V$9= 0,0,(V16/GradeSheet!$V$9)*GradeSheet!$C$32),0)</f>
        <v>7</v>
      </c>
      <c r="J16" s="149">
        <f t="shared" si="5"/>
        <v>0</v>
      </c>
      <c r="K16" s="150">
        <f t="shared" si="6"/>
        <v>27</v>
      </c>
      <c r="L16" s="151">
        <f t="shared" si="7"/>
        <v>0.27</v>
      </c>
      <c r="M16" s="152" t="str">
        <f>VLOOKUP(K16,GradingPolicy!$B$2:$C$11,2)</f>
        <v>F (Fail)</v>
      </c>
      <c r="N16" s="4"/>
      <c r="O16" s="4"/>
      <c r="P16" s="62">
        <v>7</v>
      </c>
      <c r="Q16" s="62">
        <v>8.5</v>
      </c>
      <c r="R16" s="62">
        <v>7.5</v>
      </c>
      <c r="S16" s="62">
        <v>0</v>
      </c>
      <c r="T16" s="62">
        <v>0</v>
      </c>
      <c r="U16" s="62">
        <v>0</v>
      </c>
      <c r="V16" s="62">
        <v>6.5</v>
      </c>
      <c r="W16" s="195">
        <v>0</v>
      </c>
      <c r="X16" s="197">
        <v>181014073</v>
      </c>
      <c r="Y16" s="196" t="s">
        <v>175</v>
      </c>
      <c r="Z16" s="4"/>
      <c r="AA16" s="4"/>
      <c r="AB16" s="4"/>
    </row>
    <row r="17" spans="1:28" ht="15.75" customHeight="1">
      <c r="A17" s="143">
        <v>8</v>
      </c>
      <c r="B17" s="142">
        <f t="shared" si="0"/>
        <v>181014124</v>
      </c>
      <c r="C17" s="162" t="str">
        <f t="shared" si="1"/>
        <v>*Sazeda Akter</v>
      </c>
      <c r="D17" s="62">
        <f t="shared" si="2"/>
        <v>7</v>
      </c>
      <c r="E17" s="147">
        <f>ROUNDUP(IF($P$9=0,0,(Q17/GradeSheet!$Q$9)*GradeSheet!$C$28),0)</f>
        <v>0</v>
      </c>
      <c r="F17" s="148">
        <f>ROUNDUP(((R17+S17)/(R$9+S$9))*GradeSheet!$C$29,0)</f>
        <v>7</v>
      </c>
      <c r="G17" s="148">
        <f t="shared" si="3"/>
        <v>0</v>
      </c>
      <c r="H17" s="149">
        <f t="shared" si="4"/>
        <v>5.5</v>
      </c>
      <c r="I17" s="149">
        <f>ROUNDUP(IF(V$9= 0,0,(V17/GradeSheet!$V$9)*GradeSheet!$C$32),0)</f>
        <v>0</v>
      </c>
      <c r="J17" s="149">
        <f t="shared" si="5"/>
        <v>0</v>
      </c>
      <c r="K17" s="150">
        <f t="shared" si="6"/>
        <v>20</v>
      </c>
      <c r="L17" s="151">
        <f t="shared" si="7"/>
        <v>0.2</v>
      </c>
      <c r="M17" s="152" t="str">
        <f>VLOOKUP(K17,GradingPolicy!$B$2:$C$11,2)</f>
        <v>F (Fail)</v>
      </c>
      <c r="N17" s="4"/>
      <c r="O17" s="4"/>
      <c r="P17" s="62">
        <v>7</v>
      </c>
      <c r="Q17" s="62">
        <v>0</v>
      </c>
      <c r="R17" s="62">
        <v>8.5</v>
      </c>
      <c r="S17" s="62">
        <v>5</v>
      </c>
      <c r="T17" s="62">
        <v>0</v>
      </c>
      <c r="U17" s="62">
        <v>5.5</v>
      </c>
      <c r="V17" s="62">
        <v>0</v>
      </c>
      <c r="W17" s="195">
        <v>0</v>
      </c>
      <c r="X17" s="197">
        <v>181014124</v>
      </c>
      <c r="Y17" s="196" t="s">
        <v>176</v>
      </c>
      <c r="Z17" s="4"/>
      <c r="AA17" s="4"/>
      <c r="AB17" s="4"/>
    </row>
    <row r="18" spans="1:28" ht="15.75" customHeight="1">
      <c r="A18" s="142">
        <v>9</v>
      </c>
      <c r="B18" s="142">
        <f t="shared" si="0"/>
        <v>182014003</v>
      </c>
      <c r="C18" s="162" t="str">
        <f t="shared" si="1"/>
        <v>Sohanur Rahman</v>
      </c>
      <c r="D18" s="62">
        <f t="shared" si="2"/>
        <v>9</v>
      </c>
      <c r="E18" s="147">
        <f>ROUNDUP(IF($P$9=0,0,(Q18/GradeSheet!$Q$9)*GradeSheet!$C$28),0)</f>
        <v>0</v>
      </c>
      <c r="F18" s="148">
        <f>ROUNDUP(((R18+S18)/(R$9+S$9))*GradeSheet!$C$29,0)</f>
        <v>2</v>
      </c>
      <c r="G18" s="148">
        <f t="shared" si="3"/>
        <v>0</v>
      </c>
      <c r="H18" s="149">
        <f t="shared" si="4"/>
        <v>6.5</v>
      </c>
      <c r="I18" s="149">
        <f>ROUNDUP(IF(V$9= 0,0,(V18/GradeSheet!$V$9)*GradeSheet!$C$32),0)</f>
        <v>0</v>
      </c>
      <c r="J18" s="149">
        <f t="shared" si="5"/>
        <v>0</v>
      </c>
      <c r="K18" s="150">
        <f t="shared" si="6"/>
        <v>18</v>
      </c>
      <c r="L18" s="151">
        <f t="shared" si="7"/>
        <v>0.18</v>
      </c>
      <c r="M18" s="152" t="str">
        <f>VLOOKUP(K18,GradingPolicy!$B$2:$C$11,2)</f>
        <v>F (Fail)</v>
      </c>
      <c r="N18" s="4"/>
      <c r="O18" s="4"/>
      <c r="P18" s="62">
        <v>9</v>
      </c>
      <c r="Q18" s="62">
        <v>0</v>
      </c>
      <c r="R18" s="62">
        <v>1</v>
      </c>
      <c r="S18" s="62">
        <v>3</v>
      </c>
      <c r="T18" s="62">
        <v>0</v>
      </c>
      <c r="U18" s="62">
        <v>6.5</v>
      </c>
      <c r="V18" s="62">
        <v>0</v>
      </c>
      <c r="W18" s="195">
        <v>0</v>
      </c>
      <c r="X18" s="197">
        <v>182014003</v>
      </c>
      <c r="Y18" s="196" t="s">
        <v>177</v>
      </c>
      <c r="Z18" s="4"/>
      <c r="AA18" s="4"/>
      <c r="AB18" s="4"/>
    </row>
    <row r="19" spans="1:28" ht="15.75" customHeight="1">
      <c r="A19" s="143">
        <v>10</v>
      </c>
      <c r="B19" s="142">
        <f t="shared" si="0"/>
        <v>182014006</v>
      </c>
      <c r="C19" s="162" t="str">
        <f t="shared" si="1"/>
        <v>Nisa Akter</v>
      </c>
      <c r="D19" s="62">
        <f t="shared" si="2"/>
        <v>10</v>
      </c>
      <c r="E19" s="147">
        <f>ROUNDUP(IF($P$9=0,0,(Q19/GradeSheet!$Q$9)*GradeSheet!$C$28),0)</f>
        <v>10</v>
      </c>
      <c r="F19" s="148">
        <f>ROUNDUP(((R19+S19)/(R$9+S$9))*GradeSheet!$C$29,0)</f>
        <v>14</v>
      </c>
      <c r="G19" s="148">
        <f t="shared" si="3"/>
        <v>0</v>
      </c>
      <c r="H19" s="149">
        <f t="shared" si="4"/>
        <v>10.5</v>
      </c>
      <c r="I19" s="149">
        <f>ROUNDUP(IF(V$9= 0,0,(V19/GradeSheet!$V$9)*GradeSheet!$C$32),0)</f>
        <v>7</v>
      </c>
      <c r="J19" s="149">
        <f t="shared" si="5"/>
        <v>2</v>
      </c>
      <c r="K19" s="150">
        <f t="shared" si="6"/>
        <v>54</v>
      </c>
      <c r="L19" s="151">
        <f t="shared" si="7"/>
        <v>0.54</v>
      </c>
      <c r="M19" s="152" t="str">
        <f>VLOOKUP(K19,GradingPolicy!$B$2:$C$11,2)</f>
        <v>D (Plain)</v>
      </c>
      <c r="N19" s="4"/>
      <c r="O19" s="4"/>
      <c r="P19" s="62">
        <v>10</v>
      </c>
      <c r="Q19" s="62">
        <v>9.5</v>
      </c>
      <c r="R19" s="62">
        <v>20</v>
      </c>
      <c r="S19" s="62">
        <v>7</v>
      </c>
      <c r="T19" s="62">
        <v>0</v>
      </c>
      <c r="U19" s="62">
        <v>10.5</v>
      </c>
      <c r="V19" s="62">
        <v>7</v>
      </c>
      <c r="W19" s="195">
        <v>2</v>
      </c>
      <c r="X19" s="197">
        <v>182014006</v>
      </c>
      <c r="Y19" s="196" t="s">
        <v>178</v>
      </c>
      <c r="Z19" s="4"/>
      <c r="AA19" s="4"/>
      <c r="AB19" s="4"/>
    </row>
    <row r="20" spans="1:28" ht="15.75" customHeight="1">
      <c r="A20" s="142">
        <v>11</v>
      </c>
      <c r="B20" s="142">
        <f t="shared" si="0"/>
        <v>182014035</v>
      </c>
      <c r="C20" s="162" t="str">
        <f t="shared" si="1"/>
        <v>Md. Ahsan Habib Atik</v>
      </c>
      <c r="D20" s="62">
        <f t="shared" si="2"/>
        <v>5</v>
      </c>
      <c r="E20" s="147">
        <f>ROUNDUP(IF($P$9=0,0,(Q20/GradeSheet!$Q$9)*GradeSheet!$C$28),0)</f>
        <v>0</v>
      </c>
      <c r="F20" s="148">
        <f>ROUNDUP(((R20+S20)/(R$9+S$9))*GradeSheet!$C$29,0)</f>
        <v>0</v>
      </c>
      <c r="G20" s="148">
        <f t="shared" si="3"/>
        <v>0</v>
      </c>
      <c r="H20" s="149">
        <f t="shared" si="4"/>
        <v>4.5</v>
      </c>
      <c r="I20" s="149">
        <f>ROUNDUP(IF(V$9= 0,0,(V20/GradeSheet!$V$9)*GradeSheet!$C$32),0)</f>
        <v>0</v>
      </c>
      <c r="J20" s="149">
        <f t="shared" si="5"/>
        <v>0</v>
      </c>
      <c r="K20" s="150">
        <f t="shared" si="6"/>
        <v>10</v>
      </c>
      <c r="L20" s="151">
        <f t="shared" si="7"/>
        <v>0.1</v>
      </c>
      <c r="M20" s="152" t="str">
        <f>VLOOKUP(K20,GradingPolicy!$B$2:$C$11,2)</f>
        <v>F (Fail)</v>
      </c>
      <c r="N20" s="4"/>
      <c r="O20" s="4"/>
      <c r="P20" s="62">
        <v>5</v>
      </c>
      <c r="Q20" s="62">
        <v>0</v>
      </c>
      <c r="R20" s="62">
        <v>0</v>
      </c>
      <c r="S20" s="62">
        <v>0</v>
      </c>
      <c r="T20" s="62">
        <v>0</v>
      </c>
      <c r="U20" s="62">
        <v>4.5</v>
      </c>
      <c r="V20" s="62">
        <v>0</v>
      </c>
      <c r="W20" s="195">
        <v>0</v>
      </c>
      <c r="X20" s="197">
        <v>182014035</v>
      </c>
      <c r="Y20" s="196" t="s">
        <v>179</v>
      </c>
      <c r="Z20" s="4"/>
      <c r="AA20" s="4"/>
      <c r="AB20" s="4"/>
    </row>
    <row r="21" spans="1:28" ht="15.75" customHeight="1">
      <c r="A21" s="143">
        <v>12</v>
      </c>
      <c r="B21" s="142">
        <f t="shared" si="0"/>
        <v>182014036</v>
      </c>
      <c r="C21" s="162" t="str">
        <f t="shared" si="1"/>
        <v>Md. Abir Ahmad</v>
      </c>
      <c r="D21" s="62">
        <f t="shared" si="2"/>
        <v>5</v>
      </c>
      <c r="E21" s="147">
        <f>ROUNDUP(IF($P$9=0,0,(Q21/GradeSheet!$Q$9)*GradeSheet!$C$28),0)</f>
        <v>0</v>
      </c>
      <c r="F21" s="148">
        <f>ROUNDUP(((R21+S21)/(R$9+S$9))*GradeSheet!$C$29,0)</f>
        <v>0</v>
      </c>
      <c r="G21" s="148">
        <f t="shared" si="3"/>
        <v>0</v>
      </c>
      <c r="H21" s="149">
        <f t="shared" si="4"/>
        <v>5.5</v>
      </c>
      <c r="I21" s="149">
        <f>ROUNDUP(IF(V$9= 0,0,(V21/GradeSheet!$V$9)*GradeSheet!$C$32),0)</f>
        <v>0</v>
      </c>
      <c r="J21" s="149">
        <f t="shared" si="5"/>
        <v>0</v>
      </c>
      <c r="K21" s="150">
        <f t="shared" si="6"/>
        <v>11</v>
      </c>
      <c r="L21" s="151">
        <f t="shared" si="7"/>
        <v>0.11</v>
      </c>
      <c r="M21" s="152" t="str">
        <f>VLOOKUP(K21,GradingPolicy!$B$2:$C$11,2)</f>
        <v>F (Fail)</v>
      </c>
      <c r="N21" s="4"/>
      <c r="O21" s="4"/>
      <c r="P21" s="62">
        <v>5</v>
      </c>
      <c r="Q21" s="62">
        <v>0</v>
      </c>
      <c r="R21" s="62">
        <v>0</v>
      </c>
      <c r="S21" s="62">
        <v>0</v>
      </c>
      <c r="T21" s="62">
        <v>0</v>
      </c>
      <c r="U21" s="62">
        <v>5.5</v>
      </c>
      <c r="V21" s="62">
        <v>0</v>
      </c>
      <c r="W21" s="195">
        <v>0</v>
      </c>
      <c r="X21" s="197">
        <v>182014036</v>
      </c>
      <c r="Y21" s="196" t="s">
        <v>180</v>
      </c>
      <c r="Z21" s="4"/>
      <c r="AA21" s="4"/>
      <c r="AB21" s="4"/>
    </row>
    <row r="22" spans="1:28" ht="15.75" customHeight="1">
      <c r="A22" s="142">
        <v>13</v>
      </c>
      <c r="B22" s="142">
        <f t="shared" si="0"/>
        <v>183014021</v>
      </c>
      <c r="C22" s="162" t="str">
        <f t="shared" si="1"/>
        <v>Ansa Tasfiha Suhi</v>
      </c>
      <c r="D22" s="62">
        <f t="shared" si="2"/>
        <v>4</v>
      </c>
      <c r="E22" s="147">
        <f>ROUNDUP(IF($P$9=0,0,(Q22/GradeSheet!$Q$9)*GradeSheet!$C$28),0)</f>
        <v>0</v>
      </c>
      <c r="F22" s="148">
        <f>ROUNDUP(((R22+S22)/(R$9+S$9))*GradeSheet!$C$29,0)</f>
        <v>4</v>
      </c>
      <c r="G22" s="148">
        <f t="shared" si="3"/>
        <v>0</v>
      </c>
      <c r="H22" s="149">
        <f t="shared" si="4"/>
        <v>1</v>
      </c>
      <c r="I22" s="149">
        <f>ROUNDUP(IF(V$9= 0,0,(V22/GradeSheet!$V$9)*GradeSheet!$C$32),0)</f>
        <v>0</v>
      </c>
      <c r="J22" s="149">
        <f t="shared" si="5"/>
        <v>0</v>
      </c>
      <c r="K22" s="150">
        <f t="shared" si="6"/>
        <v>9</v>
      </c>
      <c r="L22" s="151">
        <f t="shared" si="7"/>
        <v>0.09</v>
      </c>
      <c r="M22" s="152" t="str">
        <f>VLOOKUP(K22,GradingPolicy!$B$2:$C$11,2)</f>
        <v>F (Fail)</v>
      </c>
      <c r="N22" s="4"/>
      <c r="O22" s="4"/>
      <c r="P22" s="62">
        <v>4</v>
      </c>
      <c r="Q22" s="62">
        <v>0</v>
      </c>
      <c r="R22" s="62">
        <v>7.5</v>
      </c>
      <c r="S22" s="62">
        <v>0</v>
      </c>
      <c r="T22" s="62">
        <v>0</v>
      </c>
      <c r="U22" s="62">
        <v>1</v>
      </c>
      <c r="V22" s="62">
        <v>0</v>
      </c>
      <c r="W22" s="195">
        <v>0</v>
      </c>
      <c r="X22" s="197">
        <v>183014021</v>
      </c>
      <c r="Y22" s="196" t="s">
        <v>181</v>
      </c>
      <c r="Z22" s="4"/>
      <c r="AA22" s="4"/>
      <c r="AB22" s="4"/>
    </row>
    <row r="23" spans="1:28" ht="15.75" customHeight="1">
      <c r="A23" s="143">
        <v>14</v>
      </c>
      <c r="B23" s="142">
        <f t="shared" si="0"/>
        <v>183014079</v>
      </c>
      <c r="C23" s="162" t="str">
        <f t="shared" si="1"/>
        <v>Nafiur Rahman</v>
      </c>
      <c r="D23" s="62">
        <f t="shared" si="2"/>
        <v>8</v>
      </c>
      <c r="E23" s="147">
        <f>ROUNDUP(IF($P$9=0,0,(Q23/GradeSheet!$Q$9)*GradeSheet!$C$28),0)</f>
        <v>0</v>
      </c>
      <c r="F23" s="148">
        <f>ROUNDUP(((R23+S23)/(R$9+S$9))*GradeSheet!$C$29,0)</f>
        <v>3</v>
      </c>
      <c r="G23" s="148">
        <f t="shared" si="3"/>
        <v>0</v>
      </c>
      <c r="H23" s="149">
        <f t="shared" si="4"/>
        <v>5</v>
      </c>
      <c r="I23" s="149">
        <f>ROUNDUP(IF(V$9= 0,0,(V23/GradeSheet!$V$9)*GradeSheet!$C$32),0)</f>
        <v>0</v>
      </c>
      <c r="J23" s="149">
        <f t="shared" si="5"/>
        <v>0</v>
      </c>
      <c r="K23" s="150">
        <f t="shared" si="6"/>
        <v>16</v>
      </c>
      <c r="L23" s="151">
        <f t="shared" si="7"/>
        <v>0.16</v>
      </c>
      <c r="M23" s="152" t="str">
        <f>VLOOKUP(K23,GradingPolicy!$B$2:$C$11,2)</f>
        <v>F (Fail)</v>
      </c>
      <c r="N23" s="4"/>
      <c r="O23" s="4"/>
      <c r="P23" s="62">
        <v>8</v>
      </c>
      <c r="Q23" s="62">
        <v>0</v>
      </c>
      <c r="R23" s="62">
        <v>5</v>
      </c>
      <c r="S23" s="62">
        <v>0</v>
      </c>
      <c r="T23" s="62">
        <v>0</v>
      </c>
      <c r="U23" s="62">
        <v>5</v>
      </c>
      <c r="V23" s="62">
        <v>0</v>
      </c>
      <c r="W23" s="195">
        <v>0</v>
      </c>
      <c r="X23" s="197">
        <v>183014079</v>
      </c>
      <c r="Y23" s="196" t="s">
        <v>182</v>
      </c>
      <c r="Z23" s="4"/>
      <c r="AA23" s="4"/>
      <c r="AB23" s="4"/>
    </row>
    <row r="24" spans="1:28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>
      <c r="A26" s="4"/>
      <c r="B26" s="38" t="s">
        <v>74</v>
      </c>
      <c r="C26" s="38" t="s">
        <v>75</v>
      </c>
      <c r="D26" s="66"/>
      <c r="E26" s="66"/>
      <c r="F26" s="67" t="s">
        <v>0</v>
      </c>
      <c r="G26" s="67" t="s">
        <v>2</v>
      </c>
      <c r="H26" s="41" t="s">
        <v>76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>
      <c r="A27" s="4"/>
      <c r="B27" s="49" t="s">
        <v>77</v>
      </c>
      <c r="C27" s="68">
        <v>10</v>
      </c>
      <c r="D27" s="69"/>
      <c r="E27" s="69"/>
      <c r="F27" s="70" t="s">
        <v>25</v>
      </c>
      <c r="G27" s="71" t="s">
        <v>78</v>
      </c>
      <c r="H27" s="60">
        <f>COUNTIF(M10:M23, "A+ (Plus)")</f>
        <v>0</v>
      </c>
      <c r="I27" s="4"/>
      <c r="J27" s="4"/>
      <c r="K27" s="4"/>
      <c r="L27" s="4"/>
      <c r="M27" s="4"/>
      <c r="N27" s="4"/>
      <c r="O27" s="72" t="s">
        <v>79</v>
      </c>
      <c r="P27" s="59">
        <f t="shared" ref="P27:W27" si="8">MAX(P10:P23)</f>
        <v>10</v>
      </c>
      <c r="Q27" s="59">
        <f t="shared" si="8"/>
        <v>10</v>
      </c>
      <c r="R27" s="129">
        <f t="shared" si="8"/>
        <v>20</v>
      </c>
      <c r="S27" s="129">
        <f t="shared" si="8"/>
        <v>7</v>
      </c>
      <c r="T27" s="129">
        <f t="shared" si="8"/>
        <v>0</v>
      </c>
      <c r="U27" s="129">
        <f t="shared" si="8"/>
        <v>10.5</v>
      </c>
      <c r="V27" s="129">
        <f t="shared" si="8"/>
        <v>10</v>
      </c>
      <c r="W27" s="129">
        <f t="shared" si="8"/>
        <v>9</v>
      </c>
      <c r="X27" s="4"/>
      <c r="Y27" s="4"/>
      <c r="Z27" s="4"/>
      <c r="AA27" s="4"/>
      <c r="AB27" s="4"/>
    </row>
    <row r="28" spans="1:28" ht="15.75" customHeight="1">
      <c r="A28" s="4"/>
      <c r="B28" s="60" t="s">
        <v>46</v>
      </c>
      <c r="C28" s="35">
        <v>10</v>
      </c>
      <c r="D28" s="69"/>
      <c r="E28" s="69"/>
      <c r="F28" s="70" t="s">
        <v>22</v>
      </c>
      <c r="G28" s="60" t="s">
        <v>80</v>
      </c>
      <c r="H28" s="60">
        <f>COUNTIF(M10:M23, "A (Plain)")</f>
        <v>0</v>
      </c>
      <c r="I28" s="4"/>
      <c r="J28" s="4"/>
      <c r="K28" s="4"/>
      <c r="L28" s="4"/>
      <c r="M28" s="4"/>
      <c r="N28" s="4"/>
      <c r="O28" s="72" t="s">
        <v>81</v>
      </c>
      <c r="P28" s="59">
        <f t="shared" ref="P28:W28" si="9">AVERAGE(P10:P23)</f>
        <v>7</v>
      </c>
      <c r="Q28" s="59">
        <f t="shared" si="9"/>
        <v>4.0714285714285712</v>
      </c>
      <c r="R28" s="59">
        <f t="shared" si="9"/>
        <v>6.3571428571428568</v>
      </c>
      <c r="S28" s="59">
        <f t="shared" si="9"/>
        <v>2.2857142857142856</v>
      </c>
      <c r="T28" s="59">
        <f t="shared" si="9"/>
        <v>0</v>
      </c>
      <c r="U28" s="59">
        <f t="shared" si="9"/>
        <v>4.7142857142857144</v>
      </c>
      <c r="V28" s="59">
        <f t="shared" si="9"/>
        <v>3.4642857142857144</v>
      </c>
      <c r="W28" s="59">
        <f t="shared" si="9"/>
        <v>1.2857142857142858</v>
      </c>
      <c r="X28" s="4"/>
      <c r="Y28" s="4"/>
      <c r="Z28" s="4"/>
      <c r="AA28" s="4"/>
      <c r="AB28" s="4"/>
    </row>
    <row r="29" spans="1:28" ht="15.75" customHeight="1">
      <c r="A29" s="4"/>
      <c r="B29" s="49" t="s">
        <v>82</v>
      </c>
      <c r="C29" s="68">
        <v>20</v>
      </c>
      <c r="D29" s="69"/>
      <c r="E29" s="69"/>
      <c r="F29" s="70" t="s">
        <v>20</v>
      </c>
      <c r="G29" s="60" t="s">
        <v>83</v>
      </c>
      <c r="H29" s="60">
        <f>COUNTIF(M10:M23, "A- (Minus)")</f>
        <v>0</v>
      </c>
      <c r="I29" s="4"/>
      <c r="J29" s="4"/>
      <c r="K29" s="4"/>
      <c r="L29" s="4"/>
      <c r="M29" s="4"/>
      <c r="N29" s="4"/>
      <c r="O29" s="72" t="s">
        <v>84</v>
      </c>
      <c r="P29" s="59">
        <f t="shared" ref="P29:W29" si="10">MIN(P10:P23)</f>
        <v>0</v>
      </c>
      <c r="Q29" s="59">
        <f t="shared" si="10"/>
        <v>0</v>
      </c>
      <c r="R29" s="129">
        <f t="shared" si="10"/>
        <v>0</v>
      </c>
      <c r="S29" s="129">
        <f t="shared" si="10"/>
        <v>0</v>
      </c>
      <c r="T29" s="129">
        <f t="shared" si="10"/>
        <v>0</v>
      </c>
      <c r="U29" s="129">
        <f t="shared" si="10"/>
        <v>0</v>
      </c>
      <c r="V29" s="129">
        <f t="shared" si="10"/>
        <v>0</v>
      </c>
      <c r="W29" s="129">
        <f t="shared" si="10"/>
        <v>0</v>
      </c>
      <c r="X29" s="4"/>
      <c r="Y29" s="4"/>
      <c r="Z29" s="4"/>
      <c r="AA29" s="4"/>
      <c r="AB29" s="4"/>
    </row>
    <row r="30" spans="1:28" ht="15.75" customHeight="1">
      <c r="A30" s="4"/>
      <c r="B30" s="49" t="s">
        <v>58</v>
      </c>
      <c r="C30" s="68">
        <v>0</v>
      </c>
      <c r="D30" s="69"/>
      <c r="E30" s="69"/>
      <c r="F30" s="70" t="s">
        <v>17</v>
      </c>
      <c r="G30" s="60" t="s">
        <v>85</v>
      </c>
      <c r="H30" s="60">
        <f>COUNTIF(M10:M23, "B+ (Plus)")</f>
        <v>0</v>
      </c>
      <c r="I30" s="4"/>
      <c r="J30" s="4"/>
      <c r="K30" s="4"/>
      <c r="L30" s="4"/>
      <c r="M30" s="4"/>
      <c r="N30" s="4"/>
      <c r="O30" s="4"/>
      <c r="P30" s="4"/>
      <c r="Q30" s="4"/>
      <c r="R30" s="73"/>
      <c r="S30" s="73"/>
      <c r="T30" s="73"/>
      <c r="U30" s="73"/>
      <c r="V30" s="73"/>
      <c r="W30" s="73"/>
      <c r="X30" s="4"/>
      <c r="Y30" s="4"/>
      <c r="Z30" s="4"/>
      <c r="AA30" s="4"/>
      <c r="AB30" s="4"/>
    </row>
    <row r="31" spans="1:28" ht="15.75" customHeight="1">
      <c r="A31" s="4"/>
      <c r="B31" s="49" t="s">
        <v>43</v>
      </c>
      <c r="C31" s="74">
        <v>20</v>
      </c>
      <c r="D31" s="69"/>
      <c r="E31" s="69"/>
      <c r="F31" s="70" t="s">
        <v>15</v>
      </c>
      <c r="G31" s="60" t="s">
        <v>86</v>
      </c>
      <c r="H31" s="60">
        <f>COUNTIF(M10:M23, "B (Plain)")</f>
        <v>0</v>
      </c>
      <c r="I31" s="4"/>
      <c r="J31" s="4"/>
      <c r="K31" s="4"/>
      <c r="L31" s="4"/>
      <c r="M31" s="4"/>
      <c r="N31" s="4"/>
      <c r="O31" s="4"/>
      <c r="P31" s="4"/>
      <c r="Q31" s="4"/>
      <c r="R31" s="73"/>
      <c r="S31" s="73"/>
      <c r="T31" s="73"/>
      <c r="U31" s="73"/>
      <c r="V31" s="73"/>
      <c r="W31" s="73"/>
      <c r="X31" s="4"/>
      <c r="Y31" s="4"/>
      <c r="Z31" s="4"/>
      <c r="AA31" s="4"/>
      <c r="AB31" s="4"/>
    </row>
    <row r="32" spans="1:28" ht="15.75" customHeight="1">
      <c r="A32" s="4"/>
      <c r="B32" s="49" t="s">
        <v>45</v>
      </c>
      <c r="C32" s="74">
        <v>10</v>
      </c>
      <c r="D32" s="69"/>
      <c r="E32" s="69"/>
      <c r="F32" s="70" t="s">
        <v>13</v>
      </c>
      <c r="G32" s="60" t="s">
        <v>87</v>
      </c>
      <c r="H32" s="60">
        <f>COUNTIF(M10:M23, "B- (Minus)")</f>
        <v>0</v>
      </c>
      <c r="I32" s="4"/>
      <c r="J32" s="4"/>
      <c r="K32" s="4"/>
      <c r="L32" s="4"/>
      <c r="M32" s="4"/>
      <c r="N32" s="4"/>
      <c r="O32" s="4"/>
      <c r="P32" s="4"/>
      <c r="Q32" s="4"/>
      <c r="R32" s="73"/>
      <c r="S32" s="73"/>
      <c r="T32" s="73"/>
      <c r="U32" s="73"/>
      <c r="V32" s="73"/>
      <c r="W32" s="73"/>
      <c r="X32" s="4"/>
      <c r="Y32" s="4"/>
      <c r="Z32" s="4"/>
      <c r="AA32" s="4"/>
      <c r="AB32" s="4"/>
    </row>
    <row r="33" spans="1:28" ht="15.75" customHeight="1">
      <c r="A33" s="4"/>
      <c r="B33" s="49" t="s">
        <v>44</v>
      </c>
      <c r="C33" s="68">
        <v>30</v>
      </c>
      <c r="D33" s="69"/>
      <c r="E33" s="69"/>
      <c r="F33" s="70" t="s">
        <v>10</v>
      </c>
      <c r="G33" s="60" t="s">
        <v>88</v>
      </c>
      <c r="H33" s="60">
        <f>COUNTIF(M10:M23, "C+ (Plus)")</f>
        <v>0</v>
      </c>
      <c r="I33" s="4"/>
      <c r="J33" s="4"/>
      <c r="K33" s="4"/>
      <c r="L33" s="4"/>
      <c r="M33" s="4"/>
      <c r="N33" s="4"/>
      <c r="O33" s="4"/>
      <c r="P33" s="4"/>
      <c r="Q33" s="4"/>
      <c r="R33" s="73"/>
      <c r="S33" s="73"/>
      <c r="T33" s="73"/>
      <c r="U33" s="73"/>
      <c r="V33" s="73"/>
      <c r="W33" s="73"/>
      <c r="X33" s="4"/>
      <c r="Y33" s="4"/>
      <c r="Z33" s="4"/>
      <c r="AA33" s="4"/>
      <c r="AB33" s="4"/>
    </row>
    <row r="34" spans="1:28" ht="15.75" customHeight="1">
      <c r="A34" s="4"/>
      <c r="B34" s="49" t="s">
        <v>47</v>
      </c>
      <c r="C34" s="49">
        <f>SUM(C27:C33)</f>
        <v>100</v>
      </c>
      <c r="D34" s="75"/>
      <c r="E34" s="75"/>
      <c r="F34" s="70" t="s">
        <v>8</v>
      </c>
      <c r="G34" s="60" t="s">
        <v>89</v>
      </c>
      <c r="H34" s="60">
        <f>COUNTIF(M10:M23, "C (Plain)")</f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>
      <c r="A35" s="4"/>
      <c r="B35" s="4"/>
      <c r="C35" s="4"/>
      <c r="D35" s="4"/>
      <c r="E35" s="4"/>
      <c r="F35" s="70" t="s">
        <v>6</v>
      </c>
      <c r="G35" s="60" t="s">
        <v>90</v>
      </c>
      <c r="H35" s="60">
        <f>COUNTIF(M10:M23, "D (Plain)")</f>
        <v>4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>
      <c r="A36" s="4"/>
      <c r="B36" s="4"/>
      <c r="C36" s="4"/>
      <c r="D36" s="4"/>
      <c r="E36" s="4"/>
      <c r="F36" s="70" t="s">
        <v>3</v>
      </c>
      <c r="G36" s="60" t="s">
        <v>91</v>
      </c>
      <c r="H36" s="60">
        <f>COUNTIF(M10:M23, "F (Fail)")</f>
        <v>10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>
      <c r="A37" s="4"/>
      <c r="B37" s="4"/>
      <c r="C37" s="4"/>
      <c r="D37" s="4"/>
      <c r="E37" s="4"/>
      <c r="F37" s="77" t="s">
        <v>92</v>
      </c>
      <c r="G37" s="60" t="s">
        <v>93</v>
      </c>
      <c r="H37" s="60">
        <f>COUNTIF(M10:M23, "I (Incomplete)")</f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>
      <c r="A38" s="4"/>
      <c r="B38" s="253" t="str">
        <f>GradeSheet!$H$5</f>
        <v>Satyaki Das</v>
      </c>
      <c r="C38" s="254"/>
      <c r="D38" s="4"/>
      <c r="E38" s="4"/>
      <c r="F38" s="77" t="s">
        <v>94</v>
      </c>
      <c r="G38" s="60" t="s">
        <v>95</v>
      </c>
      <c r="H38" s="60">
        <f>COUNTIF(M10:M23, "W (Withdrawn)")</f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>
      <c r="A39" s="4"/>
      <c r="B39" s="251" t="s">
        <v>166</v>
      </c>
      <c r="C39" s="252"/>
      <c r="D39" s="4"/>
      <c r="E39" s="4"/>
      <c r="F39" s="77" t="s">
        <v>96</v>
      </c>
      <c r="G39" s="77"/>
      <c r="H39" s="60">
        <f>SUM(H27:H38)</f>
        <v>14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>
      <c r="A40" s="4"/>
      <c r="B40" s="251" t="s">
        <v>156</v>
      </c>
      <c r="C40" s="252"/>
      <c r="D40" s="4"/>
      <c r="E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22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8">
    <mergeCell ref="H3:J3"/>
    <mergeCell ref="H2:J2"/>
    <mergeCell ref="A7:M7"/>
    <mergeCell ref="B40:C40"/>
    <mergeCell ref="B38:C38"/>
    <mergeCell ref="B39:C39"/>
    <mergeCell ref="H5:J5"/>
    <mergeCell ref="H4:J4"/>
  </mergeCells>
  <pageMargins left="0.75" right="0.75" top="1" bottom="1" header="0" footer="0"/>
  <pageSetup scale="4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B5" sqref="B5"/>
    </sheetView>
  </sheetViews>
  <sheetFormatPr defaultColWidth="14.375" defaultRowHeight="15" customHeight="1"/>
  <cols>
    <col min="1" max="1" width="18.75" customWidth="1"/>
    <col min="2" max="2" width="16.375" customWidth="1"/>
    <col min="3" max="3" width="16.75" customWidth="1"/>
    <col min="4" max="23" width="9.2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5" t="s">
        <v>3</v>
      </c>
      <c r="B2" s="6">
        <v>0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7" t="s">
        <v>6</v>
      </c>
      <c r="B3" s="8">
        <v>50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7" t="s">
        <v>8</v>
      </c>
      <c r="B4" s="8">
        <v>55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7" t="s">
        <v>10</v>
      </c>
      <c r="B5" s="8">
        <v>60</v>
      </c>
      <c r="C5" s="8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7" t="s">
        <v>13</v>
      </c>
      <c r="B6" s="8">
        <v>65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7" t="s">
        <v>15</v>
      </c>
      <c r="B7" s="8">
        <v>70</v>
      </c>
      <c r="C7" s="8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7" t="s">
        <v>17</v>
      </c>
      <c r="B8" s="8">
        <v>75</v>
      </c>
      <c r="C8" s="8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7" t="s">
        <v>20</v>
      </c>
      <c r="B9" s="8">
        <v>80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>
      <c r="A10" s="11" t="s">
        <v>22</v>
      </c>
      <c r="B10" s="8">
        <v>85</v>
      </c>
      <c r="C10" s="8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13" t="s">
        <v>25</v>
      </c>
      <c r="B11" s="15">
        <v>95</v>
      </c>
      <c r="C11" s="16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015"/>
  <sheetViews>
    <sheetView tabSelected="1" view="pageBreakPreview" zoomScaleNormal="100" zoomScaleSheetLayoutView="100" zoomScalePageLayoutView="60" workbookViewId="0">
      <selection activeCell="J18" sqref="J18:O18"/>
    </sheetView>
  </sheetViews>
  <sheetFormatPr defaultColWidth="14.375" defaultRowHeight="15" customHeight="1"/>
  <cols>
    <col min="1" max="1" width="9.25" customWidth="1"/>
    <col min="2" max="2" width="15.75" customWidth="1"/>
    <col min="3" max="3" width="37.375" customWidth="1"/>
    <col min="4" max="4" width="7.25" customWidth="1"/>
    <col min="5" max="22" width="7.375" customWidth="1"/>
    <col min="23" max="23" width="7.75" customWidth="1"/>
    <col min="24" max="27" width="7.375" customWidth="1"/>
    <col min="28" max="29" width="7.75" customWidth="1"/>
    <col min="30" max="33" width="7.375" customWidth="1"/>
    <col min="34" max="34" width="7.625" customWidth="1"/>
    <col min="35" max="35" width="7.75" customWidth="1"/>
    <col min="36" max="39" width="7.375" customWidth="1"/>
    <col min="40" max="42" width="9.25" customWidth="1"/>
    <col min="43" max="45" width="10.375" customWidth="1"/>
    <col min="46" max="46" width="8.75" customWidth="1"/>
    <col min="47" max="47" width="10.25" customWidth="1"/>
    <col min="48" max="58" width="9.25" customWidth="1"/>
    <col min="59" max="59" width="9.75" customWidth="1"/>
    <col min="60" max="70" width="9.25" customWidth="1"/>
  </cols>
  <sheetData>
    <row r="1" spans="1:70" ht="13.8">
      <c r="A1" s="3"/>
      <c r="B1" s="3"/>
      <c r="C1" s="270"/>
      <c r="D1" s="254"/>
      <c r="E1" s="254"/>
      <c r="F1" s="254"/>
      <c r="G1" s="254"/>
      <c r="H1" s="254"/>
      <c r="I1" s="25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s="173" customFormat="1" ht="21">
      <c r="A2" s="3"/>
      <c r="B2" s="3"/>
      <c r="C2" s="174"/>
      <c r="J2" s="3"/>
      <c r="K2" s="3"/>
      <c r="L2" s="3"/>
      <c r="M2" s="3"/>
      <c r="N2" s="192" t="s">
        <v>160</v>
      </c>
      <c r="O2" s="193"/>
      <c r="P2" s="193"/>
      <c r="Q2" s="193"/>
      <c r="R2" s="193"/>
      <c r="S2" s="193"/>
      <c r="T2" s="19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191"/>
      <c r="AV2" s="183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72"/>
      <c r="BH2" s="3"/>
      <c r="BI2" s="3"/>
      <c r="BJ2" s="3"/>
      <c r="BK2" s="3"/>
      <c r="BL2" s="3"/>
      <c r="BM2" s="3"/>
      <c r="BO2" s="3"/>
      <c r="BP2" s="3"/>
      <c r="BQ2" s="3"/>
      <c r="BR2" s="3"/>
    </row>
    <row r="3" spans="1:70" s="173" customFormat="1" ht="20.399999999999999">
      <c r="A3" s="3"/>
      <c r="B3" s="3"/>
      <c r="C3" s="174"/>
      <c r="J3" s="3"/>
      <c r="K3" s="3"/>
      <c r="L3" s="3"/>
      <c r="M3" s="3"/>
      <c r="N3" s="193"/>
      <c r="O3" s="193"/>
      <c r="P3" s="193"/>
      <c r="Q3" s="193"/>
      <c r="R3" s="193"/>
      <c r="S3" s="193"/>
      <c r="T3" s="19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91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72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s="173" customFormat="1" ht="20.399999999999999">
      <c r="A4" s="3"/>
      <c r="B4" s="3"/>
      <c r="C4" s="174"/>
      <c r="J4" s="3"/>
      <c r="K4" s="3"/>
      <c r="L4" s="3"/>
      <c r="M4" s="3"/>
      <c r="N4" s="193"/>
      <c r="O4" s="193"/>
      <c r="P4" s="193"/>
      <c r="Q4" s="193"/>
      <c r="R4" s="193"/>
      <c r="S4" s="193"/>
      <c r="T4" s="19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191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72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s="173" customFormat="1" ht="13.8">
      <c r="A5" s="3"/>
      <c r="B5" s="3"/>
      <c r="C5" s="17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191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G5" s="172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s="173" customFormat="1" ht="14.4" thickBot="1">
      <c r="A6" s="3"/>
      <c r="B6" s="3"/>
      <c r="C6" s="17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191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205"/>
      <c r="BG6" s="205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s="173" customFormat="1" ht="14.4" thickBot="1">
      <c r="A7" s="3"/>
      <c r="B7" s="3"/>
      <c r="C7" s="17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67" t="s">
        <v>4</v>
      </c>
      <c r="AT7" s="268"/>
      <c r="AU7" s="268"/>
      <c r="AV7" s="268"/>
      <c r="AW7" s="268"/>
      <c r="AX7" s="268"/>
      <c r="AY7" s="268"/>
      <c r="AZ7" s="268"/>
      <c r="BA7" s="268"/>
      <c r="BB7" s="268"/>
      <c r="BC7" s="268"/>
      <c r="BD7" s="268"/>
      <c r="BE7" s="269"/>
      <c r="BF7" s="205"/>
      <c r="BG7" s="205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ht="14.4" thickBot="1">
      <c r="A8" s="3"/>
      <c r="B8" s="3"/>
      <c r="C8" s="9" t="s">
        <v>12</v>
      </c>
      <c r="D8" s="10" t="s">
        <v>19</v>
      </c>
      <c r="E8" s="12" t="s">
        <v>23</v>
      </c>
      <c r="F8" s="12" t="s">
        <v>26</v>
      </c>
      <c r="G8" s="14" t="s">
        <v>27</v>
      </c>
      <c r="H8" s="14" t="s">
        <v>28</v>
      </c>
      <c r="I8" s="14" t="s">
        <v>29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31"/>
      <c r="AT8" s="233" t="s">
        <v>31</v>
      </c>
      <c r="AU8" s="234" t="s">
        <v>32</v>
      </c>
      <c r="AV8" s="234" t="s">
        <v>33</v>
      </c>
      <c r="AW8" s="234" t="s">
        <v>34</v>
      </c>
      <c r="AX8" s="234" t="s">
        <v>35</v>
      </c>
      <c r="AY8" s="234" t="s">
        <v>36</v>
      </c>
      <c r="AZ8" s="234" t="s">
        <v>37</v>
      </c>
      <c r="BA8" s="234" t="s">
        <v>38</v>
      </c>
      <c r="BB8" s="234" t="s">
        <v>39</v>
      </c>
      <c r="BC8" s="234" t="s">
        <v>40</v>
      </c>
      <c r="BD8" s="234" t="s">
        <v>41</v>
      </c>
      <c r="BE8" s="235" t="s">
        <v>42</v>
      </c>
      <c r="BF8" s="190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70" ht="13.8">
      <c r="A9" s="3"/>
      <c r="B9" s="3"/>
      <c r="C9" s="17" t="s">
        <v>43</v>
      </c>
      <c r="D9" s="153">
        <v>20</v>
      </c>
      <c r="E9" s="154"/>
      <c r="F9" s="18"/>
      <c r="G9" s="19"/>
      <c r="H9" s="19"/>
      <c r="I9" s="1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23" t="s">
        <v>19</v>
      </c>
      <c r="AT9" s="232">
        <v>1</v>
      </c>
      <c r="AU9" s="232">
        <v>0</v>
      </c>
      <c r="AV9" s="232">
        <v>0</v>
      </c>
      <c r="AW9" s="232">
        <v>0</v>
      </c>
      <c r="AX9" s="232">
        <v>1</v>
      </c>
      <c r="AY9" s="232">
        <v>0</v>
      </c>
      <c r="AZ9" s="232">
        <v>0</v>
      </c>
      <c r="BA9" s="232">
        <v>0</v>
      </c>
      <c r="BB9" s="232">
        <v>1</v>
      </c>
      <c r="BC9" s="232">
        <v>1</v>
      </c>
      <c r="BD9" s="232">
        <v>0</v>
      </c>
      <c r="BE9" s="232">
        <v>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70" ht="13.8">
      <c r="A10" s="3"/>
      <c r="B10" s="3"/>
      <c r="C10" s="20" t="s">
        <v>44</v>
      </c>
      <c r="D10" s="21"/>
      <c r="E10" s="21">
        <v>30</v>
      </c>
      <c r="F10" s="22"/>
      <c r="G10" s="23"/>
      <c r="H10" s="23"/>
      <c r="I10" s="2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24" t="s">
        <v>23</v>
      </c>
      <c r="AT10" s="232">
        <v>1</v>
      </c>
      <c r="AU10" s="232">
        <v>0</v>
      </c>
      <c r="AV10" s="232">
        <v>0</v>
      </c>
      <c r="AW10" s="232">
        <v>0</v>
      </c>
      <c r="AX10" s="232">
        <v>1</v>
      </c>
      <c r="AY10" s="232">
        <v>0</v>
      </c>
      <c r="AZ10" s="232">
        <v>0</v>
      </c>
      <c r="BA10" s="232">
        <v>0</v>
      </c>
      <c r="BB10" s="232">
        <v>1</v>
      </c>
      <c r="BC10" s="232">
        <v>1</v>
      </c>
      <c r="BD10" s="232">
        <v>0</v>
      </c>
      <c r="BE10" s="232">
        <v>0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70" ht="13.8">
      <c r="A11" s="3"/>
      <c r="B11" s="3"/>
      <c r="C11" s="24" t="s">
        <v>45</v>
      </c>
      <c r="D11" s="25"/>
      <c r="E11" s="25">
        <v>10</v>
      </c>
      <c r="F11" s="26"/>
      <c r="G11" s="27"/>
      <c r="H11" s="27"/>
      <c r="I11" s="2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24" t="s">
        <v>26</v>
      </c>
      <c r="AT11" s="232">
        <v>0</v>
      </c>
      <c r="AU11" s="232">
        <v>0</v>
      </c>
      <c r="AV11" s="232">
        <v>0</v>
      </c>
      <c r="AW11" s="232">
        <v>0</v>
      </c>
      <c r="AX11" s="232">
        <v>0</v>
      </c>
      <c r="AY11" s="232">
        <v>0</v>
      </c>
      <c r="AZ11" s="232">
        <v>0</v>
      </c>
      <c r="BA11" s="232">
        <v>0</v>
      </c>
      <c r="BB11" s="232">
        <v>0</v>
      </c>
      <c r="BC11" s="232">
        <v>0</v>
      </c>
      <c r="BD11" s="232">
        <v>0</v>
      </c>
      <c r="BE11" s="232">
        <v>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70" ht="14.4" thickBot="1">
      <c r="A12" s="3"/>
      <c r="B12" s="3"/>
      <c r="C12" s="24" t="s">
        <v>82</v>
      </c>
      <c r="D12" s="28">
        <v>20</v>
      </c>
      <c r="E12" s="29"/>
      <c r="F12" s="29"/>
      <c r="G12" s="30"/>
      <c r="H12" s="30"/>
      <c r="I12" s="3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24" t="s">
        <v>27</v>
      </c>
      <c r="AT12" s="232">
        <v>0</v>
      </c>
      <c r="AU12" s="232">
        <v>0</v>
      </c>
      <c r="AV12" s="232">
        <v>0</v>
      </c>
      <c r="AW12" s="232">
        <v>0</v>
      </c>
      <c r="AX12" s="232">
        <v>0</v>
      </c>
      <c r="AY12" s="232">
        <v>0</v>
      </c>
      <c r="AZ12" s="232">
        <v>0</v>
      </c>
      <c r="BA12" s="232">
        <v>0</v>
      </c>
      <c r="BB12" s="232">
        <v>0</v>
      </c>
      <c r="BC12" s="232">
        <v>0</v>
      </c>
      <c r="BD12" s="232">
        <v>0</v>
      </c>
      <c r="BE12" s="232">
        <v>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70" ht="14.4" thickBot="1">
      <c r="A13" s="3"/>
      <c r="B13" s="3"/>
      <c r="C13" s="9" t="s">
        <v>47</v>
      </c>
      <c r="D13" s="10">
        <f t="shared" ref="D13:I13" si="0">SUM(D9:D12)</f>
        <v>40</v>
      </c>
      <c r="E13" s="31">
        <f>SUM(E9:E12)</f>
        <v>40</v>
      </c>
      <c r="F13" s="31">
        <f t="shared" si="0"/>
        <v>0</v>
      </c>
      <c r="G13" s="32">
        <f t="shared" si="0"/>
        <v>0</v>
      </c>
      <c r="H13" s="32">
        <f t="shared" si="0"/>
        <v>0</v>
      </c>
      <c r="I13" s="32">
        <f t="shared" si="0"/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25" t="s">
        <v>28</v>
      </c>
      <c r="AT13" s="232">
        <v>0</v>
      </c>
      <c r="AU13" s="232">
        <v>0</v>
      </c>
      <c r="AV13" s="232">
        <v>0</v>
      </c>
      <c r="AW13" s="232">
        <v>0</v>
      </c>
      <c r="AX13" s="232">
        <v>0</v>
      </c>
      <c r="AY13" s="232">
        <v>0</v>
      </c>
      <c r="AZ13" s="232">
        <v>0</v>
      </c>
      <c r="BA13" s="232">
        <v>0</v>
      </c>
      <c r="BB13" s="232">
        <v>0</v>
      </c>
      <c r="BC13" s="232">
        <v>0</v>
      </c>
      <c r="BD13" s="232">
        <v>0</v>
      </c>
      <c r="BE13" s="232">
        <v>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70" ht="14.4" thickBot="1">
      <c r="A14" s="3"/>
      <c r="B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26" t="s">
        <v>29</v>
      </c>
      <c r="AT14" s="232">
        <v>0</v>
      </c>
      <c r="AU14" s="232">
        <v>0</v>
      </c>
      <c r="AV14" s="232">
        <v>0</v>
      </c>
      <c r="AW14" s="232">
        <v>0</v>
      </c>
      <c r="AX14" s="232">
        <v>0</v>
      </c>
      <c r="AY14" s="232">
        <v>0</v>
      </c>
      <c r="AZ14" s="232">
        <v>0</v>
      </c>
      <c r="BA14" s="232">
        <v>0</v>
      </c>
      <c r="BB14" s="232">
        <v>0</v>
      </c>
      <c r="BC14" s="232">
        <v>0</v>
      </c>
      <c r="BD14" s="232">
        <v>0</v>
      </c>
      <c r="BE14" s="232">
        <v>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70" ht="14.4" thickBot="1">
      <c r="A15" s="3"/>
      <c r="B15" s="3"/>
      <c r="C15" s="3"/>
      <c r="D15" s="33"/>
      <c r="E15" s="33"/>
      <c r="F15" s="3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27" t="s">
        <v>47</v>
      </c>
      <c r="AT15" s="228">
        <f t="shared" ref="AT15:BE15" si="1">SUM(AT9:AT14)</f>
        <v>2</v>
      </c>
      <c r="AU15" s="229">
        <f t="shared" si="1"/>
        <v>0</v>
      </c>
      <c r="AV15" s="229">
        <f t="shared" si="1"/>
        <v>0</v>
      </c>
      <c r="AW15" s="229">
        <f t="shared" si="1"/>
        <v>0</v>
      </c>
      <c r="AX15" s="229">
        <f t="shared" si="1"/>
        <v>2</v>
      </c>
      <c r="AY15" s="229">
        <f t="shared" si="1"/>
        <v>0</v>
      </c>
      <c r="AZ15" s="229">
        <f t="shared" si="1"/>
        <v>0</v>
      </c>
      <c r="BA15" s="229">
        <f t="shared" si="1"/>
        <v>0</v>
      </c>
      <c r="BB15" s="229">
        <f t="shared" si="1"/>
        <v>2</v>
      </c>
      <c r="BC15" s="229">
        <f t="shared" si="1"/>
        <v>2</v>
      </c>
      <c r="BD15" s="229">
        <f t="shared" si="1"/>
        <v>0</v>
      </c>
      <c r="BE15" s="230">
        <f t="shared" si="1"/>
        <v>0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ht="14.4" thickBot="1">
      <c r="A16" s="3"/>
      <c r="B16" s="3"/>
      <c r="C16" s="3"/>
      <c r="D16" s="33"/>
      <c r="E16" s="33"/>
      <c r="F16" s="3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ht="14.4" thickBot="1">
      <c r="A17" s="278" t="str">
        <f>CONCATENATE("Course Outcome (CO) Attainment Analysis of ",GradeSheet!$H$2, " [",GradeSheet!$H$3, "] ", "(Section ",GradeSheet!$L$2, ") ", "[Semester - ",GradeSheet!$L$3,"]" )</f>
        <v>Course Outcome (CO) Attainment Analysis of CSE 208 [Data Structure Lab] (Section 1) [Semester - Fall 2019]</v>
      </c>
      <c r="B17" s="259"/>
      <c r="C17" s="260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41"/>
      <c r="AB17" s="274" t="s">
        <v>48</v>
      </c>
      <c r="AC17" s="265"/>
      <c r="AD17" s="265"/>
      <c r="AE17" s="265"/>
      <c r="AF17" s="265"/>
      <c r="AG17" s="265"/>
      <c r="AH17" s="265"/>
      <c r="AI17" s="265"/>
      <c r="AJ17" s="265"/>
      <c r="AK17" s="265"/>
      <c r="AL17" s="265"/>
      <c r="AM17" s="265"/>
      <c r="AN17" s="265"/>
      <c r="AO17" s="265"/>
      <c r="AP17" s="265"/>
      <c r="AQ17" s="265"/>
      <c r="AR17" s="265"/>
      <c r="AS17" s="266"/>
      <c r="AT17" s="33"/>
      <c r="AU17" s="272" t="s">
        <v>50</v>
      </c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5"/>
      <c r="BJ17" s="265"/>
      <c r="BK17" s="265"/>
      <c r="BL17" s="265"/>
      <c r="BM17" s="265"/>
      <c r="BN17" s="265"/>
      <c r="BO17" s="265"/>
      <c r="BP17" s="265"/>
      <c r="BQ17" s="265"/>
      <c r="BR17" s="266"/>
    </row>
    <row r="18" spans="1:70" ht="14.4" thickBot="1">
      <c r="A18" s="279"/>
      <c r="B18" s="254"/>
      <c r="C18" s="252"/>
      <c r="D18" s="275" t="str">
        <f>C9</f>
        <v>Midterm Exam</v>
      </c>
      <c r="E18" s="276"/>
      <c r="F18" s="276"/>
      <c r="G18" s="276"/>
      <c r="H18" s="276"/>
      <c r="I18" s="277"/>
      <c r="J18" s="275" t="str">
        <f>C10</f>
        <v>Final Exam</v>
      </c>
      <c r="K18" s="276"/>
      <c r="L18" s="276"/>
      <c r="M18" s="276"/>
      <c r="N18" s="276"/>
      <c r="O18" s="277"/>
      <c r="P18" s="275" t="str">
        <f>C11</f>
        <v>Project</v>
      </c>
      <c r="Q18" s="276"/>
      <c r="R18" s="276"/>
      <c r="S18" s="276"/>
      <c r="T18" s="276"/>
      <c r="U18" s="277"/>
      <c r="V18" s="275" t="str">
        <f>C12</f>
        <v>Quiz</v>
      </c>
      <c r="W18" s="276"/>
      <c r="X18" s="276"/>
      <c r="Y18" s="276"/>
      <c r="Z18" s="276"/>
      <c r="AA18" s="277"/>
      <c r="AB18" s="273" t="s">
        <v>60</v>
      </c>
      <c r="AC18" s="259"/>
      <c r="AD18" s="259"/>
      <c r="AE18" s="259"/>
      <c r="AF18" s="259"/>
      <c r="AG18" s="260"/>
      <c r="AH18" s="264" t="s">
        <v>63</v>
      </c>
      <c r="AI18" s="265"/>
      <c r="AJ18" s="265"/>
      <c r="AK18" s="265"/>
      <c r="AL18" s="265"/>
      <c r="AM18" s="266"/>
      <c r="AN18" s="264" t="s">
        <v>66</v>
      </c>
      <c r="AO18" s="265"/>
      <c r="AP18" s="265"/>
      <c r="AQ18" s="265"/>
      <c r="AR18" s="265"/>
      <c r="AS18" s="266"/>
      <c r="AT18" s="33"/>
      <c r="AU18" s="258" t="s">
        <v>63</v>
      </c>
      <c r="AV18" s="259"/>
      <c r="AW18" s="259"/>
      <c r="AX18" s="259"/>
      <c r="AY18" s="259"/>
      <c r="AZ18" s="259"/>
      <c r="BA18" s="259"/>
      <c r="BB18" s="259"/>
      <c r="BC18" s="259"/>
      <c r="BD18" s="259"/>
      <c r="BE18" s="259"/>
      <c r="BF18" s="260"/>
      <c r="BG18" s="258" t="s">
        <v>67</v>
      </c>
      <c r="BH18" s="259"/>
      <c r="BI18" s="259"/>
      <c r="BJ18" s="259"/>
      <c r="BK18" s="259"/>
      <c r="BL18" s="259"/>
      <c r="BM18" s="259"/>
      <c r="BN18" s="259"/>
      <c r="BO18" s="259"/>
      <c r="BP18" s="259"/>
      <c r="BQ18" s="259"/>
      <c r="BR18" s="260"/>
    </row>
    <row r="19" spans="1:70" ht="14.4" thickBot="1">
      <c r="A19" s="279"/>
      <c r="B19" s="252"/>
      <c r="C19" s="252"/>
      <c r="D19" s="135" t="s">
        <v>19</v>
      </c>
      <c r="E19" s="131" t="s">
        <v>23</v>
      </c>
      <c r="F19" s="131" t="s">
        <v>26</v>
      </c>
      <c r="G19" s="45" t="s">
        <v>27</v>
      </c>
      <c r="H19" s="45" t="s">
        <v>28</v>
      </c>
      <c r="I19" s="136" t="s">
        <v>29</v>
      </c>
      <c r="J19" s="137" t="s">
        <v>19</v>
      </c>
      <c r="K19" s="48" t="s">
        <v>23</v>
      </c>
      <c r="L19" s="48" t="s">
        <v>26</v>
      </c>
      <c r="M19" s="50" t="s">
        <v>27</v>
      </c>
      <c r="N19" s="50" t="s">
        <v>28</v>
      </c>
      <c r="O19" s="138" t="s">
        <v>29</v>
      </c>
      <c r="P19" s="139" t="s">
        <v>19</v>
      </c>
      <c r="Q19" s="51" t="s">
        <v>23</v>
      </c>
      <c r="R19" s="51" t="s">
        <v>26</v>
      </c>
      <c r="S19" s="51" t="s">
        <v>27</v>
      </c>
      <c r="T19" s="51" t="s">
        <v>28</v>
      </c>
      <c r="U19" s="140" t="s">
        <v>29</v>
      </c>
      <c r="V19" s="139" t="s">
        <v>19</v>
      </c>
      <c r="W19" s="51" t="s">
        <v>23</v>
      </c>
      <c r="X19" s="51" t="s">
        <v>26</v>
      </c>
      <c r="Y19" s="51" t="s">
        <v>27</v>
      </c>
      <c r="Z19" s="51" t="s">
        <v>28</v>
      </c>
      <c r="AA19" s="140" t="s">
        <v>29</v>
      </c>
      <c r="AB19" s="31" t="s">
        <v>19</v>
      </c>
      <c r="AC19" s="10" t="s">
        <v>23</v>
      </c>
      <c r="AD19" s="10" t="s">
        <v>26</v>
      </c>
      <c r="AE19" s="10" t="s">
        <v>27</v>
      </c>
      <c r="AF19" s="10" t="s">
        <v>28</v>
      </c>
      <c r="AG19" s="10" t="s">
        <v>29</v>
      </c>
      <c r="AH19" s="52" t="s">
        <v>19</v>
      </c>
      <c r="AI19" s="53" t="s">
        <v>23</v>
      </c>
      <c r="AJ19" s="53" t="s">
        <v>26</v>
      </c>
      <c r="AK19" s="54" t="s">
        <v>27</v>
      </c>
      <c r="AL19" s="55" t="s">
        <v>28</v>
      </c>
      <c r="AM19" s="54" t="s">
        <v>29</v>
      </c>
      <c r="AN19" s="52" t="s">
        <v>19</v>
      </c>
      <c r="AO19" s="53" t="s">
        <v>23</v>
      </c>
      <c r="AP19" s="53" t="s">
        <v>26</v>
      </c>
      <c r="AQ19" s="55" t="s">
        <v>27</v>
      </c>
      <c r="AR19" s="55" t="s">
        <v>28</v>
      </c>
      <c r="AS19" s="54" t="s">
        <v>29</v>
      </c>
      <c r="AT19" s="56"/>
      <c r="AU19" s="52" t="s">
        <v>31</v>
      </c>
      <c r="AV19" s="53" t="s">
        <v>32</v>
      </c>
      <c r="AW19" s="53" t="s">
        <v>33</v>
      </c>
      <c r="AX19" s="53" t="s">
        <v>34</v>
      </c>
      <c r="AY19" s="53" t="s">
        <v>35</v>
      </c>
      <c r="AZ19" s="53" t="s">
        <v>36</v>
      </c>
      <c r="BA19" s="53" t="s">
        <v>37</v>
      </c>
      <c r="BB19" s="53" t="s">
        <v>38</v>
      </c>
      <c r="BC19" s="53" t="s">
        <v>39</v>
      </c>
      <c r="BD19" s="53" t="s">
        <v>40</v>
      </c>
      <c r="BE19" s="53" t="s">
        <v>41</v>
      </c>
      <c r="BF19" s="54" t="s">
        <v>42</v>
      </c>
      <c r="BG19" s="10" t="s">
        <v>31</v>
      </c>
      <c r="BH19" s="12" t="s">
        <v>32</v>
      </c>
      <c r="BI19" s="12" t="s">
        <v>33</v>
      </c>
      <c r="BJ19" s="12" t="s">
        <v>34</v>
      </c>
      <c r="BK19" s="12" t="s">
        <v>35</v>
      </c>
      <c r="BL19" s="12" t="s">
        <v>36</v>
      </c>
      <c r="BM19" s="12" t="s">
        <v>37</v>
      </c>
      <c r="BN19" s="12" t="s">
        <v>38</v>
      </c>
      <c r="BO19" s="12" t="s">
        <v>39</v>
      </c>
      <c r="BP19" s="12" t="s">
        <v>40</v>
      </c>
      <c r="BQ19" s="12" t="s">
        <v>41</v>
      </c>
      <c r="BR19" s="14" t="s">
        <v>42</v>
      </c>
    </row>
    <row r="20" spans="1:70" ht="14.4" thickBot="1">
      <c r="A20" s="159" t="s">
        <v>71</v>
      </c>
      <c r="B20" s="160" t="s">
        <v>64</v>
      </c>
      <c r="C20" s="161" t="s">
        <v>65</v>
      </c>
      <c r="D20" s="155">
        <f t="shared" ref="D20:I20" si="2">D9</f>
        <v>20</v>
      </c>
      <c r="E20" s="156">
        <f t="shared" si="2"/>
        <v>0</v>
      </c>
      <c r="F20" s="156">
        <f t="shared" si="2"/>
        <v>0</v>
      </c>
      <c r="G20" s="156">
        <f t="shared" si="2"/>
        <v>0</v>
      </c>
      <c r="H20" s="156">
        <f t="shared" si="2"/>
        <v>0</v>
      </c>
      <c r="I20" s="206">
        <f t="shared" si="2"/>
        <v>0</v>
      </c>
      <c r="J20" s="155">
        <f>D10</f>
        <v>0</v>
      </c>
      <c r="K20" s="156">
        <f>E10</f>
        <v>30</v>
      </c>
      <c r="L20" s="156">
        <f t="shared" ref="L20:O20" si="3">F10</f>
        <v>0</v>
      </c>
      <c r="M20" s="156">
        <f t="shared" si="3"/>
        <v>0</v>
      </c>
      <c r="N20" s="156">
        <f t="shared" si="3"/>
        <v>0</v>
      </c>
      <c r="O20" s="206">
        <f t="shared" si="3"/>
        <v>0</v>
      </c>
      <c r="P20" s="239">
        <f t="shared" ref="P20:U20" si="4">D11</f>
        <v>0</v>
      </c>
      <c r="Q20" s="240">
        <f t="shared" si="4"/>
        <v>10</v>
      </c>
      <c r="R20" s="240">
        <f t="shared" si="4"/>
        <v>0</v>
      </c>
      <c r="S20" s="240">
        <f t="shared" si="4"/>
        <v>0</v>
      </c>
      <c r="T20" s="240">
        <f t="shared" si="4"/>
        <v>0</v>
      </c>
      <c r="U20" s="241">
        <f t="shared" si="4"/>
        <v>0</v>
      </c>
      <c r="V20" s="243">
        <f>D12</f>
        <v>20</v>
      </c>
      <c r="W20" s="244">
        <f>E12</f>
        <v>0</v>
      </c>
      <c r="X20" s="244">
        <f t="shared" ref="X20:AA20" si="5">F12</f>
        <v>0</v>
      </c>
      <c r="Y20" s="244">
        <f t="shared" si="5"/>
        <v>0</v>
      </c>
      <c r="Z20" s="244">
        <f t="shared" si="5"/>
        <v>0</v>
      </c>
      <c r="AA20" s="245">
        <f t="shared" si="5"/>
        <v>0</v>
      </c>
      <c r="AB20" s="208">
        <f>SUM(P20,D20,J20,V20)</f>
        <v>40</v>
      </c>
      <c r="AC20" s="156">
        <f>SUM(K20,E20,Q20,W20)</f>
        <v>40</v>
      </c>
      <c r="AD20" s="156">
        <f>SUM(L20,F20,R20,X20)</f>
        <v>0</v>
      </c>
      <c r="AE20" s="156">
        <f>SUM(M20,G20,S20,Y20)</f>
        <v>0</v>
      </c>
      <c r="AF20" s="156">
        <f>SUM(N20,H20,T20,Z20)</f>
        <v>0</v>
      </c>
      <c r="AG20" s="156">
        <f>SUM(O20,I20,U20,AA20)</f>
        <v>0</v>
      </c>
      <c r="AH20" s="63">
        <v>1</v>
      </c>
      <c r="AI20" s="64">
        <v>1</v>
      </c>
      <c r="AJ20" s="64">
        <v>1</v>
      </c>
      <c r="AK20" s="65">
        <v>1</v>
      </c>
      <c r="AL20" s="212">
        <v>1</v>
      </c>
      <c r="AM20" s="65">
        <v>1</v>
      </c>
      <c r="AN20" s="255" t="s">
        <v>72</v>
      </c>
      <c r="AO20" s="256"/>
      <c r="AP20" s="256"/>
      <c r="AQ20" s="256"/>
      <c r="AR20" s="256"/>
      <c r="AS20" s="257"/>
      <c r="AT20" s="56"/>
      <c r="AU20" s="63">
        <v>1</v>
      </c>
      <c r="AV20" s="64">
        <v>1</v>
      </c>
      <c r="AW20" s="64">
        <v>1</v>
      </c>
      <c r="AX20" s="64">
        <v>1</v>
      </c>
      <c r="AY20" s="64">
        <v>1</v>
      </c>
      <c r="AZ20" s="64">
        <v>1</v>
      </c>
      <c r="BA20" s="64">
        <v>1</v>
      </c>
      <c r="BB20" s="64">
        <v>1</v>
      </c>
      <c r="BC20" s="64">
        <v>1</v>
      </c>
      <c r="BD20" s="64">
        <v>1</v>
      </c>
      <c r="BE20" s="64">
        <v>1</v>
      </c>
      <c r="BF20" s="65">
        <v>1</v>
      </c>
      <c r="BG20" s="280" t="s">
        <v>73</v>
      </c>
      <c r="BH20" s="256"/>
      <c r="BI20" s="256"/>
      <c r="BJ20" s="256"/>
      <c r="BK20" s="256"/>
      <c r="BL20" s="256"/>
      <c r="BM20" s="256"/>
      <c r="BN20" s="256"/>
      <c r="BO20" s="256"/>
      <c r="BP20" s="256"/>
      <c r="BQ20" s="256"/>
      <c r="BR20" s="257"/>
    </row>
    <row r="21" spans="1:70" ht="16.2" thickBot="1">
      <c r="A21" s="158">
        <v>1</v>
      </c>
      <c r="B21" s="142">
        <f>GradeSheet!B10</f>
        <v>141014039</v>
      </c>
      <c r="C21" s="162" t="str">
        <f>GradeSheet!C10</f>
        <v>Md. Nahidur Rahman</v>
      </c>
      <c r="D21" s="207">
        <v>2</v>
      </c>
      <c r="E21" s="207">
        <v>0</v>
      </c>
      <c r="F21" s="207">
        <v>0</v>
      </c>
      <c r="G21" s="207">
        <v>0</v>
      </c>
      <c r="H21" s="207">
        <v>0</v>
      </c>
      <c r="I21" s="207">
        <v>0</v>
      </c>
      <c r="J21" s="207">
        <v>0</v>
      </c>
      <c r="K21" s="207">
        <v>0</v>
      </c>
      <c r="L21" s="207">
        <v>0</v>
      </c>
      <c r="M21" s="207">
        <v>0</v>
      </c>
      <c r="N21" s="207">
        <v>0</v>
      </c>
      <c r="O21" s="207">
        <v>0</v>
      </c>
      <c r="P21" s="242">
        <v>0</v>
      </c>
      <c r="Q21" s="242">
        <v>0</v>
      </c>
      <c r="R21" s="242">
        <v>0</v>
      </c>
      <c r="S21" s="242">
        <v>0</v>
      </c>
      <c r="T21" s="242">
        <v>0</v>
      </c>
      <c r="U21" s="242">
        <v>0</v>
      </c>
      <c r="V21" s="242">
        <v>2</v>
      </c>
      <c r="W21" s="242">
        <v>0</v>
      </c>
      <c r="X21" s="242">
        <v>0</v>
      </c>
      <c r="Y21" s="242">
        <v>0</v>
      </c>
      <c r="Z21" s="242">
        <v>0</v>
      </c>
      <c r="AA21" s="242">
        <v>0</v>
      </c>
      <c r="AB21" s="209">
        <f>SUM(V21,D21,J21, P21)</f>
        <v>4</v>
      </c>
      <c r="AC21" s="210">
        <f>SUM(W21,E21,K21,Q21)</f>
        <v>0</v>
      </c>
      <c r="AD21" s="210">
        <f>SUM(X21,F21,L21,R21)</f>
        <v>0</v>
      </c>
      <c r="AE21" s="210">
        <f>SUM(Y21,G21,M21,S21)</f>
        <v>0</v>
      </c>
      <c r="AF21" s="210">
        <f>SUM(Z21,H21,N21,T21)</f>
        <v>0</v>
      </c>
      <c r="AG21" s="211">
        <f>SUM(AA21,I21,O21,U21 )</f>
        <v>0</v>
      </c>
      <c r="AH21" s="213">
        <f t="shared" ref="AH21:AM21" si="6">IF(AB$20 = 0, 0, AB21/AB$20)</f>
        <v>0.1</v>
      </c>
      <c r="AI21" s="214">
        <f t="shared" si="6"/>
        <v>0</v>
      </c>
      <c r="AJ21" s="214">
        <f t="shared" si="6"/>
        <v>0</v>
      </c>
      <c r="AK21" s="214">
        <f t="shared" si="6"/>
        <v>0</v>
      </c>
      <c r="AL21" s="214">
        <f t="shared" si="6"/>
        <v>0</v>
      </c>
      <c r="AM21" s="216">
        <f t="shared" si="6"/>
        <v>0</v>
      </c>
      <c r="AN21" s="218">
        <f>IF(OR(GradeSheet!$M10="W (Withdrawn)", GradeSheet!$M10="I (Incomplete)"), 0, IF(AH21&gt;=65%, 1, 0))</f>
        <v>0</v>
      </c>
      <c r="AO21" s="219">
        <f>IF(OR(GradeSheet!$M10="W (Withdrawn)", GradeSheet!$M10="I (Incomplete)"), 0, IF(AI21&gt;=65%, 1, 0))</f>
        <v>0</v>
      </c>
      <c r="AP21" s="219">
        <f>IF(OR(GradeSheet!$M10="W (Withdrawn)", GradeSheet!$M10="I (Incomplete)"), 0, IF(AJ21&gt;=65%, 1, 0))</f>
        <v>0</v>
      </c>
      <c r="AQ21" s="219">
        <f>IF(OR(GradeSheet!$M10="W (Withdrawn)", GradeSheet!$M10="I (Incomplete)"), 0, IF(AK21&gt;=65%, 1, 0))</f>
        <v>0</v>
      </c>
      <c r="AR21" s="219">
        <f>IF(OR(GradeSheet!$M10="W (Withdrawn)", GradeSheet!$M10="I (Incomplete)"), 0, IF(AL21&gt;=65%, 1, 0))</f>
        <v>0</v>
      </c>
      <c r="AS21" s="220">
        <f>IF(OR(GradeSheet!$M10="W (Withdrawn)", GradeSheet!$M10="I (Incomplete)"), 0, IF(AM21&gt;=65%, 1, 0))</f>
        <v>0</v>
      </c>
      <c r="AT21" s="130"/>
      <c r="AU21" s="213">
        <f t="array" ref="AU21">IF($AT$15=0,0,MMULT($AH21:$AM21, AT$9:AT$14)/$AT$15)</f>
        <v>0.05</v>
      </c>
      <c r="AV21" s="214">
        <f t="array" ref="AV21">IF($AU$15=0,0,MMULT($AH21:$AM21, AU$9:AU$14)/$AU$15)</f>
        <v>0</v>
      </c>
      <c r="AW21" s="214">
        <f t="array" ref="AW21">IF($AV$15=0,0,MMULT($AH21:$AM21, AV$9:AV$14)/$AV$15)</f>
        <v>0</v>
      </c>
      <c r="AX21" s="214">
        <f t="array" ref="AX21">IF($AW$15=0,0,MMULT($AH21:$AM21, AW$9:AW$14)/$AW$15)</f>
        <v>0</v>
      </c>
      <c r="AY21" s="214">
        <f t="array" ref="AY21">IF($AX$15=0,0,MMULT($AH21:$AM21, AX$9:AX$14)/$AX$15)</f>
        <v>0.05</v>
      </c>
      <c r="AZ21" s="214">
        <f t="array" ref="AZ21">IF($AY$15=0,0,MMULT($AH21:$AM21, AY$9:AY$14)/$AY$15)</f>
        <v>0</v>
      </c>
      <c r="BA21" s="214">
        <f t="array" ref="BA21">IF($AZ$15=0,0,MMULT($AH21:$AM21, AZ$9:AZ$14)/$AZ$15)</f>
        <v>0</v>
      </c>
      <c r="BB21" s="214">
        <f t="array" ref="BB21">IF($BA$15=0,0,MMULT($AH21:$AM21, BA$9:BA$14)/$BA$15)</f>
        <v>0</v>
      </c>
      <c r="BC21" s="214">
        <f t="array" ref="BC21">IF($BB$15=0,0,MMULT($AH21:$AM21, BB$9:BB$14)/$BB$15)</f>
        <v>0.05</v>
      </c>
      <c r="BD21" s="214">
        <f t="array" ref="BD21">IF($BC$15=0,0,MMULT($AH21:$AM21, BC$9:BC$14)/$BC$15)</f>
        <v>0.05</v>
      </c>
      <c r="BE21" s="214">
        <f t="array" ref="BE21">IF($BD$15=0,0,MMULT($AH21:$AM21, BD$9:BD$14)/$BD$15)</f>
        <v>0</v>
      </c>
      <c r="BF21" s="237">
        <f t="array" ref="BF21">IF($BE$15=0,0,MMULT($AH21:$AM21, BE$9:BE$14)/$BE$15)</f>
        <v>0</v>
      </c>
      <c r="BG21" s="236">
        <f>IF(OR(GradeSheet!$M10="W (Withdrawn)", GradeSheet!$M10="I (Incomplete)"), 0, IF(AU21&gt;=65%, 1, 0))</f>
        <v>0</v>
      </c>
      <c r="BH21" s="219">
        <f>IF(OR(GradeSheet!$M10="W (Withdrawn)", GradeSheet!$M10="I (Incomplete)"), 0, IF(AV21&gt;=65%, 1, 0))</f>
        <v>0</v>
      </c>
      <c r="BI21" s="219">
        <f>IF(OR(GradeSheet!$M10="W (Withdrawn)", GradeSheet!$M10="I (Incomplete)"), 0, IF(AW21&gt;=65%, 1, 0))</f>
        <v>0</v>
      </c>
      <c r="BJ21" s="219">
        <f>IF(OR(GradeSheet!$M10="W (Withdrawn)", GradeSheet!$M10="I (Incomplete)"), 0, IF(AX21&gt;=65%, 1, 0))</f>
        <v>0</v>
      </c>
      <c r="BK21" s="219">
        <f>IF(OR(GradeSheet!$M10="W (Withdrawn)", GradeSheet!$M10="I (Incomplete)"), 0, IF(AY21&gt;=65%, 1, 0))</f>
        <v>0</v>
      </c>
      <c r="BL21" s="219">
        <f>IF(OR(GradeSheet!$M10="W (Withdrawn)", GradeSheet!$M10="I (Incomplete)"), 0, IF(AZ21&gt;=65%, 1, 0))</f>
        <v>0</v>
      </c>
      <c r="BM21" s="219">
        <f>IF(OR(GradeSheet!$M10="W (Withdrawn)", GradeSheet!$M10="I (Incomplete)"), 0, IF(BA21&gt;=65%, 1, 0))</f>
        <v>0</v>
      </c>
      <c r="BN21" s="219">
        <f>IF(OR(GradeSheet!$M10="W (Withdrawn)", GradeSheet!$M10="I (Incomplete)"), 0, IF(BB21&gt;=65%, 1, 0))</f>
        <v>0</v>
      </c>
      <c r="BO21" s="219">
        <f>IF(OR(GradeSheet!$M10="W (Withdrawn)", GradeSheet!$M10="I (Incomplete)"), 0, IF(BC21&gt;=65%, 1, 0))</f>
        <v>0</v>
      </c>
      <c r="BP21" s="219">
        <f>IF(OR(GradeSheet!$M10="W (Withdrawn)", GradeSheet!$M10="I (Incomplete)"), 0, IF(BD21&gt;=65%, 1, 0))</f>
        <v>0</v>
      </c>
      <c r="BQ21" s="219">
        <f>IF(OR(GradeSheet!$M10="W (Withdrawn)", GradeSheet!$M10="I (Incomplete)"), 0, IF(BE21&gt;=65%, 1, 0))</f>
        <v>0</v>
      </c>
      <c r="BR21" s="220">
        <f>IF(OR(GradeSheet!$M10="W (Withdrawn)", GradeSheet!$M10="I (Incomplete)"), 0, IF(BF21&gt;=65%, 1, 0))</f>
        <v>0</v>
      </c>
    </row>
    <row r="22" spans="1:70" ht="16.2" thickBot="1">
      <c r="A22" s="157">
        <v>2</v>
      </c>
      <c r="B22" s="142">
        <f>GradeSheet!B11</f>
        <v>151014050</v>
      </c>
      <c r="C22" s="162" t="str">
        <f>GradeSheet!C11</f>
        <v>*Amiyo Roy</v>
      </c>
      <c r="D22" s="207">
        <v>0</v>
      </c>
      <c r="E22" s="207">
        <v>0</v>
      </c>
      <c r="F22" s="207">
        <v>0</v>
      </c>
      <c r="G22" s="207">
        <v>0</v>
      </c>
      <c r="H22" s="207">
        <v>0</v>
      </c>
      <c r="I22" s="207">
        <v>0</v>
      </c>
      <c r="J22" s="207">
        <v>0</v>
      </c>
      <c r="K22" s="207">
        <v>0</v>
      </c>
      <c r="L22" s="207">
        <v>0</v>
      </c>
      <c r="M22" s="207">
        <v>0</v>
      </c>
      <c r="N22" s="207">
        <v>0</v>
      </c>
      <c r="O22" s="207">
        <v>0</v>
      </c>
      <c r="P22" s="242">
        <v>0</v>
      </c>
      <c r="Q22" s="242">
        <v>0</v>
      </c>
      <c r="R22" s="242">
        <v>0</v>
      </c>
      <c r="S22" s="242">
        <v>0</v>
      </c>
      <c r="T22" s="242">
        <v>0</v>
      </c>
      <c r="U22" s="242">
        <v>0</v>
      </c>
      <c r="V22" s="242">
        <v>0</v>
      </c>
      <c r="W22" s="242">
        <v>0</v>
      </c>
      <c r="X22" s="242">
        <v>0</v>
      </c>
      <c r="Y22" s="242">
        <v>0</v>
      </c>
      <c r="Z22" s="242">
        <v>0</v>
      </c>
      <c r="AA22" s="242">
        <v>0</v>
      </c>
      <c r="AB22" s="209">
        <f t="shared" ref="AB22:AB34" si="7">SUM(V22,D22,J22, P22)</f>
        <v>0</v>
      </c>
      <c r="AC22" s="210">
        <f t="shared" ref="AC22:AC34" si="8">SUM(W22,E22,K22,Q22)</f>
        <v>0</v>
      </c>
      <c r="AD22" s="210">
        <f t="shared" ref="AD22:AD34" si="9">SUM(X22,F22,L22,R22)</f>
        <v>0</v>
      </c>
      <c r="AE22" s="210">
        <f t="shared" ref="AE22:AE34" si="10">SUM(Y22,G22,M22,S22)</f>
        <v>0</v>
      </c>
      <c r="AF22" s="210">
        <f t="shared" ref="AF22:AF34" si="11">SUM(Z22,H22,N22,T22)</f>
        <v>0</v>
      </c>
      <c r="AG22" s="211">
        <f t="shared" ref="AG22:AG34" si="12">SUM(AA22,I22,O22,U22 )</f>
        <v>0</v>
      </c>
      <c r="AH22" s="213">
        <f t="shared" ref="AH22:AH34" si="13">IF(AB$20 = 0, 0, AB22/AB$20)</f>
        <v>0</v>
      </c>
      <c r="AI22" s="214">
        <f t="shared" ref="AI22:AI34" si="14">IF(AC$20 = 0, 0, AC22/AC$20)</f>
        <v>0</v>
      </c>
      <c r="AJ22" s="214">
        <f t="shared" ref="AJ22:AJ34" si="15">IF(AD$20 = 0, 0, AD22/AD$20)</f>
        <v>0</v>
      </c>
      <c r="AK22" s="214">
        <f t="shared" ref="AK22:AK34" si="16">IF(AE$20 = 0, 0, AE22/AE$20)</f>
        <v>0</v>
      </c>
      <c r="AL22" s="214">
        <f t="shared" ref="AL22:AL34" si="17">IF(AF$20 = 0, 0, AF22/AF$20)</f>
        <v>0</v>
      </c>
      <c r="AM22" s="216">
        <f t="shared" ref="AM22:AM34" si="18">IF(AG$20 = 0, 0, AG22/AG$20)</f>
        <v>0</v>
      </c>
      <c r="AN22" s="221">
        <f>IF(OR(GradeSheet!$M11="W (Withdrawn)", GradeSheet!$M11="I (Incomplete)"), 0, IF(AH22&gt;=65%, 1, 0))</f>
        <v>0</v>
      </c>
      <c r="AO22" s="133">
        <f>IF(OR(GradeSheet!$M11="W (Withdrawn)", GradeSheet!$M11="I (Incomplete)"), 0, IF(AI22&gt;=65%, 1, 0))</f>
        <v>0</v>
      </c>
      <c r="AP22" s="133">
        <f>IF(OR(GradeSheet!$M11="W (Withdrawn)", GradeSheet!$M11="I (Incomplete)"), 0, IF(AJ22&gt;=65%, 1, 0))</f>
        <v>0</v>
      </c>
      <c r="AQ22" s="133">
        <f>IF(OR(GradeSheet!$M11="W (Withdrawn)", GradeSheet!$M11="I (Incomplete)"), 0, IF(AK22&gt;=65%, 1, 0))</f>
        <v>0</v>
      </c>
      <c r="AR22" s="133">
        <f>IF(OR(GradeSheet!$M11="W (Withdrawn)", GradeSheet!$M11="I (Incomplete)"), 0, IF(AL22&gt;=65%, 1, 0))</f>
        <v>0</v>
      </c>
      <c r="AS22" s="222">
        <f>IF(OR(GradeSheet!$M11="W (Withdrawn)", GradeSheet!$M11="I (Incomplete)"), 0, IF(AM22&gt;=65%, 1, 0))</f>
        <v>0</v>
      </c>
      <c r="AT22" s="130"/>
      <c r="AU22" s="215">
        <f t="array" ref="AU22">IF($AT$15=0,0,MMULT($AH22:$AM22, AT$9:AT$14)/$AT$15)</f>
        <v>0</v>
      </c>
      <c r="AV22" s="132">
        <f t="array" ref="AV22">IF($AU$15=0,0,MMULT($AH22:$AM22, AU$9:AU$14)/$AU$15)</f>
        <v>0</v>
      </c>
      <c r="AW22" s="132">
        <f t="array" ref="AW22">IF($AV$15=0,0,MMULT($AH22:$AM22, AV$9:AV$14)/$AV$15)</f>
        <v>0</v>
      </c>
      <c r="AX22" s="132">
        <f t="array" ref="AX22">IF($AW$15=0,0,MMULT($AH22:$AM22, AW$9:AW$14)/$AW$15)</f>
        <v>0</v>
      </c>
      <c r="AY22" s="132">
        <f t="array" ref="AY22">IF($AX$15=0,0,MMULT($AH22:$AM22, AX$9:AX$14)/$AX$15)</f>
        <v>0</v>
      </c>
      <c r="AZ22" s="132">
        <f t="array" ref="AZ22">IF($AY$15=0,0,MMULT($AH22:$AM22, AY$9:AY$14)/$AY$15)</f>
        <v>0</v>
      </c>
      <c r="BA22" s="132">
        <f t="array" ref="BA22">IF($AZ$15=0,0,MMULT($AH22:$AM22, AZ$9:AZ$14)/$AZ$15)</f>
        <v>0</v>
      </c>
      <c r="BB22" s="132">
        <f t="array" ref="BB22">IF($BA$15=0,0,MMULT($AH22:$AM22, BA$9:BA$14)/$BA$15)</f>
        <v>0</v>
      </c>
      <c r="BC22" s="132">
        <f t="array" ref="BC22">IF($BB$15=0,0,MMULT($AH22:$AM22, BB$9:BB$14)/$BB$15)</f>
        <v>0</v>
      </c>
      <c r="BD22" s="132">
        <f t="array" ref="BD22">IF($BC$15=0,0,MMULT($AH22:$AM22, BC$9:BC$14)/$BC$15)</f>
        <v>0</v>
      </c>
      <c r="BE22" s="132">
        <f t="array" ref="BE22">IF($BD$15=0,0,MMULT($AH22:$AM22, BD$9:BD$14)/$BD$15)</f>
        <v>0</v>
      </c>
      <c r="BF22" s="238">
        <f t="array" ref="BF22">IF($BE$15=0,0,MMULT($AH22:$AM22, BE$9:BE$14)/$BE$15)</f>
        <v>0</v>
      </c>
      <c r="BG22" s="217">
        <f>IF(OR(GradeSheet!$M11="W (Withdrawn)", GradeSheet!$M11="I (Incomplete)"), 0, IF(AU22&gt;=65%, 1, 0))</f>
        <v>0</v>
      </c>
      <c r="BH22" s="133">
        <f>IF(OR(GradeSheet!$M11="W (Withdrawn)", GradeSheet!$M11="I (Incomplete)"), 0, IF(AV22&gt;=65%, 1, 0))</f>
        <v>0</v>
      </c>
      <c r="BI22" s="133">
        <f>IF(OR(GradeSheet!$M11="W (Withdrawn)", GradeSheet!$M11="I (Incomplete)"), 0, IF(AW22&gt;=65%, 1, 0))</f>
        <v>0</v>
      </c>
      <c r="BJ22" s="133">
        <f>IF(OR(GradeSheet!$M11="W (Withdrawn)", GradeSheet!$M11="I (Incomplete)"), 0, IF(AX22&gt;=65%, 1, 0))</f>
        <v>0</v>
      </c>
      <c r="BK22" s="133">
        <f>IF(OR(GradeSheet!$M11="W (Withdrawn)", GradeSheet!$M11="I (Incomplete)"), 0, IF(AY22&gt;=65%, 1, 0))</f>
        <v>0</v>
      </c>
      <c r="BL22" s="133">
        <f>IF(OR(GradeSheet!$M11="W (Withdrawn)", GradeSheet!$M11="I (Incomplete)"), 0, IF(AZ22&gt;=65%, 1, 0))</f>
        <v>0</v>
      </c>
      <c r="BM22" s="133">
        <f>IF(OR(GradeSheet!$M11="W (Withdrawn)", GradeSheet!$M11="I (Incomplete)"), 0, IF(BA22&gt;=65%, 1, 0))</f>
        <v>0</v>
      </c>
      <c r="BN22" s="133">
        <f>IF(OR(GradeSheet!$M11="W (Withdrawn)", GradeSheet!$M11="I (Incomplete)"), 0, IF(BB22&gt;=65%, 1, 0))</f>
        <v>0</v>
      </c>
      <c r="BO22" s="133">
        <f>IF(OR(GradeSheet!$M11="W (Withdrawn)", GradeSheet!$M11="I (Incomplete)"), 0, IF(BC22&gt;=65%, 1, 0))</f>
        <v>0</v>
      </c>
      <c r="BP22" s="133">
        <f>IF(OR(GradeSheet!$M11="W (Withdrawn)", GradeSheet!$M11="I (Incomplete)"), 0, IF(BD22&gt;=65%, 1, 0))</f>
        <v>0</v>
      </c>
      <c r="BQ22" s="133">
        <f>IF(OR(GradeSheet!$M11="W (Withdrawn)", GradeSheet!$M11="I (Incomplete)"), 0, IF(BE22&gt;=65%, 1, 0))</f>
        <v>0</v>
      </c>
      <c r="BR22" s="222">
        <f>IF(OR(GradeSheet!$M11="W (Withdrawn)", GradeSheet!$M11="I (Incomplete)"), 0, IF(BF22&gt;=65%, 1, 0))</f>
        <v>0</v>
      </c>
    </row>
    <row r="23" spans="1:70" ht="16.2" thickBot="1">
      <c r="A23" s="158">
        <v>3</v>
      </c>
      <c r="B23" s="142">
        <f>GradeSheet!B12</f>
        <v>161014055</v>
      </c>
      <c r="C23" s="162" t="str">
        <f>GradeSheet!C12</f>
        <v>Mohammad Mohiuddin</v>
      </c>
      <c r="D23" s="207">
        <v>7.5</v>
      </c>
      <c r="E23" s="207">
        <v>0</v>
      </c>
      <c r="F23" s="207">
        <v>0</v>
      </c>
      <c r="G23" s="207">
        <v>0</v>
      </c>
      <c r="H23" s="207">
        <v>0</v>
      </c>
      <c r="I23" s="207">
        <v>0</v>
      </c>
      <c r="J23" s="207">
        <v>0</v>
      </c>
      <c r="K23" s="207">
        <v>5</v>
      </c>
      <c r="L23" s="207">
        <v>0</v>
      </c>
      <c r="M23" s="207">
        <v>0</v>
      </c>
      <c r="N23" s="207">
        <v>0</v>
      </c>
      <c r="O23" s="207">
        <v>0</v>
      </c>
      <c r="P23" s="242">
        <v>0</v>
      </c>
      <c r="Q23" s="242">
        <v>10</v>
      </c>
      <c r="R23" s="242">
        <v>0</v>
      </c>
      <c r="S23" s="242">
        <v>0</v>
      </c>
      <c r="T23" s="242">
        <v>0</v>
      </c>
      <c r="U23" s="242">
        <v>0</v>
      </c>
      <c r="V23" s="242">
        <v>7</v>
      </c>
      <c r="W23" s="242">
        <v>0</v>
      </c>
      <c r="X23" s="242">
        <v>0</v>
      </c>
      <c r="Y23" s="242">
        <v>0</v>
      </c>
      <c r="Z23" s="242">
        <v>0</v>
      </c>
      <c r="AA23" s="242">
        <v>0</v>
      </c>
      <c r="AB23" s="209">
        <f t="shared" si="7"/>
        <v>14.5</v>
      </c>
      <c r="AC23" s="210">
        <f t="shared" si="8"/>
        <v>15</v>
      </c>
      <c r="AD23" s="210">
        <f t="shared" si="9"/>
        <v>0</v>
      </c>
      <c r="AE23" s="210">
        <f t="shared" si="10"/>
        <v>0</v>
      </c>
      <c r="AF23" s="210">
        <f t="shared" si="11"/>
        <v>0</v>
      </c>
      <c r="AG23" s="211">
        <f t="shared" si="12"/>
        <v>0</v>
      </c>
      <c r="AH23" s="213">
        <f t="shared" si="13"/>
        <v>0.36249999999999999</v>
      </c>
      <c r="AI23" s="214">
        <f t="shared" si="14"/>
        <v>0.375</v>
      </c>
      <c r="AJ23" s="214">
        <f t="shared" si="15"/>
        <v>0</v>
      </c>
      <c r="AK23" s="214">
        <f t="shared" si="16"/>
        <v>0</v>
      </c>
      <c r="AL23" s="214">
        <f t="shared" si="17"/>
        <v>0</v>
      </c>
      <c r="AM23" s="216">
        <f t="shared" si="18"/>
        <v>0</v>
      </c>
      <c r="AN23" s="221">
        <f>IF(OR(GradeSheet!$M12="W (Withdrawn)", GradeSheet!$M12="I (Incomplete)"), 0, IF(AH23&gt;=65%, 1, 0))</f>
        <v>0</v>
      </c>
      <c r="AO23" s="133">
        <f>IF(OR(GradeSheet!$M12="W (Withdrawn)", GradeSheet!$M12="I (Incomplete)"), 0, IF(AI23&gt;=65%, 1, 0))</f>
        <v>0</v>
      </c>
      <c r="AP23" s="133">
        <f>IF(OR(GradeSheet!$M12="W (Withdrawn)", GradeSheet!$M12="I (Incomplete)"), 0, IF(AJ23&gt;=65%, 1, 0))</f>
        <v>0</v>
      </c>
      <c r="AQ23" s="133">
        <f>IF(OR(GradeSheet!$M12="W (Withdrawn)", GradeSheet!$M12="I (Incomplete)"), 0, IF(AK23&gt;=65%, 1, 0))</f>
        <v>0</v>
      </c>
      <c r="AR23" s="133">
        <f>IF(OR(GradeSheet!$M12="W (Withdrawn)", GradeSheet!$M12="I (Incomplete)"), 0, IF(AL23&gt;=65%, 1, 0))</f>
        <v>0</v>
      </c>
      <c r="AS23" s="222">
        <f>IF(OR(GradeSheet!$M12="W (Withdrawn)", GradeSheet!$M12="I (Incomplete)"), 0, IF(AM23&gt;=65%, 1, 0))</f>
        <v>0</v>
      </c>
      <c r="AT23" s="130"/>
      <c r="AU23" s="215">
        <f t="array" ref="AU23">IF($AT$15=0,0,MMULT($AH23:$AM23, AT$9:AT$14)/$AT$15)</f>
        <v>0.36875000000000002</v>
      </c>
      <c r="AV23" s="132">
        <f t="array" ref="AV23">IF($AU$15=0,0,MMULT($AH23:$AM23, AU$9:AU$14)/$AU$15)</f>
        <v>0</v>
      </c>
      <c r="AW23" s="132">
        <f t="array" ref="AW23">IF($AV$15=0,0,MMULT($AH23:$AM23, AV$9:AV$14)/$AV$15)</f>
        <v>0</v>
      </c>
      <c r="AX23" s="132">
        <f t="array" ref="AX23">IF($AW$15=0,0,MMULT($AH23:$AM23, AW$9:AW$14)/$AW$15)</f>
        <v>0</v>
      </c>
      <c r="AY23" s="132">
        <f t="array" ref="AY23">IF($AX$15=0,0,MMULT($AH23:$AM23, AX$9:AX$14)/$AX$15)</f>
        <v>0.36875000000000002</v>
      </c>
      <c r="AZ23" s="132">
        <f t="array" ref="AZ23">IF($AY$15=0,0,MMULT($AH23:$AM23, AY$9:AY$14)/$AY$15)</f>
        <v>0</v>
      </c>
      <c r="BA23" s="132">
        <f t="array" ref="BA23">IF($AZ$15=0,0,MMULT($AH23:$AM23, AZ$9:AZ$14)/$AZ$15)</f>
        <v>0</v>
      </c>
      <c r="BB23" s="132">
        <f t="array" ref="BB23">IF($BA$15=0,0,MMULT($AH23:$AM23, BA$9:BA$14)/$BA$15)</f>
        <v>0</v>
      </c>
      <c r="BC23" s="132">
        <f t="array" ref="BC23">IF($BB$15=0,0,MMULT($AH23:$AM23, BB$9:BB$14)/$BB$15)</f>
        <v>0.36875000000000002</v>
      </c>
      <c r="BD23" s="132">
        <f t="array" ref="BD23">IF($BC$15=0,0,MMULT($AH23:$AM23, BC$9:BC$14)/$BC$15)</f>
        <v>0.36875000000000002</v>
      </c>
      <c r="BE23" s="132">
        <f t="array" ref="BE23">IF($BD$15=0,0,MMULT($AH23:$AM23, BD$9:BD$14)/$BD$15)</f>
        <v>0</v>
      </c>
      <c r="BF23" s="238">
        <f t="array" ref="BF23">IF($BE$15=0,0,MMULT($AH23:$AM23, BE$9:BE$14)/$BE$15)</f>
        <v>0</v>
      </c>
      <c r="BG23" s="217">
        <f>IF(OR(GradeSheet!$M12="W (Withdrawn)", GradeSheet!$M12="I (Incomplete)"), 0, IF(AU23&gt;=65%, 1, 0))</f>
        <v>0</v>
      </c>
      <c r="BH23" s="133">
        <f>IF(OR(GradeSheet!$M12="W (Withdrawn)", GradeSheet!$M12="I (Incomplete)"), 0, IF(AV23&gt;=65%, 1, 0))</f>
        <v>0</v>
      </c>
      <c r="BI23" s="133">
        <f>IF(OR(GradeSheet!$M12="W (Withdrawn)", GradeSheet!$M12="I (Incomplete)"), 0, IF(AW23&gt;=65%, 1, 0))</f>
        <v>0</v>
      </c>
      <c r="BJ23" s="133">
        <f>IF(OR(GradeSheet!$M12="W (Withdrawn)", GradeSheet!$M12="I (Incomplete)"), 0, IF(AX23&gt;=65%, 1, 0))</f>
        <v>0</v>
      </c>
      <c r="BK23" s="133">
        <f>IF(OR(GradeSheet!$M12="W (Withdrawn)", GradeSheet!$M12="I (Incomplete)"), 0, IF(AY23&gt;=65%, 1, 0))</f>
        <v>0</v>
      </c>
      <c r="BL23" s="133">
        <f>IF(OR(GradeSheet!$M12="W (Withdrawn)", GradeSheet!$M12="I (Incomplete)"), 0, IF(AZ23&gt;=65%, 1, 0))</f>
        <v>0</v>
      </c>
      <c r="BM23" s="133">
        <f>IF(OR(GradeSheet!$M12="W (Withdrawn)", GradeSheet!$M12="I (Incomplete)"), 0, IF(BA23&gt;=65%, 1, 0))</f>
        <v>0</v>
      </c>
      <c r="BN23" s="133">
        <f>IF(OR(GradeSheet!$M12="W (Withdrawn)", GradeSheet!$M12="I (Incomplete)"), 0, IF(BB23&gt;=65%, 1, 0))</f>
        <v>0</v>
      </c>
      <c r="BO23" s="133">
        <f>IF(OR(GradeSheet!$M12="W (Withdrawn)", GradeSheet!$M12="I (Incomplete)"), 0, IF(BC23&gt;=65%, 1, 0))</f>
        <v>0</v>
      </c>
      <c r="BP23" s="133">
        <f>IF(OR(GradeSheet!$M12="W (Withdrawn)", GradeSheet!$M12="I (Incomplete)"), 0, IF(BD23&gt;=65%, 1, 0))</f>
        <v>0</v>
      </c>
      <c r="BQ23" s="133">
        <f>IF(OR(GradeSheet!$M12="W (Withdrawn)", GradeSheet!$M12="I (Incomplete)"), 0, IF(BE23&gt;=65%, 1, 0))</f>
        <v>0</v>
      </c>
      <c r="BR23" s="222">
        <f>IF(OR(GradeSheet!$M12="W (Withdrawn)", GradeSheet!$M12="I (Incomplete)"), 0, IF(BF23&gt;=65%, 1, 0))</f>
        <v>0</v>
      </c>
    </row>
    <row r="24" spans="1:70" ht="16.2" thickBot="1">
      <c r="A24" s="157">
        <v>4</v>
      </c>
      <c r="B24" s="142">
        <f>GradeSheet!B13</f>
        <v>173014003</v>
      </c>
      <c r="C24" s="162" t="str">
        <f>GradeSheet!C13</f>
        <v>Jami Murshed Nazir</v>
      </c>
      <c r="D24" s="207">
        <v>2</v>
      </c>
      <c r="E24" s="207">
        <v>0</v>
      </c>
      <c r="F24" s="207">
        <v>0</v>
      </c>
      <c r="G24" s="207">
        <v>0</v>
      </c>
      <c r="H24" s="207">
        <v>0</v>
      </c>
      <c r="I24" s="207">
        <v>0</v>
      </c>
      <c r="J24" s="207">
        <v>0</v>
      </c>
      <c r="K24" s="207">
        <v>0</v>
      </c>
      <c r="L24" s="207">
        <v>0</v>
      </c>
      <c r="M24" s="207">
        <v>0</v>
      </c>
      <c r="N24" s="207">
        <v>0</v>
      </c>
      <c r="O24" s="207">
        <v>0</v>
      </c>
      <c r="P24" s="242">
        <v>0</v>
      </c>
      <c r="Q24" s="242">
        <v>7</v>
      </c>
      <c r="R24" s="242">
        <v>0</v>
      </c>
      <c r="S24" s="242">
        <v>0</v>
      </c>
      <c r="T24" s="242">
        <v>0</v>
      </c>
      <c r="U24" s="242">
        <v>0</v>
      </c>
      <c r="V24" s="242">
        <v>5</v>
      </c>
      <c r="W24" s="242">
        <v>0</v>
      </c>
      <c r="X24" s="242">
        <v>0</v>
      </c>
      <c r="Y24" s="242">
        <v>0</v>
      </c>
      <c r="Z24" s="242">
        <v>0</v>
      </c>
      <c r="AA24" s="242">
        <v>0</v>
      </c>
      <c r="AB24" s="209">
        <f t="shared" si="7"/>
        <v>7</v>
      </c>
      <c r="AC24" s="210">
        <f t="shared" si="8"/>
        <v>7</v>
      </c>
      <c r="AD24" s="210">
        <f t="shared" si="9"/>
        <v>0</v>
      </c>
      <c r="AE24" s="210">
        <f t="shared" si="10"/>
        <v>0</v>
      </c>
      <c r="AF24" s="210">
        <f t="shared" si="11"/>
        <v>0</v>
      </c>
      <c r="AG24" s="211">
        <f t="shared" si="12"/>
        <v>0</v>
      </c>
      <c r="AH24" s="213">
        <f t="shared" si="13"/>
        <v>0.17499999999999999</v>
      </c>
      <c r="AI24" s="214">
        <f t="shared" si="14"/>
        <v>0.17499999999999999</v>
      </c>
      <c r="AJ24" s="214">
        <f t="shared" si="15"/>
        <v>0</v>
      </c>
      <c r="AK24" s="214">
        <f t="shared" si="16"/>
        <v>0</v>
      </c>
      <c r="AL24" s="214">
        <f t="shared" si="17"/>
        <v>0</v>
      </c>
      <c r="AM24" s="216">
        <f t="shared" si="18"/>
        <v>0</v>
      </c>
      <c r="AN24" s="221">
        <f>IF(OR(GradeSheet!$M13="W (Withdrawn)", GradeSheet!$M13="I (Incomplete)"), 0, IF(AH24&gt;=65%, 1, 0))</f>
        <v>0</v>
      </c>
      <c r="AO24" s="133">
        <f>IF(OR(GradeSheet!$M13="W (Withdrawn)", GradeSheet!$M13="I (Incomplete)"), 0, IF(AI24&gt;=65%, 1, 0))</f>
        <v>0</v>
      </c>
      <c r="AP24" s="133">
        <f>IF(OR(GradeSheet!$M13="W (Withdrawn)", GradeSheet!$M13="I (Incomplete)"), 0, IF(AJ24&gt;=65%, 1, 0))</f>
        <v>0</v>
      </c>
      <c r="AQ24" s="133">
        <f>IF(OR(GradeSheet!$M13="W (Withdrawn)", GradeSheet!$M13="I (Incomplete)"), 0, IF(AK24&gt;=65%, 1, 0))</f>
        <v>0</v>
      </c>
      <c r="AR24" s="133">
        <f>IF(OR(GradeSheet!$M13="W (Withdrawn)", GradeSheet!$M13="I (Incomplete)"), 0, IF(AL24&gt;=65%, 1, 0))</f>
        <v>0</v>
      </c>
      <c r="AS24" s="222">
        <f>IF(OR(GradeSheet!$M13="W (Withdrawn)", GradeSheet!$M13="I (Incomplete)"), 0, IF(AM24&gt;=65%, 1, 0))</f>
        <v>0</v>
      </c>
      <c r="AT24" s="130"/>
      <c r="AU24" s="215">
        <f t="array" ref="AU24">IF($AT$15=0,0,MMULT($AH24:$AM24, AT$9:AT$14)/$AT$15)</f>
        <v>0.17499999999999999</v>
      </c>
      <c r="AV24" s="132">
        <f t="array" ref="AV24">IF($AU$15=0,0,MMULT($AH24:$AM24, AU$9:AU$14)/$AU$15)</f>
        <v>0</v>
      </c>
      <c r="AW24" s="132">
        <f t="array" ref="AW24">IF($AV$15=0,0,MMULT($AH24:$AM24, AV$9:AV$14)/$AV$15)</f>
        <v>0</v>
      </c>
      <c r="AX24" s="132">
        <f t="array" ref="AX24">IF($AW$15=0,0,MMULT($AH24:$AM24, AW$9:AW$14)/$AW$15)</f>
        <v>0</v>
      </c>
      <c r="AY24" s="132">
        <f t="array" ref="AY24">IF($AX$15=0,0,MMULT($AH24:$AM24, AX$9:AX$14)/$AX$15)</f>
        <v>0.17499999999999999</v>
      </c>
      <c r="AZ24" s="132">
        <f t="array" ref="AZ24">IF($AY$15=0,0,MMULT($AH24:$AM24, AY$9:AY$14)/$AY$15)</f>
        <v>0</v>
      </c>
      <c r="BA24" s="132">
        <f t="array" ref="BA24">IF($AZ$15=0,0,MMULT($AH24:$AM24, AZ$9:AZ$14)/$AZ$15)</f>
        <v>0</v>
      </c>
      <c r="BB24" s="132">
        <f t="array" ref="BB24">IF($BA$15=0,0,MMULT($AH24:$AM24, BA$9:BA$14)/$BA$15)</f>
        <v>0</v>
      </c>
      <c r="BC24" s="132">
        <f t="array" ref="BC24">IF($BB$15=0,0,MMULT($AH24:$AM24, BB$9:BB$14)/$BB$15)</f>
        <v>0.17499999999999999</v>
      </c>
      <c r="BD24" s="132">
        <f t="array" ref="BD24">IF($BC$15=0,0,MMULT($AH24:$AM24, BC$9:BC$14)/$BC$15)</f>
        <v>0.17499999999999999</v>
      </c>
      <c r="BE24" s="132">
        <f t="array" ref="BE24">IF($BD$15=0,0,MMULT($AH24:$AM24, BD$9:BD$14)/$BD$15)</f>
        <v>0</v>
      </c>
      <c r="BF24" s="238">
        <f t="array" ref="BF24">IF($BE$15=0,0,MMULT($AH24:$AM24, BE$9:BE$14)/$BE$15)</f>
        <v>0</v>
      </c>
      <c r="BG24" s="217">
        <f>IF(OR(GradeSheet!$M13="W (Withdrawn)", GradeSheet!$M13="I (Incomplete)"), 0, IF(AU24&gt;=65%, 1, 0))</f>
        <v>0</v>
      </c>
      <c r="BH24" s="133">
        <f>IF(OR(GradeSheet!$M13="W (Withdrawn)", GradeSheet!$M13="I (Incomplete)"), 0, IF(AV24&gt;=65%, 1, 0))</f>
        <v>0</v>
      </c>
      <c r="BI24" s="133">
        <f>IF(OR(GradeSheet!$M13="W (Withdrawn)", GradeSheet!$M13="I (Incomplete)"), 0, IF(AW24&gt;=65%, 1, 0))</f>
        <v>0</v>
      </c>
      <c r="BJ24" s="133">
        <f>IF(OR(GradeSheet!$M13="W (Withdrawn)", GradeSheet!$M13="I (Incomplete)"), 0, IF(AX24&gt;=65%, 1, 0))</f>
        <v>0</v>
      </c>
      <c r="BK24" s="133">
        <f>IF(OR(GradeSheet!$M13="W (Withdrawn)", GradeSheet!$M13="I (Incomplete)"), 0, IF(AY24&gt;=65%, 1, 0))</f>
        <v>0</v>
      </c>
      <c r="BL24" s="133">
        <f>IF(OR(GradeSheet!$M13="W (Withdrawn)", GradeSheet!$M13="I (Incomplete)"), 0, IF(AZ24&gt;=65%, 1, 0))</f>
        <v>0</v>
      </c>
      <c r="BM24" s="133">
        <f>IF(OR(GradeSheet!$M13="W (Withdrawn)", GradeSheet!$M13="I (Incomplete)"), 0, IF(BA24&gt;=65%, 1, 0))</f>
        <v>0</v>
      </c>
      <c r="BN24" s="133">
        <f>IF(OR(GradeSheet!$M13="W (Withdrawn)", GradeSheet!$M13="I (Incomplete)"), 0, IF(BB24&gt;=65%, 1, 0))</f>
        <v>0</v>
      </c>
      <c r="BO24" s="133">
        <f>IF(OR(GradeSheet!$M13="W (Withdrawn)", GradeSheet!$M13="I (Incomplete)"), 0, IF(BC24&gt;=65%, 1, 0))</f>
        <v>0</v>
      </c>
      <c r="BP24" s="133">
        <f>IF(OR(GradeSheet!$M13="W (Withdrawn)", GradeSheet!$M13="I (Incomplete)"), 0, IF(BD24&gt;=65%, 1, 0))</f>
        <v>0</v>
      </c>
      <c r="BQ24" s="133">
        <f>IF(OR(GradeSheet!$M13="W (Withdrawn)", GradeSheet!$M13="I (Incomplete)"), 0, IF(BE24&gt;=65%, 1, 0))</f>
        <v>0</v>
      </c>
      <c r="BR24" s="222">
        <f>IF(OR(GradeSheet!$M13="W (Withdrawn)", GradeSheet!$M13="I (Incomplete)"), 0, IF(BF24&gt;=65%, 1, 0))</f>
        <v>0</v>
      </c>
    </row>
    <row r="25" spans="1:70" ht="16.2" thickBot="1">
      <c r="A25" s="158">
        <v>5</v>
      </c>
      <c r="B25" s="142">
        <f>GradeSheet!B14</f>
        <v>173014050</v>
      </c>
      <c r="C25" s="162" t="str">
        <f>GradeSheet!C14</f>
        <v>Jahangir Alam Rajib</v>
      </c>
      <c r="D25" s="207">
        <v>9</v>
      </c>
      <c r="E25" s="207">
        <v>0</v>
      </c>
      <c r="F25" s="207">
        <v>0</v>
      </c>
      <c r="G25" s="207">
        <v>0</v>
      </c>
      <c r="H25" s="207">
        <v>0</v>
      </c>
      <c r="I25" s="207">
        <v>0</v>
      </c>
      <c r="J25" s="207">
        <v>0</v>
      </c>
      <c r="K25" s="207">
        <v>2</v>
      </c>
      <c r="L25" s="207">
        <v>0</v>
      </c>
      <c r="M25" s="207">
        <v>0</v>
      </c>
      <c r="N25" s="207">
        <v>0</v>
      </c>
      <c r="O25" s="207">
        <v>0</v>
      </c>
      <c r="P25" s="242">
        <v>0</v>
      </c>
      <c r="Q25" s="242">
        <v>8</v>
      </c>
      <c r="R25" s="242">
        <v>0</v>
      </c>
      <c r="S25" s="242">
        <v>0</v>
      </c>
      <c r="T25" s="242">
        <v>0</v>
      </c>
      <c r="U25" s="242">
        <v>0</v>
      </c>
      <c r="V25" s="242">
        <v>11</v>
      </c>
      <c r="W25" s="242">
        <v>0</v>
      </c>
      <c r="X25" s="242">
        <v>0</v>
      </c>
      <c r="Y25" s="242">
        <v>0</v>
      </c>
      <c r="Z25" s="242">
        <v>0</v>
      </c>
      <c r="AA25" s="242">
        <v>0</v>
      </c>
      <c r="AB25" s="209">
        <f t="shared" si="7"/>
        <v>20</v>
      </c>
      <c r="AC25" s="210">
        <f t="shared" si="8"/>
        <v>10</v>
      </c>
      <c r="AD25" s="210">
        <f t="shared" si="9"/>
        <v>0</v>
      </c>
      <c r="AE25" s="210">
        <f t="shared" si="10"/>
        <v>0</v>
      </c>
      <c r="AF25" s="210">
        <f t="shared" si="11"/>
        <v>0</v>
      </c>
      <c r="AG25" s="211">
        <f t="shared" si="12"/>
        <v>0</v>
      </c>
      <c r="AH25" s="213">
        <f t="shared" si="13"/>
        <v>0.5</v>
      </c>
      <c r="AI25" s="214">
        <f t="shared" si="14"/>
        <v>0.25</v>
      </c>
      <c r="AJ25" s="214">
        <f t="shared" si="15"/>
        <v>0</v>
      </c>
      <c r="AK25" s="214">
        <f t="shared" si="16"/>
        <v>0</v>
      </c>
      <c r="AL25" s="214">
        <f t="shared" si="17"/>
        <v>0</v>
      </c>
      <c r="AM25" s="216">
        <f t="shared" si="18"/>
        <v>0</v>
      </c>
      <c r="AN25" s="221">
        <f>IF(OR(GradeSheet!$M14="W (Withdrawn)", GradeSheet!$M14="I (Incomplete)"), 0, IF(AH25&gt;=65%, 1, 0))</f>
        <v>0</v>
      </c>
      <c r="AO25" s="133">
        <f>IF(OR(GradeSheet!$M14="W (Withdrawn)", GradeSheet!$M14="I (Incomplete)"), 0, IF(AI25&gt;=65%, 1, 0))</f>
        <v>0</v>
      </c>
      <c r="AP25" s="133">
        <f>IF(OR(GradeSheet!$M14="W (Withdrawn)", GradeSheet!$M14="I (Incomplete)"), 0, IF(AJ25&gt;=65%, 1, 0))</f>
        <v>0</v>
      </c>
      <c r="AQ25" s="133">
        <f>IF(OR(GradeSheet!$M14="W (Withdrawn)", GradeSheet!$M14="I (Incomplete)"), 0, IF(AK25&gt;=65%, 1, 0))</f>
        <v>0</v>
      </c>
      <c r="AR25" s="133">
        <f>IF(OR(GradeSheet!$M14="W (Withdrawn)", GradeSheet!$M14="I (Incomplete)"), 0, IF(AL25&gt;=65%, 1, 0))</f>
        <v>0</v>
      </c>
      <c r="AS25" s="222">
        <f>IF(OR(GradeSheet!$M14="W (Withdrawn)", GradeSheet!$M14="I (Incomplete)"), 0, IF(AM25&gt;=65%, 1, 0))</f>
        <v>0</v>
      </c>
      <c r="AT25" s="130"/>
      <c r="AU25" s="215">
        <f t="array" ref="AU25">IF($AT$15=0,0,MMULT($AH25:$AM25, AT$9:AT$14)/$AT$15)</f>
        <v>0.375</v>
      </c>
      <c r="AV25" s="132">
        <f t="array" ref="AV25">IF($AU$15=0,0,MMULT($AH25:$AM25, AU$9:AU$14)/$AU$15)</f>
        <v>0</v>
      </c>
      <c r="AW25" s="132">
        <f t="array" ref="AW25">IF($AV$15=0,0,MMULT($AH25:$AM25, AV$9:AV$14)/$AV$15)</f>
        <v>0</v>
      </c>
      <c r="AX25" s="132">
        <f t="array" ref="AX25">IF($AW$15=0,0,MMULT($AH25:$AM25, AW$9:AW$14)/$AW$15)</f>
        <v>0</v>
      </c>
      <c r="AY25" s="132">
        <f t="array" ref="AY25">IF($AX$15=0,0,MMULT($AH25:$AM25, AX$9:AX$14)/$AX$15)</f>
        <v>0.375</v>
      </c>
      <c r="AZ25" s="132">
        <f t="array" ref="AZ25">IF($AY$15=0,0,MMULT($AH25:$AM25, AY$9:AY$14)/$AY$15)</f>
        <v>0</v>
      </c>
      <c r="BA25" s="132">
        <f t="array" ref="BA25">IF($AZ$15=0,0,MMULT($AH25:$AM25, AZ$9:AZ$14)/$AZ$15)</f>
        <v>0</v>
      </c>
      <c r="BB25" s="132">
        <f t="array" ref="BB25">IF($BA$15=0,0,MMULT($AH25:$AM25, BA$9:BA$14)/$BA$15)</f>
        <v>0</v>
      </c>
      <c r="BC25" s="132">
        <f t="array" ref="BC25">IF($BB$15=0,0,MMULT($AH25:$AM25, BB$9:BB$14)/$BB$15)</f>
        <v>0.375</v>
      </c>
      <c r="BD25" s="132">
        <f t="array" ref="BD25">IF($BC$15=0,0,MMULT($AH25:$AM25, BC$9:BC$14)/$BC$15)</f>
        <v>0.375</v>
      </c>
      <c r="BE25" s="132">
        <f t="array" ref="BE25">IF($BD$15=0,0,MMULT($AH25:$AM25, BD$9:BD$14)/$BD$15)</f>
        <v>0</v>
      </c>
      <c r="BF25" s="238">
        <f t="array" ref="BF25">IF($BE$15=0,0,MMULT($AH25:$AM25, BE$9:BE$14)/$BE$15)</f>
        <v>0</v>
      </c>
      <c r="BG25" s="217">
        <f>IF(OR(GradeSheet!$M14="W (Withdrawn)", GradeSheet!$M14="I (Incomplete)"), 0, IF(AU25&gt;=65%, 1, 0))</f>
        <v>0</v>
      </c>
      <c r="BH25" s="133">
        <f>IF(OR(GradeSheet!$M14="W (Withdrawn)", GradeSheet!$M14="I (Incomplete)"), 0, IF(AV25&gt;=65%, 1, 0))</f>
        <v>0</v>
      </c>
      <c r="BI25" s="133">
        <f>IF(OR(GradeSheet!$M14="W (Withdrawn)", GradeSheet!$M14="I (Incomplete)"), 0, IF(AW25&gt;=65%, 1, 0))</f>
        <v>0</v>
      </c>
      <c r="BJ25" s="133">
        <f>IF(OR(GradeSheet!$M14="W (Withdrawn)", GradeSheet!$M14="I (Incomplete)"), 0, IF(AX25&gt;=65%, 1, 0))</f>
        <v>0</v>
      </c>
      <c r="BK25" s="133">
        <f>IF(OR(GradeSheet!$M14="W (Withdrawn)", GradeSheet!$M14="I (Incomplete)"), 0, IF(AY25&gt;=65%, 1, 0))</f>
        <v>0</v>
      </c>
      <c r="BL25" s="133">
        <f>IF(OR(GradeSheet!$M14="W (Withdrawn)", GradeSheet!$M14="I (Incomplete)"), 0, IF(AZ25&gt;=65%, 1, 0))</f>
        <v>0</v>
      </c>
      <c r="BM25" s="133">
        <f>IF(OR(GradeSheet!$M14="W (Withdrawn)", GradeSheet!$M14="I (Incomplete)"), 0, IF(BA25&gt;=65%, 1, 0))</f>
        <v>0</v>
      </c>
      <c r="BN25" s="133">
        <f>IF(OR(GradeSheet!$M14="W (Withdrawn)", GradeSheet!$M14="I (Incomplete)"), 0, IF(BB25&gt;=65%, 1, 0))</f>
        <v>0</v>
      </c>
      <c r="BO25" s="133">
        <f>IF(OR(GradeSheet!$M14="W (Withdrawn)", GradeSheet!$M14="I (Incomplete)"), 0, IF(BC25&gt;=65%, 1, 0))</f>
        <v>0</v>
      </c>
      <c r="BP25" s="133">
        <f>IF(OR(GradeSheet!$M14="W (Withdrawn)", GradeSheet!$M14="I (Incomplete)"), 0, IF(BD25&gt;=65%, 1, 0))</f>
        <v>0</v>
      </c>
      <c r="BQ25" s="133">
        <f>IF(OR(GradeSheet!$M14="W (Withdrawn)", GradeSheet!$M14="I (Incomplete)"), 0, IF(BE25&gt;=65%, 1, 0))</f>
        <v>0</v>
      </c>
      <c r="BR25" s="222">
        <f>IF(OR(GradeSheet!$M14="W (Withdrawn)", GradeSheet!$M14="I (Incomplete)"), 0, IF(BF25&gt;=65%, 1, 0))</f>
        <v>0</v>
      </c>
    </row>
    <row r="26" spans="1:70" ht="16.2" thickBot="1">
      <c r="A26" s="157">
        <v>6</v>
      </c>
      <c r="B26" s="142">
        <f>GradeSheet!B15</f>
        <v>181014069</v>
      </c>
      <c r="C26" s="162" t="str">
        <f>GradeSheet!C15</f>
        <v>Issrat Sharmin Shuhi</v>
      </c>
      <c r="D26" s="207">
        <v>7</v>
      </c>
      <c r="E26" s="207">
        <v>0</v>
      </c>
      <c r="F26" s="207">
        <v>0</v>
      </c>
      <c r="G26" s="207">
        <v>0</v>
      </c>
      <c r="H26" s="207">
        <v>0</v>
      </c>
      <c r="I26" s="207">
        <v>0</v>
      </c>
      <c r="J26" s="207">
        <v>0</v>
      </c>
      <c r="K26" s="207">
        <v>9</v>
      </c>
      <c r="L26" s="207">
        <v>0</v>
      </c>
      <c r="M26" s="207">
        <v>0</v>
      </c>
      <c r="N26" s="207">
        <v>0</v>
      </c>
      <c r="O26" s="207">
        <v>0</v>
      </c>
      <c r="P26" s="242">
        <v>0</v>
      </c>
      <c r="Q26" s="242">
        <v>10</v>
      </c>
      <c r="R26" s="242">
        <v>0</v>
      </c>
      <c r="S26" s="242">
        <v>0</v>
      </c>
      <c r="T26" s="242">
        <v>0</v>
      </c>
      <c r="U26" s="242">
        <v>0</v>
      </c>
      <c r="V26" s="242">
        <v>4</v>
      </c>
      <c r="W26" s="242">
        <v>0</v>
      </c>
      <c r="X26" s="242">
        <v>0</v>
      </c>
      <c r="Y26" s="242">
        <v>0</v>
      </c>
      <c r="Z26" s="242">
        <v>0</v>
      </c>
      <c r="AA26" s="242">
        <v>0</v>
      </c>
      <c r="AB26" s="209">
        <f t="shared" si="7"/>
        <v>11</v>
      </c>
      <c r="AC26" s="210">
        <f t="shared" si="8"/>
        <v>19</v>
      </c>
      <c r="AD26" s="210">
        <f t="shared" si="9"/>
        <v>0</v>
      </c>
      <c r="AE26" s="210">
        <f t="shared" si="10"/>
        <v>0</v>
      </c>
      <c r="AF26" s="210">
        <f t="shared" si="11"/>
        <v>0</v>
      </c>
      <c r="AG26" s="211">
        <f t="shared" si="12"/>
        <v>0</v>
      </c>
      <c r="AH26" s="213">
        <f t="shared" si="13"/>
        <v>0.27500000000000002</v>
      </c>
      <c r="AI26" s="214">
        <f t="shared" si="14"/>
        <v>0.47499999999999998</v>
      </c>
      <c r="AJ26" s="214">
        <f t="shared" si="15"/>
        <v>0</v>
      </c>
      <c r="AK26" s="214">
        <f t="shared" si="16"/>
        <v>0</v>
      </c>
      <c r="AL26" s="214">
        <f t="shared" si="17"/>
        <v>0</v>
      </c>
      <c r="AM26" s="216">
        <f t="shared" si="18"/>
        <v>0</v>
      </c>
      <c r="AN26" s="221">
        <f>IF(OR(GradeSheet!$M15="W (Withdrawn)", GradeSheet!$M15="I (Incomplete)"), 0, IF(AH26&gt;=65%, 1, 0))</f>
        <v>0</v>
      </c>
      <c r="AO26" s="133">
        <f>IF(OR(GradeSheet!$M15="W (Withdrawn)", GradeSheet!$M15="I (Incomplete)"), 0, IF(AI26&gt;=65%, 1, 0))</f>
        <v>0</v>
      </c>
      <c r="AP26" s="133">
        <f>IF(OR(GradeSheet!$M15="W (Withdrawn)", GradeSheet!$M15="I (Incomplete)"), 0, IF(AJ26&gt;=65%, 1, 0))</f>
        <v>0</v>
      </c>
      <c r="AQ26" s="133">
        <f>IF(OR(GradeSheet!$M15="W (Withdrawn)", GradeSheet!$M15="I (Incomplete)"), 0, IF(AK26&gt;=65%, 1, 0))</f>
        <v>0</v>
      </c>
      <c r="AR26" s="133">
        <f>IF(OR(GradeSheet!$M15="W (Withdrawn)", GradeSheet!$M15="I (Incomplete)"), 0, IF(AL26&gt;=65%, 1, 0))</f>
        <v>0</v>
      </c>
      <c r="AS26" s="222">
        <f>IF(OR(GradeSheet!$M15="W (Withdrawn)", GradeSheet!$M15="I (Incomplete)"), 0, IF(AM26&gt;=65%, 1, 0))</f>
        <v>0</v>
      </c>
      <c r="AT26" s="130"/>
      <c r="AU26" s="215">
        <f t="array" ref="AU26">IF($AT$15=0,0,MMULT($AH26:$AM26, AT$9:AT$14)/$AT$15)</f>
        <v>0.375</v>
      </c>
      <c r="AV26" s="132">
        <f t="array" ref="AV26">IF($AU$15=0,0,MMULT($AH26:$AM26, AU$9:AU$14)/$AU$15)</f>
        <v>0</v>
      </c>
      <c r="AW26" s="132">
        <f t="array" ref="AW26">IF($AV$15=0,0,MMULT($AH26:$AM26, AV$9:AV$14)/$AV$15)</f>
        <v>0</v>
      </c>
      <c r="AX26" s="132">
        <f t="array" ref="AX26">IF($AW$15=0,0,MMULT($AH26:$AM26, AW$9:AW$14)/$AW$15)</f>
        <v>0</v>
      </c>
      <c r="AY26" s="132">
        <f t="array" ref="AY26">IF($AX$15=0,0,MMULT($AH26:$AM26, AX$9:AX$14)/$AX$15)</f>
        <v>0.375</v>
      </c>
      <c r="AZ26" s="132">
        <f t="array" ref="AZ26">IF($AY$15=0,0,MMULT($AH26:$AM26, AY$9:AY$14)/$AY$15)</f>
        <v>0</v>
      </c>
      <c r="BA26" s="132">
        <f t="array" ref="BA26">IF($AZ$15=0,0,MMULT($AH26:$AM26, AZ$9:AZ$14)/$AZ$15)</f>
        <v>0</v>
      </c>
      <c r="BB26" s="132">
        <f t="array" ref="BB26">IF($BA$15=0,0,MMULT($AH26:$AM26, BA$9:BA$14)/$BA$15)</f>
        <v>0</v>
      </c>
      <c r="BC26" s="132">
        <f t="array" ref="BC26">IF($BB$15=0,0,MMULT($AH26:$AM26, BB$9:BB$14)/$BB$15)</f>
        <v>0.375</v>
      </c>
      <c r="BD26" s="132">
        <f t="array" ref="BD26">IF($BC$15=0,0,MMULT($AH26:$AM26, BC$9:BC$14)/$BC$15)</f>
        <v>0.375</v>
      </c>
      <c r="BE26" s="132">
        <f t="array" ref="BE26">IF($BD$15=0,0,MMULT($AH26:$AM26, BD$9:BD$14)/$BD$15)</f>
        <v>0</v>
      </c>
      <c r="BF26" s="238">
        <f t="array" ref="BF26">IF($BE$15=0,0,MMULT($AH26:$AM26, BE$9:BE$14)/$BE$15)</f>
        <v>0</v>
      </c>
      <c r="BG26" s="217">
        <f>IF(OR(GradeSheet!$M15="W (Withdrawn)", GradeSheet!$M15="I (Incomplete)"), 0, IF(AU26&gt;=65%, 1, 0))</f>
        <v>0</v>
      </c>
      <c r="BH26" s="133">
        <f>IF(OR(GradeSheet!$M15="W (Withdrawn)", GradeSheet!$M15="I (Incomplete)"), 0, IF(AV26&gt;=65%, 1, 0))</f>
        <v>0</v>
      </c>
      <c r="BI26" s="133">
        <f>IF(OR(GradeSheet!$M15="W (Withdrawn)", GradeSheet!$M15="I (Incomplete)"), 0, IF(AW26&gt;=65%, 1, 0))</f>
        <v>0</v>
      </c>
      <c r="BJ26" s="133">
        <f>IF(OR(GradeSheet!$M15="W (Withdrawn)", GradeSheet!$M15="I (Incomplete)"), 0, IF(AX26&gt;=65%, 1, 0))</f>
        <v>0</v>
      </c>
      <c r="BK26" s="133">
        <f>IF(OR(GradeSheet!$M15="W (Withdrawn)", GradeSheet!$M15="I (Incomplete)"), 0, IF(AY26&gt;=65%, 1, 0))</f>
        <v>0</v>
      </c>
      <c r="BL26" s="133">
        <f>IF(OR(GradeSheet!$M15="W (Withdrawn)", GradeSheet!$M15="I (Incomplete)"), 0, IF(AZ26&gt;=65%, 1, 0))</f>
        <v>0</v>
      </c>
      <c r="BM26" s="133">
        <f>IF(OR(GradeSheet!$M15="W (Withdrawn)", GradeSheet!$M15="I (Incomplete)"), 0, IF(BA26&gt;=65%, 1, 0))</f>
        <v>0</v>
      </c>
      <c r="BN26" s="133">
        <f>IF(OR(GradeSheet!$M15="W (Withdrawn)", GradeSheet!$M15="I (Incomplete)"), 0, IF(BB26&gt;=65%, 1, 0))</f>
        <v>0</v>
      </c>
      <c r="BO26" s="133">
        <f>IF(OR(GradeSheet!$M15="W (Withdrawn)", GradeSheet!$M15="I (Incomplete)"), 0, IF(BC26&gt;=65%, 1, 0))</f>
        <v>0</v>
      </c>
      <c r="BP26" s="133">
        <f>IF(OR(GradeSheet!$M15="W (Withdrawn)", GradeSheet!$M15="I (Incomplete)"), 0, IF(BD26&gt;=65%, 1, 0))</f>
        <v>0</v>
      </c>
      <c r="BQ26" s="133">
        <f>IF(OR(GradeSheet!$M15="W (Withdrawn)", GradeSheet!$M15="I (Incomplete)"), 0, IF(BE26&gt;=65%, 1, 0))</f>
        <v>0</v>
      </c>
      <c r="BR26" s="222">
        <f>IF(OR(GradeSheet!$M15="W (Withdrawn)", GradeSheet!$M15="I (Incomplete)"), 0, IF(BF26&gt;=65%, 1, 0))</f>
        <v>0</v>
      </c>
    </row>
    <row r="27" spans="1:70" ht="15.75" customHeight="1" thickBot="1">
      <c r="A27" s="158">
        <v>7</v>
      </c>
      <c r="B27" s="142">
        <f>GradeSheet!B16</f>
        <v>181014073</v>
      </c>
      <c r="C27" s="162" t="str">
        <f>GradeSheet!C16</f>
        <v>Abu Saddat Mohammad Sayem</v>
      </c>
      <c r="D27" s="207">
        <v>0</v>
      </c>
      <c r="E27" s="207">
        <v>0</v>
      </c>
      <c r="F27" s="207">
        <v>0</v>
      </c>
      <c r="G27" s="207">
        <v>0</v>
      </c>
      <c r="H27" s="207">
        <v>0</v>
      </c>
      <c r="I27" s="207">
        <v>0</v>
      </c>
      <c r="J27" s="207">
        <v>0</v>
      </c>
      <c r="K27" s="207">
        <v>0</v>
      </c>
      <c r="L27" s="207">
        <v>0</v>
      </c>
      <c r="M27" s="207">
        <v>0</v>
      </c>
      <c r="N27" s="207">
        <v>0</v>
      </c>
      <c r="O27" s="207">
        <v>0</v>
      </c>
      <c r="P27" s="242">
        <v>0</v>
      </c>
      <c r="Q27" s="242">
        <v>7</v>
      </c>
      <c r="R27" s="242">
        <v>0</v>
      </c>
      <c r="S27" s="242">
        <v>0</v>
      </c>
      <c r="T27" s="242">
        <v>0</v>
      </c>
      <c r="U27" s="242">
        <v>0</v>
      </c>
      <c r="V27" s="242">
        <v>4</v>
      </c>
      <c r="W27" s="242">
        <v>0</v>
      </c>
      <c r="X27" s="242">
        <v>0</v>
      </c>
      <c r="Y27" s="242">
        <v>0</v>
      </c>
      <c r="Z27" s="242">
        <v>0</v>
      </c>
      <c r="AA27" s="242">
        <v>0</v>
      </c>
      <c r="AB27" s="209">
        <f t="shared" si="7"/>
        <v>4</v>
      </c>
      <c r="AC27" s="210">
        <f t="shared" si="8"/>
        <v>7</v>
      </c>
      <c r="AD27" s="210">
        <f t="shared" si="9"/>
        <v>0</v>
      </c>
      <c r="AE27" s="210">
        <f t="shared" si="10"/>
        <v>0</v>
      </c>
      <c r="AF27" s="210">
        <f t="shared" si="11"/>
        <v>0</v>
      </c>
      <c r="AG27" s="211">
        <f t="shared" si="12"/>
        <v>0</v>
      </c>
      <c r="AH27" s="213">
        <f t="shared" si="13"/>
        <v>0.1</v>
      </c>
      <c r="AI27" s="214">
        <f t="shared" si="14"/>
        <v>0.17499999999999999</v>
      </c>
      <c r="AJ27" s="214">
        <f t="shared" si="15"/>
        <v>0</v>
      </c>
      <c r="AK27" s="214">
        <f t="shared" si="16"/>
        <v>0</v>
      </c>
      <c r="AL27" s="214">
        <f t="shared" si="17"/>
        <v>0</v>
      </c>
      <c r="AM27" s="216">
        <f t="shared" si="18"/>
        <v>0</v>
      </c>
      <c r="AN27" s="221">
        <f>IF(OR(GradeSheet!$M16="W (Withdrawn)", GradeSheet!$M16="I (Incomplete)"), 0, IF(AH27&gt;=65%, 1, 0))</f>
        <v>0</v>
      </c>
      <c r="AO27" s="133">
        <f>IF(OR(GradeSheet!$M16="W (Withdrawn)", GradeSheet!$M16="I (Incomplete)"), 0, IF(AI27&gt;=65%, 1, 0))</f>
        <v>0</v>
      </c>
      <c r="AP27" s="133">
        <f>IF(OR(GradeSheet!$M16="W (Withdrawn)", GradeSheet!$M16="I (Incomplete)"), 0, IF(AJ27&gt;=65%, 1, 0))</f>
        <v>0</v>
      </c>
      <c r="AQ27" s="133">
        <f>IF(OR(GradeSheet!$M16="W (Withdrawn)", GradeSheet!$M16="I (Incomplete)"), 0, IF(AK27&gt;=65%, 1, 0))</f>
        <v>0</v>
      </c>
      <c r="AR27" s="133">
        <f>IF(OR(GradeSheet!$M16="W (Withdrawn)", GradeSheet!$M16="I (Incomplete)"), 0, IF(AL27&gt;=65%, 1, 0))</f>
        <v>0</v>
      </c>
      <c r="AS27" s="222">
        <f>IF(OR(GradeSheet!$M16="W (Withdrawn)", GradeSheet!$M16="I (Incomplete)"), 0, IF(AM27&gt;=65%, 1, 0))</f>
        <v>0</v>
      </c>
      <c r="AT27" s="130"/>
      <c r="AU27" s="215">
        <f t="array" ref="AU27">IF($AT$15=0,0,MMULT($AH27:$AM27, AT$9:AT$14)/$AT$15)</f>
        <v>0.13750000000000001</v>
      </c>
      <c r="AV27" s="132">
        <f t="array" ref="AV27">IF($AU$15=0,0,MMULT($AH27:$AM27, AU$9:AU$14)/$AU$15)</f>
        <v>0</v>
      </c>
      <c r="AW27" s="132">
        <f t="array" ref="AW27">IF($AV$15=0,0,MMULT($AH27:$AM27, AV$9:AV$14)/$AV$15)</f>
        <v>0</v>
      </c>
      <c r="AX27" s="132">
        <f t="array" ref="AX27">IF($AW$15=0,0,MMULT($AH27:$AM27, AW$9:AW$14)/$AW$15)</f>
        <v>0</v>
      </c>
      <c r="AY27" s="132">
        <f t="array" ref="AY27">IF($AX$15=0,0,MMULT($AH27:$AM27, AX$9:AX$14)/$AX$15)</f>
        <v>0.13750000000000001</v>
      </c>
      <c r="AZ27" s="132">
        <f t="array" ref="AZ27">IF($AY$15=0,0,MMULT($AH27:$AM27, AY$9:AY$14)/$AY$15)</f>
        <v>0</v>
      </c>
      <c r="BA27" s="132">
        <f t="array" ref="BA27">IF($AZ$15=0,0,MMULT($AH27:$AM27, AZ$9:AZ$14)/$AZ$15)</f>
        <v>0</v>
      </c>
      <c r="BB27" s="132">
        <f t="array" ref="BB27">IF($BA$15=0,0,MMULT($AH27:$AM27, BA$9:BA$14)/$BA$15)</f>
        <v>0</v>
      </c>
      <c r="BC27" s="132">
        <f t="array" ref="BC27">IF($BB$15=0,0,MMULT($AH27:$AM27, BB$9:BB$14)/$BB$15)</f>
        <v>0.13750000000000001</v>
      </c>
      <c r="BD27" s="132">
        <f t="array" ref="BD27">IF($BC$15=0,0,MMULT($AH27:$AM27, BC$9:BC$14)/$BC$15)</f>
        <v>0.13750000000000001</v>
      </c>
      <c r="BE27" s="132">
        <f t="array" ref="BE27">IF($BD$15=0,0,MMULT($AH27:$AM27, BD$9:BD$14)/$BD$15)</f>
        <v>0</v>
      </c>
      <c r="BF27" s="238">
        <f t="array" ref="BF27">IF($BE$15=0,0,MMULT($AH27:$AM27, BE$9:BE$14)/$BE$15)</f>
        <v>0</v>
      </c>
      <c r="BG27" s="217">
        <f>IF(OR(GradeSheet!$M16="W (Withdrawn)", GradeSheet!$M16="I (Incomplete)"), 0, IF(AU27&gt;=65%, 1, 0))</f>
        <v>0</v>
      </c>
      <c r="BH27" s="133">
        <f>IF(OR(GradeSheet!$M16="W (Withdrawn)", GradeSheet!$M16="I (Incomplete)"), 0, IF(AV27&gt;=65%, 1, 0))</f>
        <v>0</v>
      </c>
      <c r="BI27" s="133">
        <f>IF(OR(GradeSheet!$M16="W (Withdrawn)", GradeSheet!$M16="I (Incomplete)"), 0, IF(AW27&gt;=65%, 1, 0))</f>
        <v>0</v>
      </c>
      <c r="BJ27" s="133">
        <f>IF(OR(GradeSheet!$M16="W (Withdrawn)", GradeSheet!$M16="I (Incomplete)"), 0, IF(AX27&gt;=65%, 1, 0))</f>
        <v>0</v>
      </c>
      <c r="BK27" s="133">
        <f>IF(OR(GradeSheet!$M16="W (Withdrawn)", GradeSheet!$M16="I (Incomplete)"), 0, IF(AY27&gt;=65%, 1, 0))</f>
        <v>0</v>
      </c>
      <c r="BL27" s="133">
        <f>IF(OR(GradeSheet!$M16="W (Withdrawn)", GradeSheet!$M16="I (Incomplete)"), 0, IF(AZ27&gt;=65%, 1, 0))</f>
        <v>0</v>
      </c>
      <c r="BM27" s="133">
        <f>IF(OR(GradeSheet!$M16="W (Withdrawn)", GradeSheet!$M16="I (Incomplete)"), 0, IF(BA27&gt;=65%, 1, 0))</f>
        <v>0</v>
      </c>
      <c r="BN27" s="133">
        <f>IF(OR(GradeSheet!$M16="W (Withdrawn)", GradeSheet!$M16="I (Incomplete)"), 0, IF(BB27&gt;=65%, 1, 0))</f>
        <v>0</v>
      </c>
      <c r="BO27" s="133">
        <f>IF(OR(GradeSheet!$M16="W (Withdrawn)", GradeSheet!$M16="I (Incomplete)"), 0, IF(BC27&gt;=65%, 1, 0))</f>
        <v>0</v>
      </c>
      <c r="BP27" s="133">
        <f>IF(OR(GradeSheet!$M16="W (Withdrawn)", GradeSheet!$M16="I (Incomplete)"), 0, IF(BD27&gt;=65%, 1, 0))</f>
        <v>0</v>
      </c>
      <c r="BQ27" s="133">
        <f>IF(OR(GradeSheet!$M16="W (Withdrawn)", GradeSheet!$M16="I (Incomplete)"), 0, IF(BE27&gt;=65%, 1, 0))</f>
        <v>0</v>
      </c>
      <c r="BR27" s="222">
        <f>IF(OR(GradeSheet!$M16="W (Withdrawn)", GradeSheet!$M16="I (Incomplete)"), 0, IF(BF27&gt;=65%, 1, 0))</f>
        <v>0</v>
      </c>
    </row>
    <row r="28" spans="1:70" ht="15.75" customHeight="1" thickBot="1">
      <c r="A28" s="157">
        <v>8</v>
      </c>
      <c r="B28" s="142">
        <f>GradeSheet!B17</f>
        <v>181014124</v>
      </c>
      <c r="C28" s="162" t="str">
        <f>GradeSheet!C17</f>
        <v>*Sazeda Akter</v>
      </c>
      <c r="D28" s="207">
        <v>5.5</v>
      </c>
      <c r="E28" s="207">
        <v>0</v>
      </c>
      <c r="F28" s="207">
        <v>0</v>
      </c>
      <c r="G28" s="207">
        <v>0</v>
      </c>
      <c r="H28" s="207">
        <v>0</v>
      </c>
      <c r="I28" s="207">
        <v>0</v>
      </c>
      <c r="J28" s="207">
        <v>0</v>
      </c>
      <c r="K28" s="207">
        <v>0</v>
      </c>
      <c r="L28" s="207">
        <v>0</v>
      </c>
      <c r="M28" s="207">
        <v>0</v>
      </c>
      <c r="N28" s="207">
        <v>0</v>
      </c>
      <c r="O28" s="207">
        <v>0</v>
      </c>
      <c r="P28" s="242">
        <v>0</v>
      </c>
      <c r="Q28" s="242">
        <v>0</v>
      </c>
      <c r="R28" s="242">
        <v>0</v>
      </c>
      <c r="S28" s="242">
        <v>0</v>
      </c>
      <c r="T28" s="242">
        <v>0</v>
      </c>
      <c r="U28" s="242">
        <v>0</v>
      </c>
      <c r="V28" s="242">
        <v>7</v>
      </c>
      <c r="W28" s="242">
        <v>0</v>
      </c>
      <c r="X28" s="242">
        <v>0</v>
      </c>
      <c r="Y28" s="242">
        <v>0</v>
      </c>
      <c r="Z28" s="242">
        <v>0</v>
      </c>
      <c r="AA28" s="242">
        <v>0</v>
      </c>
      <c r="AB28" s="209">
        <f t="shared" si="7"/>
        <v>12.5</v>
      </c>
      <c r="AC28" s="210">
        <f t="shared" si="8"/>
        <v>0</v>
      </c>
      <c r="AD28" s="210">
        <f t="shared" si="9"/>
        <v>0</v>
      </c>
      <c r="AE28" s="210">
        <f t="shared" si="10"/>
        <v>0</v>
      </c>
      <c r="AF28" s="210">
        <f t="shared" si="11"/>
        <v>0</v>
      </c>
      <c r="AG28" s="211">
        <f t="shared" si="12"/>
        <v>0</v>
      </c>
      <c r="AH28" s="213">
        <f t="shared" si="13"/>
        <v>0.3125</v>
      </c>
      <c r="AI28" s="214">
        <f t="shared" si="14"/>
        <v>0</v>
      </c>
      <c r="AJ28" s="214">
        <f t="shared" si="15"/>
        <v>0</v>
      </c>
      <c r="AK28" s="214">
        <f t="shared" si="16"/>
        <v>0</v>
      </c>
      <c r="AL28" s="214">
        <f t="shared" si="17"/>
        <v>0</v>
      </c>
      <c r="AM28" s="216">
        <f t="shared" si="18"/>
        <v>0</v>
      </c>
      <c r="AN28" s="221">
        <f>IF(OR(GradeSheet!$M17="W (Withdrawn)", GradeSheet!$M17="I (Incomplete)"), 0, IF(AH28&gt;=65%, 1, 0))</f>
        <v>0</v>
      </c>
      <c r="AO28" s="133">
        <f>IF(OR(GradeSheet!$M17="W (Withdrawn)", GradeSheet!$M17="I (Incomplete)"), 0, IF(AI28&gt;=65%, 1, 0))</f>
        <v>0</v>
      </c>
      <c r="AP28" s="133">
        <f>IF(OR(GradeSheet!$M17="W (Withdrawn)", GradeSheet!$M17="I (Incomplete)"), 0, IF(AJ28&gt;=65%, 1, 0))</f>
        <v>0</v>
      </c>
      <c r="AQ28" s="133">
        <f>IF(OR(GradeSheet!$M17="W (Withdrawn)", GradeSheet!$M17="I (Incomplete)"), 0, IF(AK28&gt;=65%, 1, 0))</f>
        <v>0</v>
      </c>
      <c r="AR28" s="133">
        <f>IF(OR(GradeSheet!$M17="W (Withdrawn)", GradeSheet!$M17="I (Incomplete)"), 0, IF(AL28&gt;=65%, 1, 0))</f>
        <v>0</v>
      </c>
      <c r="AS28" s="222">
        <f>IF(OR(GradeSheet!$M17="W (Withdrawn)", GradeSheet!$M17="I (Incomplete)"), 0, IF(AM28&gt;=65%, 1, 0))</f>
        <v>0</v>
      </c>
      <c r="AT28" s="130"/>
      <c r="AU28" s="215">
        <f t="array" ref="AU28">IF($AT$15=0,0,MMULT($AH28:$AM28, AT$9:AT$14)/$AT$15)</f>
        <v>0.15625</v>
      </c>
      <c r="AV28" s="132">
        <f t="array" ref="AV28">IF($AU$15=0,0,MMULT($AH28:$AM28, AU$9:AU$14)/$AU$15)</f>
        <v>0</v>
      </c>
      <c r="AW28" s="132">
        <f t="array" ref="AW28">IF($AV$15=0,0,MMULT($AH28:$AM28, AV$9:AV$14)/$AV$15)</f>
        <v>0</v>
      </c>
      <c r="AX28" s="132">
        <f t="array" ref="AX28">IF($AW$15=0,0,MMULT($AH28:$AM28, AW$9:AW$14)/$AW$15)</f>
        <v>0</v>
      </c>
      <c r="AY28" s="132">
        <f t="array" ref="AY28">IF($AX$15=0,0,MMULT($AH28:$AM28, AX$9:AX$14)/$AX$15)</f>
        <v>0.15625</v>
      </c>
      <c r="AZ28" s="132">
        <f t="array" ref="AZ28">IF($AY$15=0,0,MMULT($AH28:$AM28, AY$9:AY$14)/$AY$15)</f>
        <v>0</v>
      </c>
      <c r="BA28" s="132">
        <f t="array" ref="BA28">IF($AZ$15=0,0,MMULT($AH28:$AM28, AZ$9:AZ$14)/$AZ$15)</f>
        <v>0</v>
      </c>
      <c r="BB28" s="132">
        <f t="array" ref="BB28">IF($BA$15=0,0,MMULT($AH28:$AM28, BA$9:BA$14)/$BA$15)</f>
        <v>0</v>
      </c>
      <c r="BC28" s="132">
        <f t="array" ref="BC28">IF($BB$15=0,0,MMULT($AH28:$AM28, BB$9:BB$14)/$BB$15)</f>
        <v>0.15625</v>
      </c>
      <c r="BD28" s="132">
        <f t="array" ref="BD28">IF($BC$15=0,0,MMULT($AH28:$AM28, BC$9:BC$14)/$BC$15)</f>
        <v>0.15625</v>
      </c>
      <c r="BE28" s="132">
        <f t="array" ref="BE28">IF($BD$15=0,0,MMULT($AH28:$AM28, BD$9:BD$14)/$BD$15)</f>
        <v>0</v>
      </c>
      <c r="BF28" s="238">
        <f t="array" ref="BF28">IF($BE$15=0,0,MMULT($AH28:$AM28, BE$9:BE$14)/$BE$15)</f>
        <v>0</v>
      </c>
      <c r="BG28" s="217">
        <f>IF(OR(GradeSheet!$M17="W (Withdrawn)", GradeSheet!$M17="I (Incomplete)"), 0, IF(AU28&gt;=65%, 1, 0))</f>
        <v>0</v>
      </c>
      <c r="BH28" s="133">
        <f>IF(OR(GradeSheet!$M17="W (Withdrawn)", GradeSheet!$M17="I (Incomplete)"), 0, IF(AV28&gt;=65%, 1, 0))</f>
        <v>0</v>
      </c>
      <c r="BI28" s="133">
        <f>IF(OR(GradeSheet!$M17="W (Withdrawn)", GradeSheet!$M17="I (Incomplete)"), 0, IF(AW28&gt;=65%, 1, 0))</f>
        <v>0</v>
      </c>
      <c r="BJ28" s="133">
        <f>IF(OR(GradeSheet!$M17="W (Withdrawn)", GradeSheet!$M17="I (Incomplete)"), 0, IF(AX28&gt;=65%, 1, 0))</f>
        <v>0</v>
      </c>
      <c r="BK28" s="133">
        <f>IF(OR(GradeSheet!$M17="W (Withdrawn)", GradeSheet!$M17="I (Incomplete)"), 0, IF(AY28&gt;=65%, 1, 0))</f>
        <v>0</v>
      </c>
      <c r="BL28" s="133">
        <f>IF(OR(GradeSheet!$M17="W (Withdrawn)", GradeSheet!$M17="I (Incomplete)"), 0, IF(AZ28&gt;=65%, 1, 0))</f>
        <v>0</v>
      </c>
      <c r="BM28" s="133">
        <f>IF(OR(GradeSheet!$M17="W (Withdrawn)", GradeSheet!$M17="I (Incomplete)"), 0, IF(BA28&gt;=65%, 1, 0))</f>
        <v>0</v>
      </c>
      <c r="BN28" s="133">
        <f>IF(OR(GradeSheet!$M17="W (Withdrawn)", GradeSheet!$M17="I (Incomplete)"), 0, IF(BB28&gt;=65%, 1, 0))</f>
        <v>0</v>
      </c>
      <c r="BO28" s="133">
        <f>IF(OR(GradeSheet!$M17="W (Withdrawn)", GradeSheet!$M17="I (Incomplete)"), 0, IF(BC28&gt;=65%, 1, 0))</f>
        <v>0</v>
      </c>
      <c r="BP28" s="133">
        <f>IF(OR(GradeSheet!$M17="W (Withdrawn)", GradeSheet!$M17="I (Incomplete)"), 0, IF(BD28&gt;=65%, 1, 0))</f>
        <v>0</v>
      </c>
      <c r="BQ28" s="133">
        <f>IF(OR(GradeSheet!$M17="W (Withdrawn)", GradeSheet!$M17="I (Incomplete)"), 0, IF(BE28&gt;=65%, 1, 0))</f>
        <v>0</v>
      </c>
      <c r="BR28" s="222">
        <f>IF(OR(GradeSheet!$M17="W (Withdrawn)", GradeSheet!$M17="I (Incomplete)"), 0, IF(BF28&gt;=65%, 1, 0))</f>
        <v>0</v>
      </c>
    </row>
    <row r="29" spans="1:70" ht="15.75" customHeight="1" thickBot="1">
      <c r="A29" s="158">
        <v>9</v>
      </c>
      <c r="B29" s="142">
        <f>GradeSheet!B18</f>
        <v>182014003</v>
      </c>
      <c r="C29" s="162" t="str">
        <f>GradeSheet!C18</f>
        <v>Sohanur Rahman</v>
      </c>
      <c r="D29" s="207">
        <v>6.5</v>
      </c>
      <c r="E29" s="207">
        <v>0</v>
      </c>
      <c r="F29" s="207">
        <v>0</v>
      </c>
      <c r="G29" s="207">
        <v>0</v>
      </c>
      <c r="H29" s="207">
        <v>0</v>
      </c>
      <c r="I29" s="207">
        <v>0</v>
      </c>
      <c r="J29" s="207">
        <v>0</v>
      </c>
      <c r="K29" s="207">
        <v>0</v>
      </c>
      <c r="L29" s="207">
        <v>0</v>
      </c>
      <c r="M29" s="207">
        <v>0</v>
      </c>
      <c r="N29" s="207">
        <v>0</v>
      </c>
      <c r="O29" s="207">
        <v>0</v>
      </c>
      <c r="P29" s="242">
        <v>0</v>
      </c>
      <c r="Q29" s="242">
        <v>0</v>
      </c>
      <c r="R29" s="242">
        <v>0</v>
      </c>
      <c r="S29" s="242">
        <v>0</v>
      </c>
      <c r="T29" s="242">
        <v>0</v>
      </c>
      <c r="U29" s="242">
        <v>0</v>
      </c>
      <c r="V29" s="242">
        <v>2</v>
      </c>
      <c r="W29" s="242">
        <v>0</v>
      </c>
      <c r="X29" s="242">
        <v>0</v>
      </c>
      <c r="Y29" s="242">
        <v>0</v>
      </c>
      <c r="Z29" s="242">
        <v>0</v>
      </c>
      <c r="AA29" s="242">
        <v>0</v>
      </c>
      <c r="AB29" s="209">
        <f t="shared" si="7"/>
        <v>8.5</v>
      </c>
      <c r="AC29" s="210">
        <f t="shared" si="8"/>
        <v>0</v>
      </c>
      <c r="AD29" s="210">
        <f t="shared" si="9"/>
        <v>0</v>
      </c>
      <c r="AE29" s="210">
        <f t="shared" si="10"/>
        <v>0</v>
      </c>
      <c r="AF29" s="210">
        <f t="shared" si="11"/>
        <v>0</v>
      </c>
      <c r="AG29" s="211">
        <f t="shared" si="12"/>
        <v>0</v>
      </c>
      <c r="AH29" s="213">
        <f t="shared" si="13"/>
        <v>0.21249999999999999</v>
      </c>
      <c r="AI29" s="214">
        <f t="shared" si="14"/>
        <v>0</v>
      </c>
      <c r="AJ29" s="214">
        <f t="shared" si="15"/>
        <v>0</v>
      </c>
      <c r="AK29" s="214">
        <f t="shared" si="16"/>
        <v>0</v>
      </c>
      <c r="AL29" s="214">
        <f t="shared" si="17"/>
        <v>0</v>
      </c>
      <c r="AM29" s="216">
        <f t="shared" si="18"/>
        <v>0</v>
      </c>
      <c r="AN29" s="221">
        <f>IF(OR(GradeSheet!$M18="W (Withdrawn)", GradeSheet!$M18="I (Incomplete)"), 0, IF(AH29&gt;=65%, 1, 0))</f>
        <v>0</v>
      </c>
      <c r="AO29" s="133">
        <f>IF(OR(GradeSheet!$M18="W (Withdrawn)", GradeSheet!$M18="I (Incomplete)"), 0, IF(AI29&gt;=65%, 1, 0))</f>
        <v>0</v>
      </c>
      <c r="AP29" s="133">
        <f>IF(OR(GradeSheet!$M18="W (Withdrawn)", GradeSheet!$M18="I (Incomplete)"), 0, IF(AJ29&gt;=65%, 1, 0))</f>
        <v>0</v>
      </c>
      <c r="AQ29" s="133">
        <f>IF(OR(GradeSheet!$M18="W (Withdrawn)", GradeSheet!$M18="I (Incomplete)"), 0, IF(AK29&gt;=65%, 1, 0))</f>
        <v>0</v>
      </c>
      <c r="AR29" s="133">
        <f>IF(OR(GradeSheet!$M18="W (Withdrawn)", GradeSheet!$M18="I (Incomplete)"), 0, IF(AL29&gt;=65%, 1, 0))</f>
        <v>0</v>
      </c>
      <c r="AS29" s="222">
        <f>IF(OR(GradeSheet!$M18="W (Withdrawn)", GradeSheet!$M18="I (Incomplete)"), 0, IF(AM29&gt;=65%, 1, 0))</f>
        <v>0</v>
      </c>
      <c r="AT29" s="130"/>
      <c r="AU29" s="215">
        <f t="array" ref="AU29">IF($AT$15=0,0,MMULT($AH29:$AM29, AT$9:AT$14)/$AT$15)</f>
        <v>0.10625</v>
      </c>
      <c r="AV29" s="132">
        <f t="array" ref="AV29">IF($AU$15=0,0,MMULT($AH29:$AM29, AU$9:AU$14)/$AU$15)</f>
        <v>0</v>
      </c>
      <c r="AW29" s="132">
        <f t="array" ref="AW29">IF($AV$15=0,0,MMULT($AH29:$AM29, AV$9:AV$14)/$AV$15)</f>
        <v>0</v>
      </c>
      <c r="AX29" s="132">
        <f t="array" ref="AX29">IF($AW$15=0,0,MMULT($AH29:$AM29, AW$9:AW$14)/$AW$15)</f>
        <v>0</v>
      </c>
      <c r="AY29" s="132">
        <f t="array" ref="AY29">IF($AX$15=0,0,MMULT($AH29:$AM29, AX$9:AX$14)/$AX$15)</f>
        <v>0.10625</v>
      </c>
      <c r="AZ29" s="132">
        <f t="array" ref="AZ29">IF($AY$15=0,0,MMULT($AH29:$AM29, AY$9:AY$14)/$AY$15)</f>
        <v>0</v>
      </c>
      <c r="BA29" s="132">
        <f t="array" ref="BA29">IF($AZ$15=0,0,MMULT($AH29:$AM29, AZ$9:AZ$14)/$AZ$15)</f>
        <v>0</v>
      </c>
      <c r="BB29" s="132">
        <f t="array" ref="BB29">IF($BA$15=0,0,MMULT($AH29:$AM29, BA$9:BA$14)/$BA$15)</f>
        <v>0</v>
      </c>
      <c r="BC29" s="132">
        <f t="array" ref="BC29">IF($BB$15=0,0,MMULT($AH29:$AM29, BB$9:BB$14)/$BB$15)</f>
        <v>0.10625</v>
      </c>
      <c r="BD29" s="132">
        <f t="array" ref="BD29">IF($BC$15=0,0,MMULT($AH29:$AM29, BC$9:BC$14)/$BC$15)</f>
        <v>0.10625</v>
      </c>
      <c r="BE29" s="132">
        <f t="array" ref="BE29">IF($BD$15=0,0,MMULT($AH29:$AM29, BD$9:BD$14)/$BD$15)</f>
        <v>0</v>
      </c>
      <c r="BF29" s="238">
        <f t="array" ref="BF29">IF($BE$15=0,0,MMULT($AH29:$AM29, BE$9:BE$14)/$BE$15)</f>
        <v>0</v>
      </c>
      <c r="BG29" s="217">
        <f>IF(OR(GradeSheet!$M18="W (Withdrawn)", GradeSheet!$M18="I (Incomplete)"), 0, IF(AU29&gt;=65%, 1, 0))</f>
        <v>0</v>
      </c>
      <c r="BH29" s="133">
        <f>IF(OR(GradeSheet!$M18="W (Withdrawn)", GradeSheet!$M18="I (Incomplete)"), 0, IF(AV29&gt;=65%, 1, 0))</f>
        <v>0</v>
      </c>
      <c r="BI29" s="133">
        <f>IF(OR(GradeSheet!$M18="W (Withdrawn)", GradeSheet!$M18="I (Incomplete)"), 0, IF(AW29&gt;=65%, 1, 0))</f>
        <v>0</v>
      </c>
      <c r="BJ29" s="133">
        <f>IF(OR(GradeSheet!$M18="W (Withdrawn)", GradeSheet!$M18="I (Incomplete)"), 0, IF(AX29&gt;=65%, 1, 0))</f>
        <v>0</v>
      </c>
      <c r="BK29" s="133">
        <f>IF(OR(GradeSheet!$M18="W (Withdrawn)", GradeSheet!$M18="I (Incomplete)"), 0, IF(AY29&gt;=65%, 1, 0))</f>
        <v>0</v>
      </c>
      <c r="BL29" s="133">
        <f>IF(OR(GradeSheet!$M18="W (Withdrawn)", GradeSheet!$M18="I (Incomplete)"), 0, IF(AZ29&gt;=65%, 1, 0))</f>
        <v>0</v>
      </c>
      <c r="BM29" s="133">
        <f>IF(OR(GradeSheet!$M18="W (Withdrawn)", GradeSheet!$M18="I (Incomplete)"), 0, IF(BA29&gt;=65%, 1, 0))</f>
        <v>0</v>
      </c>
      <c r="BN29" s="133">
        <f>IF(OR(GradeSheet!$M18="W (Withdrawn)", GradeSheet!$M18="I (Incomplete)"), 0, IF(BB29&gt;=65%, 1, 0))</f>
        <v>0</v>
      </c>
      <c r="BO29" s="133">
        <f>IF(OR(GradeSheet!$M18="W (Withdrawn)", GradeSheet!$M18="I (Incomplete)"), 0, IF(BC29&gt;=65%, 1, 0))</f>
        <v>0</v>
      </c>
      <c r="BP29" s="133">
        <f>IF(OR(GradeSheet!$M18="W (Withdrawn)", GradeSheet!$M18="I (Incomplete)"), 0, IF(BD29&gt;=65%, 1, 0))</f>
        <v>0</v>
      </c>
      <c r="BQ29" s="133">
        <f>IF(OR(GradeSheet!$M18="W (Withdrawn)", GradeSheet!$M18="I (Incomplete)"), 0, IF(BE29&gt;=65%, 1, 0))</f>
        <v>0</v>
      </c>
      <c r="BR29" s="222">
        <f>IF(OR(GradeSheet!$M18="W (Withdrawn)", GradeSheet!$M18="I (Incomplete)"), 0, IF(BF29&gt;=65%, 1, 0))</f>
        <v>0</v>
      </c>
    </row>
    <row r="30" spans="1:70" ht="15.75" customHeight="1" thickBot="1">
      <c r="A30" s="157">
        <v>10</v>
      </c>
      <c r="B30" s="142">
        <f>GradeSheet!B19</f>
        <v>182014006</v>
      </c>
      <c r="C30" s="162" t="str">
        <f>GradeSheet!C19</f>
        <v>Nisa Akter</v>
      </c>
      <c r="D30" s="207">
        <v>10.5</v>
      </c>
      <c r="E30" s="207">
        <v>0</v>
      </c>
      <c r="F30" s="207">
        <v>0</v>
      </c>
      <c r="G30" s="207">
        <v>0</v>
      </c>
      <c r="H30" s="207">
        <v>0</v>
      </c>
      <c r="I30" s="207">
        <v>0</v>
      </c>
      <c r="J30" s="207">
        <v>0</v>
      </c>
      <c r="K30" s="207">
        <v>2</v>
      </c>
      <c r="L30" s="207">
        <v>0</v>
      </c>
      <c r="M30" s="207">
        <v>0</v>
      </c>
      <c r="N30" s="207">
        <v>0</v>
      </c>
      <c r="O30" s="207">
        <v>0</v>
      </c>
      <c r="P30" s="242">
        <v>0</v>
      </c>
      <c r="Q30" s="242">
        <v>7</v>
      </c>
      <c r="R30" s="242">
        <v>0</v>
      </c>
      <c r="S30" s="242">
        <v>0</v>
      </c>
      <c r="T30" s="242">
        <v>0</v>
      </c>
      <c r="U30" s="242">
        <v>0</v>
      </c>
      <c r="V30" s="242">
        <v>14</v>
      </c>
      <c r="W30" s="242">
        <v>0</v>
      </c>
      <c r="X30" s="242">
        <v>0</v>
      </c>
      <c r="Y30" s="242">
        <v>0</v>
      </c>
      <c r="Z30" s="242">
        <v>0</v>
      </c>
      <c r="AA30" s="242">
        <v>0</v>
      </c>
      <c r="AB30" s="209">
        <f t="shared" si="7"/>
        <v>24.5</v>
      </c>
      <c r="AC30" s="210">
        <f t="shared" si="8"/>
        <v>9</v>
      </c>
      <c r="AD30" s="210">
        <f t="shared" si="9"/>
        <v>0</v>
      </c>
      <c r="AE30" s="210">
        <f t="shared" si="10"/>
        <v>0</v>
      </c>
      <c r="AF30" s="210">
        <f t="shared" si="11"/>
        <v>0</v>
      </c>
      <c r="AG30" s="211">
        <f t="shared" si="12"/>
        <v>0</v>
      </c>
      <c r="AH30" s="213">
        <f t="shared" si="13"/>
        <v>0.61250000000000004</v>
      </c>
      <c r="AI30" s="214">
        <f t="shared" si="14"/>
        <v>0.22500000000000001</v>
      </c>
      <c r="AJ30" s="214">
        <f t="shared" si="15"/>
        <v>0</v>
      </c>
      <c r="AK30" s="214">
        <f t="shared" si="16"/>
        <v>0</v>
      </c>
      <c r="AL30" s="214">
        <f t="shared" si="17"/>
        <v>0</v>
      </c>
      <c r="AM30" s="216">
        <f t="shared" si="18"/>
        <v>0</v>
      </c>
      <c r="AN30" s="221">
        <f>IF(OR(GradeSheet!$M19="W (Withdrawn)", GradeSheet!$M19="I (Incomplete)"), 0, IF(AH30&gt;=65%, 1, 0))</f>
        <v>0</v>
      </c>
      <c r="AO30" s="133">
        <f>IF(OR(GradeSheet!$M19="W (Withdrawn)", GradeSheet!$M19="I (Incomplete)"), 0, IF(AI30&gt;=65%, 1, 0))</f>
        <v>0</v>
      </c>
      <c r="AP30" s="133">
        <f>IF(OR(GradeSheet!$M19="W (Withdrawn)", GradeSheet!$M19="I (Incomplete)"), 0, IF(AJ30&gt;=65%, 1, 0))</f>
        <v>0</v>
      </c>
      <c r="AQ30" s="133">
        <f>IF(OR(GradeSheet!$M19="W (Withdrawn)", GradeSheet!$M19="I (Incomplete)"), 0, IF(AK30&gt;=65%, 1, 0))</f>
        <v>0</v>
      </c>
      <c r="AR30" s="133">
        <f>IF(OR(GradeSheet!$M19="W (Withdrawn)", GradeSheet!$M19="I (Incomplete)"), 0, IF(AL30&gt;=65%, 1, 0))</f>
        <v>0</v>
      </c>
      <c r="AS30" s="222">
        <f>IF(OR(GradeSheet!$M19="W (Withdrawn)", GradeSheet!$M19="I (Incomplete)"), 0, IF(AM30&gt;=65%, 1, 0))</f>
        <v>0</v>
      </c>
      <c r="AT30" s="130"/>
      <c r="AU30" s="215">
        <f t="array" ref="AU30">IF($AT$15=0,0,MMULT($AH30:$AM30, AT$9:AT$14)/$AT$15)</f>
        <v>0.41875000000000001</v>
      </c>
      <c r="AV30" s="132">
        <f t="array" ref="AV30">IF($AU$15=0,0,MMULT($AH30:$AM30, AU$9:AU$14)/$AU$15)</f>
        <v>0</v>
      </c>
      <c r="AW30" s="132">
        <f t="array" ref="AW30">IF($AV$15=0,0,MMULT($AH30:$AM30, AV$9:AV$14)/$AV$15)</f>
        <v>0</v>
      </c>
      <c r="AX30" s="132">
        <f t="array" ref="AX30">IF($AW$15=0,0,MMULT($AH30:$AM30, AW$9:AW$14)/$AW$15)</f>
        <v>0</v>
      </c>
      <c r="AY30" s="132">
        <f t="array" ref="AY30">IF($AX$15=0,0,MMULT($AH30:$AM30, AX$9:AX$14)/$AX$15)</f>
        <v>0.41875000000000001</v>
      </c>
      <c r="AZ30" s="132">
        <f t="array" ref="AZ30">IF($AY$15=0,0,MMULT($AH30:$AM30, AY$9:AY$14)/$AY$15)</f>
        <v>0</v>
      </c>
      <c r="BA30" s="132">
        <f t="array" ref="BA30">IF($AZ$15=0,0,MMULT($AH30:$AM30, AZ$9:AZ$14)/$AZ$15)</f>
        <v>0</v>
      </c>
      <c r="BB30" s="132">
        <f t="array" ref="BB30">IF($BA$15=0,0,MMULT($AH30:$AM30, BA$9:BA$14)/$BA$15)</f>
        <v>0</v>
      </c>
      <c r="BC30" s="132">
        <f t="array" ref="BC30">IF($BB$15=0,0,MMULT($AH30:$AM30, BB$9:BB$14)/$BB$15)</f>
        <v>0.41875000000000001</v>
      </c>
      <c r="BD30" s="132">
        <f t="array" ref="BD30">IF($BC$15=0,0,MMULT($AH30:$AM30, BC$9:BC$14)/$BC$15)</f>
        <v>0.41875000000000001</v>
      </c>
      <c r="BE30" s="132">
        <f t="array" ref="BE30">IF($BD$15=0,0,MMULT($AH30:$AM30, BD$9:BD$14)/$BD$15)</f>
        <v>0</v>
      </c>
      <c r="BF30" s="238">
        <f t="array" ref="BF30">IF($BE$15=0,0,MMULT($AH30:$AM30, BE$9:BE$14)/$BE$15)</f>
        <v>0</v>
      </c>
      <c r="BG30" s="217">
        <f>IF(OR(GradeSheet!$M19="W (Withdrawn)", GradeSheet!$M19="I (Incomplete)"), 0, IF(AU30&gt;=65%, 1, 0))</f>
        <v>0</v>
      </c>
      <c r="BH30" s="133">
        <f>IF(OR(GradeSheet!$M19="W (Withdrawn)", GradeSheet!$M19="I (Incomplete)"), 0, IF(AV30&gt;=65%, 1, 0))</f>
        <v>0</v>
      </c>
      <c r="BI30" s="133">
        <f>IF(OR(GradeSheet!$M19="W (Withdrawn)", GradeSheet!$M19="I (Incomplete)"), 0, IF(AW30&gt;=65%, 1, 0))</f>
        <v>0</v>
      </c>
      <c r="BJ30" s="133">
        <f>IF(OR(GradeSheet!$M19="W (Withdrawn)", GradeSheet!$M19="I (Incomplete)"), 0, IF(AX30&gt;=65%, 1, 0))</f>
        <v>0</v>
      </c>
      <c r="BK30" s="133">
        <f>IF(OR(GradeSheet!$M19="W (Withdrawn)", GradeSheet!$M19="I (Incomplete)"), 0, IF(AY30&gt;=65%, 1, 0))</f>
        <v>0</v>
      </c>
      <c r="BL30" s="133">
        <f>IF(OR(GradeSheet!$M19="W (Withdrawn)", GradeSheet!$M19="I (Incomplete)"), 0, IF(AZ30&gt;=65%, 1, 0))</f>
        <v>0</v>
      </c>
      <c r="BM30" s="133">
        <f>IF(OR(GradeSheet!$M19="W (Withdrawn)", GradeSheet!$M19="I (Incomplete)"), 0, IF(BA30&gt;=65%, 1, 0))</f>
        <v>0</v>
      </c>
      <c r="BN30" s="133">
        <f>IF(OR(GradeSheet!$M19="W (Withdrawn)", GradeSheet!$M19="I (Incomplete)"), 0, IF(BB30&gt;=65%, 1, 0))</f>
        <v>0</v>
      </c>
      <c r="BO30" s="133">
        <f>IF(OR(GradeSheet!$M19="W (Withdrawn)", GradeSheet!$M19="I (Incomplete)"), 0, IF(BC30&gt;=65%, 1, 0))</f>
        <v>0</v>
      </c>
      <c r="BP30" s="133">
        <f>IF(OR(GradeSheet!$M19="W (Withdrawn)", GradeSheet!$M19="I (Incomplete)"), 0, IF(BD30&gt;=65%, 1, 0))</f>
        <v>0</v>
      </c>
      <c r="BQ30" s="133">
        <f>IF(OR(GradeSheet!$M19="W (Withdrawn)", GradeSheet!$M19="I (Incomplete)"), 0, IF(BE30&gt;=65%, 1, 0))</f>
        <v>0</v>
      </c>
      <c r="BR30" s="222">
        <f>IF(OR(GradeSheet!$M19="W (Withdrawn)", GradeSheet!$M19="I (Incomplete)"), 0, IF(BF30&gt;=65%, 1, 0))</f>
        <v>0</v>
      </c>
    </row>
    <row r="31" spans="1:70" ht="15.75" customHeight="1" thickBot="1">
      <c r="A31" s="158">
        <v>11</v>
      </c>
      <c r="B31" s="142">
        <f>GradeSheet!B20</f>
        <v>182014035</v>
      </c>
      <c r="C31" s="162" t="str">
        <f>GradeSheet!C20</f>
        <v>Md. Ahsan Habib Atik</v>
      </c>
      <c r="D31" s="207">
        <v>4.5</v>
      </c>
      <c r="E31" s="207">
        <v>0</v>
      </c>
      <c r="F31" s="207">
        <v>0</v>
      </c>
      <c r="G31" s="207">
        <v>0</v>
      </c>
      <c r="H31" s="207">
        <v>0</v>
      </c>
      <c r="I31" s="207">
        <v>0</v>
      </c>
      <c r="J31" s="207">
        <v>0</v>
      </c>
      <c r="K31" s="207">
        <v>0</v>
      </c>
      <c r="L31" s="207">
        <v>0</v>
      </c>
      <c r="M31" s="207">
        <v>0</v>
      </c>
      <c r="N31" s="207">
        <v>0</v>
      </c>
      <c r="O31" s="207">
        <v>0</v>
      </c>
      <c r="P31" s="242">
        <v>0</v>
      </c>
      <c r="Q31" s="242">
        <v>0</v>
      </c>
      <c r="R31" s="242">
        <v>0</v>
      </c>
      <c r="S31" s="242">
        <v>0</v>
      </c>
      <c r="T31" s="242">
        <v>0</v>
      </c>
      <c r="U31" s="242">
        <v>0</v>
      </c>
      <c r="V31" s="242">
        <v>0</v>
      </c>
      <c r="W31" s="242">
        <v>0</v>
      </c>
      <c r="X31" s="242">
        <v>0</v>
      </c>
      <c r="Y31" s="242">
        <v>0</v>
      </c>
      <c r="Z31" s="242">
        <v>0</v>
      </c>
      <c r="AA31" s="242">
        <v>0</v>
      </c>
      <c r="AB31" s="209">
        <f t="shared" si="7"/>
        <v>4.5</v>
      </c>
      <c r="AC31" s="210">
        <f t="shared" si="8"/>
        <v>0</v>
      </c>
      <c r="AD31" s="210">
        <f t="shared" si="9"/>
        <v>0</v>
      </c>
      <c r="AE31" s="210">
        <f t="shared" si="10"/>
        <v>0</v>
      </c>
      <c r="AF31" s="210">
        <f t="shared" si="11"/>
        <v>0</v>
      </c>
      <c r="AG31" s="211">
        <f t="shared" si="12"/>
        <v>0</v>
      </c>
      <c r="AH31" s="213">
        <f t="shared" si="13"/>
        <v>0.1125</v>
      </c>
      <c r="AI31" s="214">
        <f t="shared" si="14"/>
        <v>0</v>
      </c>
      <c r="AJ31" s="214">
        <f t="shared" si="15"/>
        <v>0</v>
      </c>
      <c r="AK31" s="214">
        <f t="shared" si="16"/>
        <v>0</v>
      </c>
      <c r="AL31" s="214">
        <f t="shared" si="17"/>
        <v>0</v>
      </c>
      <c r="AM31" s="216">
        <f t="shared" si="18"/>
        <v>0</v>
      </c>
      <c r="AN31" s="221">
        <f>IF(OR(GradeSheet!$M20="W (Withdrawn)", GradeSheet!$M20="I (Incomplete)"), 0, IF(AH31&gt;=65%, 1, 0))</f>
        <v>0</v>
      </c>
      <c r="AO31" s="133">
        <f>IF(OR(GradeSheet!$M20="W (Withdrawn)", GradeSheet!$M20="I (Incomplete)"), 0, IF(AI31&gt;=65%, 1, 0))</f>
        <v>0</v>
      </c>
      <c r="AP31" s="133">
        <f>IF(OR(GradeSheet!$M20="W (Withdrawn)", GradeSheet!$M20="I (Incomplete)"), 0, IF(AJ31&gt;=65%, 1, 0))</f>
        <v>0</v>
      </c>
      <c r="AQ31" s="133">
        <f>IF(OR(GradeSheet!$M20="W (Withdrawn)", GradeSheet!$M20="I (Incomplete)"), 0, IF(AK31&gt;=65%, 1, 0))</f>
        <v>0</v>
      </c>
      <c r="AR31" s="133">
        <f>IF(OR(GradeSheet!$M20="W (Withdrawn)", GradeSheet!$M20="I (Incomplete)"), 0, IF(AL31&gt;=65%, 1, 0))</f>
        <v>0</v>
      </c>
      <c r="AS31" s="222">
        <f>IF(OR(GradeSheet!$M20="W (Withdrawn)", GradeSheet!$M20="I (Incomplete)"), 0, IF(AM31&gt;=65%, 1, 0))</f>
        <v>0</v>
      </c>
      <c r="AT31" s="130"/>
      <c r="AU31" s="215">
        <f t="array" ref="AU31">IF($AT$15=0,0,MMULT($AH31:$AM31, AT$9:AT$14)/$AT$15)</f>
        <v>5.6250000000000001E-2</v>
      </c>
      <c r="AV31" s="132">
        <f t="array" ref="AV31">IF($AU$15=0,0,MMULT($AH31:$AM31, AU$9:AU$14)/$AU$15)</f>
        <v>0</v>
      </c>
      <c r="AW31" s="132">
        <f t="array" ref="AW31">IF($AV$15=0,0,MMULT($AH31:$AM31, AV$9:AV$14)/$AV$15)</f>
        <v>0</v>
      </c>
      <c r="AX31" s="132">
        <f t="array" ref="AX31">IF($AW$15=0,0,MMULT($AH31:$AM31, AW$9:AW$14)/$AW$15)</f>
        <v>0</v>
      </c>
      <c r="AY31" s="132">
        <f t="array" ref="AY31">IF($AX$15=0,0,MMULT($AH31:$AM31, AX$9:AX$14)/$AX$15)</f>
        <v>5.6250000000000001E-2</v>
      </c>
      <c r="AZ31" s="132">
        <f t="array" ref="AZ31">IF($AY$15=0,0,MMULT($AH31:$AM31, AY$9:AY$14)/$AY$15)</f>
        <v>0</v>
      </c>
      <c r="BA31" s="132">
        <f t="array" ref="BA31">IF($AZ$15=0,0,MMULT($AH31:$AM31, AZ$9:AZ$14)/$AZ$15)</f>
        <v>0</v>
      </c>
      <c r="BB31" s="132">
        <f t="array" ref="BB31">IF($BA$15=0,0,MMULT($AH31:$AM31, BA$9:BA$14)/$BA$15)</f>
        <v>0</v>
      </c>
      <c r="BC31" s="132">
        <f t="array" ref="BC31">IF($BB$15=0,0,MMULT($AH31:$AM31, BB$9:BB$14)/$BB$15)</f>
        <v>5.6250000000000001E-2</v>
      </c>
      <c r="BD31" s="132">
        <f t="array" ref="BD31">IF($BC$15=0,0,MMULT($AH31:$AM31, BC$9:BC$14)/$BC$15)</f>
        <v>5.6250000000000001E-2</v>
      </c>
      <c r="BE31" s="132">
        <f t="array" ref="BE31">IF($BD$15=0,0,MMULT($AH31:$AM31, BD$9:BD$14)/$BD$15)</f>
        <v>0</v>
      </c>
      <c r="BF31" s="238">
        <f t="array" ref="BF31">IF($BE$15=0,0,MMULT($AH31:$AM31, BE$9:BE$14)/$BE$15)</f>
        <v>0</v>
      </c>
      <c r="BG31" s="217">
        <f>IF(OR(GradeSheet!$M20="W (Withdrawn)", GradeSheet!$M20="I (Incomplete)"), 0, IF(AU31&gt;=65%, 1, 0))</f>
        <v>0</v>
      </c>
      <c r="BH31" s="133">
        <f>IF(OR(GradeSheet!$M20="W (Withdrawn)", GradeSheet!$M20="I (Incomplete)"), 0, IF(AV31&gt;=65%, 1, 0))</f>
        <v>0</v>
      </c>
      <c r="BI31" s="133">
        <f>IF(OR(GradeSheet!$M20="W (Withdrawn)", GradeSheet!$M20="I (Incomplete)"), 0, IF(AW31&gt;=65%, 1, 0))</f>
        <v>0</v>
      </c>
      <c r="BJ31" s="133">
        <f>IF(OR(GradeSheet!$M20="W (Withdrawn)", GradeSheet!$M20="I (Incomplete)"), 0, IF(AX31&gt;=65%, 1, 0))</f>
        <v>0</v>
      </c>
      <c r="BK31" s="133">
        <f>IF(OR(GradeSheet!$M20="W (Withdrawn)", GradeSheet!$M20="I (Incomplete)"), 0, IF(AY31&gt;=65%, 1, 0))</f>
        <v>0</v>
      </c>
      <c r="BL31" s="133">
        <f>IF(OR(GradeSheet!$M20="W (Withdrawn)", GradeSheet!$M20="I (Incomplete)"), 0, IF(AZ31&gt;=65%, 1, 0))</f>
        <v>0</v>
      </c>
      <c r="BM31" s="133">
        <f>IF(OR(GradeSheet!$M20="W (Withdrawn)", GradeSheet!$M20="I (Incomplete)"), 0, IF(BA31&gt;=65%, 1, 0))</f>
        <v>0</v>
      </c>
      <c r="BN31" s="133">
        <f>IF(OR(GradeSheet!$M20="W (Withdrawn)", GradeSheet!$M20="I (Incomplete)"), 0, IF(BB31&gt;=65%, 1, 0))</f>
        <v>0</v>
      </c>
      <c r="BO31" s="133">
        <f>IF(OR(GradeSheet!$M20="W (Withdrawn)", GradeSheet!$M20="I (Incomplete)"), 0, IF(BC31&gt;=65%, 1, 0))</f>
        <v>0</v>
      </c>
      <c r="BP31" s="133">
        <f>IF(OR(GradeSheet!$M20="W (Withdrawn)", GradeSheet!$M20="I (Incomplete)"), 0, IF(BD31&gt;=65%, 1, 0))</f>
        <v>0</v>
      </c>
      <c r="BQ31" s="133">
        <f>IF(OR(GradeSheet!$M20="W (Withdrawn)", GradeSheet!$M20="I (Incomplete)"), 0, IF(BE31&gt;=65%, 1, 0))</f>
        <v>0</v>
      </c>
      <c r="BR31" s="222">
        <f>IF(OR(GradeSheet!$M20="W (Withdrawn)", GradeSheet!$M20="I (Incomplete)"), 0, IF(BF31&gt;=65%, 1, 0))</f>
        <v>0</v>
      </c>
    </row>
    <row r="32" spans="1:70" ht="15.75" customHeight="1" thickBot="1">
      <c r="A32" s="157">
        <v>12</v>
      </c>
      <c r="B32" s="142">
        <f>GradeSheet!B21</f>
        <v>182014036</v>
      </c>
      <c r="C32" s="162" t="str">
        <f>GradeSheet!C21</f>
        <v>Md. Abir Ahmad</v>
      </c>
      <c r="D32" s="207">
        <v>5.5</v>
      </c>
      <c r="E32" s="207">
        <v>0</v>
      </c>
      <c r="F32" s="207">
        <v>0</v>
      </c>
      <c r="G32" s="207">
        <v>0</v>
      </c>
      <c r="H32" s="207">
        <v>0</v>
      </c>
      <c r="I32" s="207">
        <v>0</v>
      </c>
      <c r="J32" s="207">
        <v>0</v>
      </c>
      <c r="K32" s="207">
        <v>0</v>
      </c>
      <c r="L32" s="207">
        <v>0</v>
      </c>
      <c r="M32" s="207">
        <v>0</v>
      </c>
      <c r="N32" s="207">
        <v>0</v>
      </c>
      <c r="O32" s="207">
        <v>0</v>
      </c>
      <c r="P32" s="242">
        <v>0</v>
      </c>
      <c r="Q32" s="242">
        <v>0</v>
      </c>
      <c r="R32" s="242">
        <v>0</v>
      </c>
      <c r="S32" s="242">
        <v>0</v>
      </c>
      <c r="T32" s="242">
        <v>0</v>
      </c>
      <c r="U32" s="242">
        <v>0</v>
      </c>
      <c r="V32" s="242">
        <v>0</v>
      </c>
      <c r="W32" s="242">
        <v>0</v>
      </c>
      <c r="X32" s="242">
        <v>0</v>
      </c>
      <c r="Y32" s="242">
        <v>0</v>
      </c>
      <c r="Z32" s="242">
        <v>0</v>
      </c>
      <c r="AA32" s="242">
        <v>0</v>
      </c>
      <c r="AB32" s="209">
        <f t="shared" si="7"/>
        <v>5.5</v>
      </c>
      <c r="AC32" s="210">
        <f t="shared" si="8"/>
        <v>0</v>
      </c>
      <c r="AD32" s="210">
        <f t="shared" si="9"/>
        <v>0</v>
      </c>
      <c r="AE32" s="210">
        <f t="shared" si="10"/>
        <v>0</v>
      </c>
      <c r="AF32" s="210">
        <f t="shared" si="11"/>
        <v>0</v>
      </c>
      <c r="AG32" s="211">
        <f t="shared" si="12"/>
        <v>0</v>
      </c>
      <c r="AH32" s="213">
        <f t="shared" si="13"/>
        <v>0.13750000000000001</v>
      </c>
      <c r="AI32" s="214">
        <f t="shared" si="14"/>
        <v>0</v>
      </c>
      <c r="AJ32" s="214">
        <f t="shared" si="15"/>
        <v>0</v>
      </c>
      <c r="AK32" s="214">
        <f t="shared" si="16"/>
        <v>0</v>
      </c>
      <c r="AL32" s="214">
        <f t="shared" si="17"/>
        <v>0</v>
      </c>
      <c r="AM32" s="216">
        <f t="shared" si="18"/>
        <v>0</v>
      </c>
      <c r="AN32" s="221">
        <f>IF(OR(GradeSheet!$M21="W (Withdrawn)", GradeSheet!$M21="I (Incomplete)"), 0, IF(AH32&gt;=65%, 1, 0))</f>
        <v>0</v>
      </c>
      <c r="AO32" s="133">
        <f>IF(OR(GradeSheet!$M21="W (Withdrawn)", GradeSheet!$M21="I (Incomplete)"), 0, IF(AI32&gt;=65%, 1, 0))</f>
        <v>0</v>
      </c>
      <c r="AP32" s="133">
        <f>IF(OR(GradeSheet!$M21="W (Withdrawn)", GradeSheet!$M21="I (Incomplete)"), 0, IF(AJ32&gt;=65%, 1, 0))</f>
        <v>0</v>
      </c>
      <c r="AQ32" s="133">
        <f>IF(OR(GradeSheet!$M21="W (Withdrawn)", GradeSheet!$M21="I (Incomplete)"), 0, IF(AK32&gt;=65%, 1, 0))</f>
        <v>0</v>
      </c>
      <c r="AR32" s="133">
        <f>IF(OR(GradeSheet!$M21="W (Withdrawn)", GradeSheet!$M21="I (Incomplete)"), 0, IF(AL32&gt;=65%, 1, 0))</f>
        <v>0</v>
      </c>
      <c r="AS32" s="222">
        <f>IF(OR(GradeSheet!$M21="W (Withdrawn)", GradeSheet!$M21="I (Incomplete)"), 0, IF(AM32&gt;=65%, 1, 0))</f>
        <v>0</v>
      </c>
      <c r="AT32" s="130"/>
      <c r="AU32" s="215">
        <f t="array" ref="AU32">IF($AT$15=0,0,MMULT($AH32:$AM32, AT$9:AT$14)/$AT$15)</f>
        <v>6.8750000000000006E-2</v>
      </c>
      <c r="AV32" s="132">
        <f t="array" ref="AV32">IF($AU$15=0,0,MMULT($AH32:$AM32, AU$9:AU$14)/$AU$15)</f>
        <v>0</v>
      </c>
      <c r="AW32" s="132">
        <f t="array" ref="AW32">IF($AV$15=0,0,MMULT($AH32:$AM32, AV$9:AV$14)/$AV$15)</f>
        <v>0</v>
      </c>
      <c r="AX32" s="132">
        <f t="array" ref="AX32">IF($AW$15=0,0,MMULT($AH32:$AM32, AW$9:AW$14)/$AW$15)</f>
        <v>0</v>
      </c>
      <c r="AY32" s="132">
        <f t="array" ref="AY32">IF($AX$15=0,0,MMULT($AH32:$AM32, AX$9:AX$14)/$AX$15)</f>
        <v>6.8750000000000006E-2</v>
      </c>
      <c r="AZ32" s="132">
        <f t="array" ref="AZ32">IF($AY$15=0,0,MMULT($AH32:$AM32, AY$9:AY$14)/$AY$15)</f>
        <v>0</v>
      </c>
      <c r="BA32" s="132">
        <f t="array" ref="BA32">IF($AZ$15=0,0,MMULT($AH32:$AM32, AZ$9:AZ$14)/$AZ$15)</f>
        <v>0</v>
      </c>
      <c r="BB32" s="132">
        <f t="array" ref="BB32">IF($BA$15=0,0,MMULT($AH32:$AM32, BA$9:BA$14)/$BA$15)</f>
        <v>0</v>
      </c>
      <c r="BC32" s="132">
        <f t="array" ref="BC32">IF($BB$15=0,0,MMULT($AH32:$AM32, BB$9:BB$14)/$BB$15)</f>
        <v>6.8750000000000006E-2</v>
      </c>
      <c r="BD32" s="132">
        <f t="array" ref="BD32">IF($BC$15=0,0,MMULT($AH32:$AM32, BC$9:BC$14)/$BC$15)</f>
        <v>6.8750000000000006E-2</v>
      </c>
      <c r="BE32" s="132">
        <f t="array" ref="BE32">IF($BD$15=0,0,MMULT($AH32:$AM32, BD$9:BD$14)/$BD$15)</f>
        <v>0</v>
      </c>
      <c r="BF32" s="238">
        <f t="array" ref="BF32">IF($BE$15=0,0,MMULT($AH32:$AM32, BE$9:BE$14)/$BE$15)</f>
        <v>0</v>
      </c>
      <c r="BG32" s="217">
        <f>IF(OR(GradeSheet!$M21="W (Withdrawn)", GradeSheet!$M21="I (Incomplete)"), 0, IF(AU32&gt;=65%, 1, 0))</f>
        <v>0</v>
      </c>
      <c r="BH32" s="133">
        <f>IF(OR(GradeSheet!$M21="W (Withdrawn)", GradeSheet!$M21="I (Incomplete)"), 0, IF(AV32&gt;=65%, 1, 0))</f>
        <v>0</v>
      </c>
      <c r="BI32" s="133">
        <f>IF(OR(GradeSheet!$M21="W (Withdrawn)", GradeSheet!$M21="I (Incomplete)"), 0, IF(AW32&gt;=65%, 1, 0))</f>
        <v>0</v>
      </c>
      <c r="BJ32" s="133">
        <f>IF(OR(GradeSheet!$M21="W (Withdrawn)", GradeSheet!$M21="I (Incomplete)"), 0, IF(AX32&gt;=65%, 1, 0))</f>
        <v>0</v>
      </c>
      <c r="BK32" s="133">
        <f>IF(OR(GradeSheet!$M21="W (Withdrawn)", GradeSheet!$M21="I (Incomplete)"), 0, IF(AY32&gt;=65%, 1, 0))</f>
        <v>0</v>
      </c>
      <c r="BL32" s="133">
        <f>IF(OR(GradeSheet!$M21="W (Withdrawn)", GradeSheet!$M21="I (Incomplete)"), 0, IF(AZ32&gt;=65%, 1, 0))</f>
        <v>0</v>
      </c>
      <c r="BM32" s="133">
        <f>IF(OR(GradeSheet!$M21="W (Withdrawn)", GradeSheet!$M21="I (Incomplete)"), 0, IF(BA32&gt;=65%, 1, 0))</f>
        <v>0</v>
      </c>
      <c r="BN32" s="133">
        <f>IF(OR(GradeSheet!$M21="W (Withdrawn)", GradeSheet!$M21="I (Incomplete)"), 0, IF(BB32&gt;=65%, 1, 0))</f>
        <v>0</v>
      </c>
      <c r="BO32" s="133">
        <f>IF(OR(GradeSheet!$M21="W (Withdrawn)", GradeSheet!$M21="I (Incomplete)"), 0, IF(BC32&gt;=65%, 1, 0))</f>
        <v>0</v>
      </c>
      <c r="BP32" s="133">
        <f>IF(OR(GradeSheet!$M21="W (Withdrawn)", GradeSheet!$M21="I (Incomplete)"), 0, IF(BD32&gt;=65%, 1, 0))</f>
        <v>0</v>
      </c>
      <c r="BQ32" s="133">
        <f>IF(OR(GradeSheet!$M21="W (Withdrawn)", GradeSheet!$M21="I (Incomplete)"), 0, IF(BE32&gt;=65%, 1, 0))</f>
        <v>0</v>
      </c>
      <c r="BR32" s="222">
        <f>IF(OR(GradeSheet!$M21="W (Withdrawn)", GradeSheet!$M21="I (Incomplete)"), 0, IF(BF32&gt;=65%, 1, 0))</f>
        <v>0</v>
      </c>
    </row>
    <row r="33" spans="1:70" ht="15.75" customHeight="1" thickBot="1">
      <c r="A33" s="158">
        <v>13</v>
      </c>
      <c r="B33" s="142">
        <f>GradeSheet!B22</f>
        <v>183014021</v>
      </c>
      <c r="C33" s="162" t="str">
        <f>GradeSheet!C22</f>
        <v>Ansa Tasfiha Suhi</v>
      </c>
      <c r="D33" s="207">
        <v>1</v>
      </c>
      <c r="E33" s="207">
        <v>0</v>
      </c>
      <c r="F33" s="207">
        <v>0</v>
      </c>
      <c r="G33" s="207">
        <v>0</v>
      </c>
      <c r="H33" s="207">
        <v>0</v>
      </c>
      <c r="I33" s="207">
        <v>0</v>
      </c>
      <c r="J33" s="207">
        <v>0</v>
      </c>
      <c r="K33" s="207">
        <v>0</v>
      </c>
      <c r="L33" s="207">
        <v>0</v>
      </c>
      <c r="M33" s="207">
        <v>0</v>
      </c>
      <c r="N33" s="207">
        <v>0</v>
      </c>
      <c r="O33" s="207">
        <v>0</v>
      </c>
      <c r="P33" s="242">
        <v>0</v>
      </c>
      <c r="Q33" s="242">
        <v>0</v>
      </c>
      <c r="R33" s="242">
        <v>0</v>
      </c>
      <c r="S33" s="242">
        <v>0</v>
      </c>
      <c r="T33" s="242">
        <v>0</v>
      </c>
      <c r="U33" s="242">
        <v>0</v>
      </c>
      <c r="V33" s="242">
        <v>4</v>
      </c>
      <c r="W33" s="242">
        <v>0</v>
      </c>
      <c r="X33" s="242">
        <v>0</v>
      </c>
      <c r="Y33" s="242">
        <v>0</v>
      </c>
      <c r="Z33" s="242">
        <v>0</v>
      </c>
      <c r="AA33" s="242">
        <v>0</v>
      </c>
      <c r="AB33" s="209">
        <f t="shared" si="7"/>
        <v>5</v>
      </c>
      <c r="AC33" s="210">
        <f t="shared" si="8"/>
        <v>0</v>
      </c>
      <c r="AD33" s="210">
        <f t="shared" si="9"/>
        <v>0</v>
      </c>
      <c r="AE33" s="210">
        <f t="shared" si="10"/>
        <v>0</v>
      </c>
      <c r="AF33" s="210">
        <f t="shared" si="11"/>
        <v>0</v>
      </c>
      <c r="AG33" s="211">
        <f t="shared" si="12"/>
        <v>0</v>
      </c>
      <c r="AH33" s="213">
        <f t="shared" si="13"/>
        <v>0.125</v>
      </c>
      <c r="AI33" s="214">
        <f t="shared" si="14"/>
        <v>0</v>
      </c>
      <c r="AJ33" s="214">
        <f t="shared" si="15"/>
        <v>0</v>
      </c>
      <c r="AK33" s="214">
        <f t="shared" si="16"/>
        <v>0</v>
      </c>
      <c r="AL33" s="214">
        <f t="shared" si="17"/>
        <v>0</v>
      </c>
      <c r="AM33" s="216">
        <f t="shared" si="18"/>
        <v>0</v>
      </c>
      <c r="AN33" s="221">
        <f>IF(OR(GradeSheet!$M22="W (Withdrawn)", GradeSheet!$M22="I (Incomplete)"), 0, IF(AH33&gt;=65%, 1, 0))</f>
        <v>0</v>
      </c>
      <c r="AO33" s="133">
        <f>IF(OR(GradeSheet!$M22="W (Withdrawn)", GradeSheet!$M22="I (Incomplete)"), 0, IF(AI33&gt;=65%, 1, 0))</f>
        <v>0</v>
      </c>
      <c r="AP33" s="133">
        <f>IF(OR(GradeSheet!$M22="W (Withdrawn)", GradeSheet!$M22="I (Incomplete)"), 0, IF(AJ33&gt;=65%, 1, 0))</f>
        <v>0</v>
      </c>
      <c r="AQ33" s="133">
        <f>IF(OR(GradeSheet!$M22="W (Withdrawn)", GradeSheet!$M22="I (Incomplete)"), 0, IF(AK33&gt;=65%, 1, 0))</f>
        <v>0</v>
      </c>
      <c r="AR33" s="133">
        <f>IF(OR(GradeSheet!$M22="W (Withdrawn)", GradeSheet!$M22="I (Incomplete)"), 0, IF(AL33&gt;=65%, 1, 0))</f>
        <v>0</v>
      </c>
      <c r="AS33" s="222">
        <f>IF(OR(GradeSheet!$M22="W (Withdrawn)", GradeSheet!$M22="I (Incomplete)"), 0, IF(AM33&gt;=65%, 1, 0))</f>
        <v>0</v>
      </c>
      <c r="AT33" s="130"/>
      <c r="AU33" s="215">
        <f t="array" ref="AU33">IF($AT$15=0,0,MMULT($AH33:$AM33, AT$9:AT$14)/$AT$15)</f>
        <v>6.25E-2</v>
      </c>
      <c r="AV33" s="132">
        <f t="array" ref="AV33">IF($AU$15=0,0,MMULT($AH33:$AM33, AU$9:AU$14)/$AU$15)</f>
        <v>0</v>
      </c>
      <c r="AW33" s="132">
        <f t="array" ref="AW33">IF($AV$15=0,0,MMULT($AH33:$AM33, AV$9:AV$14)/$AV$15)</f>
        <v>0</v>
      </c>
      <c r="AX33" s="132">
        <f t="array" ref="AX33">IF($AW$15=0,0,MMULT($AH33:$AM33, AW$9:AW$14)/$AW$15)</f>
        <v>0</v>
      </c>
      <c r="AY33" s="132">
        <f t="array" ref="AY33">IF($AX$15=0,0,MMULT($AH33:$AM33, AX$9:AX$14)/$AX$15)</f>
        <v>6.25E-2</v>
      </c>
      <c r="AZ33" s="132">
        <f t="array" ref="AZ33">IF($AY$15=0,0,MMULT($AH33:$AM33, AY$9:AY$14)/$AY$15)</f>
        <v>0</v>
      </c>
      <c r="BA33" s="132">
        <f t="array" ref="BA33">IF($AZ$15=0,0,MMULT($AH33:$AM33, AZ$9:AZ$14)/$AZ$15)</f>
        <v>0</v>
      </c>
      <c r="BB33" s="132">
        <f t="array" ref="BB33">IF($BA$15=0,0,MMULT($AH33:$AM33, BA$9:BA$14)/$BA$15)</f>
        <v>0</v>
      </c>
      <c r="BC33" s="132">
        <f t="array" ref="BC33">IF($BB$15=0,0,MMULT($AH33:$AM33, BB$9:BB$14)/$BB$15)</f>
        <v>6.25E-2</v>
      </c>
      <c r="BD33" s="132">
        <f t="array" ref="BD33">IF($BC$15=0,0,MMULT($AH33:$AM33, BC$9:BC$14)/$BC$15)</f>
        <v>6.25E-2</v>
      </c>
      <c r="BE33" s="132">
        <f t="array" ref="BE33">IF($BD$15=0,0,MMULT($AH33:$AM33, BD$9:BD$14)/$BD$15)</f>
        <v>0</v>
      </c>
      <c r="BF33" s="238">
        <f t="array" ref="BF33">IF($BE$15=0,0,MMULT($AH33:$AM33, BE$9:BE$14)/$BE$15)</f>
        <v>0</v>
      </c>
      <c r="BG33" s="217">
        <f>IF(OR(GradeSheet!$M22="W (Withdrawn)", GradeSheet!$M22="I (Incomplete)"), 0, IF(AU33&gt;=65%, 1, 0))</f>
        <v>0</v>
      </c>
      <c r="BH33" s="133">
        <f>IF(OR(GradeSheet!$M22="W (Withdrawn)", GradeSheet!$M22="I (Incomplete)"), 0, IF(AV33&gt;=65%, 1, 0))</f>
        <v>0</v>
      </c>
      <c r="BI33" s="133">
        <f>IF(OR(GradeSheet!$M22="W (Withdrawn)", GradeSheet!$M22="I (Incomplete)"), 0, IF(AW33&gt;=65%, 1, 0))</f>
        <v>0</v>
      </c>
      <c r="BJ33" s="133">
        <f>IF(OR(GradeSheet!$M22="W (Withdrawn)", GradeSheet!$M22="I (Incomplete)"), 0, IF(AX33&gt;=65%, 1, 0))</f>
        <v>0</v>
      </c>
      <c r="BK33" s="133">
        <f>IF(OR(GradeSheet!$M22="W (Withdrawn)", GradeSheet!$M22="I (Incomplete)"), 0, IF(AY33&gt;=65%, 1, 0))</f>
        <v>0</v>
      </c>
      <c r="BL33" s="133">
        <f>IF(OR(GradeSheet!$M22="W (Withdrawn)", GradeSheet!$M22="I (Incomplete)"), 0, IF(AZ33&gt;=65%, 1, 0))</f>
        <v>0</v>
      </c>
      <c r="BM33" s="133">
        <f>IF(OR(GradeSheet!$M22="W (Withdrawn)", GradeSheet!$M22="I (Incomplete)"), 0, IF(BA33&gt;=65%, 1, 0))</f>
        <v>0</v>
      </c>
      <c r="BN33" s="133">
        <f>IF(OR(GradeSheet!$M22="W (Withdrawn)", GradeSheet!$M22="I (Incomplete)"), 0, IF(BB33&gt;=65%, 1, 0))</f>
        <v>0</v>
      </c>
      <c r="BO33" s="133">
        <f>IF(OR(GradeSheet!$M22="W (Withdrawn)", GradeSheet!$M22="I (Incomplete)"), 0, IF(BC33&gt;=65%, 1, 0))</f>
        <v>0</v>
      </c>
      <c r="BP33" s="133">
        <f>IF(OR(GradeSheet!$M22="W (Withdrawn)", GradeSheet!$M22="I (Incomplete)"), 0, IF(BD33&gt;=65%, 1, 0))</f>
        <v>0</v>
      </c>
      <c r="BQ33" s="133">
        <f>IF(OR(GradeSheet!$M22="W (Withdrawn)", GradeSheet!$M22="I (Incomplete)"), 0, IF(BE33&gt;=65%, 1, 0))</f>
        <v>0</v>
      </c>
      <c r="BR33" s="222">
        <f>IF(OR(GradeSheet!$M22="W (Withdrawn)", GradeSheet!$M22="I (Incomplete)"), 0, IF(BF33&gt;=65%, 1, 0))</f>
        <v>0</v>
      </c>
    </row>
    <row r="34" spans="1:70" s="194" customFormat="1" ht="15.75" customHeight="1">
      <c r="A34" s="157">
        <v>14</v>
      </c>
      <c r="B34" s="142">
        <f>GradeSheet!B23</f>
        <v>183014079</v>
      </c>
      <c r="C34" s="162" t="str">
        <f>GradeSheet!C23</f>
        <v>Nafiur Rahman</v>
      </c>
      <c r="D34" s="207">
        <v>5</v>
      </c>
      <c r="E34" s="207">
        <v>0</v>
      </c>
      <c r="F34" s="207">
        <v>0</v>
      </c>
      <c r="G34" s="207">
        <v>0</v>
      </c>
      <c r="H34" s="207">
        <v>0</v>
      </c>
      <c r="I34" s="207">
        <v>0</v>
      </c>
      <c r="J34" s="207">
        <v>0</v>
      </c>
      <c r="K34" s="207">
        <v>0</v>
      </c>
      <c r="L34" s="207">
        <v>0</v>
      </c>
      <c r="M34" s="207">
        <v>0</v>
      </c>
      <c r="N34" s="207">
        <v>0</v>
      </c>
      <c r="O34" s="207">
        <v>0</v>
      </c>
      <c r="P34" s="242">
        <v>0</v>
      </c>
      <c r="Q34" s="242">
        <v>0</v>
      </c>
      <c r="R34" s="242">
        <v>0</v>
      </c>
      <c r="S34" s="242">
        <v>0</v>
      </c>
      <c r="T34" s="242">
        <v>0</v>
      </c>
      <c r="U34" s="242">
        <v>0</v>
      </c>
      <c r="V34" s="242">
        <v>3</v>
      </c>
      <c r="W34" s="242">
        <v>0</v>
      </c>
      <c r="X34" s="242">
        <v>0</v>
      </c>
      <c r="Y34" s="242">
        <v>0</v>
      </c>
      <c r="Z34" s="242">
        <v>0</v>
      </c>
      <c r="AA34" s="242">
        <v>0</v>
      </c>
      <c r="AB34" s="209">
        <f t="shared" si="7"/>
        <v>8</v>
      </c>
      <c r="AC34" s="210">
        <f t="shared" si="8"/>
        <v>0</v>
      </c>
      <c r="AD34" s="210">
        <f t="shared" si="9"/>
        <v>0</v>
      </c>
      <c r="AE34" s="210">
        <f t="shared" si="10"/>
        <v>0</v>
      </c>
      <c r="AF34" s="210">
        <f t="shared" si="11"/>
        <v>0</v>
      </c>
      <c r="AG34" s="211">
        <f t="shared" si="12"/>
        <v>0</v>
      </c>
      <c r="AH34" s="213">
        <f t="shared" si="13"/>
        <v>0.2</v>
      </c>
      <c r="AI34" s="214">
        <f t="shared" si="14"/>
        <v>0</v>
      </c>
      <c r="AJ34" s="214">
        <f t="shared" si="15"/>
        <v>0</v>
      </c>
      <c r="AK34" s="214">
        <f t="shared" si="16"/>
        <v>0</v>
      </c>
      <c r="AL34" s="214">
        <f t="shared" si="17"/>
        <v>0</v>
      </c>
      <c r="AM34" s="216">
        <f t="shared" si="18"/>
        <v>0</v>
      </c>
      <c r="AN34" s="221">
        <f>IF(OR(GradeSheet!$M23="W (Withdrawn)", GradeSheet!$M23="I (Incomplete)"), 0, IF(AH34&gt;=65%, 1, 0))</f>
        <v>0</v>
      </c>
      <c r="AO34" s="133">
        <f>IF(OR(GradeSheet!$M23="W (Withdrawn)", GradeSheet!$M23="I (Incomplete)"), 0, IF(AI34&gt;=65%, 1, 0))</f>
        <v>0</v>
      </c>
      <c r="AP34" s="133">
        <f>IF(OR(GradeSheet!$M23="W (Withdrawn)", GradeSheet!$M23="I (Incomplete)"), 0, IF(AJ34&gt;=65%, 1, 0))</f>
        <v>0</v>
      </c>
      <c r="AQ34" s="133">
        <f>IF(OR(GradeSheet!$M23="W (Withdrawn)", GradeSheet!$M23="I (Incomplete)"), 0, IF(AK34&gt;=65%, 1, 0))</f>
        <v>0</v>
      </c>
      <c r="AR34" s="133">
        <f>IF(OR(GradeSheet!$M23="W (Withdrawn)", GradeSheet!$M23="I (Incomplete)"), 0, IF(AL34&gt;=65%, 1, 0))</f>
        <v>0</v>
      </c>
      <c r="AS34" s="222">
        <f>IF(OR(GradeSheet!$M23="W (Withdrawn)", GradeSheet!$M23="I (Incomplete)"), 0, IF(AM34&gt;=65%, 1, 0))</f>
        <v>0</v>
      </c>
      <c r="AT34" s="130"/>
      <c r="AU34" s="215">
        <f t="array" ref="AU34">IF($AT$15=0,0,MMULT($AH34:$AM34, AT$9:AT$14)/$AT$15)</f>
        <v>0.1</v>
      </c>
      <c r="AV34" s="132">
        <f t="array" ref="AV34">IF($AU$15=0,0,MMULT($AH34:$AM34, AU$9:AU$14)/$AU$15)</f>
        <v>0</v>
      </c>
      <c r="AW34" s="132">
        <f t="array" ref="AW34">IF($AV$15=0,0,MMULT($AH34:$AM34, AV$9:AV$14)/$AV$15)</f>
        <v>0</v>
      </c>
      <c r="AX34" s="132">
        <f t="array" ref="AX34">IF($AW$15=0,0,MMULT($AH34:$AM34, AW$9:AW$14)/$AW$15)</f>
        <v>0</v>
      </c>
      <c r="AY34" s="132">
        <f t="array" ref="AY34">IF($AX$15=0,0,MMULT($AH34:$AM34, AX$9:AX$14)/$AX$15)</f>
        <v>0.1</v>
      </c>
      <c r="AZ34" s="132">
        <f t="array" ref="AZ34">IF($AY$15=0,0,MMULT($AH34:$AM34, AY$9:AY$14)/$AY$15)</f>
        <v>0</v>
      </c>
      <c r="BA34" s="132">
        <f t="array" ref="BA34">IF($AZ$15=0,0,MMULT($AH34:$AM34, AZ$9:AZ$14)/$AZ$15)</f>
        <v>0</v>
      </c>
      <c r="BB34" s="132">
        <f t="array" ref="BB34">IF($BA$15=0,0,MMULT($AH34:$AM34, BA$9:BA$14)/$BA$15)</f>
        <v>0</v>
      </c>
      <c r="BC34" s="132">
        <f t="array" ref="BC34">IF($BB$15=0,0,MMULT($AH34:$AM34, BB$9:BB$14)/$BB$15)</f>
        <v>0.1</v>
      </c>
      <c r="BD34" s="132">
        <f t="array" ref="BD34">IF($BC$15=0,0,MMULT($AH34:$AM34, BC$9:BC$14)/$BC$15)</f>
        <v>0.1</v>
      </c>
      <c r="BE34" s="132">
        <f t="array" ref="BE34">IF($BD$15=0,0,MMULT($AH34:$AM34, BD$9:BD$14)/$BD$15)</f>
        <v>0</v>
      </c>
      <c r="BF34" s="238">
        <f t="array" ref="BF34">IF($BE$15=0,0,MMULT($AH34:$AM34, BE$9:BE$14)/$BE$15)</f>
        <v>0</v>
      </c>
      <c r="BG34" s="217">
        <f>IF(OR(GradeSheet!$M23="W (Withdrawn)", GradeSheet!$M23="I (Incomplete)"), 0, IF(AU34&gt;=65%, 1, 0))</f>
        <v>0</v>
      </c>
      <c r="BH34" s="133">
        <f>IF(OR(GradeSheet!$M23="W (Withdrawn)", GradeSheet!$M23="I (Incomplete)"), 0, IF(AV34&gt;=65%, 1, 0))</f>
        <v>0</v>
      </c>
      <c r="BI34" s="133">
        <f>IF(OR(GradeSheet!$M23="W (Withdrawn)", GradeSheet!$M23="I (Incomplete)"), 0, IF(AW34&gt;=65%, 1, 0))</f>
        <v>0</v>
      </c>
      <c r="BJ34" s="133">
        <f>IF(OR(GradeSheet!$M23="W (Withdrawn)", GradeSheet!$M23="I (Incomplete)"), 0, IF(AX34&gt;=65%, 1, 0))</f>
        <v>0</v>
      </c>
      <c r="BK34" s="133">
        <f>IF(OR(GradeSheet!$M23="W (Withdrawn)", GradeSheet!$M23="I (Incomplete)"), 0, IF(AY34&gt;=65%, 1, 0))</f>
        <v>0</v>
      </c>
      <c r="BL34" s="133">
        <f>IF(OR(GradeSheet!$M23="W (Withdrawn)", GradeSheet!$M23="I (Incomplete)"), 0, IF(AZ34&gt;=65%, 1, 0))</f>
        <v>0</v>
      </c>
      <c r="BM34" s="133">
        <f>IF(OR(GradeSheet!$M23="W (Withdrawn)", GradeSheet!$M23="I (Incomplete)"), 0, IF(BA34&gt;=65%, 1, 0))</f>
        <v>0</v>
      </c>
      <c r="BN34" s="133">
        <f>IF(OR(GradeSheet!$M23="W (Withdrawn)", GradeSheet!$M23="I (Incomplete)"), 0, IF(BB34&gt;=65%, 1, 0))</f>
        <v>0</v>
      </c>
      <c r="BO34" s="133">
        <f>IF(OR(GradeSheet!$M23="W (Withdrawn)", GradeSheet!$M23="I (Incomplete)"), 0, IF(BC34&gt;=65%, 1, 0))</f>
        <v>0</v>
      </c>
      <c r="BP34" s="133">
        <f>IF(OR(GradeSheet!$M23="W (Withdrawn)", GradeSheet!$M23="I (Incomplete)"), 0, IF(BD34&gt;=65%, 1, 0))</f>
        <v>0</v>
      </c>
      <c r="BQ34" s="133">
        <f>IF(OR(GradeSheet!$M23="W (Withdrawn)", GradeSheet!$M23="I (Incomplete)"), 0, IF(BE34&gt;=65%, 1, 0))</f>
        <v>0</v>
      </c>
      <c r="BR34" s="222">
        <f>IF(OR(GradeSheet!$M23="W (Withdrawn)", GradeSheet!$M23="I (Incomplete)"), 0, IF(BF34&gt;=65%, 1, 0))</f>
        <v>0</v>
      </c>
    </row>
    <row r="35" spans="1:70" ht="15.75" customHeight="1" thickBot="1">
      <c r="A35" s="12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261" t="s">
        <v>153</v>
      </c>
      <c r="AO35" s="262"/>
      <c r="AP35" s="262"/>
      <c r="AQ35" s="262"/>
      <c r="AR35" s="262"/>
      <c r="AS35" s="263"/>
      <c r="AT35" s="33"/>
      <c r="AU35" s="122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261" t="s">
        <v>154</v>
      </c>
      <c r="BH35" s="281"/>
      <c r="BI35" s="281"/>
      <c r="BJ35" s="281"/>
      <c r="BK35" s="281"/>
      <c r="BL35" s="281"/>
      <c r="BM35" s="281"/>
      <c r="BN35" s="281"/>
      <c r="BO35" s="281"/>
      <c r="BP35" s="281"/>
      <c r="BQ35" s="281"/>
      <c r="BR35" s="282"/>
    </row>
    <row r="36" spans="1:70" ht="15.75" customHeight="1" thickBot="1">
      <c r="A36" s="123">
        <f>COUNTA(A21:A34)</f>
        <v>14</v>
      </c>
      <c r="B36" s="271" t="s">
        <v>155</v>
      </c>
      <c r="C36" s="266"/>
      <c r="D36" s="124">
        <f t="shared" ref="D36:AG36" si="19">AVERAGE(D21:D34)</f>
        <v>4.7142857142857144</v>
      </c>
      <c r="E36" s="124">
        <f t="shared" si="19"/>
        <v>0</v>
      </c>
      <c r="F36" s="124">
        <f t="shared" si="19"/>
        <v>0</v>
      </c>
      <c r="G36" s="124">
        <f t="shared" si="19"/>
        <v>0</v>
      </c>
      <c r="H36" s="124">
        <f t="shared" si="19"/>
        <v>0</v>
      </c>
      <c r="I36" s="125">
        <f t="shared" si="19"/>
        <v>0</v>
      </c>
      <c r="J36" s="124">
        <f t="shared" si="19"/>
        <v>0</v>
      </c>
      <c r="K36" s="124">
        <f t="shared" si="19"/>
        <v>1.2857142857142858</v>
      </c>
      <c r="L36" s="124">
        <f t="shared" si="19"/>
        <v>0</v>
      </c>
      <c r="M36" s="124">
        <f t="shared" si="19"/>
        <v>0</v>
      </c>
      <c r="N36" s="124">
        <f t="shared" si="19"/>
        <v>0</v>
      </c>
      <c r="O36" s="124">
        <f t="shared" si="19"/>
        <v>0</v>
      </c>
      <c r="P36" s="124">
        <f t="shared" si="19"/>
        <v>0</v>
      </c>
      <c r="Q36" s="124">
        <f t="shared" si="19"/>
        <v>3.5</v>
      </c>
      <c r="R36" s="124">
        <f t="shared" si="19"/>
        <v>0</v>
      </c>
      <c r="S36" s="124">
        <f t="shared" si="19"/>
        <v>0</v>
      </c>
      <c r="T36" s="124">
        <f t="shared" si="19"/>
        <v>0</v>
      </c>
      <c r="U36" s="124">
        <f t="shared" si="19"/>
        <v>0</v>
      </c>
      <c r="V36" s="124">
        <f t="shared" si="19"/>
        <v>4.5</v>
      </c>
      <c r="W36" s="124">
        <f t="shared" si="19"/>
        <v>0</v>
      </c>
      <c r="X36" s="124">
        <f t="shared" si="19"/>
        <v>0</v>
      </c>
      <c r="Y36" s="124">
        <f t="shared" si="19"/>
        <v>0</v>
      </c>
      <c r="Z36" s="124">
        <f t="shared" si="19"/>
        <v>0</v>
      </c>
      <c r="AA36" s="124">
        <f t="shared" si="19"/>
        <v>0</v>
      </c>
      <c r="AB36" s="124">
        <f t="shared" si="19"/>
        <v>9.2142857142857135</v>
      </c>
      <c r="AC36" s="124">
        <f t="shared" si="19"/>
        <v>4.7857142857142856</v>
      </c>
      <c r="AD36" s="124">
        <f t="shared" si="19"/>
        <v>0</v>
      </c>
      <c r="AE36" s="124">
        <f t="shared" si="19"/>
        <v>0</v>
      </c>
      <c r="AF36" s="124">
        <f t="shared" si="19"/>
        <v>0</v>
      </c>
      <c r="AG36" s="124">
        <f t="shared" si="19"/>
        <v>0</v>
      </c>
      <c r="AH36" s="61">
        <f>(SUMIFS(AH21:AH34,GradeSheet!$M$10:'GradeSheet'!$M$23,"&lt;&gt;W (Withdrawn)",GradeSheet!$M$10:'GradeSheet'!$M$23,"&lt;&gt;I (Incomplete)"))/($A$36-GradeSheet!$H$37-GradeSheet!$H$38)</f>
        <v>0.2303571428571429</v>
      </c>
      <c r="AI36" s="61">
        <f>(SUMIFS(AI21:AI34,GradeSheet!$M$10:'GradeSheet'!$M$23,"&lt;&gt;W (Withdrawn)",GradeSheet!$M$10:'GradeSheet'!$M$23,"&lt;&gt;I (Incomplete)"))/($A$36-GradeSheet!$H$37-GradeSheet!$H$38)</f>
        <v>0.11964285714285715</v>
      </c>
      <c r="AJ36" s="61">
        <f>(SUMIFS(AJ21:AJ34,GradeSheet!$M$10:'GradeSheet'!$M$23,"&lt;&gt;W (Withdrawn)",GradeSheet!$M$10:'GradeSheet'!$M$23,"&lt;&gt;I (Incomplete)"))/($A$36-GradeSheet!$H$37-GradeSheet!$H$38)</f>
        <v>0</v>
      </c>
      <c r="AK36" s="61">
        <f>(SUMIFS(AK21:AK34,GradeSheet!$M$10:'GradeSheet'!$M$23,"&lt;&gt;W (Withdrawn)",GradeSheet!$M$10:'GradeSheet'!$M$23,"&lt;&gt;I (Incomplete)"))/($A$36-GradeSheet!$H$37-GradeSheet!$H$38)</f>
        <v>0</v>
      </c>
      <c r="AL36" s="61">
        <f>(SUMIFS(AL21:AL34,GradeSheet!$M$10:'GradeSheet'!$M$23,"&lt;&gt;W (Withdrawn)",GradeSheet!$M$10:'GradeSheet'!$M$23,"&lt;&gt;I (Incomplete)"))/($A$36-GradeSheet!$H$37-GradeSheet!$H$38)</f>
        <v>0</v>
      </c>
      <c r="AM36" s="61">
        <f>(SUMIFS(AM21:AM34,GradeSheet!$M$10:'GradeSheet'!$M$23,"&lt;&gt;W (Withdrawn)",GradeSheet!$M$10:'GradeSheet'!$M$23,"&lt;&gt;I (Incomplete)"))/($A$36-GradeSheet!$H$37-GradeSheet!$H$38)</f>
        <v>0</v>
      </c>
      <c r="AN36" s="57">
        <f t="shared" ref="AN36:AS36" si="20">SUM(AN21:AN34)</f>
        <v>0</v>
      </c>
      <c r="AO36" s="57">
        <f t="shared" si="20"/>
        <v>0</v>
      </c>
      <c r="AP36" s="57">
        <f t="shared" si="20"/>
        <v>0</v>
      </c>
      <c r="AQ36" s="57">
        <f t="shared" si="20"/>
        <v>0</v>
      </c>
      <c r="AR36" s="58">
        <f t="shared" si="20"/>
        <v>0</v>
      </c>
      <c r="AS36" s="58">
        <f t="shared" si="20"/>
        <v>0</v>
      </c>
      <c r="AT36" s="56"/>
      <c r="AU36" s="61">
        <f>(SUMIFS(AU21:AU34,GradeSheet!$M$10:'GradeSheet'!$M$23,"&lt;&gt;W (Withdrawn)",GradeSheet!$M$10:'GradeSheet'!$M$23,"&lt;&gt;I (Incomplete)"))/($A$36-GradeSheet!$H$37-GradeSheet!$H$38)</f>
        <v>0.17500000000000002</v>
      </c>
      <c r="AV36" s="61">
        <f>(SUMIFS(AV21:AV34,GradeSheet!$M$10:'GradeSheet'!$M$23,"&lt;&gt;W (Withdrawn)",GradeSheet!$M$10:'GradeSheet'!$M$23,"&lt;&gt;I (Incomplete)"))/($A$36-GradeSheet!$H$37-GradeSheet!$H$38)</f>
        <v>0</v>
      </c>
      <c r="AW36" s="61">
        <f>(SUMIFS(AW21:AW34,GradeSheet!$M$10:'GradeSheet'!$M$23,"&lt;&gt;W (Withdrawn)",GradeSheet!$M$10:'GradeSheet'!$M$23,"&lt;&gt;I (Incomplete)"))/($A$36-GradeSheet!$H$37-GradeSheet!$H$38)</f>
        <v>0</v>
      </c>
      <c r="AX36" s="61">
        <f>(SUMIFS(AX21:AX34,GradeSheet!$M$10:'GradeSheet'!$M$23,"&lt;&gt;W (Withdrawn)",GradeSheet!$M$10:'GradeSheet'!$M$23,"&lt;&gt;I (Incomplete)"))/($A$36-GradeSheet!$H$37-GradeSheet!$H$38)</f>
        <v>0</v>
      </c>
      <c r="AY36" s="61">
        <f>(SUMIFS(AY21:AY34,GradeSheet!$M$10:'GradeSheet'!$M$23,"&lt;&gt;W (Withdrawn)",GradeSheet!$M$10:'GradeSheet'!$M$23,"&lt;&gt;I (Incomplete)"))/($A$36-GradeSheet!$H$37-GradeSheet!$H$38)</f>
        <v>0.17500000000000002</v>
      </c>
      <c r="AZ36" s="61">
        <f>(SUMIFS(AZ21:AZ34,GradeSheet!$M$10:'GradeSheet'!$M$23,"&lt;&gt;W (Withdrawn)",GradeSheet!$M$10:'GradeSheet'!$M$23,"&lt;&gt;I (Incomplete)"))/($A$36-GradeSheet!$H$37-GradeSheet!$H$38)</f>
        <v>0</v>
      </c>
      <c r="BA36" s="61">
        <f>(SUMIFS(BA21:BA34,GradeSheet!$M$10:'GradeSheet'!$M$23,"&lt;&gt;W (Withdrawn)",GradeSheet!$M$10:'GradeSheet'!$M$23,"&lt;&gt;I (Incomplete)"))/($A$36-GradeSheet!$H$37-GradeSheet!$H$38)</f>
        <v>0</v>
      </c>
      <c r="BB36" s="61">
        <f>(SUMIFS(BB21:BB34,GradeSheet!$M$10:'GradeSheet'!$M$23,"&lt;&gt;W (Withdrawn)",GradeSheet!$M$10:'GradeSheet'!$M$23,"&lt;&gt;I (Incomplete)"))/($A$36-GradeSheet!$H$37-GradeSheet!$H$38)</f>
        <v>0</v>
      </c>
      <c r="BC36" s="61">
        <f>(SUMIFS(BC21:BC34,GradeSheet!$M$10:'GradeSheet'!$M$23,"&lt;&gt;W (Withdrawn)",GradeSheet!$M$10:'GradeSheet'!$M$23,"&lt;&gt;I (Incomplete)"))/($A$36-GradeSheet!$H$37-GradeSheet!$H$38)</f>
        <v>0.17500000000000002</v>
      </c>
      <c r="BD36" s="61">
        <f>(SUMIFS(BD21:BD34,GradeSheet!$M$10:'GradeSheet'!$M$23,"&lt;&gt;W (Withdrawn)",GradeSheet!$M$10:'GradeSheet'!$M$23,"&lt;&gt;I (Incomplete)"))/($A$36-GradeSheet!$H$37-GradeSheet!$H$38)</f>
        <v>0.17500000000000002</v>
      </c>
      <c r="BE36" s="61">
        <f>(SUMIFS(BE21:BE34,GradeSheet!$M$10:'GradeSheet'!$M$23,"&lt;&gt;W (Withdrawn)",GradeSheet!$M$10:'GradeSheet'!$M$23,"&lt;&gt;I (Incomplete)"))/($A$36-GradeSheet!$H$37-GradeSheet!$H$38)</f>
        <v>0</v>
      </c>
      <c r="BF36" s="61">
        <f>(SUMIFS(BF21:BF34,GradeSheet!$M$10:'GradeSheet'!$M$23,"&lt;&gt;W (Withdrawn)",GradeSheet!$M$10:'GradeSheet'!$M$23,"&lt;&gt;I (Incomplete)"))/($A$36-GradeSheet!$H$37-GradeSheet!$H$38)</f>
        <v>0</v>
      </c>
      <c r="BG36" s="57">
        <f t="shared" ref="BG36:BR36" si="21">SUM(BG21:BG34)</f>
        <v>0</v>
      </c>
      <c r="BH36" s="57">
        <f t="shared" si="21"/>
        <v>0</v>
      </c>
      <c r="BI36" s="57">
        <f t="shared" si="21"/>
        <v>0</v>
      </c>
      <c r="BJ36" s="57">
        <f t="shared" si="21"/>
        <v>0</v>
      </c>
      <c r="BK36" s="58">
        <f t="shared" si="21"/>
        <v>0</v>
      </c>
      <c r="BL36" s="58">
        <f t="shared" si="21"/>
        <v>0</v>
      </c>
      <c r="BM36" s="58">
        <f t="shared" si="21"/>
        <v>0</v>
      </c>
      <c r="BN36" s="58">
        <f t="shared" si="21"/>
        <v>0</v>
      </c>
      <c r="BO36" s="58">
        <f t="shared" si="21"/>
        <v>0</v>
      </c>
      <c r="BP36" s="58">
        <f t="shared" si="21"/>
        <v>0</v>
      </c>
      <c r="BQ36" s="58">
        <f t="shared" si="21"/>
        <v>0</v>
      </c>
      <c r="BR36" s="126">
        <f t="shared" si="21"/>
        <v>0</v>
      </c>
    </row>
    <row r="37" spans="1:70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8" spans="1:70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27"/>
      <c r="AI38" s="127"/>
      <c r="AJ38" s="127"/>
      <c r="AK38" s="127"/>
      <c r="AL38" s="127"/>
      <c r="AM38" s="127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1:70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127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1:70" ht="15.75" customHeight="1">
      <c r="A40" s="3"/>
      <c r="B40" s="198" t="s">
        <v>162</v>
      </c>
      <c r="C40" s="199" t="str">
        <f>GradeSheet!$H$5</f>
        <v>Satyaki Das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1:70" ht="15.75" customHeight="1">
      <c r="A41" s="3"/>
      <c r="B41" s="253" t="str">
        <f>GradeSheet!$B$39</f>
        <v>Lecturer</v>
      </c>
      <c r="C41" s="25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184"/>
      <c r="BG41" s="185"/>
      <c r="BH41" s="186"/>
      <c r="BI41" s="186"/>
      <c r="BJ41" s="186"/>
      <c r="BK41" s="186"/>
      <c r="BL41" s="3"/>
      <c r="BM41" s="3"/>
      <c r="BN41" s="3"/>
      <c r="BO41" s="3"/>
      <c r="BP41" s="3"/>
      <c r="BQ41" s="3"/>
      <c r="BR41" s="3"/>
    </row>
    <row r="42" spans="1:70" ht="15.75" customHeight="1">
      <c r="A42" s="3"/>
      <c r="B42" s="253" t="str">
        <f>GradeSheet!$B$40</f>
        <v>Department of CSE, ULAB</v>
      </c>
      <c r="C42" s="25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187"/>
      <c r="BG42" s="187"/>
      <c r="BH42" s="186"/>
      <c r="BI42" s="186"/>
      <c r="BJ42" s="186"/>
      <c r="BK42" s="186"/>
      <c r="BL42" s="3"/>
      <c r="BM42" s="3"/>
      <c r="BN42" s="3"/>
      <c r="BO42" s="3"/>
      <c r="BP42" s="3"/>
      <c r="BQ42" s="3"/>
      <c r="BR42" s="3"/>
    </row>
    <row r="43" spans="1:70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27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187"/>
      <c r="BG43" s="187"/>
      <c r="BH43" s="186"/>
      <c r="BI43" s="186"/>
      <c r="BJ43" s="186"/>
      <c r="BK43" s="186"/>
      <c r="BL43" s="3"/>
      <c r="BM43" s="3"/>
      <c r="BN43" s="3"/>
      <c r="BO43" s="3"/>
      <c r="BP43" s="3"/>
      <c r="BQ43" s="3"/>
      <c r="BR43" s="3"/>
    </row>
    <row r="44" spans="1:70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127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187"/>
      <c r="BG44" s="187"/>
      <c r="BH44" s="186"/>
      <c r="BI44" s="186"/>
      <c r="BJ44" s="186"/>
      <c r="BK44" s="186"/>
      <c r="BL44" s="3"/>
      <c r="BM44" s="3"/>
      <c r="BN44" s="3"/>
      <c r="BO44" s="3"/>
      <c r="BP44" s="3"/>
      <c r="BQ44" s="3"/>
      <c r="BR44" s="3"/>
    </row>
    <row r="45" spans="1:70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187"/>
      <c r="BG45" s="187"/>
      <c r="BH45" s="186"/>
      <c r="BI45" s="186"/>
      <c r="BJ45" s="186"/>
      <c r="BK45" s="186"/>
      <c r="BL45" s="3"/>
      <c r="BM45" s="3"/>
      <c r="BN45" s="3"/>
      <c r="BO45" s="3"/>
      <c r="BP45" s="3"/>
      <c r="BQ45" s="3"/>
      <c r="BR45" s="3"/>
    </row>
    <row r="46" spans="1:70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188"/>
      <c r="BG46" s="185"/>
      <c r="BH46" s="186"/>
      <c r="BI46" s="186"/>
      <c r="BJ46" s="186"/>
      <c r="BK46" s="186"/>
      <c r="BL46" s="3"/>
      <c r="BM46" s="3"/>
      <c r="BN46" s="3"/>
      <c r="BO46" s="3"/>
      <c r="BP46" s="3"/>
      <c r="BQ46" s="3"/>
      <c r="BR46" s="3"/>
    </row>
    <row r="47" spans="1:70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128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188"/>
      <c r="BG47" s="185"/>
      <c r="BH47" s="186"/>
      <c r="BI47" s="186"/>
      <c r="BJ47" s="186"/>
      <c r="BK47" s="186"/>
      <c r="BM47" s="3"/>
      <c r="BN47" s="3"/>
      <c r="BO47" s="3"/>
      <c r="BP47" s="3"/>
      <c r="BQ47" s="3"/>
      <c r="BR47" s="3"/>
    </row>
    <row r="48" spans="1:70" ht="15.75" customHeight="1">
      <c r="A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189"/>
      <c r="BG48" s="185"/>
      <c r="BH48" s="186"/>
      <c r="BI48" s="186"/>
      <c r="BJ48" s="186"/>
      <c r="BK48" s="186"/>
      <c r="BM48" s="3"/>
      <c r="BN48" s="3"/>
      <c r="BO48" s="3"/>
      <c r="BP48" s="3"/>
      <c r="BQ48" s="3"/>
      <c r="BR48" s="3"/>
    </row>
    <row r="49" spans="1:70" ht="15.75" customHeight="1">
      <c r="A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187"/>
      <c r="BG49" s="187"/>
      <c r="BH49" s="187"/>
      <c r="BI49" s="187"/>
      <c r="BJ49" s="187"/>
      <c r="BK49" s="187"/>
      <c r="BM49" s="3"/>
      <c r="BN49" s="3"/>
      <c r="BO49" s="3"/>
      <c r="BP49" s="3"/>
      <c r="BQ49" s="3"/>
      <c r="BR49" s="3"/>
    </row>
    <row r="50" spans="1:70" s="164" customFormat="1" ht="15.75" customHeight="1">
      <c r="A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M50" s="3"/>
      <c r="BN50" s="3"/>
      <c r="BO50" s="3"/>
      <c r="BP50" s="3"/>
      <c r="BQ50" s="3"/>
      <c r="BR50" s="3"/>
    </row>
    <row r="51" spans="1:70" s="164" customFormat="1" ht="15.75" customHeight="1">
      <c r="A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M51" s="3"/>
      <c r="BN51" s="3"/>
      <c r="BO51" s="3"/>
      <c r="BP51" s="3"/>
      <c r="BQ51" s="3"/>
      <c r="BR51" s="3"/>
    </row>
    <row r="52" spans="1:70" s="164" customFormat="1" ht="15.75" customHeight="1">
      <c r="A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M52" s="3"/>
      <c r="BN52" s="3"/>
      <c r="BO52" s="3"/>
      <c r="BP52" s="3"/>
      <c r="BQ52" s="3"/>
      <c r="BR52" s="3"/>
    </row>
    <row r="53" spans="1:70" s="164" customFormat="1" ht="15.75" customHeight="1">
      <c r="A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M53" s="3"/>
      <c r="BN53" s="3"/>
      <c r="BO53" s="3"/>
      <c r="BP53" s="3"/>
      <c r="BQ53" s="3"/>
      <c r="BR53" s="3"/>
    </row>
    <row r="54" spans="1:70" s="164" customFormat="1" ht="15.75" customHeight="1">
      <c r="A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M54" s="3"/>
      <c r="BN54" s="3"/>
      <c r="BO54" s="3"/>
      <c r="BP54" s="3"/>
      <c r="BQ54" s="3"/>
      <c r="BR54" s="3"/>
    </row>
    <row r="55" spans="1:70" s="164" customFormat="1" ht="15.75" customHeight="1">
      <c r="A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M55" s="3"/>
      <c r="BN55" s="3"/>
      <c r="BO55" s="3"/>
      <c r="BP55" s="3"/>
      <c r="BQ55" s="3"/>
      <c r="BR55" s="3"/>
    </row>
    <row r="56" spans="1:70" s="164" customFormat="1" ht="15.75" customHeight="1">
      <c r="A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M56" s="3"/>
      <c r="BN56" s="3"/>
      <c r="BO56" s="3"/>
      <c r="BP56" s="3"/>
      <c r="BQ56" s="3"/>
      <c r="BR56" s="3"/>
    </row>
    <row r="57" spans="1:70" s="164" customFormat="1" ht="15.75" customHeight="1">
      <c r="A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M57" s="3"/>
      <c r="BN57" s="3"/>
      <c r="BO57" s="3"/>
      <c r="BP57" s="3"/>
      <c r="BQ57" s="3"/>
      <c r="BR57" s="3"/>
    </row>
    <row r="58" spans="1:70" s="164" customFormat="1" ht="15.75" customHeight="1">
      <c r="A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M58" s="3"/>
      <c r="BN58" s="3"/>
      <c r="BO58" s="3"/>
      <c r="BP58" s="3"/>
      <c r="BQ58" s="3"/>
      <c r="BR58" s="3"/>
    </row>
    <row r="59" spans="1:70" s="164" customFormat="1" ht="15.75" customHeight="1">
      <c r="A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M59" s="3"/>
      <c r="BN59" s="3"/>
      <c r="BO59" s="3"/>
      <c r="BP59" s="3"/>
      <c r="BQ59" s="3"/>
      <c r="BR59" s="3"/>
    </row>
    <row r="60" spans="1:70" s="164" customFormat="1" ht="15.75" customHeight="1">
      <c r="A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M60" s="3"/>
      <c r="BN60" s="3"/>
      <c r="BO60" s="3"/>
      <c r="BP60" s="3"/>
      <c r="BQ60" s="3"/>
      <c r="BR60" s="3"/>
    </row>
    <row r="61" spans="1:70" s="164" customFormat="1" ht="15.75" customHeight="1">
      <c r="A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M61" s="3"/>
      <c r="BN61" s="3"/>
      <c r="BO61" s="3"/>
      <c r="BP61" s="3"/>
      <c r="BQ61" s="3"/>
      <c r="BR61" s="3"/>
    </row>
    <row r="62" spans="1:70" ht="15.75" customHeight="1">
      <c r="A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M62" s="3"/>
      <c r="BN62" s="3"/>
      <c r="BO62" s="3"/>
      <c r="BP62" s="3"/>
      <c r="BQ62" s="3"/>
      <c r="BR62" s="3"/>
    </row>
    <row r="63" spans="1:70" ht="15.75" customHeight="1">
      <c r="A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M63" s="3"/>
      <c r="BN63" s="3"/>
      <c r="BO63" s="3"/>
      <c r="BP63" s="3"/>
      <c r="BQ63" s="3"/>
      <c r="BR63" s="3"/>
    </row>
    <row r="64" spans="1:70" ht="15.75" customHeight="1">
      <c r="A64" s="3"/>
      <c r="D64" s="166"/>
      <c r="E64" s="166"/>
      <c r="F64" s="104"/>
      <c r="G64" s="8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M64" s="3"/>
      <c r="BN64" s="3"/>
      <c r="BO64" s="3"/>
      <c r="BP64" s="3"/>
      <c r="BQ64" s="3"/>
      <c r="BR64" s="3"/>
    </row>
    <row r="65" spans="1:70" ht="15.75" customHeight="1">
      <c r="A65" s="3"/>
      <c r="D65" s="163"/>
      <c r="E65" s="163"/>
      <c r="F65" s="163"/>
      <c r="G65" s="16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M65" s="3"/>
      <c r="BN65" s="3"/>
      <c r="BO65" s="3"/>
      <c r="BP65" s="3"/>
      <c r="BQ65" s="3"/>
      <c r="BR65" s="3"/>
    </row>
    <row r="66" spans="1:70" ht="15.75" customHeight="1">
      <c r="A66" s="3"/>
      <c r="D66" s="163"/>
      <c r="E66" s="163"/>
      <c r="F66" s="163"/>
      <c r="G66" s="16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M66" s="3"/>
      <c r="BN66" s="3"/>
      <c r="BO66" s="3"/>
      <c r="BP66" s="3"/>
      <c r="BQ66" s="3"/>
      <c r="BR66" s="3"/>
    </row>
    <row r="67" spans="1:70" ht="15.75" customHeight="1">
      <c r="A67" s="3"/>
      <c r="D67" s="163"/>
      <c r="E67" s="163"/>
      <c r="F67" s="163"/>
      <c r="G67" s="16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</row>
    <row r="68" spans="1:70" ht="15.75" customHeight="1">
      <c r="A68" s="3"/>
      <c r="D68" s="163"/>
      <c r="E68" s="163"/>
      <c r="F68" s="163"/>
      <c r="G68" s="16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175" t="s">
        <v>157</v>
      </c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175" t="s">
        <v>161</v>
      </c>
      <c r="BO68" s="3"/>
      <c r="BP68" s="3"/>
      <c r="BQ68" s="3"/>
      <c r="BR68" s="3"/>
    </row>
    <row r="69" spans="1:70" ht="15.75" customHeight="1">
      <c r="A69" s="3"/>
      <c r="D69" s="166"/>
      <c r="E69" s="166"/>
      <c r="F69" s="104"/>
      <c r="G69" s="8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</row>
    <row r="70" spans="1:70" ht="15.75" customHeight="1">
      <c r="A70" s="3"/>
      <c r="D70" s="166"/>
      <c r="E70" s="166"/>
      <c r="F70" s="104"/>
      <c r="G70" s="8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</row>
    <row r="71" spans="1:70" ht="15.75" customHeight="1">
      <c r="A71" s="3"/>
      <c r="D71" s="166"/>
      <c r="E71" s="166"/>
      <c r="F71" s="104"/>
      <c r="G71" s="8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</row>
    <row r="72" spans="1:70" ht="15.75" customHeight="1">
      <c r="A72" s="3"/>
      <c r="B72" s="163"/>
      <c r="C72" s="163"/>
      <c r="D72" s="163"/>
      <c r="E72" s="163"/>
      <c r="F72" s="87"/>
      <c r="G72" s="8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</row>
    <row r="73" spans="1:70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</row>
    <row r="74" spans="1:70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</row>
    <row r="75" spans="1:70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</row>
    <row r="76" spans="1:70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</row>
    <row r="77" spans="1:70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</row>
    <row r="78" spans="1:70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</row>
    <row r="79" spans="1:70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</row>
    <row r="80" spans="1:7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</row>
    <row r="81" spans="1:70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</row>
    <row r="82" spans="1:70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</row>
    <row r="83" spans="1:70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</row>
    <row r="84" spans="1:70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</row>
    <row r="85" spans="1:70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</row>
    <row r="86" spans="1:70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</row>
    <row r="87" spans="1:70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</row>
    <row r="88" spans="1:70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</row>
    <row r="89" spans="1:70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</row>
    <row r="90" spans="1:7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</row>
    <row r="91" spans="1:70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</row>
    <row r="92" spans="1:70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</row>
    <row r="93" spans="1:70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</row>
    <row r="94" spans="1:70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</row>
    <row r="95" spans="1:70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</row>
    <row r="96" spans="1:70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</row>
    <row r="97" spans="1:70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</row>
    <row r="98" spans="1:70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</row>
    <row r="99" spans="1:70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</row>
    <row r="100" spans="1:7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</row>
    <row r="101" spans="1:70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</row>
    <row r="102" spans="1:70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1:70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</row>
    <row r="104" spans="1:70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</row>
    <row r="105" spans="1:70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1:70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1:70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</row>
    <row r="108" spans="1:70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1:70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1:7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1:70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1:70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1:70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1:70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1:70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</row>
    <row r="117" spans="1:70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</row>
    <row r="118" spans="1:70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</row>
    <row r="120" spans="1:7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</row>
    <row r="123" spans="1:70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1:70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</row>
    <row r="128" spans="1:70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</row>
    <row r="130" spans="1:7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1:7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</row>
    <row r="144" spans="1:70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1:70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</row>
    <row r="151" spans="1:70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</row>
    <row r="152" spans="1:70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1:70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</row>
    <row r="156" spans="1:70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1:70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</row>
    <row r="158" spans="1:70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1:70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</row>
    <row r="160" spans="1:7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1:70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1:70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1:70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1:70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1:70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</row>
    <row r="167" spans="1:70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1:70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1:70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</row>
    <row r="170" spans="1: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1:70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1:70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1:70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1:70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1:70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1:70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</row>
    <row r="177" spans="1:70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</row>
    <row r="178" spans="1:70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</row>
    <row r="179" spans="1:70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1:7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1:70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1:70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1:70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1:70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1:70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</row>
    <row r="186" spans="1:70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1:70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1:70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1:70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1:7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</row>
    <row r="191" spans="1:70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1:70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1:70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1:70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</row>
    <row r="195" spans="1:70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1:70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</row>
    <row r="197" spans="1:70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</row>
    <row r="198" spans="1:70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1:70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1:70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1:70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1:70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</row>
    <row r="204" spans="1:70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1:70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1:70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1:70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1:70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</row>
    <row r="209" spans="1:70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1:7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1:70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1:70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1:70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1:70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1:70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1:70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1:70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1:70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</row>
    <row r="219" spans="1:70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</row>
    <row r="221" spans="1:70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1:70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1:70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1:70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1:70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1:70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1:70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1:70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1:70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</row>
    <row r="230" spans="1:7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1:70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1:70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1:70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</row>
    <row r="234" spans="1:70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1:70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1:70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</row>
    <row r="237" spans="1:70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</row>
    <row r="238" spans="1:70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1:70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1:7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1:70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1:70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1:70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1:70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1:70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  <row r="246" spans="1:70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</row>
    <row r="247" spans="1:70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</row>
    <row r="248" spans="1:70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</row>
    <row r="249" spans="1:70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</row>
    <row r="250" spans="1:7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</row>
    <row r="251" spans="1:70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</row>
    <row r="252" spans="1:70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</row>
    <row r="253" spans="1:70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</row>
    <row r="254" spans="1:70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</row>
    <row r="255" spans="1:70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</row>
    <row r="256" spans="1:70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</row>
    <row r="257" spans="1:70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</row>
    <row r="258" spans="1:70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</row>
    <row r="259" spans="1:70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</row>
    <row r="260" spans="1:70" ht="15.75" customHeight="1"/>
    <row r="261" spans="1:70" ht="15.75" customHeight="1"/>
    <row r="262" spans="1:70" ht="15.75" customHeight="1"/>
    <row r="263" spans="1:70" ht="15.75" customHeight="1"/>
    <row r="264" spans="1:70" ht="15.75" customHeight="1"/>
    <row r="265" spans="1:70" ht="15.75" customHeight="1"/>
    <row r="266" spans="1:70" ht="15.75" customHeight="1"/>
    <row r="267" spans="1:70" ht="15.75" customHeight="1"/>
    <row r="268" spans="1:70" ht="15.75" customHeight="1"/>
    <row r="269" spans="1:70" ht="15.75" customHeight="1"/>
    <row r="270" spans="1:70" ht="15.75" customHeight="1"/>
    <row r="271" spans="1:70" ht="15.75" customHeight="1"/>
    <row r="272" spans="1:7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21">
    <mergeCell ref="AS7:BE7"/>
    <mergeCell ref="C1:I1"/>
    <mergeCell ref="B41:C41"/>
    <mergeCell ref="B42:C42"/>
    <mergeCell ref="B36:C36"/>
    <mergeCell ref="AU17:BR17"/>
    <mergeCell ref="AB18:AG18"/>
    <mergeCell ref="AH18:AM18"/>
    <mergeCell ref="AB17:AS17"/>
    <mergeCell ref="V18:AA18"/>
    <mergeCell ref="A17:C19"/>
    <mergeCell ref="P18:U18"/>
    <mergeCell ref="J18:O18"/>
    <mergeCell ref="D18:I18"/>
    <mergeCell ref="BG20:BR20"/>
    <mergeCell ref="BG35:BR35"/>
    <mergeCell ref="AN20:AS20"/>
    <mergeCell ref="AU18:BF18"/>
    <mergeCell ref="BG18:BR18"/>
    <mergeCell ref="AN35:AS35"/>
    <mergeCell ref="AN18:AS18"/>
  </mergeCells>
  <pageMargins left="0.7" right="0.7" top="0.75" bottom="0.75" header="0" footer="0"/>
  <pageSetup scale="39" orientation="landscape" r:id="rId1"/>
  <headerFooter>
    <oddHeader>&amp;RCSE004(00)</oddHeader>
  </headerFooter>
  <colBreaks count="1" manualBreakCount="1">
    <brk id="3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000"/>
  <sheetViews>
    <sheetView showGridLines="0" view="pageBreakPreview" topLeftCell="A25" zoomScaleNormal="100" zoomScaleSheetLayoutView="100" workbookViewId="0">
      <selection activeCell="V32" sqref="V32:AH32"/>
    </sheetView>
  </sheetViews>
  <sheetFormatPr defaultColWidth="14.375" defaultRowHeight="15" customHeight="1"/>
  <cols>
    <col min="1" max="1" width="4.25" customWidth="1"/>
    <col min="2" max="2" width="4.75" customWidth="1"/>
    <col min="3" max="3" width="5.75" customWidth="1"/>
    <col min="4" max="4" width="6.625" customWidth="1"/>
    <col min="5" max="5" width="6.25" customWidth="1"/>
    <col min="6" max="6" width="7.25" customWidth="1"/>
    <col min="7" max="7" width="6.25" customWidth="1"/>
    <col min="8" max="8" width="11.25" customWidth="1"/>
    <col min="9" max="9" width="6" customWidth="1"/>
    <col min="10" max="10" width="5.75" customWidth="1"/>
    <col min="11" max="13" width="6.375" customWidth="1"/>
    <col min="14" max="14" width="5.75" customWidth="1"/>
    <col min="15" max="15" width="5.25" customWidth="1"/>
    <col min="16" max="16" width="4.25" customWidth="1"/>
    <col min="17" max="17" width="3" customWidth="1"/>
    <col min="18" max="18" width="4.75" customWidth="1"/>
    <col min="19" max="19" width="10.375" customWidth="1"/>
    <col min="20" max="20" width="7.75" customWidth="1"/>
    <col min="21" max="24" width="4.25" customWidth="1"/>
    <col min="25" max="33" width="3.625" customWidth="1"/>
    <col min="34" max="34" width="1" customWidth="1"/>
    <col min="35" max="38" width="3.625" customWidth="1"/>
    <col min="39" max="39" width="6.75" customWidth="1"/>
    <col min="40" max="46" width="3.625" customWidth="1"/>
  </cols>
  <sheetData>
    <row r="1" spans="1:46" ht="16.5" customHeight="1">
      <c r="A1" s="76"/>
      <c r="B1" s="76"/>
      <c r="C1" s="76"/>
      <c r="D1" s="76"/>
      <c r="E1" s="76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</row>
    <row r="2" spans="1:46" ht="16.5" customHeight="1">
      <c r="A2" s="78"/>
      <c r="B2" s="300" t="s">
        <v>49</v>
      </c>
      <c r="C2" s="248"/>
      <c r="D2" s="249"/>
      <c r="E2" s="302" t="str">
        <f>GradeSheet!$H$2</f>
        <v>CSE 208</v>
      </c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9"/>
      <c r="Q2" s="300" t="str">
        <f>CONCATENATE("Section ", GradeSheet!$L$2,)</f>
        <v>Section 1</v>
      </c>
      <c r="R2" s="248"/>
      <c r="S2" s="249"/>
      <c r="T2" s="79"/>
      <c r="U2" s="78"/>
      <c r="V2" s="286" t="s">
        <v>97</v>
      </c>
      <c r="W2" s="248"/>
      <c r="X2" s="248"/>
      <c r="Y2" s="248"/>
      <c r="Z2" s="248"/>
      <c r="AA2" s="248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8"/>
      <c r="AM2" s="248"/>
      <c r="AN2" s="248"/>
      <c r="AO2" s="248"/>
      <c r="AP2" s="249"/>
      <c r="AQ2" s="80"/>
      <c r="AR2" s="80"/>
      <c r="AS2" s="80"/>
      <c r="AT2" s="78"/>
    </row>
    <row r="3" spans="1:46" ht="16.5" customHeight="1">
      <c r="A3" s="78"/>
      <c r="B3" s="301" t="s">
        <v>52</v>
      </c>
      <c r="C3" s="248"/>
      <c r="D3" s="249"/>
      <c r="E3" s="299" t="str">
        <f>GradeSheet!$H$3</f>
        <v>Data Structure Lab</v>
      </c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9"/>
      <c r="Q3" s="301" t="str">
        <f>CONCATENATE(GradeSheet!$H$39," students")</f>
        <v>14 students</v>
      </c>
      <c r="R3" s="248"/>
      <c r="S3" s="249"/>
      <c r="T3" s="79"/>
      <c r="U3" s="78"/>
      <c r="V3" s="283" t="s">
        <v>98</v>
      </c>
      <c r="W3" s="248"/>
      <c r="X3" s="248"/>
      <c r="Y3" s="248"/>
      <c r="Z3" s="248"/>
      <c r="AA3" s="248"/>
      <c r="AB3" s="248"/>
      <c r="AC3" s="248"/>
      <c r="AD3" s="248"/>
      <c r="AE3" s="248"/>
      <c r="AF3" s="248"/>
      <c r="AG3" s="248"/>
      <c r="AH3" s="249"/>
      <c r="AI3" s="283" t="s">
        <v>99</v>
      </c>
      <c r="AJ3" s="248"/>
      <c r="AK3" s="248"/>
      <c r="AL3" s="248"/>
      <c r="AM3" s="248"/>
      <c r="AN3" s="248"/>
      <c r="AO3" s="248"/>
      <c r="AP3" s="249"/>
      <c r="AQ3" s="80"/>
      <c r="AR3" s="80"/>
      <c r="AS3" s="80"/>
      <c r="AT3" s="78"/>
    </row>
    <row r="4" spans="1:46" ht="16.5" customHeight="1">
      <c r="A4" s="78"/>
      <c r="B4" s="305" t="s">
        <v>54</v>
      </c>
      <c r="C4" s="248"/>
      <c r="D4" s="249"/>
      <c r="E4" s="304">
        <f>GradeSheet!$H$4</f>
        <v>3</v>
      </c>
      <c r="F4" s="248"/>
      <c r="G4" s="248"/>
      <c r="H4" s="248"/>
      <c r="I4" s="248"/>
      <c r="J4" s="248"/>
      <c r="K4" s="248"/>
      <c r="L4" s="248"/>
      <c r="M4" s="248"/>
      <c r="N4" s="248"/>
      <c r="O4" s="248"/>
      <c r="P4" s="249"/>
      <c r="Q4" s="304" t="str">
        <f>GradeSheet!$L$3</f>
        <v>Fall 2019</v>
      </c>
      <c r="R4" s="248"/>
      <c r="S4" s="249"/>
      <c r="T4" s="79"/>
      <c r="U4" s="78"/>
      <c r="V4" s="303">
        <v>1</v>
      </c>
      <c r="W4" s="248"/>
      <c r="X4" s="248"/>
      <c r="Y4" s="248"/>
      <c r="Z4" s="248"/>
      <c r="AA4" s="248"/>
      <c r="AB4" s="248"/>
      <c r="AC4" s="248"/>
      <c r="AD4" s="248"/>
      <c r="AE4" s="248"/>
      <c r="AF4" s="248"/>
      <c r="AG4" s="248"/>
      <c r="AH4" s="249"/>
      <c r="AI4" s="295">
        <v>4</v>
      </c>
      <c r="AJ4" s="248"/>
      <c r="AK4" s="248"/>
      <c r="AL4" s="248"/>
      <c r="AM4" s="248"/>
      <c r="AN4" s="248"/>
      <c r="AO4" s="248"/>
      <c r="AP4" s="249"/>
      <c r="AQ4" s="80"/>
      <c r="AR4" s="80"/>
      <c r="AS4" s="80"/>
      <c r="AT4" s="78"/>
    </row>
    <row r="5" spans="1:46" ht="16.5" customHeight="1">
      <c r="A5" s="78"/>
      <c r="B5" s="76"/>
      <c r="C5" s="76"/>
      <c r="D5" s="76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79"/>
      <c r="U5" s="78"/>
      <c r="V5" s="303">
        <v>2</v>
      </c>
      <c r="W5" s="248"/>
      <c r="X5" s="248"/>
      <c r="Y5" s="248"/>
      <c r="Z5" s="248"/>
      <c r="AA5" s="248"/>
      <c r="AB5" s="248"/>
      <c r="AC5" s="248"/>
      <c r="AD5" s="248"/>
      <c r="AE5" s="248"/>
      <c r="AF5" s="248"/>
      <c r="AG5" s="248"/>
      <c r="AH5" s="249"/>
      <c r="AI5" s="295">
        <v>4</v>
      </c>
      <c r="AJ5" s="248"/>
      <c r="AK5" s="248"/>
      <c r="AL5" s="248"/>
      <c r="AM5" s="248"/>
      <c r="AN5" s="248"/>
      <c r="AO5" s="248"/>
      <c r="AP5" s="249"/>
      <c r="AQ5" s="80"/>
      <c r="AR5" s="80"/>
      <c r="AS5" s="80"/>
      <c r="AT5" s="78"/>
    </row>
    <row r="6" spans="1:46" ht="16.5" customHeight="1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295">
        <v>3</v>
      </c>
      <c r="W6" s="248"/>
      <c r="X6" s="248"/>
      <c r="Y6" s="248"/>
      <c r="Z6" s="248"/>
      <c r="AA6" s="248"/>
      <c r="AB6" s="248"/>
      <c r="AC6" s="248"/>
      <c r="AD6" s="248"/>
      <c r="AE6" s="248"/>
      <c r="AF6" s="248"/>
      <c r="AG6" s="248"/>
      <c r="AH6" s="249"/>
      <c r="AI6" s="295">
        <v>4</v>
      </c>
      <c r="AJ6" s="248"/>
      <c r="AK6" s="248"/>
      <c r="AL6" s="248"/>
      <c r="AM6" s="248"/>
      <c r="AN6" s="248"/>
      <c r="AO6" s="248"/>
      <c r="AP6" s="249"/>
      <c r="AQ6" s="83"/>
      <c r="AR6" s="83"/>
      <c r="AS6" s="83"/>
      <c r="AT6" s="82"/>
    </row>
    <row r="7" spans="1:46" ht="12.75" customHeight="1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295">
        <v>4</v>
      </c>
      <c r="W7" s="248"/>
      <c r="X7" s="248"/>
      <c r="Y7" s="248"/>
      <c r="Z7" s="248"/>
      <c r="AA7" s="248"/>
      <c r="AB7" s="248"/>
      <c r="AC7" s="248"/>
      <c r="AD7" s="248"/>
      <c r="AE7" s="248"/>
      <c r="AF7" s="248"/>
      <c r="AG7" s="248"/>
      <c r="AH7" s="249"/>
      <c r="AI7" s="295">
        <v>3</v>
      </c>
      <c r="AJ7" s="248"/>
      <c r="AK7" s="248"/>
      <c r="AL7" s="248"/>
      <c r="AM7" s="248"/>
      <c r="AN7" s="248"/>
      <c r="AO7" s="248"/>
      <c r="AP7" s="249"/>
      <c r="AQ7" s="84"/>
      <c r="AR7" s="84"/>
      <c r="AS7" s="84"/>
      <c r="AT7" s="82"/>
    </row>
    <row r="8" spans="1:46" ht="16.5" customHeight="1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295">
        <v>5</v>
      </c>
      <c r="W8" s="248"/>
      <c r="X8" s="248"/>
      <c r="Y8" s="248"/>
      <c r="Z8" s="248"/>
      <c r="AA8" s="248"/>
      <c r="AB8" s="248"/>
      <c r="AC8" s="248"/>
      <c r="AD8" s="248"/>
      <c r="AE8" s="248"/>
      <c r="AF8" s="248"/>
      <c r="AG8" s="248"/>
      <c r="AH8" s="249"/>
      <c r="AI8" s="295">
        <v>3</v>
      </c>
      <c r="AJ8" s="248"/>
      <c r="AK8" s="248"/>
      <c r="AL8" s="248"/>
      <c r="AM8" s="248"/>
      <c r="AN8" s="248"/>
      <c r="AO8" s="248"/>
      <c r="AP8" s="249"/>
      <c r="AQ8" s="84"/>
      <c r="AR8" s="84"/>
      <c r="AS8" s="84"/>
      <c r="AT8" s="82"/>
    </row>
    <row r="9" spans="1:46" ht="16.5" customHeight="1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295">
        <v>6</v>
      </c>
      <c r="W9" s="248"/>
      <c r="X9" s="248"/>
      <c r="Y9" s="248"/>
      <c r="Z9" s="248"/>
      <c r="AA9" s="248"/>
      <c r="AB9" s="248"/>
      <c r="AC9" s="248"/>
      <c r="AD9" s="248"/>
      <c r="AE9" s="248"/>
      <c r="AF9" s="248"/>
      <c r="AG9" s="248"/>
      <c r="AH9" s="249"/>
      <c r="AI9" s="295">
        <v>3</v>
      </c>
      <c r="AJ9" s="248"/>
      <c r="AK9" s="248"/>
      <c r="AL9" s="248"/>
      <c r="AM9" s="248"/>
      <c r="AN9" s="248"/>
      <c r="AO9" s="248"/>
      <c r="AP9" s="249"/>
      <c r="AQ9" s="84"/>
      <c r="AR9" s="84"/>
      <c r="AS9" s="84"/>
      <c r="AT9" s="82"/>
    </row>
    <row r="10" spans="1:46" ht="16.5" customHeight="1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295">
        <v>7</v>
      </c>
      <c r="W10" s="248"/>
      <c r="X10" s="248"/>
      <c r="Y10" s="248"/>
      <c r="Z10" s="248"/>
      <c r="AA10" s="248"/>
      <c r="AB10" s="248"/>
      <c r="AC10" s="248"/>
      <c r="AD10" s="248"/>
      <c r="AE10" s="248"/>
      <c r="AF10" s="248"/>
      <c r="AG10" s="248"/>
      <c r="AH10" s="249"/>
      <c r="AI10" s="295">
        <v>3</v>
      </c>
      <c r="AJ10" s="248"/>
      <c r="AK10" s="248"/>
      <c r="AL10" s="248"/>
      <c r="AM10" s="248"/>
      <c r="AN10" s="248"/>
      <c r="AO10" s="248"/>
      <c r="AP10" s="249"/>
      <c r="AQ10" s="84"/>
      <c r="AR10" s="84"/>
      <c r="AS10" s="84"/>
      <c r="AT10" s="82"/>
    </row>
    <row r="11" spans="1:46" ht="16.5" customHeight="1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295"/>
      <c r="W11" s="248"/>
      <c r="X11" s="248"/>
      <c r="Y11" s="248"/>
      <c r="Z11" s="248"/>
      <c r="AA11" s="248"/>
      <c r="AB11" s="248"/>
      <c r="AC11" s="248"/>
      <c r="AD11" s="248"/>
      <c r="AE11" s="248"/>
      <c r="AF11" s="248"/>
      <c r="AG11" s="248"/>
      <c r="AH11" s="249"/>
      <c r="AI11" s="295"/>
      <c r="AJ11" s="248"/>
      <c r="AK11" s="248"/>
      <c r="AL11" s="248"/>
      <c r="AM11" s="248"/>
      <c r="AN11" s="248"/>
      <c r="AO11" s="248"/>
      <c r="AP11" s="249"/>
      <c r="AQ11" s="84"/>
      <c r="AR11" s="84"/>
      <c r="AS11" s="84"/>
      <c r="AT11" s="82"/>
    </row>
    <row r="12" spans="1:46" ht="16.5" customHeight="1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295"/>
      <c r="W12" s="248"/>
      <c r="X12" s="248"/>
      <c r="Y12" s="248"/>
      <c r="Z12" s="248"/>
      <c r="AA12" s="248"/>
      <c r="AB12" s="248"/>
      <c r="AC12" s="248"/>
      <c r="AD12" s="248"/>
      <c r="AE12" s="248"/>
      <c r="AF12" s="248"/>
      <c r="AG12" s="248"/>
      <c r="AH12" s="249"/>
      <c r="AI12" s="295"/>
      <c r="AJ12" s="248"/>
      <c r="AK12" s="248"/>
      <c r="AL12" s="248"/>
      <c r="AM12" s="248"/>
      <c r="AN12" s="248"/>
      <c r="AO12" s="248"/>
      <c r="AP12" s="249"/>
      <c r="AQ12" s="84"/>
      <c r="AR12" s="84"/>
      <c r="AS12" s="84"/>
      <c r="AT12" s="82"/>
    </row>
    <row r="13" spans="1:46" ht="16.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4"/>
      <c r="AR13" s="84"/>
      <c r="AS13" s="84"/>
      <c r="AT13" s="82"/>
    </row>
    <row r="14" spans="1:46" ht="16.5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296" t="s">
        <v>100</v>
      </c>
      <c r="W14" s="254"/>
      <c r="X14" s="254"/>
      <c r="Y14" s="254"/>
      <c r="Z14" s="254"/>
      <c r="AA14" s="254"/>
      <c r="AB14" s="254"/>
      <c r="AC14" s="254"/>
      <c r="AD14" s="254"/>
      <c r="AE14" s="254"/>
      <c r="AF14" s="254"/>
      <c r="AG14" s="254"/>
      <c r="AH14" s="254"/>
      <c r="AI14" s="254"/>
      <c r="AJ14" s="254"/>
      <c r="AK14" s="254"/>
      <c r="AL14" s="254"/>
      <c r="AM14" s="254"/>
      <c r="AN14" s="254"/>
      <c r="AO14" s="254"/>
      <c r="AP14" s="254"/>
      <c r="AQ14" s="84"/>
      <c r="AR14" s="84"/>
      <c r="AS14" s="84"/>
      <c r="AT14" s="82"/>
    </row>
    <row r="15" spans="1:46" ht="16.5" customHeight="1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4"/>
      <c r="W15" s="84" t="s">
        <v>101</v>
      </c>
      <c r="X15" s="296" t="s">
        <v>102</v>
      </c>
      <c r="Y15" s="254"/>
      <c r="Z15" s="254"/>
      <c r="AA15" s="297" t="s">
        <v>103</v>
      </c>
      <c r="AB15" s="249"/>
      <c r="AC15" s="84"/>
      <c r="AD15" s="84" t="s">
        <v>104</v>
      </c>
      <c r="AE15" s="296" t="s">
        <v>105</v>
      </c>
      <c r="AF15" s="254"/>
      <c r="AG15" s="254"/>
      <c r="AH15" s="283"/>
      <c r="AI15" s="248"/>
      <c r="AJ15" s="249"/>
      <c r="AK15" s="82"/>
      <c r="AL15" s="84" t="s">
        <v>106</v>
      </c>
      <c r="AM15" s="85" t="s">
        <v>107</v>
      </c>
      <c r="AN15" s="283"/>
      <c r="AO15" s="249"/>
      <c r="AP15" s="83"/>
      <c r="AQ15" s="84"/>
      <c r="AR15" s="84"/>
      <c r="AS15" s="84"/>
      <c r="AT15" s="82"/>
    </row>
    <row r="16" spans="1:46" ht="16.5" customHeight="1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296" t="s">
        <v>108</v>
      </c>
      <c r="W16" s="254"/>
      <c r="X16" s="254"/>
      <c r="Y16" s="254"/>
      <c r="Z16" s="254"/>
      <c r="AA16" s="254"/>
      <c r="AB16" s="254"/>
      <c r="AC16" s="254"/>
      <c r="AD16" s="254"/>
      <c r="AE16" s="254"/>
      <c r="AF16" s="254"/>
      <c r="AG16" s="254"/>
      <c r="AH16" s="254"/>
      <c r="AI16" s="254"/>
      <c r="AJ16" s="254"/>
      <c r="AK16" s="254"/>
      <c r="AL16" s="254"/>
      <c r="AM16" s="254"/>
      <c r="AN16" s="254"/>
      <c r="AO16" s="254"/>
      <c r="AP16" s="254"/>
      <c r="AQ16" s="84"/>
      <c r="AR16" s="84"/>
      <c r="AS16" s="84"/>
      <c r="AT16" s="82"/>
    </row>
    <row r="17" spans="1:46" ht="16.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287"/>
      <c r="W17" s="288"/>
      <c r="X17" s="288"/>
      <c r="Y17" s="288"/>
      <c r="Z17" s="288"/>
      <c r="AA17" s="288"/>
      <c r="AB17" s="288"/>
      <c r="AC17" s="288"/>
      <c r="AD17" s="288"/>
      <c r="AE17" s="288"/>
      <c r="AF17" s="288"/>
      <c r="AG17" s="288"/>
      <c r="AH17" s="288"/>
      <c r="AI17" s="288"/>
      <c r="AJ17" s="288"/>
      <c r="AK17" s="288"/>
      <c r="AL17" s="288"/>
      <c r="AM17" s="288"/>
      <c r="AN17" s="288"/>
      <c r="AO17" s="288"/>
      <c r="AP17" s="288"/>
      <c r="AQ17" s="288"/>
      <c r="AR17" s="288"/>
      <c r="AS17" s="289"/>
      <c r="AT17" s="82"/>
    </row>
    <row r="18" spans="1:46" ht="16.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290"/>
      <c r="W18" s="254"/>
      <c r="X18" s="254"/>
      <c r="Y18" s="254"/>
      <c r="Z18" s="254"/>
      <c r="AA18" s="254"/>
      <c r="AB18" s="254"/>
      <c r="AC18" s="254"/>
      <c r="AD18" s="254"/>
      <c r="AE18" s="254"/>
      <c r="AF18" s="254"/>
      <c r="AG18" s="254"/>
      <c r="AH18" s="254"/>
      <c r="AI18" s="254"/>
      <c r="AJ18" s="254"/>
      <c r="AK18" s="254"/>
      <c r="AL18" s="254"/>
      <c r="AM18" s="254"/>
      <c r="AN18" s="254"/>
      <c r="AO18" s="254"/>
      <c r="AP18" s="254"/>
      <c r="AQ18" s="254"/>
      <c r="AR18" s="254"/>
      <c r="AS18" s="291"/>
      <c r="AT18" s="82"/>
    </row>
    <row r="19" spans="1:46" ht="16.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292"/>
      <c r="W19" s="293"/>
      <c r="X19" s="293"/>
      <c r="Y19" s="293"/>
      <c r="Z19" s="293"/>
      <c r="AA19" s="293"/>
      <c r="AB19" s="293"/>
      <c r="AC19" s="293"/>
      <c r="AD19" s="293"/>
      <c r="AE19" s="293"/>
      <c r="AF19" s="293"/>
      <c r="AG19" s="293"/>
      <c r="AH19" s="293"/>
      <c r="AI19" s="293"/>
      <c r="AJ19" s="293"/>
      <c r="AK19" s="293"/>
      <c r="AL19" s="293"/>
      <c r="AM19" s="293"/>
      <c r="AN19" s="293"/>
      <c r="AO19" s="293"/>
      <c r="AP19" s="293"/>
      <c r="AQ19" s="293"/>
      <c r="AR19" s="293"/>
      <c r="AS19" s="294"/>
      <c r="AT19" s="82"/>
    </row>
    <row r="20" spans="1:46" ht="16.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2"/>
    </row>
    <row r="21" spans="1:46" ht="16.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200"/>
      <c r="Q21" s="200"/>
      <c r="R21" s="82"/>
      <c r="S21" s="82"/>
      <c r="T21" s="82"/>
      <c r="U21" s="82"/>
      <c r="V21" s="286" t="s">
        <v>109</v>
      </c>
      <c r="W21" s="248"/>
      <c r="X21" s="248"/>
      <c r="Y21" s="248"/>
      <c r="Z21" s="248"/>
      <c r="AA21" s="248"/>
      <c r="AB21" s="248"/>
      <c r="AC21" s="248"/>
      <c r="AD21" s="248"/>
      <c r="AE21" s="248"/>
      <c r="AF21" s="248"/>
      <c r="AG21" s="248"/>
      <c r="AH21" s="248"/>
      <c r="AI21" s="248"/>
      <c r="AJ21" s="248"/>
      <c r="AK21" s="248"/>
      <c r="AL21" s="248"/>
      <c r="AM21" s="248"/>
      <c r="AN21" s="248"/>
      <c r="AO21" s="248"/>
      <c r="AP21" s="248"/>
      <c r="AQ21" s="248"/>
      <c r="AR21" s="248"/>
      <c r="AS21" s="249"/>
      <c r="AT21" s="82"/>
    </row>
    <row r="22" spans="1:46" ht="16.5" customHeight="1">
      <c r="A22" s="82"/>
      <c r="B22" s="310" t="s">
        <v>110</v>
      </c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0"/>
      <c r="N22" s="310"/>
      <c r="O22" s="310"/>
      <c r="P22" s="201"/>
      <c r="Q22" s="201"/>
      <c r="R22" s="82"/>
      <c r="S22" s="82"/>
      <c r="T22" s="82"/>
      <c r="U22" s="82"/>
      <c r="V22" s="283" t="s">
        <v>111</v>
      </c>
      <c r="W22" s="248"/>
      <c r="X22" s="248"/>
      <c r="Y22" s="248"/>
      <c r="Z22" s="248"/>
      <c r="AA22" s="248"/>
      <c r="AB22" s="248"/>
      <c r="AC22" s="248"/>
      <c r="AD22" s="248"/>
      <c r="AE22" s="248"/>
      <c r="AF22" s="248"/>
      <c r="AG22" s="248"/>
      <c r="AH22" s="249"/>
      <c r="AI22" s="283" t="s">
        <v>99</v>
      </c>
      <c r="AJ22" s="248"/>
      <c r="AK22" s="248"/>
      <c r="AL22" s="248"/>
      <c r="AM22" s="249"/>
      <c r="AN22" s="283" t="s">
        <v>113</v>
      </c>
      <c r="AO22" s="248"/>
      <c r="AP22" s="248"/>
      <c r="AQ22" s="248"/>
      <c r="AR22" s="248"/>
      <c r="AS22" s="249"/>
      <c r="AT22" s="82"/>
    </row>
    <row r="23" spans="1:46" ht="16.5" customHeight="1">
      <c r="A23" s="82"/>
      <c r="B23" s="203" t="s">
        <v>78</v>
      </c>
      <c r="C23" s="203" t="s">
        <v>80</v>
      </c>
      <c r="D23" s="203" t="s">
        <v>83</v>
      </c>
      <c r="E23" s="203" t="s">
        <v>85</v>
      </c>
      <c r="F23" s="203" t="s">
        <v>86</v>
      </c>
      <c r="G23" s="203" t="s">
        <v>87</v>
      </c>
      <c r="H23" s="203" t="s">
        <v>88</v>
      </c>
      <c r="I23" s="203" t="s">
        <v>89</v>
      </c>
      <c r="J23" s="203" t="s">
        <v>90</v>
      </c>
      <c r="K23" s="203" t="s">
        <v>91</v>
      </c>
      <c r="L23" s="203" t="s">
        <v>93</v>
      </c>
      <c r="M23" s="203" t="s">
        <v>95</v>
      </c>
      <c r="N23" s="306" t="s">
        <v>47</v>
      </c>
      <c r="O23" s="307"/>
      <c r="R23" s="82"/>
      <c r="S23" s="82"/>
      <c r="T23" s="82"/>
      <c r="U23" s="82"/>
      <c r="V23" s="295" t="s">
        <v>114</v>
      </c>
      <c r="W23" s="248"/>
      <c r="X23" s="248"/>
      <c r="Y23" s="248"/>
      <c r="Z23" s="248"/>
      <c r="AA23" s="248"/>
      <c r="AB23" s="248"/>
      <c r="AC23" s="248"/>
      <c r="AD23" s="248"/>
      <c r="AE23" s="248"/>
      <c r="AF23" s="248"/>
      <c r="AG23" s="248"/>
      <c r="AH23" s="249"/>
      <c r="AI23" s="295">
        <v>22</v>
      </c>
      <c r="AJ23" s="248"/>
      <c r="AK23" s="248"/>
      <c r="AL23" s="248"/>
      <c r="AM23" s="249"/>
      <c r="AN23" s="284">
        <f>AI23/R33</f>
        <v>1</v>
      </c>
      <c r="AO23" s="248"/>
      <c r="AP23" s="248"/>
      <c r="AQ23" s="248"/>
      <c r="AR23" s="248"/>
      <c r="AS23" s="249"/>
      <c r="AT23" s="79"/>
    </row>
    <row r="24" spans="1:46" ht="16.5" customHeight="1">
      <c r="A24" s="82"/>
      <c r="B24" s="202">
        <f>GradeSheet!$H$27</f>
        <v>0</v>
      </c>
      <c r="C24" s="202">
        <f>GradeSheet!$H$28</f>
        <v>0</v>
      </c>
      <c r="D24" s="202">
        <f>GradeSheet!$H$29</f>
        <v>0</v>
      </c>
      <c r="E24" s="202">
        <f>GradeSheet!$H$30</f>
        <v>0</v>
      </c>
      <c r="F24" s="202">
        <f>GradeSheet!$H$31</f>
        <v>0</v>
      </c>
      <c r="G24" s="202">
        <f>GradeSheet!$H$32</f>
        <v>0</v>
      </c>
      <c r="H24" s="202">
        <f>GradeSheet!$H$33</f>
        <v>0</v>
      </c>
      <c r="I24" s="202">
        <f>GradeSheet!$H$34</f>
        <v>0</v>
      </c>
      <c r="J24" s="202">
        <f>GradeSheet!$H$35</f>
        <v>4</v>
      </c>
      <c r="K24" s="202">
        <f>GradeSheet!$H$36</f>
        <v>10</v>
      </c>
      <c r="L24" s="202">
        <f>GradeSheet!$H$37</f>
        <v>0</v>
      </c>
      <c r="M24" s="202">
        <f>GradeSheet!$H$38</f>
        <v>0</v>
      </c>
      <c r="N24" s="316">
        <f>SUM(B24:M24)</f>
        <v>14</v>
      </c>
      <c r="O24" s="294"/>
      <c r="R24" s="82"/>
      <c r="S24" s="82"/>
      <c r="T24" s="82"/>
      <c r="U24" s="82"/>
      <c r="V24" s="295" t="s">
        <v>115</v>
      </c>
      <c r="W24" s="248"/>
      <c r="X24" s="248"/>
      <c r="Y24" s="248"/>
      <c r="Z24" s="248"/>
      <c r="AA24" s="248"/>
      <c r="AB24" s="248"/>
      <c r="AC24" s="248"/>
      <c r="AD24" s="248"/>
      <c r="AE24" s="248"/>
      <c r="AF24" s="248"/>
      <c r="AG24" s="248"/>
      <c r="AH24" s="249"/>
      <c r="AI24" s="295">
        <v>0</v>
      </c>
      <c r="AJ24" s="248"/>
      <c r="AK24" s="248"/>
      <c r="AL24" s="248"/>
      <c r="AM24" s="249"/>
      <c r="AN24" s="284">
        <f>AI24/R33</f>
        <v>0</v>
      </c>
      <c r="AO24" s="248"/>
      <c r="AP24" s="248"/>
      <c r="AQ24" s="248"/>
      <c r="AR24" s="248"/>
      <c r="AS24" s="249"/>
      <c r="AT24" s="82"/>
    </row>
    <row r="25" spans="1:46" ht="16.5" customHeight="1">
      <c r="A25" s="82"/>
      <c r="B25" s="96">
        <f>B24/GradeSheet!$H$39</f>
        <v>0</v>
      </c>
      <c r="C25" s="96">
        <f>C24/GradeSheet!$H$39</f>
        <v>0</v>
      </c>
      <c r="D25" s="96">
        <f>D24/GradeSheet!$H$39</f>
        <v>0</v>
      </c>
      <c r="E25" s="96">
        <f>E24/GradeSheet!$H$39</f>
        <v>0</v>
      </c>
      <c r="F25" s="96">
        <f>F24/GradeSheet!$H$39</f>
        <v>0</v>
      </c>
      <c r="G25" s="96">
        <f>G24/GradeSheet!$H$39</f>
        <v>0</v>
      </c>
      <c r="H25" s="96">
        <f>H24/GradeSheet!$H$39</f>
        <v>0</v>
      </c>
      <c r="I25" s="96">
        <f>I24/GradeSheet!$H$39</f>
        <v>0</v>
      </c>
      <c r="J25" s="96">
        <f>J24/GradeSheet!$H$39</f>
        <v>0.2857142857142857</v>
      </c>
      <c r="K25" s="96">
        <f>K24/GradeSheet!$H$39</f>
        <v>0.7142857142857143</v>
      </c>
      <c r="L25" s="96">
        <f>L24/GradeSheet!$H$39</f>
        <v>0</v>
      </c>
      <c r="M25" s="96">
        <f>M24/GradeSheet!$H$39</f>
        <v>0</v>
      </c>
      <c r="N25" s="317">
        <f>SUM(B25:M25)</f>
        <v>1</v>
      </c>
      <c r="O25" s="249"/>
      <c r="R25" s="82"/>
      <c r="S25" s="82"/>
      <c r="T25" s="82"/>
      <c r="U25" s="82"/>
      <c r="V25" s="295" t="s">
        <v>46</v>
      </c>
      <c r="W25" s="248"/>
      <c r="X25" s="248"/>
      <c r="Y25" s="248"/>
      <c r="Z25" s="248"/>
      <c r="AA25" s="248"/>
      <c r="AB25" s="248"/>
      <c r="AC25" s="248"/>
      <c r="AD25" s="248"/>
      <c r="AE25" s="248"/>
      <c r="AF25" s="248"/>
      <c r="AG25" s="248"/>
      <c r="AH25" s="249"/>
      <c r="AI25" s="295">
        <v>0</v>
      </c>
      <c r="AJ25" s="248"/>
      <c r="AK25" s="248"/>
      <c r="AL25" s="248"/>
      <c r="AM25" s="249"/>
      <c r="AN25" s="284">
        <f>AI25/R33</f>
        <v>0</v>
      </c>
      <c r="AO25" s="248"/>
      <c r="AP25" s="248"/>
      <c r="AQ25" s="248"/>
      <c r="AR25" s="248"/>
      <c r="AS25" s="249"/>
      <c r="AT25" s="82"/>
    </row>
    <row r="26" spans="1:46" ht="16.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295" t="s">
        <v>120</v>
      </c>
      <c r="W26" s="248"/>
      <c r="X26" s="248"/>
      <c r="Y26" s="248"/>
      <c r="Z26" s="248"/>
      <c r="AA26" s="248"/>
      <c r="AB26" s="248"/>
      <c r="AC26" s="248"/>
      <c r="AD26" s="248"/>
      <c r="AE26" s="248"/>
      <c r="AF26" s="248"/>
      <c r="AG26" s="248"/>
      <c r="AH26" s="249"/>
      <c r="AI26" s="295">
        <v>22</v>
      </c>
      <c r="AJ26" s="248"/>
      <c r="AK26" s="248"/>
      <c r="AL26" s="248"/>
      <c r="AM26" s="249"/>
      <c r="AN26" s="284">
        <f>AI26/R33</f>
        <v>1</v>
      </c>
      <c r="AO26" s="248"/>
      <c r="AP26" s="248"/>
      <c r="AQ26" s="248"/>
      <c r="AR26" s="248"/>
      <c r="AS26" s="249"/>
      <c r="AT26" s="82"/>
    </row>
    <row r="27" spans="1:46" ht="16.5" customHeight="1">
      <c r="A27" s="82"/>
      <c r="B27" s="100" t="s">
        <v>121</v>
      </c>
      <c r="C27" s="100"/>
      <c r="D27" s="100"/>
      <c r="E27" s="100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295"/>
      <c r="W27" s="248"/>
      <c r="X27" s="248"/>
      <c r="Y27" s="248"/>
      <c r="Z27" s="248"/>
      <c r="AA27" s="248"/>
      <c r="AB27" s="248"/>
      <c r="AC27" s="248"/>
      <c r="AD27" s="248"/>
      <c r="AE27" s="248"/>
      <c r="AF27" s="248"/>
      <c r="AG27" s="248"/>
      <c r="AH27" s="249"/>
      <c r="AI27" s="295"/>
      <c r="AJ27" s="248"/>
      <c r="AK27" s="248"/>
      <c r="AL27" s="248"/>
      <c r="AM27" s="249"/>
      <c r="AN27" s="284"/>
      <c r="AO27" s="248"/>
      <c r="AP27" s="248"/>
      <c r="AQ27" s="248"/>
      <c r="AR27" s="248"/>
      <c r="AS27" s="249"/>
      <c r="AT27" s="82"/>
    </row>
    <row r="28" spans="1:46" ht="16.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285"/>
      <c r="W28" s="254"/>
      <c r="X28" s="254"/>
      <c r="Y28" s="254"/>
      <c r="Z28" s="254"/>
      <c r="AA28" s="254"/>
      <c r="AB28" s="254"/>
      <c r="AC28" s="254"/>
      <c r="AD28" s="254"/>
      <c r="AE28" s="254"/>
      <c r="AF28" s="254"/>
      <c r="AG28" s="254"/>
      <c r="AH28" s="254"/>
      <c r="AI28" s="285"/>
      <c r="AJ28" s="254"/>
      <c r="AK28" s="254"/>
      <c r="AL28" s="254"/>
      <c r="AM28" s="254"/>
      <c r="AN28" s="285"/>
      <c r="AO28" s="254"/>
      <c r="AP28" s="254"/>
      <c r="AQ28" s="254"/>
      <c r="AR28" s="254"/>
      <c r="AS28" s="254"/>
      <c r="AT28" s="82"/>
    </row>
    <row r="29" spans="1:46" ht="16.5" customHeight="1">
      <c r="A29" s="82"/>
      <c r="B29" s="283"/>
      <c r="C29" s="248"/>
      <c r="D29" s="248"/>
      <c r="E29" s="248"/>
      <c r="F29" s="249"/>
      <c r="G29" s="101" t="s">
        <v>62</v>
      </c>
      <c r="H29" s="101" t="s">
        <v>123</v>
      </c>
      <c r="I29" s="82"/>
      <c r="J29" s="283"/>
      <c r="K29" s="248"/>
      <c r="L29" s="248"/>
      <c r="M29" s="248"/>
      <c r="N29" s="248"/>
      <c r="O29" s="248"/>
      <c r="P29" s="248"/>
      <c r="Q29" s="249"/>
      <c r="R29" s="101" t="s">
        <v>124</v>
      </c>
      <c r="S29" s="101" t="s">
        <v>123</v>
      </c>
      <c r="T29" s="82"/>
      <c r="U29" s="82"/>
      <c r="V29" s="285"/>
      <c r="W29" s="254"/>
      <c r="X29" s="254"/>
      <c r="Y29" s="254"/>
      <c r="Z29" s="254"/>
      <c r="AA29" s="254"/>
      <c r="AB29" s="254"/>
      <c r="AC29" s="254"/>
      <c r="AD29" s="254"/>
      <c r="AE29" s="254"/>
      <c r="AF29" s="254"/>
      <c r="AG29" s="254"/>
      <c r="AH29" s="254"/>
      <c r="AI29" s="285"/>
      <c r="AJ29" s="254"/>
      <c r="AK29" s="254"/>
      <c r="AL29" s="254"/>
      <c r="AM29" s="254"/>
      <c r="AN29" s="285"/>
      <c r="AO29" s="254"/>
      <c r="AP29" s="254"/>
      <c r="AQ29" s="254"/>
      <c r="AR29" s="254"/>
      <c r="AS29" s="254"/>
      <c r="AT29" s="82"/>
    </row>
    <row r="30" spans="1:46" ht="16.5" customHeight="1">
      <c r="A30" s="82"/>
      <c r="B30" s="283" t="s">
        <v>125</v>
      </c>
      <c r="C30" s="248"/>
      <c r="D30" s="248"/>
      <c r="E30" s="248"/>
      <c r="F30" s="249"/>
      <c r="G30" s="102">
        <f>GradeSheet!$H$39</f>
        <v>14</v>
      </c>
      <c r="H30" s="103">
        <f>G30/G30</f>
        <v>1</v>
      </c>
      <c r="I30" s="82"/>
      <c r="J30" s="283" t="s">
        <v>126</v>
      </c>
      <c r="K30" s="248"/>
      <c r="L30" s="248"/>
      <c r="M30" s="248"/>
      <c r="N30" s="248"/>
      <c r="O30" s="248"/>
      <c r="P30" s="248"/>
      <c r="Q30" s="249"/>
      <c r="R30" s="105">
        <v>24</v>
      </c>
      <c r="S30" s="103">
        <f>R30/R30</f>
        <v>1</v>
      </c>
      <c r="T30" s="82"/>
      <c r="U30" s="82"/>
      <c r="V30" s="286" t="s">
        <v>128</v>
      </c>
      <c r="W30" s="248"/>
      <c r="X30" s="248"/>
      <c r="Y30" s="248"/>
      <c r="Z30" s="248"/>
      <c r="AA30" s="248"/>
      <c r="AB30" s="248"/>
      <c r="AC30" s="248"/>
      <c r="AD30" s="248"/>
      <c r="AE30" s="248"/>
      <c r="AF30" s="248"/>
      <c r="AG30" s="248"/>
      <c r="AH30" s="249"/>
      <c r="AI30" s="283" t="s">
        <v>99</v>
      </c>
      <c r="AJ30" s="248"/>
      <c r="AK30" s="248"/>
      <c r="AL30" s="248"/>
      <c r="AM30" s="249"/>
      <c r="AN30" s="283" t="s">
        <v>113</v>
      </c>
      <c r="AO30" s="248"/>
      <c r="AP30" s="248"/>
      <c r="AQ30" s="248"/>
      <c r="AR30" s="248"/>
      <c r="AS30" s="249"/>
      <c r="AT30" s="82"/>
    </row>
    <row r="31" spans="1:46" ht="16.5" customHeight="1">
      <c r="A31" s="82"/>
      <c r="B31" s="283" t="s">
        <v>129</v>
      </c>
      <c r="C31" s="248"/>
      <c r="D31" s="248"/>
      <c r="E31" s="248"/>
      <c r="F31" s="249"/>
      <c r="G31" s="102">
        <f>GradeSheet!$H$38</f>
        <v>0</v>
      </c>
      <c r="H31" s="103">
        <f>G31/G30</f>
        <v>0</v>
      </c>
      <c r="I31" s="82"/>
      <c r="J31" s="283" t="s">
        <v>134</v>
      </c>
      <c r="K31" s="248"/>
      <c r="L31" s="248"/>
      <c r="M31" s="248"/>
      <c r="N31" s="248"/>
      <c r="O31" s="248"/>
      <c r="P31" s="248"/>
      <c r="Q31" s="249"/>
      <c r="R31" s="105">
        <v>2</v>
      </c>
      <c r="S31" s="103">
        <f>R31/R30</f>
        <v>8.3333333333333329E-2</v>
      </c>
      <c r="T31" s="82"/>
      <c r="U31" s="82"/>
      <c r="V31" s="295" t="s">
        <v>120</v>
      </c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8"/>
      <c r="AH31" s="249"/>
      <c r="AI31" s="295">
        <v>22</v>
      </c>
      <c r="AJ31" s="248"/>
      <c r="AK31" s="248"/>
      <c r="AL31" s="248"/>
      <c r="AM31" s="249"/>
      <c r="AN31" s="284">
        <f>AI31/R33</f>
        <v>1</v>
      </c>
      <c r="AO31" s="248"/>
      <c r="AP31" s="248"/>
      <c r="AQ31" s="248"/>
      <c r="AR31" s="248"/>
      <c r="AS31" s="249"/>
      <c r="AT31" s="82"/>
    </row>
    <row r="32" spans="1:46" ht="16.5" customHeight="1">
      <c r="A32" s="114"/>
      <c r="B32" s="283" t="s">
        <v>135</v>
      </c>
      <c r="C32" s="248"/>
      <c r="D32" s="248"/>
      <c r="E32" s="248"/>
      <c r="F32" s="249"/>
      <c r="G32" s="204">
        <f>SUM(B24:K24)</f>
        <v>14</v>
      </c>
      <c r="H32" s="103">
        <f>G32/G30</f>
        <v>1</v>
      </c>
      <c r="I32" s="82"/>
      <c r="J32" s="283" t="s">
        <v>136</v>
      </c>
      <c r="K32" s="248"/>
      <c r="L32" s="248"/>
      <c r="M32" s="248"/>
      <c r="N32" s="248"/>
      <c r="O32" s="248"/>
      <c r="P32" s="248"/>
      <c r="Q32" s="249"/>
      <c r="R32" s="105">
        <v>0</v>
      </c>
      <c r="S32" s="103">
        <f>R32/R30</f>
        <v>0</v>
      </c>
      <c r="T32" s="82"/>
      <c r="U32" s="82"/>
      <c r="V32" s="295" t="s">
        <v>115</v>
      </c>
      <c r="W32" s="248"/>
      <c r="X32" s="248"/>
      <c r="Y32" s="248"/>
      <c r="Z32" s="248"/>
      <c r="AA32" s="248"/>
      <c r="AB32" s="248"/>
      <c r="AC32" s="248"/>
      <c r="AD32" s="248"/>
      <c r="AE32" s="248"/>
      <c r="AF32" s="248"/>
      <c r="AG32" s="248"/>
      <c r="AH32" s="249"/>
      <c r="AI32" s="295">
        <v>0</v>
      </c>
      <c r="AJ32" s="248"/>
      <c r="AK32" s="248"/>
      <c r="AL32" s="248"/>
      <c r="AM32" s="249"/>
      <c r="AN32" s="284">
        <f>AI32/R33</f>
        <v>0</v>
      </c>
      <c r="AO32" s="248"/>
      <c r="AP32" s="248"/>
      <c r="AQ32" s="248"/>
      <c r="AR32" s="248"/>
      <c r="AS32" s="249"/>
      <c r="AT32" s="82"/>
    </row>
    <row r="33" spans="1:46" ht="17.25" customHeight="1">
      <c r="A33" s="82"/>
      <c r="B33" s="283" t="s">
        <v>137</v>
      </c>
      <c r="C33" s="248"/>
      <c r="D33" s="248"/>
      <c r="E33" s="248"/>
      <c r="F33" s="249"/>
      <c r="G33" s="102">
        <f>SUM(B24:J24)</f>
        <v>4</v>
      </c>
      <c r="H33" s="103">
        <f>G33/G30</f>
        <v>0.2857142857142857</v>
      </c>
      <c r="I33" s="82"/>
      <c r="J33" s="287" t="s">
        <v>138</v>
      </c>
      <c r="K33" s="288"/>
      <c r="L33" s="288"/>
      <c r="M33" s="288"/>
      <c r="N33" s="288"/>
      <c r="O33" s="288"/>
      <c r="P33" s="288"/>
      <c r="Q33" s="289"/>
      <c r="R33" s="315">
        <v>22</v>
      </c>
      <c r="S33" s="312">
        <f>R33/R30</f>
        <v>0.91666666666666663</v>
      </c>
      <c r="T33" s="82"/>
      <c r="U33" s="82"/>
      <c r="V33" s="283"/>
      <c r="W33" s="248"/>
      <c r="X33" s="248"/>
      <c r="Y33" s="248"/>
      <c r="Z33" s="248"/>
      <c r="AA33" s="248"/>
      <c r="AB33" s="248"/>
      <c r="AC33" s="248"/>
      <c r="AD33" s="248"/>
      <c r="AE33" s="248"/>
      <c r="AF33" s="248"/>
      <c r="AG33" s="248"/>
      <c r="AH33" s="249"/>
      <c r="AI33" s="283"/>
      <c r="AJ33" s="248"/>
      <c r="AK33" s="248"/>
      <c r="AL33" s="248"/>
      <c r="AM33" s="249"/>
      <c r="AN33" s="283"/>
      <c r="AO33" s="248"/>
      <c r="AP33" s="248"/>
      <c r="AQ33" s="248"/>
      <c r="AR33" s="248"/>
      <c r="AS33" s="249"/>
      <c r="AT33" s="82"/>
    </row>
    <row r="34" spans="1:46" ht="16.5" customHeight="1">
      <c r="A34" s="82"/>
      <c r="B34" s="84"/>
      <c r="C34" s="84"/>
      <c r="D34" s="84"/>
      <c r="E34" s="84"/>
      <c r="F34" s="84"/>
      <c r="G34" s="84"/>
      <c r="H34" s="84"/>
      <c r="I34" s="82"/>
      <c r="J34" s="290"/>
      <c r="K34" s="254"/>
      <c r="L34" s="254"/>
      <c r="M34" s="254"/>
      <c r="N34" s="254"/>
      <c r="O34" s="254"/>
      <c r="P34" s="254"/>
      <c r="Q34" s="291"/>
      <c r="R34" s="313"/>
      <c r="S34" s="313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</row>
    <row r="35" spans="1:46" ht="16.5" customHeight="1">
      <c r="A35" s="82"/>
      <c r="B35" s="84"/>
      <c r="C35" s="84"/>
      <c r="D35" s="84"/>
      <c r="E35" s="84"/>
      <c r="F35" s="84"/>
      <c r="G35" s="84"/>
      <c r="H35" s="84"/>
      <c r="I35" s="82"/>
      <c r="J35" s="292"/>
      <c r="K35" s="293"/>
      <c r="L35" s="293"/>
      <c r="M35" s="293"/>
      <c r="N35" s="293"/>
      <c r="O35" s="293"/>
      <c r="P35" s="293"/>
      <c r="Q35" s="294"/>
      <c r="R35" s="314"/>
      <c r="S35" s="314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</row>
    <row r="36" spans="1:46" ht="16.5" customHeight="1">
      <c r="A36" s="82"/>
      <c r="B36" s="82"/>
      <c r="C36" s="82"/>
      <c r="D36" s="82"/>
      <c r="E36" s="82"/>
      <c r="F36" s="82"/>
      <c r="G36" s="82"/>
      <c r="H36" s="82"/>
      <c r="I36" s="82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</row>
    <row r="37" spans="1:46" ht="16.5" customHeight="1">
      <c r="A37" s="82"/>
      <c r="B37" s="283" t="s">
        <v>139</v>
      </c>
      <c r="C37" s="248"/>
      <c r="D37" s="248"/>
      <c r="E37" s="248"/>
      <c r="F37" s="248"/>
      <c r="G37" s="249"/>
      <c r="H37" s="82"/>
      <c r="I37" s="82"/>
      <c r="J37" s="283"/>
      <c r="K37" s="248"/>
      <c r="L37" s="248"/>
      <c r="M37" s="248"/>
      <c r="N37" s="248"/>
      <c r="O37" s="248"/>
      <c r="P37" s="248"/>
      <c r="Q37" s="249"/>
      <c r="R37" s="311" t="s">
        <v>124</v>
      </c>
      <c r="S37" s="249"/>
      <c r="T37" s="82"/>
      <c r="U37" s="82"/>
      <c r="V37" s="286" t="s">
        <v>140</v>
      </c>
      <c r="W37" s="248"/>
      <c r="X37" s="248"/>
      <c r="Y37" s="248"/>
      <c r="Z37" s="248"/>
      <c r="AA37" s="248"/>
      <c r="AB37" s="248"/>
      <c r="AC37" s="248"/>
      <c r="AD37" s="248"/>
      <c r="AE37" s="248"/>
      <c r="AF37" s="248"/>
      <c r="AG37" s="248"/>
      <c r="AH37" s="249"/>
      <c r="AI37" s="283" t="s">
        <v>99</v>
      </c>
      <c r="AJ37" s="248"/>
      <c r="AK37" s="248"/>
      <c r="AL37" s="248"/>
      <c r="AM37" s="249"/>
      <c r="AN37" s="283" t="s">
        <v>113</v>
      </c>
      <c r="AO37" s="248"/>
      <c r="AP37" s="248"/>
      <c r="AQ37" s="248"/>
      <c r="AR37" s="248"/>
      <c r="AS37" s="249"/>
      <c r="AT37" s="82"/>
    </row>
    <row r="38" spans="1:46" ht="16.5" customHeight="1">
      <c r="A38" s="82"/>
      <c r="B38" s="283" t="s">
        <v>141</v>
      </c>
      <c r="C38" s="248"/>
      <c r="D38" s="248"/>
      <c r="E38" s="248"/>
      <c r="F38" s="249"/>
      <c r="G38" s="105"/>
      <c r="H38" s="82"/>
      <c r="I38" s="82"/>
      <c r="J38" s="283" t="s">
        <v>142</v>
      </c>
      <c r="K38" s="248"/>
      <c r="L38" s="248"/>
      <c r="M38" s="248"/>
      <c r="N38" s="248"/>
      <c r="O38" s="248"/>
      <c r="P38" s="248"/>
      <c r="Q38" s="249"/>
      <c r="R38" s="295" t="s">
        <v>143</v>
      </c>
      <c r="S38" s="249"/>
      <c r="T38" s="82"/>
      <c r="U38" s="82"/>
      <c r="V38" s="295" t="s">
        <v>144</v>
      </c>
      <c r="W38" s="248"/>
      <c r="X38" s="248"/>
      <c r="Y38" s="248"/>
      <c r="Z38" s="248"/>
      <c r="AA38" s="248"/>
      <c r="AB38" s="248"/>
      <c r="AC38" s="248"/>
      <c r="AD38" s="248"/>
      <c r="AE38" s="248"/>
      <c r="AF38" s="248"/>
      <c r="AG38" s="248"/>
      <c r="AH38" s="249"/>
      <c r="AI38" s="295">
        <v>22</v>
      </c>
      <c r="AJ38" s="248"/>
      <c r="AK38" s="248"/>
      <c r="AL38" s="248"/>
      <c r="AM38" s="249"/>
      <c r="AN38" s="284">
        <f>AI38/R33</f>
        <v>1</v>
      </c>
      <c r="AO38" s="248"/>
      <c r="AP38" s="248"/>
      <c r="AQ38" s="248"/>
      <c r="AR38" s="248"/>
      <c r="AS38" s="249"/>
      <c r="AT38" s="82"/>
    </row>
    <row r="39" spans="1:46" ht="16.5" customHeight="1">
      <c r="A39" s="82"/>
      <c r="B39" s="283" t="s">
        <v>145</v>
      </c>
      <c r="C39" s="248"/>
      <c r="D39" s="248"/>
      <c r="E39" s="248"/>
      <c r="F39" s="249"/>
      <c r="G39" s="105"/>
      <c r="H39" s="82"/>
      <c r="I39" s="82"/>
      <c r="J39" s="283" t="s">
        <v>146</v>
      </c>
      <c r="K39" s="248"/>
      <c r="L39" s="248"/>
      <c r="M39" s="248"/>
      <c r="N39" s="248"/>
      <c r="O39" s="248"/>
      <c r="P39" s="248"/>
      <c r="Q39" s="249"/>
      <c r="R39" s="295" t="s">
        <v>143</v>
      </c>
      <c r="S39" s="249"/>
      <c r="T39" s="82"/>
      <c r="U39" s="82"/>
      <c r="V39" s="295" t="s">
        <v>147</v>
      </c>
      <c r="W39" s="248"/>
      <c r="X39" s="248"/>
      <c r="Y39" s="248"/>
      <c r="Z39" s="248"/>
      <c r="AA39" s="248"/>
      <c r="AB39" s="248"/>
      <c r="AC39" s="248"/>
      <c r="AD39" s="248"/>
      <c r="AE39" s="248"/>
      <c r="AF39" s="248"/>
      <c r="AG39" s="248"/>
      <c r="AH39" s="249"/>
      <c r="AI39" s="295">
        <v>0</v>
      </c>
      <c r="AJ39" s="248"/>
      <c r="AK39" s="248"/>
      <c r="AL39" s="248"/>
      <c r="AM39" s="249"/>
      <c r="AN39" s="284">
        <f>AI39/R33</f>
        <v>0</v>
      </c>
      <c r="AO39" s="248"/>
      <c r="AP39" s="248"/>
      <c r="AQ39" s="248"/>
      <c r="AR39" s="248"/>
      <c r="AS39" s="249"/>
      <c r="AT39" s="82"/>
    </row>
    <row r="40" spans="1:46" ht="16.5" customHeight="1">
      <c r="A40" s="82"/>
      <c r="B40" s="84"/>
      <c r="C40" s="84"/>
      <c r="D40" s="84"/>
      <c r="E40" s="84"/>
      <c r="F40" s="84"/>
      <c r="G40" s="84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295" t="s">
        <v>148</v>
      </c>
      <c r="W40" s="248"/>
      <c r="X40" s="248"/>
      <c r="Y40" s="248"/>
      <c r="Z40" s="248"/>
      <c r="AA40" s="248"/>
      <c r="AB40" s="248"/>
      <c r="AC40" s="248"/>
      <c r="AD40" s="248"/>
      <c r="AE40" s="248"/>
      <c r="AF40" s="248"/>
      <c r="AG40" s="248"/>
      <c r="AH40" s="249"/>
      <c r="AI40" s="295">
        <v>22</v>
      </c>
      <c r="AJ40" s="248"/>
      <c r="AK40" s="248"/>
      <c r="AL40" s="248"/>
      <c r="AM40" s="249"/>
      <c r="AN40" s="284">
        <f>AI40/R33</f>
        <v>1</v>
      </c>
      <c r="AO40" s="248"/>
      <c r="AP40" s="248"/>
      <c r="AQ40" s="248"/>
      <c r="AR40" s="248"/>
      <c r="AS40" s="249"/>
      <c r="AT40" s="82"/>
    </row>
    <row r="41" spans="1:46" ht="16.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295" t="s">
        <v>149</v>
      </c>
      <c r="W41" s="248"/>
      <c r="X41" s="248"/>
      <c r="Y41" s="248"/>
      <c r="Z41" s="248"/>
      <c r="AA41" s="248"/>
      <c r="AB41" s="248"/>
      <c r="AC41" s="248"/>
      <c r="AD41" s="248"/>
      <c r="AE41" s="248"/>
      <c r="AF41" s="248"/>
      <c r="AG41" s="248"/>
      <c r="AH41" s="249"/>
      <c r="AI41" s="295">
        <v>0</v>
      </c>
      <c r="AJ41" s="248"/>
      <c r="AK41" s="248"/>
      <c r="AL41" s="248"/>
      <c r="AM41" s="249"/>
      <c r="AN41" s="284">
        <f>AI41/R33</f>
        <v>0</v>
      </c>
      <c r="AO41" s="248"/>
      <c r="AP41" s="248"/>
      <c r="AQ41" s="248"/>
      <c r="AR41" s="248"/>
      <c r="AS41" s="249"/>
      <c r="AT41" s="82"/>
    </row>
    <row r="42" spans="1:46" ht="16.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295"/>
      <c r="W42" s="248"/>
      <c r="X42" s="248"/>
      <c r="Y42" s="248"/>
      <c r="Z42" s="248"/>
      <c r="AA42" s="248"/>
      <c r="AB42" s="248"/>
      <c r="AC42" s="248"/>
      <c r="AD42" s="248"/>
      <c r="AE42" s="248"/>
      <c r="AF42" s="248"/>
      <c r="AG42" s="248"/>
      <c r="AH42" s="249"/>
      <c r="AI42" s="295"/>
      <c r="AJ42" s="248"/>
      <c r="AK42" s="248"/>
      <c r="AL42" s="248"/>
      <c r="AM42" s="249"/>
      <c r="AN42" s="284"/>
      <c r="AO42" s="248"/>
      <c r="AP42" s="248"/>
      <c r="AQ42" s="248"/>
      <c r="AR42" s="248"/>
      <c r="AS42" s="249"/>
      <c r="AT42" s="82"/>
    </row>
    <row r="43" spans="1:46" ht="16.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</row>
    <row r="44" spans="1:46" ht="16.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</row>
    <row r="45" spans="1:46" ht="16.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</row>
    <row r="46" spans="1:46" ht="16.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</row>
    <row r="47" spans="1:46" ht="16.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116" t="s">
        <v>150</v>
      </c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</row>
    <row r="48" spans="1:46" ht="16.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</row>
    <row r="49" spans="1:46" ht="16.5" customHeight="1">
      <c r="A49" s="82"/>
      <c r="B49" s="82"/>
      <c r="C49" s="116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</row>
    <row r="50" spans="1:46" ht="16.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</row>
    <row r="51" spans="1:46" ht="16.5" customHeight="1">
      <c r="A51" s="82"/>
      <c r="B51" s="300" t="s">
        <v>49</v>
      </c>
      <c r="C51" s="248"/>
      <c r="D51" s="249"/>
      <c r="E51" s="302" t="str">
        <f>GradeSheet!$H$2</f>
        <v>CSE 208</v>
      </c>
      <c r="F51" s="248"/>
      <c r="G51" s="248"/>
      <c r="H51" s="248"/>
      <c r="I51" s="248"/>
      <c r="J51" s="248"/>
      <c r="K51" s="248"/>
      <c r="L51" s="248"/>
      <c r="M51" s="248"/>
      <c r="N51" s="248"/>
      <c r="O51" s="248"/>
      <c r="P51" s="249"/>
      <c r="Q51" s="300" t="str">
        <f>CONCATENATE("Section ", GradeSheet!$L$2,)</f>
        <v>Section 1</v>
      </c>
      <c r="R51" s="248"/>
      <c r="S51" s="249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</row>
    <row r="52" spans="1:46" ht="16.5" customHeight="1">
      <c r="A52" s="82"/>
      <c r="B52" s="301" t="s">
        <v>52</v>
      </c>
      <c r="C52" s="248"/>
      <c r="D52" s="249"/>
      <c r="E52" s="299" t="str">
        <f>GradeSheet!$H$3</f>
        <v>Data Structure Lab</v>
      </c>
      <c r="F52" s="248"/>
      <c r="G52" s="248"/>
      <c r="H52" s="248"/>
      <c r="I52" s="248"/>
      <c r="J52" s="248"/>
      <c r="K52" s="248"/>
      <c r="L52" s="248"/>
      <c r="M52" s="248"/>
      <c r="N52" s="248"/>
      <c r="O52" s="248"/>
      <c r="P52" s="249"/>
      <c r="Q52" s="301" t="str">
        <f>CONCATENATE(GradeSheet!$H$39," students")</f>
        <v>14 students</v>
      </c>
      <c r="R52" s="248"/>
      <c r="S52" s="249"/>
      <c r="T52" s="79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</row>
    <row r="53" spans="1:46" ht="16.5" customHeight="1">
      <c r="A53" s="82"/>
      <c r="B53" s="305" t="s">
        <v>54</v>
      </c>
      <c r="C53" s="248"/>
      <c r="D53" s="249"/>
      <c r="E53" s="304">
        <f>GradeSheet!$H$4</f>
        <v>3</v>
      </c>
      <c r="F53" s="248"/>
      <c r="G53" s="248"/>
      <c r="H53" s="248"/>
      <c r="I53" s="248"/>
      <c r="J53" s="248"/>
      <c r="K53" s="248"/>
      <c r="L53" s="248"/>
      <c r="M53" s="248"/>
      <c r="N53" s="248"/>
      <c r="O53" s="248"/>
      <c r="P53" s="249"/>
      <c r="Q53" s="304" t="str">
        <f>GradeSheet!$L$3</f>
        <v>Fall 2019</v>
      </c>
      <c r="R53" s="248"/>
      <c r="S53" s="249"/>
      <c r="T53" s="79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</row>
    <row r="54" spans="1:46" ht="16.5" customHeight="1">
      <c r="A54" s="82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</row>
    <row r="55" spans="1:46" ht="16.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</row>
    <row r="56" spans="1:46" ht="16.5" customHeight="1">
      <c r="A56" s="82"/>
      <c r="B56" s="82"/>
      <c r="C56" s="82"/>
      <c r="D56" s="82"/>
      <c r="E56" s="82"/>
      <c r="F56" s="82"/>
      <c r="G56" s="82"/>
      <c r="H56" s="82"/>
      <c r="I56" s="82"/>
      <c r="J56" s="117"/>
      <c r="K56" s="117"/>
      <c r="L56" s="117"/>
      <c r="M56" s="117"/>
      <c r="N56" s="117"/>
      <c r="O56" s="117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</row>
    <row r="57" spans="1:46" ht="16.5" customHeight="1">
      <c r="A57" s="82"/>
      <c r="B57" s="82"/>
      <c r="C57" s="82"/>
      <c r="D57" s="82"/>
      <c r="E57" s="308" t="s">
        <v>151</v>
      </c>
      <c r="F57" s="248"/>
      <c r="G57" s="248"/>
      <c r="H57" s="248"/>
      <c r="I57" s="248"/>
      <c r="J57" s="248"/>
      <c r="K57" s="248"/>
      <c r="L57" s="248"/>
      <c r="M57" s="249"/>
      <c r="N57" s="82"/>
      <c r="O57" s="117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</row>
    <row r="58" spans="1:46" ht="16.5" customHeight="1">
      <c r="A58" s="82"/>
      <c r="B58" s="82"/>
      <c r="C58" s="82"/>
      <c r="D58" s="82"/>
      <c r="E58" s="309"/>
      <c r="F58" s="248"/>
      <c r="G58" s="249"/>
      <c r="H58" s="88" t="s">
        <v>19</v>
      </c>
      <c r="I58" s="88" t="s">
        <v>23</v>
      </c>
      <c r="J58" s="88" t="s">
        <v>26</v>
      </c>
      <c r="K58" s="118" t="s">
        <v>27</v>
      </c>
      <c r="L58" s="118" t="s">
        <v>28</v>
      </c>
      <c r="M58" s="118" t="s">
        <v>29</v>
      </c>
      <c r="N58" s="82"/>
      <c r="O58" s="119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</row>
    <row r="59" spans="1:46" ht="16.5" customHeight="1">
      <c r="A59" s="82"/>
      <c r="B59" s="82"/>
      <c r="C59" s="82"/>
      <c r="D59" s="82"/>
      <c r="E59" s="298" t="s">
        <v>116</v>
      </c>
      <c r="F59" s="248"/>
      <c r="G59" s="249"/>
      <c r="H59" s="90">
        <f>CO_PO_AttainmentAnalysis!$AN$36</f>
        <v>0</v>
      </c>
      <c r="I59" s="90">
        <f>CO_PO_AttainmentAnalysis!$AO$36</f>
        <v>0</v>
      </c>
      <c r="J59" s="90">
        <f>CO_PO_AttainmentAnalysis!$AP$36</f>
        <v>0</v>
      </c>
      <c r="K59" s="90">
        <f>CO_PO_AttainmentAnalysis!$AQ$36</f>
        <v>0</v>
      </c>
      <c r="L59" s="90">
        <f>CO_PO_AttainmentAnalysis!$AR$36</f>
        <v>0</v>
      </c>
      <c r="M59" s="90">
        <f>CO_PO_AttainmentAnalysis!$AS$36</f>
        <v>0</v>
      </c>
      <c r="N59" s="82"/>
      <c r="O59" s="120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</row>
    <row r="60" spans="1:46" ht="16.5" customHeight="1">
      <c r="A60" s="82"/>
      <c r="B60" s="82"/>
      <c r="C60" s="82"/>
      <c r="D60" s="82"/>
      <c r="E60" s="298" t="s">
        <v>152</v>
      </c>
      <c r="F60" s="248"/>
      <c r="G60" s="249"/>
      <c r="H60" s="96">
        <f>CO_PO_AttainmentAnalysis!$AH$36</f>
        <v>0.2303571428571429</v>
      </c>
      <c r="I60" s="96">
        <f>CO_PO_AttainmentAnalysis!$AI$36</f>
        <v>0.11964285714285715</v>
      </c>
      <c r="J60" s="96">
        <f>CO_PO_AttainmentAnalysis!$AJ$36</f>
        <v>0</v>
      </c>
      <c r="K60" s="96">
        <f>CO_PO_AttainmentAnalysis!$AK$36</f>
        <v>0</v>
      </c>
      <c r="L60" s="96">
        <f>CO_PO_AttainmentAnalysis!$AL$36</f>
        <v>0</v>
      </c>
      <c r="M60" s="96">
        <f>CO_PO_AttainmentAnalysis!$AM$36</f>
        <v>0</v>
      </c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</row>
    <row r="61" spans="1:46" ht="16.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</row>
    <row r="62" spans="1:46" ht="16.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</row>
    <row r="63" spans="1:46" ht="16.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</row>
    <row r="64" spans="1:46" ht="16.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</row>
    <row r="65" spans="1:46" ht="16.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</row>
    <row r="66" spans="1:46" ht="16.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</row>
    <row r="67" spans="1:46" ht="16.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</row>
    <row r="68" spans="1:46" ht="16.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</row>
    <row r="69" spans="1:46" ht="16.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</row>
    <row r="70" spans="1:46" ht="16.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</row>
    <row r="71" spans="1:46" ht="16.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</row>
    <row r="72" spans="1:46" ht="16.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</row>
    <row r="73" spans="1:46" ht="16.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</row>
    <row r="74" spans="1:46" ht="16.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</row>
    <row r="75" spans="1:46" ht="16.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</row>
    <row r="76" spans="1:46" ht="16.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</row>
    <row r="77" spans="1:46" ht="16.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</row>
    <row r="78" spans="1:46" ht="16.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</row>
    <row r="79" spans="1:46" ht="16.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</row>
    <row r="80" spans="1:46" ht="16.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</row>
    <row r="81" spans="1:46" ht="16.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</row>
    <row r="82" spans="1:46" ht="16.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</row>
    <row r="83" spans="1:46" ht="16.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</row>
    <row r="84" spans="1:46" ht="16.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</row>
    <row r="85" spans="1:46" ht="16.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</row>
    <row r="86" spans="1:46" ht="16.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</row>
    <row r="87" spans="1:46" ht="16.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</row>
    <row r="88" spans="1:46" ht="16.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</row>
    <row r="89" spans="1:46" ht="16.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</row>
    <row r="90" spans="1:46" ht="16.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</row>
    <row r="91" spans="1:46" ht="16.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</row>
    <row r="92" spans="1:46" ht="16.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</row>
    <row r="93" spans="1:46" ht="16.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</row>
    <row r="94" spans="1:46" ht="16.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</row>
    <row r="95" spans="1:46" ht="16.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</row>
    <row r="96" spans="1:46" ht="16.5" customHeight="1">
      <c r="A96" s="82"/>
      <c r="B96" s="82"/>
      <c r="C96" s="116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</row>
    <row r="97" spans="1:46" ht="16.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</row>
    <row r="98" spans="1:46" ht="16.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</row>
    <row r="99" spans="1:46" ht="16.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</row>
    <row r="100" spans="1:46" ht="16.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</row>
    <row r="101" spans="1:46" ht="16.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</row>
    <row r="102" spans="1:46" ht="16.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</row>
    <row r="103" spans="1:46" ht="16.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</row>
    <row r="104" spans="1:46" ht="16.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</row>
    <row r="105" spans="1:46" ht="16.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</row>
    <row r="106" spans="1:46" ht="16.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</row>
    <row r="107" spans="1:46" ht="16.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</row>
    <row r="108" spans="1:46" ht="16.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82"/>
      <c r="AP108" s="82"/>
      <c r="AQ108" s="82"/>
      <c r="AR108" s="82"/>
      <c r="AS108" s="82"/>
      <c r="AT108" s="82"/>
    </row>
    <row r="109" spans="1:46" ht="16.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82"/>
      <c r="AP109" s="82"/>
      <c r="AQ109" s="82"/>
      <c r="AR109" s="82"/>
      <c r="AS109" s="82"/>
      <c r="AT109" s="82"/>
    </row>
    <row r="110" spans="1:46" ht="16.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82"/>
      <c r="AT110" s="82"/>
    </row>
    <row r="111" spans="1:46" ht="16.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82"/>
      <c r="AP111" s="82"/>
      <c r="AQ111" s="82"/>
      <c r="AR111" s="82"/>
      <c r="AS111" s="82"/>
      <c r="AT111" s="82"/>
    </row>
    <row r="112" spans="1:46" ht="16.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82"/>
      <c r="AP112" s="82"/>
      <c r="AQ112" s="82"/>
      <c r="AR112" s="82"/>
      <c r="AS112" s="82"/>
      <c r="AT112" s="82"/>
    </row>
    <row r="113" spans="1:46" ht="16.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2"/>
      <c r="AN113" s="82"/>
      <c r="AO113" s="82"/>
      <c r="AP113" s="82"/>
      <c r="AQ113" s="82"/>
      <c r="AR113" s="82"/>
      <c r="AS113" s="82"/>
      <c r="AT113" s="82"/>
    </row>
    <row r="114" spans="1:46" ht="16.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2"/>
      <c r="AT114" s="82"/>
    </row>
    <row r="115" spans="1:46" ht="16.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2"/>
      <c r="AT115" s="82"/>
    </row>
    <row r="116" spans="1:46" ht="16.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82"/>
      <c r="AP116" s="82"/>
      <c r="AQ116" s="82"/>
      <c r="AR116" s="82"/>
      <c r="AS116" s="82"/>
      <c r="AT116" s="82"/>
    </row>
    <row r="117" spans="1:46" ht="16.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82"/>
      <c r="AP117" s="82"/>
      <c r="AQ117" s="82"/>
      <c r="AR117" s="82"/>
      <c r="AS117" s="82"/>
      <c r="AT117" s="82"/>
    </row>
    <row r="118" spans="1:46" ht="16.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82"/>
      <c r="AN118" s="82"/>
      <c r="AO118" s="82"/>
      <c r="AP118" s="82"/>
      <c r="AQ118" s="82"/>
      <c r="AR118" s="82"/>
      <c r="AS118" s="82"/>
      <c r="AT118" s="82"/>
    </row>
    <row r="119" spans="1:46" ht="16.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82"/>
      <c r="AP119" s="82"/>
      <c r="AQ119" s="82"/>
      <c r="AR119" s="82"/>
      <c r="AS119" s="82"/>
      <c r="AT119" s="82"/>
    </row>
    <row r="120" spans="1:46" ht="16.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  <c r="AS120" s="82"/>
      <c r="AT120" s="82"/>
    </row>
    <row r="121" spans="1:46" ht="16.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82"/>
      <c r="AN121" s="82"/>
      <c r="AO121" s="82"/>
      <c r="AP121" s="82"/>
      <c r="AQ121" s="82"/>
      <c r="AR121" s="82"/>
      <c r="AS121" s="82"/>
      <c r="AT121" s="82"/>
    </row>
    <row r="122" spans="1:46" ht="16.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  <c r="AS122" s="82"/>
      <c r="AT122" s="82"/>
    </row>
    <row r="123" spans="1:46" ht="16.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  <c r="AE123" s="82"/>
      <c r="AF123" s="82"/>
      <c r="AG123" s="82"/>
      <c r="AH123" s="82"/>
      <c r="AI123" s="82"/>
      <c r="AJ123" s="82"/>
      <c r="AK123" s="82"/>
      <c r="AL123" s="82"/>
      <c r="AM123" s="82"/>
      <c r="AN123" s="82"/>
      <c r="AO123" s="82"/>
      <c r="AP123" s="82"/>
      <c r="AQ123" s="82"/>
      <c r="AR123" s="82"/>
      <c r="AS123" s="82"/>
      <c r="AT123" s="82"/>
    </row>
    <row r="124" spans="1:46" ht="16.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  <c r="AS124" s="82"/>
      <c r="AT124" s="82"/>
    </row>
    <row r="125" spans="1:46" ht="16.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  <c r="AF125" s="82"/>
      <c r="AG125" s="82"/>
      <c r="AH125" s="82"/>
      <c r="AI125" s="82"/>
      <c r="AJ125" s="82"/>
      <c r="AK125" s="82"/>
      <c r="AL125" s="82"/>
      <c r="AM125" s="82"/>
      <c r="AN125" s="82"/>
      <c r="AO125" s="82"/>
      <c r="AP125" s="82"/>
      <c r="AQ125" s="82"/>
      <c r="AR125" s="82"/>
      <c r="AS125" s="82"/>
      <c r="AT125" s="82"/>
    </row>
    <row r="126" spans="1:46" ht="16.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82"/>
      <c r="AT126" s="82"/>
    </row>
    <row r="127" spans="1:46" ht="16.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  <c r="AE127" s="82"/>
      <c r="AF127" s="82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82"/>
      <c r="AT127" s="82"/>
    </row>
    <row r="128" spans="1:46" ht="16.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  <c r="AH128" s="82"/>
      <c r="AI128" s="82"/>
      <c r="AJ128" s="82"/>
      <c r="AK128" s="82"/>
      <c r="AL128" s="82"/>
      <c r="AM128" s="82"/>
      <c r="AN128" s="82"/>
      <c r="AO128" s="82"/>
      <c r="AP128" s="82"/>
      <c r="AQ128" s="82"/>
      <c r="AR128" s="82"/>
      <c r="AS128" s="82"/>
      <c r="AT128" s="82"/>
    </row>
    <row r="129" spans="1:46" ht="16.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  <c r="AE129" s="82"/>
      <c r="AF129" s="82"/>
      <c r="AG129" s="82"/>
      <c r="AH129" s="82"/>
      <c r="AI129" s="82"/>
      <c r="AJ129" s="82"/>
      <c r="AK129" s="82"/>
      <c r="AL129" s="82"/>
      <c r="AM129" s="82"/>
      <c r="AN129" s="82"/>
      <c r="AO129" s="82"/>
      <c r="AP129" s="82"/>
      <c r="AQ129" s="82"/>
      <c r="AR129" s="82"/>
      <c r="AS129" s="82"/>
      <c r="AT129" s="82"/>
    </row>
    <row r="130" spans="1:46" ht="16.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  <c r="AS130" s="82"/>
      <c r="AT130" s="82"/>
    </row>
    <row r="131" spans="1:46" ht="16.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  <c r="AE131" s="82"/>
      <c r="AF131" s="82"/>
      <c r="AG131" s="82"/>
      <c r="AH131" s="82"/>
      <c r="AI131" s="82"/>
      <c r="AJ131" s="82"/>
      <c r="AK131" s="82"/>
      <c r="AL131" s="82"/>
      <c r="AM131" s="82"/>
      <c r="AN131" s="82"/>
      <c r="AO131" s="82"/>
      <c r="AP131" s="82"/>
      <c r="AQ131" s="82"/>
      <c r="AR131" s="82"/>
      <c r="AS131" s="82"/>
      <c r="AT131" s="82"/>
    </row>
    <row r="132" spans="1:46" ht="16.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  <c r="AS132" s="82"/>
      <c r="AT132" s="82"/>
    </row>
    <row r="133" spans="1:46" ht="16.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  <c r="AE133" s="82"/>
      <c r="AF133" s="82"/>
      <c r="AG133" s="82"/>
      <c r="AH133" s="82"/>
      <c r="AI133" s="82"/>
      <c r="AJ133" s="82"/>
      <c r="AK133" s="82"/>
      <c r="AL133" s="82"/>
      <c r="AM133" s="82"/>
      <c r="AN133" s="82"/>
      <c r="AO133" s="82"/>
      <c r="AP133" s="82"/>
      <c r="AQ133" s="82"/>
      <c r="AR133" s="82"/>
      <c r="AS133" s="82"/>
      <c r="AT133" s="82"/>
    </row>
    <row r="134" spans="1:46" ht="16.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  <c r="AQ134" s="82"/>
      <c r="AR134" s="82"/>
      <c r="AS134" s="82"/>
      <c r="AT134" s="82"/>
    </row>
    <row r="135" spans="1:46" ht="16.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82"/>
      <c r="AT135" s="82"/>
    </row>
    <row r="136" spans="1:46" ht="16.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82"/>
      <c r="AT136" s="82"/>
    </row>
    <row r="137" spans="1:46" ht="16.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/>
      <c r="AE137" s="82"/>
      <c r="AF137" s="82"/>
      <c r="AG137" s="82"/>
      <c r="AH137" s="82"/>
      <c r="AI137" s="82"/>
      <c r="AJ137" s="82"/>
      <c r="AK137" s="82"/>
      <c r="AL137" s="82"/>
      <c r="AM137" s="82"/>
      <c r="AN137" s="82"/>
      <c r="AO137" s="82"/>
      <c r="AP137" s="82"/>
      <c r="AQ137" s="82"/>
      <c r="AR137" s="82"/>
      <c r="AS137" s="82"/>
      <c r="AT137" s="82"/>
    </row>
    <row r="138" spans="1:46" ht="16.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  <c r="AE138" s="82"/>
      <c r="AF138" s="82"/>
      <c r="AG138" s="82"/>
      <c r="AH138" s="82"/>
      <c r="AI138" s="82"/>
      <c r="AJ138" s="82"/>
      <c r="AK138" s="82"/>
      <c r="AL138" s="82"/>
      <c r="AM138" s="82"/>
      <c r="AN138" s="82"/>
      <c r="AO138" s="82"/>
      <c r="AP138" s="82"/>
      <c r="AQ138" s="82"/>
      <c r="AR138" s="82"/>
      <c r="AS138" s="82"/>
      <c r="AT138" s="82"/>
    </row>
    <row r="139" spans="1:46" ht="16.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/>
      <c r="AE139" s="82"/>
      <c r="AF139" s="82"/>
      <c r="AG139" s="82"/>
      <c r="AH139" s="82"/>
      <c r="AI139" s="82"/>
      <c r="AJ139" s="82"/>
      <c r="AK139" s="82"/>
      <c r="AL139" s="82"/>
      <c r="AM139" s="82"/>
      <c r="AN139" s="82"/>
      <c r="AO139" s="82"/>
      <c r="AP139" s="82"/>
      <c r="AQ139" s="82"/>
      <c r="AR139" s="82"/>
      <c r="AS139" s="82"/>
      <c r="AT139" s="82"/>
    </row>
    <row r="140" spans="1:46" ht="16.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  <c r="AE140" s="82"/>
      <c r="AF140" s="82"/>
      <c r="AG140" s="82"/>
      <c r="AH140" s="82"/>
      <c r="AI140" s="82"/>
      <c r="AJ140" s="82"/>
      <c r="AK140" s="82"/>
      <c r="AL140" s="82"/>
      <c r="AM140" s="82"/>
      <c r="AN140" s="82"/>
      <c r="AO140" s="82"/>
      <c r="AP140" s="82"/>
      <c r="AQ140" s="82"/>
      <c r="AR140" s="82"/>
      <c r="AS140" s="82"/>
      <c r="AT140" s="82"/>
    </row>
    <row r="141" spans="1:46" ht="16.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/>
      <c r="AE141" s="82"/>
      <c r="AF141" s="82"/>
      <c r="AG141" s="82"/>
      <c r="AH141" s="82"/>
      <c r="AI141" s="82"/>
      <c r="AJ141" s="82"/>
      <c r="AK141" s="82"/>
      <c r="AL141" s="82"/>
      <c r="AM141" s="82"/>
      <c r="AN141" s="82"/>
      <c r="AO141" s="82"/>
      <c r="AP141" s="82"/>
      <c r="AQ141" s="82"/>
      <c r="AR141" s="82"/>
      <c r="AS141" s="82"/>
      <c r="AT141" s="82"/>
    </row>
    <row r="142" spans="1:46" ht="16.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82"/>
      <c r="AN142" s="82"/>
      <c r="AO142" s="82"/>
      <c r="AP142" s="82"/>
      <c r="AQ142" s="82"/>
      <c r="AR142" s="82"/>
      <c r="AS142" s="82"/>
      <c r="AT142" s="82"/>
    </row>
    <row r="143" spans="1:46" ht="16.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/>
      <c r="AE143" s="82"/>
      <c r="AF143" s="82"/>
      <c r="AG143" s="82"/>
      <c r="AH143" s="82"/>
      <c r="AI143" s="82"/>
      <c r="AJ143" s="82"/>
      <c r="AK143" s="82"/>
      <c r="AL143" s="82"/>
      <c r="AM143" s="82"/>
      <c r="AN143" s="82"/>
      <c r="AO143" s="82"/>
      <c r="AP143" s="82"/>
      <c r="AQ143" s="82"/>
      <c r="AR143" s="82"/>
      <c r="AS143" s="82"/>
      <c r="AT143" s="82"/>
    </row>
    <row r="144" spans="1:46" ht="16.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82"/>
      <c r="AO144" s="82"/>
      <c r="AP144" s="82"/>
      <c r="AQ144" s="82"/>
      <c r="AR144" s="82"/>
      <c r="AS144" s="82"/>
      <c r="AT144" s="82"/>
    </row>
    <row r="145" spans="1:46" ht="16.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  <c r="AS145" s="82"/>
      <c r="AT145" s="82"/>
    </row>
    <row r="146" spans="1:46" ht="16.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82"/>
      <c r="AO146" s="82"/>
      <c r="AP146" s="82"/>
      <c r="AQ146" s="82"/>
      <c r="AR146" s="82"/>
      <c r="AS146" s="82"/>
      <c r="AT146" s="82"/>
    </row>
    <row r="147" spans="1:46" ht="16.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82"/>
      <c r="AP147" s="82"/>
      <c r="AQ147" s="82"/>
      <c r="AR147" s="82"/>
      <c r="AS147" s="82"/>
      <c r="AT147" s="82"/>
    </row>
    <row r="148" spans="1:46" ht="16.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</row>
    <row r="149" spans="1:46" ht="16.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</row>
    <row r="150" spans="1:46" ht="16.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</row>
    <row r="151" spans="1:46" ht="16.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  <c r="AE151" s="82"/>
      <c r="AF151" s="82"/>
      <c r="AG151" s="82"/>
      <c r="AH151" s="82"/>
      <c r="AI151" s="82"/>
      <c r="AJ151" s="82"/>
      <c r="AK151" s="82"/>
      <c r="AL151" s="82"/>
      <c r="AM151" s="82"/>
      <c r="AN151" s="82"/>
      <c r="AO151" s="82"/>
      <c r="AP151" s="82"/>
      <c r="AQ151" s="82"/>
      <c r="AR151" s="82"/>
      <c r="AS151" s="82"/>
      <c r="AT151" s="82"/>
    </row>
    <row r="152" spans="1:46" ht="16.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82"/>
      <c r="AN152" s="82"/>
      <c r="AO152" s="82"/>
      <c r="AP152" s="82"/>
      <c r="AQ152" s="82"/>
      <c r="AR152" s="82"/>
      <c r="AS152" s="82"/>
      <c r="AT152" s="82"/>
    </row>
    <row r="153" spans="1:46" ht="16.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82"/>
      <c r="AN153" s="82"/>
      <c r="AO153" s="82"/>
      <c r="AP153" s="82"/>
      <c r="AQ153" s="82"/>
      <c r="AR153" s="82"/>
      <c r="AS153" s="82"/>
      <c r="AT153" s="82"/>
    </row>
    <row r="154" spans="1:46" ht="16.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82"/>
      <c r="AO154" s="82"/>
      <c r="AP154" s="82"/>
      <c r="AQ154" s="82"/>
      <c r="AR154" s="82"/>
      <c r="AS154" s="82"/>
      <c r="AT154" s="82"/>
    </row>
    <row r="155" spans="1:46" ht="16.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  <c r="AS155" s="82"/>
      <c r="AT155" s="82"/>
    </row>
    <row r="156" spans="1:46" ht="16.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  <c r="AF156" s="82"/>
      <c r="AG156" s="82"/>
      <c r="AH156" s="82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  <c r="AS156" s="82"/>
      <c r="AT156" s="82"/>
    </row>
    <row r="157" spans="1:46" ht="16.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82"/>
      <c r="AN157" s="82"/>
      <c r="AO157" s="82"/>
      <c r="AP157" s="82"/>
      <c r="AQ157" s="82"/>
      <c r="AR157" s="82"/>
      <c r="AS157" s="82"/>
      <c r="AT157" s="82"/>
    </row>
    <row r="158" spans="1:46" ht="16.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  <c r="AH158" s="82"/>
      <c r="AI158" s="82"/>
      <c r="AJ158" s="82"/>
      <c r="AK158" s="82"/>
      <c r="AL158" s="82"/>
      <c r="AM158" s="82"/>
      <c r="AN158" s="82"/>
      <c r="AO158" s="82"/>
      <c r="AP158" s="82"/>
      <c r="AQ158" s="82"/>
      <c r="AR158" s="82"/>
      <c r="AS158" s="82"/>
      <c r="AT158" s="82"/>
    </row>
    <row r="159" spans="1:46" ht="16.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  <c r="AE159" s="82"/>
      <c r="AF159" s="82"/>
      <c r="AG159" s="82"/>
      <c r="AH159" s="82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  <c r="AS159" s="82"/>
      <c r="AT159" s="82"/>
    </row>
    <row r="160" spans="1:46" ht="16.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2"/>
      <c r="AD160" s="82"/>
      <c r="AE160" s="82"/>
      <c r="AF160" s="82"/>
      <c r="AG160" s="82"/>
      <c r="AH160" s="82"/>
      <c r="AI160" s="82"/>
      <c r="AJ160" s="82"/>
      <c r="AK160" s="82"/>
      <c r="AL160" s="82"/>
      <c r="AM160" s="82"/>
      <c r="AN160" s="82"/>
      <c r="AO160" s="82"/>
      <c r="AP160" s="82"/>
      <c r="AQ160" s="82"/>
      <c r="AR160" s="82"/>
      <c r="AS160" s="82"/>
      <c r="AT160" s="82"/>
    </row>
    <row r="161" spans="1:46" ht="16.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2"/>
      <c r="AD161" s="82"/>
      <c r="AE161" s="82"/>
      <c r="AF161" s="82"/>
      <c r="AG161" s="82"/>
      <c r="AH161" s="82"/>
      <c r="AI161" s="82"/>
      <c r="AJ161" s="82"/>
      <c r="AK161" s="82"/>
      <c r="AL161" s="82"/>
      <c r="AM161" s="82"/>
      <c r="AN161" s="82"/>
      <c r="AO161" s="82"/>
      <c r="AP161" s="82"/>
      <c r="AQ161" s="82"/>
      <c r="AR161" s="82"/>
      <c r="AS161" s="82"/>
      <c r="AT161" s="82"/>
    </row>
    <row r="162" spans="1:46" ht="16.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  <c r="AC162" s="82"/>
      <c r="AD162" s="82"/>
      <c r="AE162" s="82"/>
      <c r="AF162" s="82"/>
      <c r="AG162" s="82"/>
      <c r="AH162" s="82"/>
      <c r="AI162" s="82"/>
      <c r="AJ162" s="82"/>
      <c r="AK162" s="82"/>
      <c r="AL162" s="82"/>
      <c r="AM162" s="82"/>
      <c r="AN162" s="82"/>
      <c r="AO162" s="82"/>
      <c r="AP162" s="82"/>
      <c r="AQ162" s="82"/>
      <c r="AR162" s="82"/>
      <c r="AS162" s="82"/>
      <c r="AT162" s="82"/>
    </row>
    <row r="163" spans="1:46" ht="16.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/>
      <c r="AE163" s="82"/>
      <c r="AF163" s="82"/>
      <c r="AG163" s="82"/>
      <c r="AH163" s="82"/>
      <c r="AI163" s="82"/>
      <c r="AJ163" s="82"/>
      <c r="AK163" s="82"/>
      <c r="AL163" s="82"/>
      <c r="AM163" s="82"/>
      <c r="AN163" s="82"/>
      <c r="AO163" s="82"/>
      <c r="AP163" s="82"/>
      <c r="AQ163" s="82"/>
      <c r="AR163" s="82"/>
      <c r="AS163" s="82"/>
      <c r="AT163" s="82"/>
    </row>
    <row r="164" spans="1:46" ht="16.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82"/>
      <c r="AN164" s="82"/>
      <c r="AO164" s="82"/>
      <c r="AP164" s="82"/>
      <c r="AQ164" s="82"/>
      <c r="AR164" s="82"/>
      <c r="AS164" s="82"/>
      <c r="AT164" s="82"/>
    </row>
    <row r="165" spans="1:46" ht="16.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82"/>
      <c r="AN165" s="82"/>
      <c r="AO165" s="82"/>
      <c r="AP165" s="82"/>
      <c r="AQ165" s="82"/>
      <c r="AR165" s="82"/>
      <c r="AS165" s="82"/>
      <c r="AT165" s="82"/>
    </row>
    <row r="166" spans="1:46" ht="16.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82"/>
      <c r="AO166" s="82"/>
      <c r="AP166" s="82"/>
      <c r="AQ166" s="82"/>
      <c r="AR166" s="82"/>
      <c r="AS166" s="82"/>
      <c r="AT166" s="82"/>
    </row>
    <row r="167" spans="1:46" ht="16.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82"/>
      <c r="AO167" s="82"/>
      <c r="AP167" s="82"/>
      <c r="AQ167" s="82"/>
      <c r="AR167" s="82"/>
      <c r="AS167" s="82"/>
      <c r="AT167" s="82"/>
    </row>
    <row r="168" spans="1:46" ht="16.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82"/>
      <c r="AO168" s="82"/>
      <c r="AP168" s="82"/>
      <c r="AQ168" s="82"/>
      <c r="AR168" s="82"/>
      <c r="AS168" s="82"/>
      <c r="AT168" s="82"/>
    </row>
    <row r="169" spans="1:46" ht="16.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/>
      <c r="AE169" s="82"/>
      <c r="AF169" s="82"/>
      <c r="AG169" s="82"/>
      <c r="AH169" s="82"/>
      <c r="AI169" s="82"/>
      <c r="AJ169" s="82"/>
      <c r="AK169" s="82"/>
      <c r="AL169" s="82"/>
      <c r="AM169" s="82"/>
      <c r="AN169" s="82"/>
      <c r="AO169" s="82"/>
      <c r="AP169" s="82"/>
      <c r="AQ169" s="82"/>
      <c r="AR169" s="82"/>
      <c r="AS169" s="82"/>
      <c r="AT169" s="82"/>
    </row>
    <row r="170" spans="1:46" ht="16.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  <c r="AH170" s="82"/>
      <c r="AI170" s="82"/>
      <c r="AJ170" s="82"/>
      <c r="AK170" s="82"/>
      <c r="AL170" s="82"/>
      <c r="AM170" s="82"/>
      <c r="AN170" s="82"/>
      <c r="AO170" s="82"/>
      <c r="AP170" s="82"/>
      <c r="AQ170" s="82"/>
      <c r="AR170" s="82"/>
      <c r="AS170" s="82"/>
      <c r="AT170" s="82"/>
    </row>
    <row r="171" spans="1:46" ht="16.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  <c r="AH171" s="82"/>
      <c r="AI171" s="82"/>
      <c r="AJ171" s="82"/>
      <c r="AK171" s="82"/>
      <c r="AL171" s="82"/>
      <c r="AM171" s="82"/>
      <c r="AN171" s="82"/>
      <c r="AO171" s="82"/>
      <c r="AP171" s="82"/>
      <c r="AQ171" s="82"/>
      <c r="AR171" s="82"/>
      <c r="AS171" s="82"/>
      <c r="AT171" s="82"/>
    </row>
    <row r="172" spans="1:46" ht="16.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82"/>
      <c r="AO172" s="82"/>
      <c r="AP172" s="82"/>
      <c r="AQ172" s="82"/>
      <c r="AR172" s="82"/>
      <c r="AS172" s="82"/>
      <c r="AT172" s="82"/>
    </row>
    <row r="173" spans="1:46" ht="16.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  <c r="AH173" s="82"/>
      <c r="AI173" s="82"/>
      <c r="AJ173" s="82"/>
      <c r="AK173" s="82"/>
      <c r="AL173" s="82"/>
      <c r="AM173" s="82"/>
      <c r="AN173" s="82"/>
      <c r="AO173" s="82"/>
      <c r="AP173" s="82"/>
      <c r="AQ173" s="82"/>
      <c r="AR173" s="82"/>
      <c r="AS173" s="82"/>
      <c r="AT173" s="82"/>
    </row>
    <row r="174" spans="1:46" ht="16.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82"/>
      <c r="AO174" s="82"/>
      <c r="AP174" s="82"/>
      <c r="AQ174" s="82"/>
      <c r="AR174" s="82"/>
      <c r="AS174" s="82"/>
      <c r="AT174" s="82"/>
    </row>
    <row r="175" spans="1:46" ht="16.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82"/>
      <c r="AO175" s="82"/>
      <c r="AP175" s="82"/>
      <c r="AQ175" s="82"/>
      <c r="AR175" s="82"/>
      <c r="AS175" s="82"/>
      <c r="AT175" s="82"/>
    </row>
    <row r="176" spans="1:46" ht="16.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82"/>
      <c r="AO176" s="82"/>
      <c r="AP176" s="82"/>
      <c r="AQ176" s="82"/>
      <c r="AR176" s="82"/>
      <c r="AS176" s="82"/>
      <c r="AT176" s="82"/>
    </row>
    <row r="177" spans="1:46" ht="16.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82"/>
      <c r="AO177" s="82"/>
      <c r="AP177" s="82"/>
      <c r="AQ177" s="82"/>
      <c r="AR177" s="82"/>
      <c r="AS177" s="82"/>
      <c r="AT177" s="82"/>
    </row>
    <row r="178" spans="1:46" ht="16.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82"/>
      <c r="AO178" s="82"/>
      <c r="AP178" s="82"/>
      <c r="AQ178" s="82"/>
      <c r="AR178" s="82"/>
      <c r="AS178" s="82"/>
      <c r="AT178" s="82"/>
    </row>
    <row r="179" spans="1:46" ht="16.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82"/>
      <c r="AO179" s="82"/>
      <c r="AP179" s="82"/>
      <c r="AQ179" s="82"/>
      <c r="AR179" s="82"/>
      <c r="AS179" s="82"/>
      <c r="AT179" s="82"/>
    </row>
    <row r="180" spans="1:46" ht="16.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82"/>
      <c r="AP180" s="82"/>
      <c r="AQ180" s="82"/>
      <c r="AR180" s="82"/>
      <c r="AS180" s="82"/>
      <c r="AT180" s="82"/>
    </row>
    <row r="181" spans="1:46" ht="16.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82"/>
      <c r="AP181" s="82"/>
      <c r="AQ181" s="82"/>
      <c r="AR181" s="82"/>
      <c r="AS181" s="82"/>
      <c r="AT181" s="82"/>
    </row>
    <row r="182" spans="1:46" ht="16.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82"/>
      <c r="AP182" s="82"/>
      <c r="AQ182" s="82"/>
      <c r="AR182" s="82"/>
      <c r="AS182" s="82"/>
      <c r="AT182" s="82"/>
    </row>
    <row r="183" spans="1:46" ht="16.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82"/>
      <c r="AP183" s="82"/>
      <c r="AQ183" s="82"/>
      <c r="AR183" s="82"/>
      <c r="AS183" s="82"/>
      <c r="AT183" s="82"/>
    </row>
    <row r="184" spans="1:46" ht="16.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  <c r="AE184" s="82"/>
      <c r="AF184" s="82"/>
      <c r="AG184" s="82"/>
      <c r="AH184" s="82"/>
      <c r="AI184" s="82"/>
      <c r="AJ184" s="82"/>
      <c r="AK184" s="82"/>
      <c r="AL184" s="82"/>
      <c r="AM184" s="82"/>
      <c r="AN184" s="82"/>
      <c r="AO184" s="82"/>
      <c r="AP184" s="82"/>
      <c r="AQ184" s="82"/>
      <c r="AR184" s="82"/>
      <c r="AS184" s="82"/>
      <c r="AT184" s="82"/>
    </row>
    <row r="185" spans="1:46" ht="16.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  <c r="AH185" s="82"/>
      <c r="AI185" s="82"/>
      <c r="AJ185" s="82"/>
      <c r="AK185" s="82"/>
      <c r="AL185" s="82"/>
      <c r="AM185" s="82"/>
      <c r="AN185" s="82"/>
      <c r="AO185" s="82"/>
      <c r="AP185" s="82"/>
      <c r="AQ185" s="82"/>
      <c r="AR185" s="82"/>
      <c r="AS185" s="82"/>
      <c r="AT185" s="82"/>
    </row>
    <row r="186" spans="1:46" ht="16.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  <c r="AE186" s="82"/>
      <c r="AF186" s="82"/>
      <c r="AG186" s="82"/>
      <c r="AH186" s="82"/>
      <c r="AI186" s="82"/>
      <c r="AJ186" s="82"/>
      <c r="AK186" s="82"/>
      <c r="AL186" s="82"/>
      <c r="AM186" s="82"/>
      <c r="AN186" s="82"/>
      <c r="AO186" s="82"/>
      <c r="AP186" s="82"/>
      <c r="AQ186" s="82"/>
      <c r="AR186" s="82"/>
      <c r="AS186" s="82"/>
      <c r="AT186" s="82"/>
    </row>
    <row r="187" spans="1:46" ht="16.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  <c r="AE187" s="82"/>
      <c r="AF187" s="82"/>
      <c r="AG187" s="82"/>
      <c r="AH187" s="82"/>
      <c r="AI187" s="82"/>
      <c r="AJ187" s="82"/>
      <c r="AK187" s="82"/>
      <c r="AL187" s="82"/>
      <c r="AM187" s="82"/>
      <c r="AN187" s="82"/>
      <c r="AO187" s="82"/>
      <c r="AP187" s="82"/>
      <c r="AQ187" s="82"/>
      <c r="AR187" s="82"/>
      <c r="AS187" s="82"/>
      <c r="AT187" s="82"/>
    </row>
    <row r="188" spans="1:46" ht="16.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  <c r="AB188" s="82"/>
      <c r="AC188" s="82"/>
      <c r="AD188" s="82"/>
      <c r="AE188" s="82"/>
      <c r="AF188" s="82"/>
      <c r="AG188" s="82"/>
      <c r="AH188" s="82"/>
      <c r="AI188" s="82"/>
      <c r="AJ188" s="82"/>
      <c r="AK188" s="82"/>
      <c r="AL188" s="82"/>
      <c r="AM188" s="82"/>
      <c r="AN188" s="82"/>
      <c r="AO188" s="82"/>
      <c r="AP188" s="82"/>
      <c r="AQ188" s="82"/>
      <c r="AR188" s="82"/>
      <c r="AS188" s="82"/>
      <c r="AT188" s="82"/>
    </row>
    <row r="189" spans="1:46" ht="16.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  <c r="AE189" s="82"/>
      <c r="AF189" s="82"/>
      <c r="AG189" s="82"/>
      <c r="AH189" s="82"/>
      <c r="AI189" s="82"/>
      <c r="AJ189" s="82"/>
      <c r="AK189" s="82"/>
      <c r="AL189" s="82"/>
      <c r="AM189" s="82"/>
      <c r="AN189" s="82"/>
      <c r="AO189" s="82"/>
      <c r="AP189" s="82"/>
      <c r="AQ189" s="82"/>
      <c r="AR189" s="82"/>
      <c r="AS189" s="82"/>
      <c r="AT189" s="82"/>
    </row>
    <row r="190" spans="1:46" ht="16.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  <c r="AE190" s="82"/>
      <c r="AF190" s="82"/>
      <c r="AG190" s="82"/>
      <c r="AH190" s="82"/>
      <c r="AI190" s="82"/>
      <c r="AJ190" s="82"/>
      <c r="AK190" s="82"/>
      <c r="AL190" s="82"/>
      <c r="AM190" s="82"/>
      <c r="AN190" s="82"/>
      <c r="AO190" s="82"/>
      <c r="AP190" s="82"/>
      <c r="AQ190" s="82"/>
      <c r="AR190" s="82"/>
      <c r="AS190" s="82"/>
      <c r="AT190" s="82"/>
    </row>
    <row r="191" spans="1:46" ht="16.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  <c r="AE191" s="82"/>
      <c r="AF191" s="82"/>
      <c r="AG191" s="82"/>
      <c r="AH191" s="82"/>
      <c r="AI191" s="82"/>
      <c r="AJ191" s="82"/>
      <c r="AK191" s="82"/>
      <c r="AL191" s="82"/>
      <c r="AM191" s="82"/>
      <c r="AN191" s="82"/>
      <c r="AO191" s="82"/>
      <c r="AP191" s="82"/>
      <c r="AQ191" s="82"/>
      <c r="AR191" s="82"/>
      <c r="AS191" s="82"/>
      <c r="AT191" s="82"/>
    </row>
    <row r="192" spans="1:46" ht="16.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  <c r="AE192" s="82"/>
      <c r="AF192" s="82"/>
      <c r="AG192" s="82"/>
      <c r="AH192" s="82"/>
      <c r="AI192" s="82"/>
      <c r="AJ192" s="82"/>
      <c r="AK192" s="82"/>
      <c r="AL192" s="82"/>
      <c r="AM192" s="82"/>
      <c r="AN192" s="82"/>
      <c r="AO192" s="82"/>
      <c r="AP192" s="82"/>
      <c r="AQ192" s="82"/>
      <c r="AR192" s="82"/>
      <c r="AS192" s="82"/>
      <c r="AT192" s="82"/>
    </row>
    <row r="193" spans="1:46" ht="16.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/>
      <c r="AE193" s="82"/>
      <c r="AF193" s="82"/>
      <c r="AG193" s="82"/>
      <c r="AH193" s="82"/>
      <c r="AI193" s="82"/>
      <c r="AJ193" s="82"/>
      <c r="AK193" s="82"/>
      <c r="AL193" s="82"/>
      <c r="AM193" s="82"/>
      <c r="AN193" s="82"/>
      <c r="AO193" s="82"/>
      <c r="AP193" s="82"/>
      <c r="AQ193" s="82"/>
      <c r="AR193" s="82"/>
      <c r="AS193" s="82"/>
      <c r="AT193" s="82"/>
    </row>
    <row r="194" spans="1:46" ht="16.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  <c r="AE194" s="82"/>
      <c r="AF194" s="82"/>
      <c r="AG194" s="82"/>
      <c r="AH194" s="82"/>
      <c r="AI194" s="82"/>
      <c r="AJ194" s="82"/>
      <c r="AK194" s="82"/>
      <c r="AL194" s="82"/>
      <c r="AM194" s="82"/>
      <c r="AN194" s="82"/>
      <c r="AO194" s="82"/>
      <c r="AP194" s="82"/>
      <c r="AQ194" s="82"/>
      <c r="AR194" s="82"/>
      <c r="AS194" s="82"/>
      <c r="AT194" s="82"/>
    </row>
    <row r="195" spans="1:46" ht="16.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/>
      <c r="AE195" s="82"/>
      <c r="AF195" s="82"/>
      <c r="AG195" s="82"/>
      <c r="AH195" s="82"/>
      <c r="AI195" s="82"/>
      <c r="AJ195" s="82"/>
      <c r="AK195" s="82"/>
      <c r="AL195" s="82"/>
      <c r="AM195" s="82"/>
      <c r="AN195" s="82"/>
      <c r="AO195" s="82"/>
      <c r="AP195" s="82"/>
      <c r="AQ195" s="82"/>
      <c r="AR195" s="82"/>
      <c r="AS195" s="82"/>
      <c r="AT195" s="82"/>
    </row>
    <row r="196" spans="1:46" ht="16.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  <c r="AH196" s="82"/>
      <c r="AI196" s="82"/>
      <c r="AJ196" s="82"/>
      <c r="AK196" s="82"/>
      <c r="AL196" s="82"/>
      <c r="AM196" s="82"/>
      <c r="AN196" s="82"/>
      <c r="AO196" s="82"/>
      <c r="AP196" s="82"/>
      <c r="AQ196" s="82"/>
      <c r="AR196" s="82"/>
      <c r="AS196" s="82"/>
      <c r="AT196" s="82"/>
    </row>
    <row r="197" spans="1:46" ht="16.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82"/>
      <c r="AP197" s="82"/>
      <c r="AQ197" s="82"/>
      <c r="AR197" s="82"/>
      <c r="AS197" s="82"/>
      <c r="AT197" s="82"/>
    </row>
    <row r="198" spans="1:46" ht="16.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82"/>
      <c r="AP198" s="82"/>
      <c r="AQ198" s="82"/>
      <c r="AR198" s="82"/>
      <c r="AS198" s="82"/>
      <c r="AT198" s="82"/>
    </row>
    <row r="199" spans="1:46" ht="16.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82"/>
      <c r="AP199" s="82"/>
      <c r="AQ199" s="82"/>
      <c r="AR199" s="82"/>
      <c r="AS199" s="82"/>
      <c r="AT199" s="82"/>
    </row>
    <row r="200" spans="1:46" ht="16.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82"/>
      <c r="AP200" s="82"/>
      <c r="AQ200" s="82"/>
      <c r="AR200" s="82"/>
      <c r="AS200" s="82"/>
      <c r="AT200" s="82"/>
    </row>
    <row r="201" spans="1:46" ht="16.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  <c r="AN201" s="82"/>
      <c r="AO201" s="82"/>
      <c r="AP201" s="82"/>
      <c r="AQ201" s="82"/>
      <c r="AR201" s="82"/>
      <c r="AS201" s="82"/>
      <c r="AT201" s="82"/>
    </row>
    <row r="202" spans="1:46" ht="16.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82"/>
      <c r="AN202" s="82"/>
      <c r="AO202" s="82"/>
      <c r="AP202" s="82"/>
      <c r="AQ202" s="82"/>
      <c r="AR202" s="82"/>
      <c r="AS202" s="82"/>
      <c r="AT202" s="82"/>
    </row>
    <row r="203" spans="1:46" ht="16.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  <c r="AA203" s="82"/>
      <c r="AB203" s="82"/>
      <c r="AC203" s="82"/>
      <c r="AD203" s="82"/>
      <c r="AE203" s="82"/>
      <c r="AF203" s="82"/>
      <c r="AG203" s="82"/>
      <c r="AH203" s="82"/>
      <c r="AI203" s="82"/>
      <c r="AJ203" s="82"/>
      <c r="AK203" s="82"/>
      <c r="AL203" s="82"/>
      <c r="AM203" s="82"/>
      <c r="AN203" s="82"/>
      <c r="AO203" s="82"/>
      <c r="AP203" s="82"/>
      <c r="AQ203" s="82"/>
      <c r="AR203" s="82"/>
      <c r="AS203" s="82"/>
      <c r="AT203" s="82"/>
    </row>
    <row r="204" spans="1:46" ht="16.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  <c r="AA204" s="82"/>
      <c r="AB204" s="82"/>
      <c r="AC204" s="82"/>
      <c r="AD204" s="82"/>
      <c r="AE204" s="82"/>
      <c r="AF204" s="82"/>
      <c r="AG204" s="82"/>
      <c r="AH204" s="82"/>
      <c r="AI204" s="82"/>
      <c r="AJ204" s="82"/>
      <c r="AK204" s="82"/>
      <c r="AL204" s="82"/>
      <c r="AM204" s="82"/>
      <c r="AN204" s="82"/>
      <c r="AO204" s="82"/>
      <c r="AP204" s="82"/>
      <c r="AQ204" s="82"/>
      <c r="AR204" s="82"/>
      <c r="AS204" s="82"/>
      <c r="AT204" s="82"/>
    </row>
    <row r="205" spans="1:46" ht="16.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  <c r="AB205" s="82"/>
      <c r="AC205" s="82"/>
      <c r="AD205" s="82"/>
      <c r="AE205" s="82"/>
      <c r="AF205" s="82"/>
      <c r="AG205" s="82"/>
      <c r="AH205" s="82"/>
      <c r="AI205" s="82"/>
      <c r="AJ205" s="82"/>
      <c r="AK205" s="82"/>
      <c r="AL205" s="82"/>
      <c r="AM205" s="82"/>
      <c r="AN205" s="82"/>
      <c r="AO205" s="82"/>
      <c r="AP205" s="82"/>
      <c r="AQ205" s="82"/>
      <c r="AR205" s="82"/>
      <c r="AS205" s="82"/>
      <c r="AT205" s="82"/>
    </row>
    <row r="206" spans="1:46" ht="16.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  <c r="AB206" s="82"/>
      <c r="AC206" s="82"/>
      <c r="AD206" s="82"/>
      <c r="AE206" s="82"/>
      <c r="AF206" s="82"/>
      <c r="AG206" s="82"/>
      <c r="AH206" s="82"/>
      <c r="AI206" s="82"/>
      <c r="AJ206" s="82"/>
      <c r="AK206" s="82"/>
      <c r="AL206" s="82"/>
      <c r="AM206" s="82"/>
      <c r="AN206" s="82"/>
      <c r="AO206" s="82"/>
      <c r="AP206" s="82"/>
      <c r="AQ206" s="82"/>
      <c r="AR206" s="82"/>
      <c r="AS206" s="82"/>
      <c r="AT206" s="82"/>
    </row>
    <row r="207" spans="1:46" ht="16.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  <c r="AB207" s="82"/>
      <c r="AC207" s="82"/>
      <c r="AD207" s="82"/>
      <c r="AE207" s="82"/>
      <c r="AF207" s="82"/>
      <c r="AG207" s="82"/>
      <c r="AH207" s="82"/>
      <c r="AI207" s="82"/>
      <c r="AJ207" s="82"/>
      <c r="AK207" s="82"/>
      <c r="AL207" s="82"/>
      <c r="AM207" s="82"/>
      <c r="AN207" s="82"/>
      <c r="AO207" s="82"/>
      <c r="AP207" s="82"/>
      <c r="AQ207" s="82"/>
      <c r="AR207" s="82"/>
      <c r="AS207" s="82"/>
      <c r="AT207" s="82"/>
    </row>
    <row r="208" spans="1:46" ht="16.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  <c r="AH208" s="82"/>
      <c r="AI208" s="82"/>
      <c r="AJ208" s="82"/>
      <c r="AK208" s="82"/>
      <c r="AL208" s="82"/>
      <c r="AM208" s="82"/>
      <c r="AN208" s="82"/>
      <c r="AO208" s="82"/>
      <c r="AP208" s="82"/>
      <c r="AQ208" s="82"/>
      <c r="AR208" s="82"/>
      <c r="AS208" s="82"/>
      <c r="AT208" s="82"/>
    </row>
    <row r="209" spans="1:46" ht="16.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  <c r="AH209" s="82"/>
      <c r="AI209" s="82"/>
      <c r="AJ209" s="82"/>
      <c r="AK209" s="82"/>
      <c r="AL209" s="82"/>
      <c r="AM209" s="82"/>
      <c r="AN209" s="82"/>
      <c r="AO209" s="82"/>
      <c r="AP209" s="82"/>
      <c r="AQ209" s="82"/>
      <c r="AR209" s="82"/>
      <c r="AS209" s="82"/>
      <c r="AT209" s="82"/>
    </row>
    <row r="210" spans="1:46" ht="16.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  <c r="AH210" s="82"/>
      <c r="AI210" s="82"/>
      <c r="AJ210" s="82"/>
      <c r="AK210" s="82"/>
      <c r="AL210" s="82"/>
      <c r="AM210" s="82"/>
      <c r="AN210" s="82"/>
      <c r="AO210" s="82"/>
      <c r="AP210" s="82"/>
      <c r="AQ210" s="82"/>
      <c r="AR210" s="82"/>
      <c r="AS210" s="82"/>
      <c r="AT210" s="82"/>
    </row>
    <row r="211" spans="1:46" ht="16.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  <c r="AB211" s="82"/>
      <c r="AC211" s="82"/>
      <c r="AD211" s="82"/>
      <c r="AE211" s="82"/>
      <c r="AF211" s="82"/>
      <c r="AG211" s="82"/>
      <c r="AH211" s="82"/>
      <c r="AI211" s="82"/>
      <c r="AJ211" s="82"/>
      <c r="AK211" s="82"/>
      <c r="AL211" s="82"/>
      <c r="AM211" s="82"/>
      <c r="AN211" s="82"/>
      <c r="AO211" s="82"/>
      <c r="AP211" s="82"/>
      <c r="AQ211" s="82"/>
      <c r="AR211" s="82"/>
      <c r="AS211" s="82"/>
      <c r="AT211" s="82"/>
    </row>
    <row r="212" spans="1:46" ht="16.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  <c r="AB212" s="82"/>
      <c r="AC212" s="82"/>
      <c r="AD212" s="82"/>
      <c r="AE212" s="82"/>
      <c r="AF212" s="82"/>
      <c r="AG212" s="82"/>
      <c r="AH212" s="82"/>
      <c r="AI212" s="82"/>
      <c r="AJ212" s="82"/>
      <c r="AK212" s="82"/>
      <c r="AL212" s="82"/>
      <c r="AM212" s="82"/>
      <c r="AN212" s="82"/>
      <c r="AO212" s="82"/>
      <c r="AP212" s="82"/>
      <c r="AQ212" s="82"/>
      <c r="AR212" s="82"/>
      <c r="AS212" s="82"/>
      <c r="AT212" s="82"/>
    </row>
    <row r="213" spans="1:46" ht="16.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/>
      <c r="AE213" s="82"/>
      <c r="AF213" s="82"/>
      <c r="AG213" s="82"/>
      <c r="AH213" s="82"/>
      <c r="AI213" s="82"/>
      <c r="AJ213" s="82"/>
      <c r="AK213" s="82"/>
      <c r="AL213" s="82"/>
      <c r="AM213" s="82"/>
      <c r="AN213" s="82"/>
      <c r="AO213" s="82"/>
      <c r="AP213" s="82"/>
      <c r="AQ213" s="82"/>
      <c r="AR213" s="82"/>
      <c r="AS213" s="82"/>
      <c r="AT213" s="82"/>
    </row>
    <row r="214" spans="1:46" ht="16.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  <c r="AE214" s="82"/>
      <c r="AF214" s="82"/>
      <c r="AG214" s="82"/>
      <c r="AH214" s="82"/>
      <c r="AI214" s="82"/>
      <c r="AJ214" s="82"/>
      <c r="AK214" s="82"/>
      <c r="AL214" s="82"/>
      <c r="AM214" s="82"/>
      <c r="AN214" s="82"/>
      <c r="AO214" s="82"/>
      <c r="AP214" s="82"/>
      <c r="AQ214" s="82"/>
      <c r="AR214" s="82"/>
      <c r="AS214" s="82"/>
      <c r="AT214" s="82"/>
    </row>
    <row r="215" spans="1:46" ht="16.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/>
      <c r="AE215" s="82"/>
      <c r="AF215" s="82"/>
      <c r="AG215" s="82"/>
      <c r="AH215" s="82"/>
      <c r="AI215" s="82"/>
      <c r="AJ215" s="82"/>
      <c r="AK215" s="82"/>
      <c r="AL215" s="82"/>
      <c r="AM215" s="82"/>
      <c r="AN215" s="82"/>
      <c r="AO215" s="82"/>
      <c r="AP215" s="82"/>
      <c r="AQ215" s="82"/>
      <c r="AR215" s="82"/>
      <c r="AS215" s="82"/>
      <c r="AT215" s="82"/>
    </row>
    <row r="216" spans="1:46" ht="16.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2"/>
      <c r="AD216" s="82"/>
      <c r="AE216" s="82"/>
      <c r="AF216" s="82"/>
      <c r="AG216" s="82"/>
      <c r="AH216" s="82"/>
      <c r="AI216" s="82"/>
      <c r="AJ216" s="82"/>
      <c r="AK216" s="82"/>
      <c r="AL216" s="82"/>
      <c r="AM216" s="82"/>
      <c r="AN216" s="82"/>
      <c r="AO216" s="82"/>
      <c r="AP216" s="82"/>
      <c r="AQ216" s="82"/>
      <c r="AR216" s="82"/>
      <c r="AS216" s="82"/>
      <c r="AT216" s="82"/>
    </row>
    <row r="217" spans="1:46" ht="16.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  <c r="AA217" s="82"/>
      <c r="AB217" s="82"/>
      <c r="AC217" s="82"/>
      <c r="AD217" s="82"/>
      <c r="AE217" s="82"/>
      <c r="AF217" s="82"/>
      <c r="AG217" s="82"/>
      <c r="AH217" s="82"/>
      <c r="AI217" s="82"/>
      <c r="AJ217" s="82"/>
      <c r="AK217" s="82"/>
      <c r="AL217" s="82"/>
      <c r="AM217" s="82"/>
      <c r="AN217" s="82"/>
      <c r="AO217" s="82"/>
      <c r="AP217" s="82"/>
      <c r="AQ217" s="82"/>
      <c r="AR217" s="82"/>
      <c r="AS217" s="82"/>
      <c r="AT217" s="82"/>
    </row>
    <row r="218" spans="1:46" ht="16.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  <c r="AB218" s="82"/>
      <c r="AC218" s="82"/>
      <c r="AD218" s="82"/>
      <c r="AE218" s="82"/>
      <c r="AF218" s="82"/>
      <c r="AG218" s="82"/>
      <c r="AH218" s="82"/>
      <c r="AI218" s="82"/>
      <c r="AJ218" s="82"/>
      <c r="AK218" s="82"/>
      <c r="AL218" s="82"/>
      <c r="AM218" s="82"/>
      <c r="AN218" s="82"/>
      <c r="AO218" s="82"/>
      <c r="AP218" s="82"/>
      <c r="AQ218" s="82"/>
      <c r="AR218" s="82"/>
      <c r="AS218" s="82"/>
      <c r="AT218" s="82"/>
    </row>
    <row r="219" spans="1:46" ht="16.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2"/>
      <c r="AD219" s="82"/>
      <c r="AE219" s="82"/>
      <c r="AF219" s="82"/>
      <c r="AG219" s="82"/>
      <c r="AH219" s="82"/>
      <c r="AI219" s="82"/>
      <c r="AJ219" s="82"/>
      <c r="AK219" s="82"/>
      <c r="AL219" s="82"/>
      <c r="AM219" s="82"/>
      <c r="AN219" s="82"/>
      <c r="AO219" s="82"/>
      <c r="AP219" s="82"/>
      <c r="AQ219" s="82"/>
      <c r="AR219" s="82"/>
      <c r="AS219" s="82"/>
      <c r="AT219" s="82"/>
    </row>
    <row r="220" spans="1:46" ht="16.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2"/>
      <c r="AD220" s="82"/>
      <c r="AE220" s="82"/>
      <c r="AF220" s="82"/>
      <c r="AG220" s="82"/>
      <c r="AH220" s="82"/>
      <c r="AI220" s="82"/>
      <c r="AJ220" s="82"/>
      <c r="AK220" s="82"/>
      <c r="AL220" s="82"/>
      <c r="AM220" s="82"/>
      <c r="AN220" s="82"/>
      <c r="AO220" s="82"/>
      <c r="AP220" s="82"/>
      <c r="AQ220" s="82"/>
      <c r="AR220" s="82"/>
      <c r="AS220" s="82"/>
      <c r="AT220" s="82"/>
    </row>
    <row r="221" spans="1:46" ht="16.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  <c r="AH221" s="82"/>
      <c r="AI221" s="82"/>
      <c r="AJ221" s="82"/>
      <c r="AK221" s="82"/>
      <c r="AL221" s="82"/>
      <c r="AM221" s="82"/>
      <c r="AN221" s="82"/>
      <c r="AO221" s="82"/>
      <c r="AP221" s="82"/>
      <c r="AQ221" s="82"/>
      <c r="AR221" s="82"/>
      <c r="AS221" s="82"/>
      <c r="AT221" s="82"/>
    </row>
    <row r="222" spans="1:46" ht="16.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  <c r="AC222" s="82"/>
      <c r="AD222" s="82"/>
      <c r="AE222" s="82"/>
      <c r="AF222" s="82"/>
      <c r="AG222" s="82"/>
      <c r="AH222" s="82"/>
      <c r="AI222" s="82"/>
      <c r="AJ222" s="82"/>
      <c r="AK222" s="82"/>
      <c r="AL222" s="82"/>
      <c r="AM222" s="82"/>
      <c r="AN222" s="82"/>
      <c r="AO222" s="82"/>
      <c r="AP222" s="82"/>
      <c r="AQ222" s="82"/>
      <c r="AR222" s="82"/>
      <c r="AS222" s="82"/>
      <c r="AT222" s="82"/>
    </row>
    <row r="223" spans="1:46" ht="16.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  <c r="AC223" s="82"/>
      <c r="AD223" s="82"/>
      <c r="AE223" s="82"/>
      <c r="AF223" s="82"/>
      <c r="AG223" s="82"/>
      <c r="AH223" s="82"/>
      <c r="AI223" s="82"/>
      <c r="AJ223" s="82"/>
      <c r="AK223" s="82"/>
      <c r="AL223" s="82"/>
      <c r="AM223" s="82"/>
      <c r="AN223" s="82"/>
      <c r="AO223" s="82"/>
      <c r="AP223" s="82"/>
      <c r="AQ223" s="82"/>
      <c r="AR223" s="82"/>
      <c r="AS223" s="82"/>
      <c r="AT223" s="82"/>
    </row>
    <row r="224" spans="1:46" ht="16.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  <c r="AC224" s="82"/>
      <c r="AD224" s="82"/>
      <c r="AE224" s="82"/>
      <c r="AF224" s="82"/>
      <c r="AG224" s="82"/>
      <c r="AH224" s="82"/>
      <c r="AI224" s="82"/>
      <c r="AJ224" s="82"/>
      <c r="AK224" s="82"/>
      <c r="AL224" s="82"/>
      <c r="AM224" s="82"/>
      <c r="AN224" s="82"/>
      <c r="AO224" s="82"/>
      <c r="AP224" s="82"/>
      <c r="AQ224" s="82"/>
      <c r="AR224" s="82"/>
      <c r="AS224" s="82"/>
      <c r="AT224" s="82"/>
    </row>
    <row r="225" spans="1:46" ht="16.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  <c r="AC225" s="82"/>
      <c r="AD225" s="82"/>
      <c r="AE225" s="82"/>
      <c r="AF225" s="82"/>
      <c r="AG225" s="82"/>
      <c r="AH225" s="82"/>
      <c r="AI225" s="82"/>
      <c r="AJ225" s="82"/>
      <c r="AK225" s="82"/>
      <c r="AL225" s="82"/>
      <c r="AM225" s="82"/>
      <c r="AN225" s="82"/>
      <c r="AO225" s="82"/>
      <c r="AP225" s="82"/>
      <c r="AQ225" s="82"/>
      <c r="AR225" s="82"/>
      <c r="AS225" s="82"/>
      <c r="AT225" s="82"/>
    </row>
    <row r="226" spans="1:46" ht="16.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  <c r="AA226" s="82"/>
      <c r="AB226" s="82"/>
      <c r="AC226" s="82"/>
      <c r="AD226" s="82"/>
      <c r="AE226" s="82"/>
      <c r="AF226" s="82"/>
      <c r="AG226" s="82"/>
      <c r="AH226" s="82"/>
      <c r="AI226" s="82"/>
      <c r="AJ226" s="82"/>
      <c r="AK226" s="82"/>
      <c r="AL226" s="82"/>
      <c r="AM226" s="82"/>
      <c r="AN226" s="82"/>
      <c r="AO226" s="82"/>
      <c r="AP226" s="82"/>
      <c r="AQ226" s="82"/>
      <c r="AR226" s="82"/>
      <c r="AS226" s="82"/>
      <c r="AT226" s="82"/>
    </row>
    <row r="227" spans="1:46" ht="16.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/>
      <c r="AE227" s="82"/>
      <c r="AF227" s="82"/>
      <c r="AG227" s="82"/>
      <c r="AH227" s="82"/>
      <c r="AI227" s="82"/>
      <c r="AJ227" s="82"/>
      <c r="AK227" s="82"/>
      <c r="AL227" s="82"/>
      <c r="AM227" s="82"/>
      <c r="AN227" s="82"/>
      <c r="AO227" s="82"/>
      <c r="AP227" s="82"/>
      <c r="AQ227" s="82"/>
      <c r="AR227" s="82"/>
      <c r="AS227" s="82"/>
      <c r="AT227" s="82"/>
    </row>
    <row r="228" spans="1:46" ht="16.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  <c r="AE228" s="82"/>
      <c r="AF228" s="82"/>
      <c r="AG228" s="82"/>
      <c r="AH228" s="82"/>
      <c r="AI228" s="82"/>
      <c r="AJ228" s="82"/>
      <c r="AK228" s="82"/>
      <c r="AL228" s="82"/>
      <c r="AM228" s="82"/>
      <c r="AN228" s="82"/>
      <c r="AO228" s="82"/>
      <c r="AP228" s="82"/>
      <c r="AQ228" s="82"/>
      <c r="AR228" s="82"/>
      <c r="AS228" s="82"/>
      <c r="AT228" s="82"/>
    </row>
    <row r="229" spans="1:46" ht="16.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2"/>
      <c r="AD229" s="82"/>
      <c r="AE229" s="82"/>
      <c r="AF229" s="82"/>
      <c r="AG229" s="82"/>
      <c r="AH229" s="82"/>
      <c r="AI229" s="82"/>
      <c r="AJ229" s="82"/>
      <c r="AK229" s="82"/>
      <c r="AL229" s="82"/>
      <c r="AM229" s="82"/>
      <c r="AN229" s="82"/>
      <c r="AO229" s="82"/>
      <c r="AP229" s="82"/>
      <c r="AQ229" s="82"/>
      <c r="AR229" s="82"/>
      <c r="AS229" s="82"/>
      <c r="AT229" s="82"/>
    </row>
    <row r="230" spans="1:46" ht="16.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  <c r="AC230" s="82"/>
      <c r="AD230" s="82"/>
      <c r="AE230" s="82"/>
      <c r="AF230" s="82"/>
      <c r="AG230" s="82"/>
      <c r="AH230" s="82"/>
      <c r="AI230" s="82"/>
      <c r="AJ230" s="82"/>
      <c r="AK230" s="82"/>
      <c r="AL230" s="82"/>
      <c r="AM230" s="82"/>
      <c r="AN230" s="82"/>
      <c r="AO230" s="82"/>
      <c r="AP230" s="82"/>
      <c r="AQ230" s="82"/>
      <c r="AR230" s="82"/>
      <c r="AS230" s="82"/>
      <c r="AT230" s="82"/>
    </row>
    <row r="231" spans="1:46" ht="16.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2"/>
      <c r="AD231" s="82"/>
      <c r="AE231" s="82"/>
      <c r="AF231" s="82"/>
      <c r="AG231" s="82"/>
      <c r="AH231" s="82"/>
      <c r="AI231" s="82"/>
      <c r="AJ231" s="82"/>
      <c r="AK231" s="82"/>
      <c r="AL231" s="82"/>
      <c r="AM231" s="82"/>
      <c r="AN231" s="82"/>
      <c r="AO231" s="82"/>
      <c r="AP231" s="82"/>
      <c r="AQ231" s="82"/>
      <c r="AR231" s="82"/>
      <c r="AS231" s="82"/>
      <c r="AT231" s="82"/>
    </row>
    <row r="232" spans="1:46" ht="16.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  <c r="AH232" s="82"/>
      <c r="AI232" s="82"/>
      <c r="AJ232" s="82"/>
      <c r="AK232" s="82"/>
      <c r="AL232" s="82"/>
      <c r="AM232" s="82"/>
      <c r="AN232" s="82"/>
      <c r="AO232" s="82"/>
      <c r="AP232" s="82"/>
      <c r="AQ232" s="82"/>
      <c r="AR232" s="82"/>
      <c r="AS232" s="82"/>
      <c r="AT232" s="82"/>
    </row>
    <row r="233" spans="1:46" ht="16.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  <c r="AC233" s="82"/>
      <c r="AD233" s="82"/>
      <c r="AE233" s="82"/>
      <c r="AF233" s="82"/>
      <c r="AG233" s="82"/>
      <c r="AH233" s="82"/>
      <c r="AI233" s="82"/>
      <c r="AJ233" s="82"/>
      <c r="AK233" s="82"/>
      <c r="AL233" s="82"/>
      <c r="AM233" s="82"/>
      <c r="AN233" s="82"/>
      <c r="AO233" s="82"/>
      <c r="AP233" s="82"/>
      <c r="AQ233" s="82"/>
      <c r="AR233" s="82"/>
      <c r="AS233" s="82"/>
      <c r="AT233" s="82"/>
    </row>
    <row r="234" spans="1:46" ht="16.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  <c r="AE234" s="82"/>
      <c r="AF234" s="82"/>
      <c r="AG234" s="82"/>
      <c r="AH234" s="82"/>
      <c r="AI234" s="82"/>
      <c r="AJ234" s="82"/>
      <c r="AK234" s="82"/>
      <c r="AL234" s="82"/>
      <c r="AM234" s="82"/>
      <c r="AN234" s="82"/>
      <c r="AO234" s="82"/>
      <c r="AP234" s="82"/>
      <c r="AQ234" s="82"/>
      <c r="AR234" s="82"/>
      <c r="AS234" s="82"/>
      <c r="AT234" s="82"/>
    </row>
    <row r="235" spans="1:46" ht="16.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2"/>
      <c r="AE235" s="82"/>
      <c r="AF235" s="82"/>
      <c r="AG235" s="82"/>
      <c r="AH235" s="82"/>
      <c r="AI235" s="82"/>
      <c r="AJ235" s="82"/>
      <c r="AK235" s="82"/>
      <c r="AL235" s="82"/>
      <c r="AM235" s="82"/>
      <c r="AN235" s="82"/>
      <c r="AO235" s="82"/>
      <c r="AP235" s="82"/>
      <c r="AQ235" s="82"/>
      <c r="AR235" s="82"/>
      <c r="AS235" s="82"/>
      <c r="AT235" s="82"/>
    </row>
    <row r="236" spans="1:46" ht="16.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  <c r="AA236" s="82"/>
      <c r="AB236" s="82"/>
      <c r="AC236" s="82"/>
      <c r="AD236" s="82"/>
      <c r="AE236" s="82"/>
      <c r="AF236" s="82"/>
      <c r="AG236" s="82"/>
      <c r="AH236" s="82"/>
      <c r="AI236" s="82"/>
      <c r="AJ236" s="82"/>
      <c r="AK236" s="82"/>
      <c r="AL236" s="82"/>
      <c r="AM236" s="82"/>
      <c r="AN236" s="82"/>
      <c r="AO236" s="82"/>
      <c r="AP236" s="82"/>
      <c r="AQ236" s="82"/>
      <c r="AR236" s="82"/>
      <c r="AS236" s="82"/>
      <c r="AT236" s="82"/>
    </row>
    <row r="237" spans="1:46" ht="16.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  <c r="AA237" s="82"/>
      <c r="AB237" s="82"/>
      <c r="AC237" s="82"/>
      <c r="AD237" s="82"/>
      <c r="AE237" s="82"/>
      <c r="AF237" s="82"/>
      <c r="AG237" s="82"/>
      <c r="AH237" s="82"/>
      <c r="AI237" s="82"/>
      <c r="AJ237" s="82"/>
      <c r="AK237" s="82"/>
      <c r="AL237" s="82"/>
      <c r="AM237" s="82"/>
      <c r="AN237" s="82"/>
      <c r="AO237" s="82"/>
      <c r="AP237" s="82"/>
      <c r="AQ237" s="82"/>
      <c r="AR237" s="82"/>
      <c r="AS237" s="82"/>
      <c r="AT237" s="82"/>
    </row>
    <row r="238" spans="1:46" ht="16.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  <c r="AC238" s="82"/>
      <c r="AD238" s="82"/>
      <c r="AE238" s="82"/>
      <c r="AF238" s="82"/>
      <c r="AG238" s="82"/>
      <c r="AH238" s="82"/>
      <c r="AI238" s="82"/>
      <c r="AJ238" s="82"/>
      <c r="AK238" s="82"/>
      <c r="AL238" s="82"/>
      <c r="AM238" s="82"/>
      <c r="AN238" s="82"/>
      <c r="AO238" s="82"/>
      <c r="AP238" s="82"/>
      <c r="AQ238" s="82"/>
      <c r="AR238" s="82"/>
      <c r="AS238" s="82"/>
      <c r="AT238" s="82"/>
    </row>
    <row r="239" spans="1:46" ht="16.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  <c r="AA239" s="82"/>
      <c r="AB239" s="82"/>
      <c r="AC239" s="82"/>
      <c r="AD239" s="82"/>
      <c r="AE239" s="82"/>
      <c r="AF239" s="82"/>
      <c r="AG239" s="82"/>
      <c r="AH239" s="82"/>
      <c r="AI239" s="82"/>
      <c r="AJ239" s="82"/>
      <c r="AK239" s="82"/>
      <c r="AL239" s="82"/>
      <c r="AM239" s="82"/>
      <c r="AN239" s="82"/>
      <c r="AO239" s="82"/>
      <c r="AP239" s="82"/>
      <c r="AQ239" s="82"/>
      <c r="AR239" s="82"/>
      <c r="AS239" s="82"/>
      <c r="AT239" s="82"/>
    </row>
    <row r="240" spans="1:46" ht="16.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  <c r="AA240" s="82"/>
      <c r="AB240" s="82"/>
      <c r="AC240" s="82"/>
      <c r="AD240" s="82"/>
      <c r="AE240" s="82"/>
      <c r="AF240" s="82"/>
      <c r="AG240" s="82"/>
      <c r="AH240" s="82"/>
      <c r="AI240" s="82"/>
      <c r="AJ240" s="82"/>
      <c r="AK240" s="82"/>
      <c r="AL240" s="82"/>
      <c r="AM240" s="82"/>
      <c r="AN240" s="82"/>
      <c r="AO240" s="82"/>
      <c r="AP240" s="82"/>
      <c r="AQ240" s="82"/>
      <c r="AR240" s="82"/>
      <c r="AS240" s="82"/>
      <c r="AT240" s="82"/>
    </row>
    <row r="241" spans="1:46" ht="16.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  <c r="AA241" s="82"/>
      <c r="AB241" s="82"/>
      <c r="AC241" s="82"/>
      <c r="AD241" s="82"/>
      <c r="AE241" s="82"/>
      <c r="AF241" s="82"/>
      <c r="AG241" s="82"/>
      <c r="AH241" s="82"/>
      <c r="AI241" s="82"/>
      <c r="AJ241" s="82"/>
      <c r="AK241" s="82"/>
      <c r="AL241" s="82"/>
      <c r="AM241" s="82"/>
      <c r="AN241" s="82"/>
      <c r="AO241" s="82"/>
      <c r="AP241" s="82"/>
      <c r="AQ241" s="82"/>
      <c r="AR241" s="82"/>
      <c r="AS241" s="82"/>
      <c r="AT241" s="82"/>
    </row>
    <row r="242" spans="1:46" ht="16.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  <c r="AA242" s="82"/>
      <c r="AB242" s="82"/>
      <c r="AC242" s="82"/>
      <c r="AD242" s="82"/>
      <c r="AE242" s="82"/>
      <c r="AF242" s="82"/>
      <c r="AG242" s="82"/>
      <c r="AH242" s="82"/>
      <c r="AI242" s="82"/>
      <c r="AJ242" s="82"/>
      <c r="AK242" s="82"/>
      <c r="AL242" s="82"/>
      <c r="AM242" s="82"/>
      <c r="AN242" s="82"/>
      <c r="AO242" s="82"/>
      <c r="AP242" s="82"/>
      <c r="AQ242" s="82"/>
      <c r="AR242" s="82"/>
      <c r="AS242" s="82"/>
      <c r="AT242" s="82"/>
    </row>
    <row r="243" spans="1:46" ht="16.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  <c r="AA243" s="82"/>
      <c r="AB243" s="82"/>
      <c r="AC243" s="82"/>
      <c r="AD243" s="82"/>
      <c r="AE243" s="82"/>
      <c r="AF243" s="82"/>
      <c r="AG243" s="82"/>
      <c r="AH243" s="82"/>
      <c r="AI243" s="82"/>
      <c r="AJ243" s="82"/>
      <c r="AK243" s="82"/>
      <c r="AL243" s="82"/>
      <c r="AM243" s="82"/>
      <c r="AN243" s="82"/>
      <c r="AO243" s="82"/>
      <c r="AP243" s="82"/>
      <c r="AQ243" s="82"/>
      <c r="AR243" s="82"/>
      <c r="AS243" s="82"/>
      <c r="AT243" s="82"/>
    </row>
    <row r="244" spans="1:46" ht="16.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  <c r="AH244" s="82"/>
      <c r="AI244" s="82"/>
      <c r="AJ244" s="82"/>
      <c r="AK244" s="82"/>
      <c r="AL244" s="82"/>
      <c r="AM244" s="82"/>
      <c r="AN244" s="82"/>
      <c r="AO244" s="82"/>
      <c r="AP244" s="82"/>
      <c r="AQ244" s="82"/>
      <c r="AR244" s="82"/>
      <c r="AS244" s="82"/>
      <c r="AT244" s="82"/>
    </row>
    <row r="245" spans="1:46" ht="16.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  <c r="AH245" s="82"/>
      <c r="AI245" s="82"/>
      <c r="AJ245" s="82"/>
      <c r="AK245" s="82"/>
      <c r="AL245" s="82"/>
      <c r="AM245" s="82"/>
      <c r="AN245" s="82"/>
      <c r="AO245" s="82"/>
      <c r="AP245" s="82"/>
      <c r="AQ245" s="82"/>
      <c r="AR245" s="82"/>
      <c r="AS245" s="82"/>
      <c r="AT245" s="82"/>
    </row>
    <row r="246" spans="1:46" ht="16.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  <c r="AH246" s="82"/>
      <c r="AI246" s="82"/>
      <c r="AJ246" s="82"/>
      <c r="AK246" s="82"/>
      <c r="AL246" s="82"/>
      <c r="AM246" s="82"/>
      <c r="AN246" s="82"/>
      <c r="AO246" s="82"/>
      <c r="AP246" s="82"/>
      <c r="AQ246" s="82"/>
      <c r="AR246" s="82"/>
      <c r="AS246" s="82"/>
      <c r="AT246" s="82"/>
    </row>
    <row r="247" spans="1:46" ht="16.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  <c r="AH247" s="82"/>
      <c r="AI247" s="82"/>
      <c r="AJ247" s="82"/>
      <c r="AK247" s="82"/>
      <c r="AL247" s="82"/>
      <c r="AM247" s="82"/>
      <c r="AN247" s="82"/>
      <c r="AO247" s="82"/>
      <c r="AP247" s="82"/>
      <c r="AQ247" s="82"/>
      <c r="AR247" s="82"/>
      <c r="AS247" s="82"/>
      <c r="AT247" s="82"/>
    </row>
    <row r="248" spans="1:46" ht="16.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  <c r="AA248" s="82"/>
      <c r="AB248" s="82"/>
      <c r="AC248" s="82"/>
      <c r="AD248" s="82"/>
      <c r="AE248" s="82"/>
      <c r="AF248" s="82"/>
      <c r="AG248" s="82"/>
      <c r="AH248" s="82"/>
      <c r="AI248" s="82"/>
      <c r="AJ248" s="82"/>
      <c r="AK248" s="82"/>
      <c r="AL248" s="82"/>
      <c r="AM248" s="82"/>
      <c r="AN248" s="82"/>
      <c r="AO248" s="82"/>
      <c r="AP248" s="82"/>
      <c r="AQ248" s="82"/>
      <c r="AR248" s="82"/>
      <c r="AS248" s="82"/>
      <c r="AT248" s="82"/>
    </row>
    <row r="249" spans="1:46" ht="16.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  <c r="AC249" s="82"/>
      <c r="AD249" s="82"/>
      <c r="AE249" s="82"/>
      <c r="AF249" s="82"/>
      <c r="AG249" s="82"/>
      <c r="AH249" s="82"/>
      <c r="AI249" s="82"/>
      <c r="AJ249" s="82"/>
      <c r="AK249" s="82"/>
      <c r="AL249" s="82"/>
      <c r="AM249" s="82"/>
      <c r="AN249" s="82"/>
      <c r="AO249" s="82"/>
      <c r="AP249" s="82"/>
      <c r="AQ249" s="82"/>
      <c r="AR249" s="82"/>
      <c r="AS249" s="82"/>
      <c r="AT249" s="82"/>
    </row>
    <row r="250" spans="1:46" ht="16.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  <c r="AH250" s="82"/>
      <c r="AI250" s="82"/>
      <c r="AJ250" s="82"/>
      <c r="AK250" s="82"/>
      <c r="AL250" s="82"/>
      <c r="AM250" s="82"/>
      <c r="AN250" s="82"/>
      <c r="AO250" s="82"/>
      <c r="AP250" s="82"/>
      <c r="AQ250" s="82"/>
      <c r="AR250" s="82"/>
      <c r="AS250" s="82"/>
      <c r="AT250" s="82"/>
    </row>
    <row r="251" spans="1:46" ht="16.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  <c r="AA251" s="82"/>
      <c r="AB251" s="82"/>
      <c r="AC251" s="82"/>
      <c r="AD251" s="82"/>
      <c r="AE251" s="82"/>
      <c r="AF251" s="82"/>
      <c r="AG251" s="82"/>
      <c r="AH251" s="82"/>
      <c r="AI251" s="82"/>
      <c r="AJ251" s="82"/>
      <c r="AK251" s="82"/>
      <c r="AL251" s="82"/>
      <c r="AM251" s="82"/>
      <c r="AN251" s="82"/>
      <c r="AO251" s="82"/>
      <c r="AP251" s="82"/>
      <c r="AQ251" s="82"/>
      <c r="AR251" s="82"/>
      <c r="AS251" s="82"/>
      <c r="AT251" s="82"/>
    </row>
    <row r="252" spans="1:46" ht="16.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  <c r="AA252" s="82"/>
      <c r="AB252" s="82"/>
      <c r="AC252" s="82"/>
      <c r="AD252" s="82"/>
      <c r="AE252" s="82"/>
      <c r="AF252" s="82"/>
      <c r="AG252" s="82"/>
      <c r="AH252" s="82"/>
      <c r="AI252" s="82"/>
      <c r="AJ252" s="82"/>
      <c r="AK252" s="82"/>
      <c r="AL252" s="82"/>
      <c r="AM252" s="82"/>
      <c r="AN252" s="82"/>
      <c r="AO252" s="82"/>
      <c r="AP252" s="82"/>
      <c r="AQ252" s="82"/>
      <c r="AR252" s="82"/>
      <c r="AS252" s="82"/>
      <c r="AT252" s="82"/>
    </row>
    <row r="253" spans="1:46" ht="16.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  <c r="AC253" s="82"/>
      <c r="AD253" s="82"/>
      <c r="AE253" s="82"/>
      <c r="AF253" s="82"/>
      <c r="AG253" s="82"/>
      <c r="AH253" s="82"/>
      <c r="AI253" s="82"/>
      <c r="AJ253" s="82"/>
      <c r="AK253" s="82"/>
      <c r="AL253" s="82"/>
      <c r="AM253" s="82"/>
      <c r="AN253" s="82"/>
      <c r="AO253" s="82"/>
      <c r="AP253" s="82"/>
      <c r="AQ253" s="82"/>
      <c r="AR253" s="82"/>
      <c r="AS253" s="82"/>
      <c r="AT253" s="82"/>
    </row>
    <row r="254" spans="1:46" ht="16.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2"/>
      <c r="AD254" s="82"/>
      <c r="AE254" s="82"/>
      <c r="AF254" s="82"/>
      <c r="AG254" s="82"/>
      <c r="AH254" s="82"/>
      <c r="AI254" s="82"/>
      <c r="AJ254" s="82"/>
      <c r="AK254" s="82"/>
      <c r="AL254" s="82"/>
      <c r="AM254" s="82"/>
      <c r="AN254" s="82"/>
      <c r="AO254" s="82"/>
      <c r="AP254" s="82"/>
      <c r="AQ254" s="82"/>
      <c r="AR254" s="82"/>
      <c r="AS254" s="82"/>
      <c r="AT254" s="82"/>
    </row>
    <row r="255" spans="1:46" ht="16.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  <c r="AH255" s="82"/>
      <c r="AI255" s="82"/>
      <c r="AJ255" s="82"/>
      <c r="AK255" s="82"/>
      <c r="AL255" s="82"/>
      <c r="AM255" s="82"/>
      <c r="AN255" s="82"/>
      <c r="AO255" s="82"/>
      <c r="AP255" s="82"/>
      <c r="AQ255" s="82"/>
      <c r="AR255" s="82"/>
      <c r="AS255" s="82"/>
      <c r="AT255" s="82"/>
    </row>
    <row r="256" spans="1:46" ht="16.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  <c r="AH256" s="82"/>
      <c r="AI256" s="82"/>
      <c r="AJ256" s="82"/>
      <c r="AK256" s="82"/>
      <c r="AL256" s="82"/>
      <c r="AM256" s="82"/>
      <c r="AN256" s="82"/>
      <c r="AO256" s="82"/>
      <c r="AP256" s="82"/>
      <c r="AQ256" s="82"/>
      <c r="AR256" s="82"/>
      <c r="AS256" s="82"/>
      <c r="AT256" s="82"/>
    </row>
    <row r="257" spans="1:46" ht="16.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2"/>
      <c r="AC257" s="82"/>
      <c r="AD257" s="82"/>
      <c r="AE257" s="82"/>
      <c r="AF257" s="82"/>
      <c r="AG257" s="82"/>
      <c r="AH257" s="82"/>
      <c r="AI257" s="82"/>
      <c r="AJ257" s="82"/>
      <c r="AK257" s="82"/>
      <c r="AL257" s="82"/>
      <c r="AM257" s="82"/>
      <c r="AN257" s="82"/>
      <c r="AO257" s="82"/>
      <c r="AP257" s="82"/>
      <c r="AQ257" s="82"/>
      <c r="AR257" s="82"/>
      <c r="AS257" s="82"/>
      <c r="AT257" s="82"/>
    </row>
    <row r="258" spans="1:46" ht="16.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  <c r="AC258" s="82"/>
      <c r="AD258" s="82"/>
      <c r="AE258" s="82"/>
      <c r="AF258" s="82"/>
      <c r="AG258" s="82"/>
      <c r="AH258" s="82"/>
      <c r="AI258" s="82"/>
      <c r="AJ258" s="82"/>
      <c r="AK258" s="82"/>
      <c r="AL258" s="82"/>
      <c r="AM258" s="82"/>
      <c r="AN258" s="82"/>
      <c r="AO258" s="82"/>
      <c r="AP258" s="82"/>
      <c r="AQ258" s="82"/>
      <c r="AR258" s="82"/>
      <c r="AS258" s="82"/>
      <c r="AT258" s="82"/>
    </row>
    <row r="259" spans="1:46" ht="16.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2"/>
      <c r="AC259" s="82"/>
      <c r="AD259" s="82"/>
      <c r="AE259" s="82"/>
      <c r="AF259" s="82"/>
      <c r="AG259" s="82"/>
      <c r="AH259" s="82"/>
      <c r="AI259" s="82"/>
      <c r="AJ259" s="82"/>
      <c r="AK259" s="82"/>
      <c r="AL259" s="82"/>
      <c r="AM259" s="82"/>
      <c r="AN259" s="82"/>
      <c r="AO259" s="82"/>
      <c r="AP259" s="82"/>
      <c r="AQ259" s="82"/>
      <c r="AR259" s="82"/>
      <c r="AS259" s="82"/>
      <c r="AT259" s="82"/>
    </row>
    <row r="260" spans="1:46" ht="16.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  <c r="AC260" s="82"/>
      <c r="AD260" s="82"/>
      <c r="AE260" s="82"/>
      <c r="AF260" s="82"/>
      <c r="AG260" s="82"/>
      <c r="AH260" s="82"/>
      <c r="AI260" s="82"/>
      <c r="AJ260" s="82"/>
      <c r="AK260" s="82"/>
      <c r="AL260" s="82"/>
      <c r="AM260" s="82"/>
      <c r="AN260" s="82"/>
      <c r="AO260" s="82"/>
      <c r="AP260" s="82"/>
      <c r="AQ260" s="82"/>
      <c r="AR260" s="82"/>
      <c r="AS260" s="82"/>
      <c r="AT260" s="82"/>
    </row>
    <row r="261" spans="1:46" ht="15.75" customHeight="1"/>
    <row r="262" spans="1:46" ht="15.75" customHeight="1"/>
    <row r="263" spans="1:46" ht="15.75" customHeight="1"/>
    <row r="264" spans="1:46" ht="15.75" customHeight="1"/>
    <row r="265" spans="1:46" ht="15.75" customHeight="1"/>
    <row r="266" spans="1:46" ht="15.75" customHeight="1"/>
    <row r="267" spans="1:46" ht="15.75" customHeight="1"/>
    <row r="268" spans="1:46" ht="15.75" customHeight="1"/>
    <row r="269" spans="1:46" ht="15.75" customHeight="1"/>
    <row r="270" spans="1:46" ht="15.75" customHeight="1"/>
    <row r="271" spans="1:46" ht="15.75" customHeight="1"/>
    <row r="272" spans="1:4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1">
    <mergeCell ref="B22:O22"/>
    <mergeCell ref="AI42:AM42"/>
    <mergeCell ref="AI41:AM41"/>
    <mergeCell ref="AI37:AM37"/>
    <mergeCell ref="AI38:AM38"/>
    <mergeCell ref="R37:S37"/>
    <mergeCell ref="AI33:AM33"/>
    <mergeCell ref="AI32:AM32"/>
    <mergeCell ref="V31:AH31"/>
    <mergeCell ref="V32:AH32"/>
    <mergeCell ref="R38:S38"/>
    <mergeCell ref="R39:S39"/>
    <mergeCell ref="S33:S35"/>
    <mergeCell ref="R33:R35"/>
    <mergeCell ref="N24:O24"/>
    <mergeCell ref="N25:O25"/>
    <mergeCell ref="J37:Q37"/>
    <mergeCell ref="B37:G37"/>
    <mergeCell ref="V40:AH40"/>
    <mergeCell ref="V41:AH41"/>
    <mergeCell ref="V42:AH42"/>
    <mergeCell ref="V39:AH39"/>
    <mergeCell ref="V38:AH38"/>
    <mergeCell ref="V37:AH37"/>
    <mergeCell ref="AN41:AS41"/>
    <mergeCell ref="AN40:AS40"/>
    <mergeCell ref="AI40:AM40"/>
    <mergeCell ref="AI39:AM39"/>
    <mergeCell ref="V2:AP2"/>
    <mergeCell ref="V11:AH11"/>
    <mergeCell ref="V12:AH12"/>
    <mergeCell ref="V23:AH23"/>
    <mergeCell ref="V22:AH22"/>
    <mergeCell ref="AI22:AM22"/>
    <mergeCell ref="V21:AS21"/>
    <mergeCell ref="V6:AH6"/>
    <mergeCell ref="AI6:AP6"/>
    <mergeCell ref="AI11:AP11"/>
    <mergeCell ref="AI12:AP12"/>
    <mergeCell ref="AI9:AP9"/>
    <mergeCell ref="AI10:AP10"/>
    <mergeCell ref="V9:AH9"/>
    <mergeCell ref="V10:AH10"/>
    <mergeCell ref="V14:AP14"/>
    <mergeCell ref="AI7:AP7"/>
    <mergeCell ref="AI8:AP8"/>
    <mergeCell ref="V7:AH7"/>
    <mergeCell ref="V8:AH8"/>
    <mergeCell ref="E59:G59"/>
    <mergeCell ref="B39:F39"/>
    <mergeCell ref="J39:Q39"/>
    <mergeCell ref="B38:F38"/>
    <mergeCell ref="E57:M57"/>
    <mergeCell ref="E58:G58"/>
    <mergeCell ref="E53:P53"/>
    <mergeCell ref="B53:D53"/>
    <mergeCell ref="B52:D52"/>
    <mergeCell ref="Q53:S53"/>
    <mergeCell ref="Q52:S52"/>
    <mergeCell ref="Q51:S51"/>
    <mergeCell ref="B51:D51"/>
    <mergeCell ref="E52:P52"/>
    <mergeCell ref="E51:P51"/>
    <mergeCell ref="J38:Q38"/>
    <mergeCell ref="AN38:AS38"/>
    <mergeCell ref="AN39:AS39"/>
    <mergeCell ref="AN37:AS37"/>
    <mergeCell ref="AN42:AS42"/>
    <mergeCell ref="E60:G60"/>
    <mergeCell ref="E3:P3"/>
    <mergeCell ref="B2:D2"/>
    <mergeCell ref="B3:D3"/>
    <mergeCell ref="Q2:S2"/>
    <mergeCell ref="E2:P2"/>
    <mergeCell ref="AI3:AP3"/>
    <mergeCell ref="AI4:AP4"/>
    <mergeCell ref="AI5:AP5"/>
    <mergeCell ref="V5:AH5"/>
    <mergeCell ref="E4:P4"/>
    <mergeCell ref="Q3:S3"/>
    <mergeCell ref="Q4:S4"/>
    <mergeCell ref="V3:AH3"/>
    <mergeCell ref="B4:D4"/>
    <mergeCell ref="V4:AH4"/>
    <mergeCell ref="V24:AH24"/>
    <mergeCell ref="V25:AH25"/>
    <mergeCell ref="AN24:AS24"/>
    <mergeCell ref="N23:O23"/>
    <mergeCell ref="V26:AH26"/>
    <mergeCell ref="V27:AH27"/>
    <mergeCell ref="J30:Q30"/>
    <mergeCell ref="J29:Q29"/>
    <mergeCell ref="B30:F30"/>
    <mergeCell ref="B29:F29"/>
    <mergeCell ref="V28:AH28"/>
    <mergeCell ref="X15:Z15"/>
    <mergeCell ref="V16:AP16"/>
    <mergeCell ref="AH15:AJ15"/>
    <mergeCell ref="AE15:AG15"/>
    <mergeCell ref="AI25:AM25"/>
    <mergeCell ref="AI24:AM24"/>
    <mergeCell ref="AN25:AS25"/>
    <mergeCell ref="AN22:AS22"/>
    <mergeCell ref="V17:AS19"/>
    <mergeCell ref="AA15:AB15"/>
    <mergeCell ref="AN15:AO15"/>
    <mergeCell ref="AN23:AS23"/>
    <mergeCell ref="AI23:AM23"/>
    <mergeCell ref="AI26:AM26"/>
    <mergeCell ref="AN26:AS26"/>
    <mergeCell ref="AN27:AS27"/>
    <mergeCell ref="AI28:AM28"/>
    <mergeCell ref="AN28:AS28"/>
    <mergeCell ref="AI27:AM27"/>
    <mergeCell ref="AI31:AM31"/>
    <mergeCell ref="AN31:AS31"/>
    <mergeCell ref="AI30:AM30"/>
    <mergeCell ref="AN30:AS30"/>
    <mergeCell ref="AI29:AM29"/>
    <mergeCell ref="AN29:AS29"/>
    <mergeCell ref="AN33:AS33"/>
    <mergeCell ref="V33:AH33"/>
    <mergeCell ref="AN32:AS32"/>
    <mergeCell ref="V29:AH29"/>
    <mergeCell ref="V30:AH30"/>
    <mergeCell ref="B31:F31"/>
    <mergeCell ref="B32:F32"/>
    <mergeCell ref="B33:F33"/>
    <mergeCell ref="J32:Q32"/>
    <mergeCell ref="J31:Q31"/>
    <mergeCell ref="J33:Q35"/>
  </mergeCells>
  <pageMargins left="0.45" right="0.45" top="0.75" bottom="0.75" header="0" footer="0"/>
  <pageSetup paperSize="9" scale="83" orientation="portrait" r:id="rId1"/>
  <headerFooter>
    <oddHeader>&amp;LDepartment of CSE, ULAB&amp;CCourse Summary&amp;RPage &amp;P of</oddHeader>
    <oddFooter>&amp;LGenerated on &amp;D &amp;T&amp;CPage &amp;P of</oddFooter>
  </headerFooter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2"/>
  <sheetViews>
    <sheetView showGridLines="0" view="pageLayout" zoomScale="130" zoomScaleNormal="100" zoomScalePageLayoutView="130" workbookViewId="0">
      <selection activeCell="A16" sqref="A16:D16"/>
    </sheetView>
  </sheetViews>
  <sheetFormatPr defaultColWidth="14.375" defaultRowHeight="15" customHeight="1"/>
  <cols>
    <col min="1" max="1" width="24.375" customWidth="1"/>
    <col min="2" max="2" width="32" customWidth="1"/>
    <col min="3" max="3" width="22.75" customWidth="1"/>
    <col min="4" max="4" width="16.75" customWidth="1"/>
    <col min="5" max="24" width="9.25" customWidth="1"/>
  </cols>
  <sheetData>
    <row r="1" spans="1:24" ht="35.25" customHeight="1" thickBot="1">
      <c r="A1" s="319" t="s">
        <v>112</v>
      </c>
      <c r="B1" s="265"/>
      <c r="C1" s="265"/>
      <c r="D1" s="266"/>
      <c r="E1" s="86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</row>
    <row r="2" spans="1:24" ht="18" thickBot="1">
      <c r="A2" s="170" t="s">
        <v>49</v>
      </c>
      <c r="B2" s="93" t="str">
        <f>GradeSheet!$H$2</f>
        <v>CSE 208</v>
      </c>
      <c r="C2" s="89" t="s">
        <v>51</v>
      </c>
      <c r="D2" s="91">
        <f>GradeSheet!$L$2</f>
        <v>1</v>
      </c>
      <c r="E2" s="165"/>
      <c r="F2" s="166"/>
      <c r="G2" s="166"/>
      <c r="H2" s="166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</row>
    <row r="3" spans="1:24" ht="16.5" customHeight="1" thickBot="1">
      <c r="A3" s="170" t="s">
        <v>52</v>
      </c>
      <c r="B3" s="93" t="str">
        <f>GradeSheet!$H$3</f>
        <v>Data Structure Lab</v>
      </c>
      <c r="C3" s="92" t="s">
        <v>53</v>
      </c>
      <c r="D3" s="91" t="str">
        <f>GradeSheet!$L$3</f>
        <v>Fall 2019</v>
      </c>
      <c r="E3" s="167"/>
      <c r="F3" s="166"/>
      <c r="G3" s="166"/>
      <c r="H3" s="166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</row>
    <row r="4" spans="1:24" thickBot="1">
      <c r="A4" s="170" t="s">
        <v>54</v>
      </c>
      <c r="B4" s="93">
        <f>GradeSheet!$H$4</f>
        <v>3</v>
      </c>
      <c r="C4" s="94" t="s">
        <v>116</v>
      </c>
      <c r="D4" s="95">
        <f>GradeSheet!$H$39</f>
        <v>14</v>
      </c>
      <c r="E4" s="167"/>
      <c r="F4" s="166"/>
      <c r="G4" s="166"/>
      <c r="H4" s="166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</row>
    <row r="5" spans="1:24" thickBot="1">
      <c r="A5" s="86"/>
      <c r="B5" s="86"/>
      <c r="C5" s="86"/>
      <c r="D5" s="86"/>
      <c r="E5" s="167"/>
      <c r="F5" s="166"/>
      <c r="G5" s="166"/>
      <c r="H5" s="166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</row>
    <row r="6" spans="1:24" ht="14.4">
      <c r="A6" s="324" t="s">
        <v>117</v>
      </c>
      <c r="B6" s="325"/>
      <c r="C6" s="97" t="s">
        <v>118</v>
      </c>
      <c r="D6" s="98" t="s">
        <v>66</v>
      </c>
      <c r="E6" s="167"/>
      <c r="F6" s="166"/>
      <c r="G6" s="166"/>
      <c r="H6" s="166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</row>
    <row r="7" spans="1:24" ht="14.4">
      <c r="A7" s="322" t="s">
        <v>19</v>
      </c>
      <c r="B7" s="323"/>
      <c r="C7" s="328" t="s">
        <v>119</v>
      </c>
      <c r="D7" s="99">
        <f>CO_PO_AttainmentAnalysis!$AN$36/GradeSheet!$H$39</f>
        <v>0</v>
      </c>
      <c r="E7" s="320"/>
      <c r="F7" s="320"/>
      <c r="G7" s="320"/>
      <c r="H7" s="320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</row>
    <row r="8" spans="1:24" ht="14.4">
      <c r="A8" s="324" t="s">
        <v>23</v>
      </c>
      <c r="B8" s="265"/>
      <c r="C8" s="329"/>
      <c r="D8" s="99">
        <f>CO_PO_AttainmentAnalysis!$AO$36/GradeSheet!$H$39</f>
        <v>0</v>
      </c>
      <c r="E8" s="320"/>
      <c r="F8" s="320"/>
      <c r="G8" s="320"/>
      <c r="H8" s="320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</row>
    <row r="9" spans="1:24" ht="14.4">
      <c r="A9" s="322" t="s">
        <v>26</v>
      </c>
      <c r="B9" s="323"/>
      <c r="C9" s="329"/>
      <c r="D9" s="99">
        <f>CO_PO_AttainmentAnalysis!$AP$36/GradeSheet!$H$39</f>
        <v>0</v>
      </c>
      <c r="E9" s="320"/>
      <c r="F9" s="320"/>
      <c r="G9" s="320"/>
      <c r="H9" s="320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</row>
    <row r="10" spans="1:24" ht="14.4">
      <c r="A10" s="322" t="s">
        <v>27</v>
      </c>
      <c r="B10" s="323"/>
      <c r="C10" s="329"/>
      <c r="D10" s="99">
        <f>CO_PO_AttainmentAnalysis!$AQ$36/GradeSheet!$H$39</f>
        <v>0</v>
      </c>
      <c r="E10" s="320"/>
      <c r="F10" s="320"/>
      <c r="G10" s="320"/>
      <c r="H10" s="320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</row>
    <row r="11" spans="1:24" thickBot="1">
      <c r="A11" s="322" t="s">
        <v>28</v>
      </c>
      <c r="B11" s="323"/>
      <c r="C11" s="329"/>
      <c r="D11" s="99">
        <f>CO_PO_AttainmentAnalysis!$AR$36/GradeSheet!$H$39</f>
        <v>0</v>
      </c>
      <c r="E11" s="320"/>
      <c r="F11" s="320"/>
      <c r="G11" s="320"/>
      <c r="H11" s="320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</row>
    <row r="12" spans="1:24" ht="15" customHeight="1" thickBot="1">
      <c r="A12" s="322" t="s">
        <v>29</v>
      </c>
      <c r="B12" s="323"/>
      <c r="C12" s="330"/>
      <c r="D12" s="99">
        <f>CO_PO_AttainmentAnalysis!$AS$36/GradeSheet!$H$39</f>
        <v>0</v>
      </c>
      <c r="E12" s="179"/>
      <c r="F12" s="180"/>
      <c r="G12" s="180"/>
      <c r="H12" s="180"/>
      <c r="I12" s="178"/>
      <c r="J12" s="17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</row>
    <row r="13" spans="1:24" ht="16.5" customHeight="1">
      <c r="A13" s="86"/>
      <c r="B13" s="86"/>
      <c r="C13" s="86"/>
      <c r="D13" s="86"/>
      <c r="E13" s="176"/>
      <c r="F13" s="176"/>
      <c r="G13" s="176"/>
      <c r="H13" s="176"/>
      <c r="I13" s="176"/>
      <c r="J13" s="176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</row>
    <row r="14" spans="1:24" ht="27" customHeight="1">
      <c r="A14" s="331" t="s">
        <v>122</v>
      </c>
      <c r="B14" s="293"/>
      <c r="C14" s="293"/>
      <c r="D14" s="293"/>
      <c r="E14" s="176"/>
      <c r="F14" s="176"/>
      <c r="G14" s="176"/>
      <c r="H14" s="176"/>
      <c r="I14" s="176"/>
      <c r="J14" s="176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</row>
    <row r="15" spans="1:24" ht="16.5" customHeight="1">
      <c r="A15" s="327"/>
      <c r="B15" s="248"/>
      <c r="C15" s="248"/>
      <c r="D15" s="249"/>
      <c r="E15" s="176"/>
      <c r="F15" s="176"/>
      <c r="G15" s="176"/>
      <c r="H15" s="176"/>
      <c r="I15" s="176"/>
      <c r="J15" s="176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</row>
    <row r="16" spans="1:24" ht="16.5" customHeight="1">
      <c r="A16" s="326" t="s">
        <v>127</v>
      </c>
      <c r="B16" s="248"/>
      <c r="C16" s="248"/>
      <c r="D16" s="249"/>
      <c r="E16" s="176"/>
      <c r="F16" s="176"/>
      <c r="G16" s="176"/>
      <c r="H16" s="176"/>
      <c r="I16" s="176"/>
      <c r="J16" s="176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</row>
    <row r="17" spans="1:24" ht="16.2">
      <c r="A17" s="332" t="s">
        <v>164</v>
      </c>
      <c r="B17" s="248"/>
      <c r="C17" s="248"/>
      <c r="D17" s="249"/>
      <c r="E17" s="181"/>
      <c r="F17" s="180"/>
      <c r="G17" s="180"/>
      <c r="H17" s="180"/>
      <c r="I17" s="178"/>
      <c r="J17" s="17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</row>
    <row r="18" spans="1:24" ht="16.2">
      <c r="A18" s="332"/>
      <c r="B18" s="248"/>
      <c r="C18" s="248"/>
      <c r="D18" s="249"/>
      <c r="E18" s="181"/>
      <c r="F18" s="180"/>
      <c r="G18" s="180"/>
      <c r="H18" s="180"/>
      <c r="I18" s="178"/>
      <c r="J18" s="17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</row>
    <row r="19" spans="1:24" ht="16.2">
      <c r="A19" s="106"/>
      <c r="B19" s="107"/>
      <c r="C19" s="107"/>
      <c r="D19" s="108"/>
      <c r="E19" s="182"/>
      <c r="F19" s="180"/>
      <c r="G19" s="180"/>
      <c r="H19" s="180"/>
      <c r="I19" s="178"/>
      <c r="J19" s="17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</row>
    <row r="20" spans="1:24" ht="14.4">
      <c r="A20" s="332"/>
      <c r="B20" s="248"/>
      <c r="C20" s="248"/>
      <c r="D20" s="249"/>
      <c r="E20" s="176"/>
      <c r="F20" s="176"/>
      <c r="G20" s="176"/>
      <c r="H20" s="176"/>
      <c r="I20" s="177"/>
      <c r="J20" s="17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</row>
    <row r="21" spans="1:24" ht="16.5" customHeight="1">
      <c r="A21" s="106"/>
      <c r="B21" s="107"/>
      <c r="C21" s="107"/>
      <c r="D21" s="108"/>
      <c r="E21" s="168"/>
      <c r="F21" s="166"/>
      <c r="G21" s="166"/>
      <c r="H21" s="166"/>
      <c r="I21" s="104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</row>
    <row r="22" spans="1:24" ht="16.5" customHeight="1">
      <c r="A22" s="332"/>
      <c r="B22" s="248"/>
      <c r="C22" s="248"/>
      <c r="D22" s="249"/>
      <c r="E22" s="168"/>
      <c r="F22" s="166"/>
      <c r="G22" s="166"/>
      <c r="H22" s="166"/>
      <c r="I22" s="104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</row>
    <row r="23" spans="1:24" ht="15.75" customHeight="1">
      <c r="A23" s="318"/>
      <c r="B23" s="248"/>
      <c r="C23" s="248"/>
      <c r="D23" s="249"/>
      <c r="E23" s="169"/>
      <c r="F23" s="166"/>
      <c r="G23" s="166"/>
      <c r="H23" s="166"/>
      <c r="I23" s="104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</row>
    <row r="24" spans="1:24" ht="15.75" customHeight="1">
      <c r="A24" s="318"/>
      <c r="B24" s="248"/>
      <c r="C24" s="248"/>
      <c r="D24" s="249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</row>
    <row r="25" spans="1:24" ht="15.75" customHeight="1">
      <c r="A25" s="318"/>
      <c r="B25" s="248"/>
      <c r="C25" s="248"/>
      <c r="D25" s="249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</row>
    <row r="26" spans="1:24" ht="15.75" customHeight="1">
      <c r="A26" s="87"/>
      <c r="B26" s="87"/>
      <c r="C26" s="87"/>
      <c r="D26" s="109" t="s">
        <v>130</v>
      </c>
      <c r="E26" s="166"/>
      <c r="F26" s="166"/>
      <c r="G26" s="166"/>
      <c r="H26" s="166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</row>
    <row r="27" spans="1:24" ht="15.75" customHeight="1">
      <c r="A27" s="87"/>
      <c r="B27" s="87"/>
      <c r="C27" s="87"/>
      <c r="D27" s="109"/>
      <c r="E27" s="166"/>
      <c r="F27" s="166"/>
      <c r="G27" s="166"/>
      <c r="H27" s="166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</row>
    <row r="28" spans="1:24" ht="15.75" customHeight="1">
      <c r="A28" s="87"/>
      <c r="B28" s="87"/>
      <c r="C28" s="87"/>
      <c r="D28" s="109"/>
      <c r="E28" s="166"/>
      <c r="F28" s="321"/>
      <c r="G28" s="320"/>
      <c r="H28" s="320"/>
      <c r="I28" s="320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</row>
    <row r="29" spans="1:24" ht="15.75" customHeight="1">
      <c r="A29" s="87"/>
      <c r="B29" s="87"/>
      <c r="C29" s="87"/>
      <c r="D29" s="109"/>
      <c r="E29" s="166"/>
      <c r="F29" s="320"/>
      <c r="G29" s="320"/>
      <c r="H29" s="320"/>
      <c r="I29" s="320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</row>
    <row r="30" spans="1:24" ht="15.75" customHeight="1">
      <c r="A30" s="87"/>
      <c r="B30" s="87"/>
      <c r="C30" s="87"/>
      <c r="D30" s="109"/>
      <c r="E30" s="166"/>
      <c r="F30" s="320"/>
      <c r="G30" s="320"/>
      <c r="H30" s="320"/>
      <c r="I30" s="320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</row>
    <row r="31" spans="1:24" ht="15.75" customHeight="1">
      <c r="A31" s="87"/>
      <c r="B31" s="87"/>
      <c r="C31" s="87"/>
      <c r="D31" s="109"/>
      <c r="E31" s="166"/>
      <c r="F31" s="320"/>
      <c r="G31" s="320"/>
      <c r="H31" s="320"/>
      <c r="I31" s="320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</row>
    <row r="32" spans="1:24" ht="15.75" customHeight="1">
      <c r="A32" s="87"/>
      <c r="B32" s="87"/>
      <c r="C32" s="87"/>
      <c r="D32" s="87"/>
      <c r="E32" s="166"/>
      <c r="F32" s="320"/>
      <c r="G32" s="320"/>
      <c r="H32" s="320"/>
      <c r="I32" s="320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</row>
    <row r="33" spans="1:24" ht="15.75" customHeight="1">
      <c r="A33" s="110" t="s">
        <v>131</v>
      </c>
      <c r="B33" s="111"/>
      <c r="C33" s="87"/>
      <c r="D33" s="87"/>
      <c r="E33" s="166"/>
      <c r="F33" s="166"/>
      <c r="G33" s="166"/>
      <c r="H33" s="166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</row>
    <row r="34" spans="1:24" ht="15.75" customHeight="1">
      <c r="A34" s="110" t="s">
        <v>132</v>
      </c>
      <c r="B34" s="171" t="str">
        <f>GradeSheet!$H$5</f>
        <v>Satyaki Das</v>
      </c>
      <c r="C34" s="87"/>
      <c r="D34" s="87"/>
      <c r="E34" s="166"/>
      <c r="F34" s="166"/>
      <c r="G34" s="166"/>
      <c r="H34" s="166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</row>
    <row r="35" spans="1:24" ht="15.75" customHeight="1">
      <c r="A35" s="110" t="s">
        <v>133</v>
      </c>
      <c r="B35" s="112">
        <f ca="1">TODAY()</f>
        <v>43851</v>
      </c>
      <c r="C35" s="87"/>
      <c r="D35" s="87"/>
      <c r="E35" s="166"/>
      <c r="F35" s="166"/>
      <c r="G35" s="166"/>
      <c r="H35" s="166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</row>
    <row r="36" spans="1:24" ht="15.75" customHeight="1">
      <c r="A36" s="110"/>
      <c r="B36" s="112"/>
      <c r="C36" s="87"/>
      <c r="D36" s="87"/>
      <c r="E36" s="166"/>
      <c r="F36" s="166"/>
      <c r="G36" s="166"/>
      <c r="H36" s="166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</row>
    <row r="37" spans="1:24" ht="15.75" customHeight="1">
      <c r="A37" s="113"/>
      <c r="B37" s="76"/>
      <c r="C37" s="87"/>
      <c r="D37" s="87"/>
      <c r="E37" s="166"/>
      <c r="F37" s="166"/>
      <c r="G37" s="166"/>
      <c r="H37" s="166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</row>
    <row r="38" spans="1:24" ht="15.75" customHeight="1">
      <c r="A38" s="87"/>
      <c r="B38" s="87"/>
      <c r="C38" s="87"/>
      <c r="D38" s="87"/>
      <c r="E38" s="166"/>
      <c r="F38" s="166"/>
      <c r="G38" s="166"/>
      <c r="H38" s="166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</row>
    <row r="39" spans="1:24" ht="15.75" customHeight="1">
      <c r="A39" s="87"/>
      <c r="B39" s="87"/>
      <c r="C39" s="87"/>
      <c r="D39" s="87"/>
      <c r="E39" s="166"/>
      <c r="F39" s="166"/>
      <c r="G39" s="166"/>
      <c r="H39" s="166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</row>
    <row r="40" spans="1:24" ht="15.75" customHeight="1">
      <c r="A40" s="87"/>
      <c r="B40" s="87"/>
      <c r="C40" s="87"/>
      <c r="D40" s="87"/>
      <c r="E40" s="166"/>
      <c r="F40" s="166"/>
      <c r="G40" s="166"/>
      <c r="H40" s="166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</row>
    <row r="41" spans="1:24" ht="15.75" customHeight="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</row>
    <row r="42" spans="1:24" ht="15.75" customHeight="1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</row>
    <row r="43" spans="1:24" ht="15.75" customHeight="1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</row>
    <row r="44" spans="1:24" ht="15.75" customHeigh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</row>
    <row r="45" spans="1:24" ht="15.75" customHeight="1">
      <c r="A45" s="87"/>
      <c r="B45" s="87"/>
      <c r="C45" s="175" t="s">
        <v>158</v>
      </c>
      <c r="D45" s="3"/>
      <c r="E45" s="3"/>
      <c r="F45" s="3"/>
      <c r="G45" s="87"/>
      <c r="H45" s="87"/>
      <c r="I45" s="87"/>
      <c r="J45" s="87"/>
      <c r="K45" s="87"/>
      <c r="L45" s="175" t="s">
        <v>159</v>
      </c>
      <c r="M45" s="175"/>
      <c r="N45" s="175"/>
      <c r="O45" s="87"/>
      <c r="P45" s="87"/>
      <c r="Q45" s="87"/>
      <c r="R45" s="87"/>
      <c r="S45" s="87"/>
      <c r="T45" s="87"/>
      <c r="U45" s="87"/>
      <c r="V45" s="87"/>
      <c r="W45" s="87"/>
      <c r="X45" s="87"/>
    </row>
    <row r="46" spans="1:24" ht="15.75" customHeight="1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</row>
    <row r="47" spans="1:24" ht="15.75" customHeight="1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</row>
    <row r="48" spans="1:24" ht="15.75" customHeight="1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</row>
    <row r="49" spans="1:24" ht="15.75" customHeight="1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</row>
    <row r="50" spans="1:24" ht="15.75" customHeight="1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</row>
    <row r="51" spans="1:24" ht="15.75" customHeight="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</row>
    <row r="52" spans="1:24" ht="15.75" customHeight="1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</row>
    <row r="53" spans="1:24" ht="15.75" customHeight="1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</row>
    <row r="54" spans="1:24" ht="15.75" customHeight="1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</row>
    <row r="55" spans="1:24" ht="15.75" customHeight="1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</row>
    <row r="56" spans="1:24" ht="15.75" customHeight="1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</row>
    <row r="57" spans="1:24" ht="15.75" customHeight="1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</row>
    <row r="58" spans="1:24" ht="15.75" customHeight="1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</row>
    <row r="59" spans="1:24" ht="15.75" customHeight="1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</row>
    <row r="60" spans="1:24" ht="15.75" customHeight="1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</row>
    <row r="61" spans="1:24" ht="15.75" customHeight="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</row>
    <row r="62" spans="1:24" ht="15.75" customHeight="1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</row>
    <row r="63" spans="1:24" ht="15.75" customHeight="1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</row>
    <row r="64" spans="1:24" ht="15.75" customHeight="1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</row>
    <row r="65" spans="1:24" ht="15.75" customHeight="1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</row>
    <row r="66" spans="1:24" ht="15.75" customHeight="1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</row>
    <row r="67" spans="1:24" ht="15.75" customHeight="1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</row>
    <row r="68" spans="1:24" ht="15.75" customHeight="1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</row>
    <row r="69" spans="1:24" ht="15.75" customHeight="1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</row>
    <row r="70" spans="1:24" ht="15.75" customHeight="1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</row>
    <row r="71" spans="1:24" ht="15.75" customHeight="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</row>
    <row r="72" spans="1:24" ht="15.75" customHeight="1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</row>
    <row r="73" spans="1:24" ht="15.75" customHeight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</row>
    <row r="74" spans="1:24" ht="15.75" customHeight="1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</row>
    <row r="75" spans="1:24" ht="15.75" customHeight="1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</row>
    <row r="76" spans="1:24" ht="15.75" customHeight="1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</row>
    <row r="77" spans="1:24" ht="15.75" customHeight="1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</row>
    <row r="78" spans="1:24" ht="15.75" customHeight="1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</row>
    <row r="79" spans="1:24" ht="15.75" customHeight="1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</row>
    <row r="80" spans="1:24" ht="15.75" customHeight="1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</row>
    <row r="81" spans="1:24" ht="15.75" customHeight="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</row>
    <row r="82" spans="1:24" ht="15.75" customHeight="1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</row>
    <row r="83" spans="1:24" ht="15.75" customHeight="1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</row>
    <row r="84" spans="1:24" ht="15.75" customHeight="1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</row>
    <row r="85" spans="1:24" ht="15.75" customHeight="1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</row>
    <row r="86" spans="1:24" ht="15.75" customHeight="1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</row>
    <row r="87" spans="1:24" ht="15.75" customHeight="1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</row>
    <row r="88" spans="1:24" ht="15.75" customHeight="1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</row>
    <row r="89" spans="1:24" ht="15.75" customHeight="1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</row>
    <row r="90" spans="1:24" ht="15.75" customHeight="1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</row>
    <row r="91" spans="1:24" ht="15.75" customHeight="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</row>
    <row r="92" spans="1:24" ht="15.75" customHeight="1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</row>
    <row r="93" spans="1:24" ht="15.75" customHeight="1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</row>
    <row r="94" spans="1:24" ht="15.75" customHeight="1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</row>
    <row r="95" spans="1:24" ht="15.75" customHeight="1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</row>
    <row r="96" spans="1:24" ht="15.75" customHeight="1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</row>
    <row r="97" spans="1:24" ht="15.75" customHeight="1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</row>
    <row r="98" spans="1:24" ht="15.75" customHeight="1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</row>
    <row r="99" spans="1:24" ht="15.75" customHeight="1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</row>
    <row r="100" spans="1:24" ht="15.75" customHeight="1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</row>
    <row r="101" spans="1:24" ht="15.75" customHeight="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</row>
    <row r="102" spans="1:24" ht="15.75" customHeight="1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</row>
    <row r="103" spans="1:24" ht="15.75" customHeight="1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</row>
    <row r="104" spans="1:24" ht="15.75" customHeight="1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</row>
    <row r="105" spans="1:24" ht="15.75" customHeight="1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</row>
    <row r="106" spans="1:24" ht="15.75" customHeight="1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</row>
    <row r="107" spans="1:24" ht="15.75" customHeight="1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</row>
    <row r="108" spans="1:24" ht="15.75" customHeight="1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</row>
    <row r="109" spans="1:24" ht="15.75" customHeight="1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</row>
    <row r="110" spans="1:24" ht="15.75" customHeight="1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</row>
    <row r="111" spans="1:24" ht="15.75" customHeight="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</row>
    <row r="112" spans="1:24" ht="15.75" customHeight="1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</row>
    <row r="113" spans="1:24" ht="15.75" customHeight="1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</row>
    <row r="114" spans="1:24" ht="15.75" customHeight="1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</row>
    <row r="115" spans="1:24" ht="15.75" customHeight="1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</row>
    <row r="116" spans="1:24" ht="15.75" customHeight="1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</row>
    <row r="117" spans="1:24" ht="15.75" customHeight="1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</row>
    <row r="118" spans="1:24" ht="15.75" customHeight="1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</row>
    <row r="119" spans="1:24" ht="15.75" customHeight="1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</row>
    <row r="120" spans="1:24" ht="15.75" customHeight="1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</row>
    <row r="121" spans="1:24" ht="15.75" customHeight="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</row>
    <row r="122" spans="1:24" ht="15.75" customHeight="1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</row>
    <row r="123" spans="1:24" ht="15.75" customHeight="1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</row>
    <row r="124" spans="1:24" ht="15.75" customHeight="1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</row>
    <row r="125" spans="1:24" ht="15.75" customHeight="1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</row>
    <row r="126" spans="1:24" ht="15.75" customHeight="1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</row>
    <row r="127" spans="1:24" ht="15.75" customHeight="1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</row>
    <row r="128" spans="1:24" ht="15.75" customHeight="1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</row>
    <row r="129" spans="1:24" ht="15.75" customHeight="1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</row>
    <row r="130" spans="1:24" ht="15.75" customHeight="1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</row>
    <row r="131" spans="1:24" ht="15.75" customHeight="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</row>
    <row r="132" spans="1:24" ht="15.75" customHeight="1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</row>
    <row r="133" spans="1:24" ht="15.75" customHeight="1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</row>
    <row r="134" spans="1:24" ht="15.75" customHeight="1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</row>
    <row r="135" spans="1:24" ht="15.75" customHeight="1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</row>
    <row r="136" spans="1:24" ht="15.75" customHeight="1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</row>
    <row r="137" spans="1:24" ht="15.75" customHeight="1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</row>
    <row r="138" spans="1:24" ht="15.75" customHeight="1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</row>
    <row r="139" spans="1:24" ht="15.75" customHeight="1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</row>
    <row r="140" spans="1:24" ht="15.75" customHeight="1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</row>
    <row r="141" spans="1:24" ht="15.75" customHeight="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</row>
    <row r="142" spans="1:24" ht="15.75" customHeight="1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</row>
    <row r="143" spans="1:24" ht="15.75" customHeight="1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</row>
    <row r="144" spans="1:24" ht="15.75" customHeight="1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</row>
    <row r="145" spans="1:24" ht="15.75" customHeight="1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</row>
    <row r="146" spans="1:24" ht="15.75" customHeight="1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</row>
    <row r="147" spans="1:24" ht="15.75" customHeight="1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</row>
    <row r="148" spans="1:24" ht="15.75" customHeight="1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</row>
    <row r="149" spans="1:24" ht="15.75" customHeight="1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</row>
    <row r="150" spans="1:24" ht="15.75" customHeight="1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</row>
    <row r="151" spans="1:24" ht="15.75" customHeight="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</row>
    <row r="152" spans="1:24" ht="15.75" customHeight="1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</row>
    <row r="153" spans="1:24" ht="15.75" customHeight="1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</row>
    <row r="154" spans="1:24" ht="15.75" customHeight="1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</row>
    <row r="155" spans="1:24" ht="15.75" customHeight="1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</row>
    <row r="156" spans="1:24" ht="15.75" customHeight="1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</row>
    <row r="157" spans="1:24" ht="15.75" customHeight="1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</row>
    <row r="158" spans="1:24" ht="15.75" customHeight="1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</row>
    <row r="159" spans="1:24" ht="15.75" customHeight="1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</row>
    <row r="160" spans="1:24" ht="15.75" customHeight="1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</row>
    <row r="161" spans="1:24" ht="15.75" customHeight="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</row>
    <row r="162" spans="1:24" ht="15.75" customHeight="1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</row>
    <row r="163" spans="1:24" ht="15.75" customHeight="1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</row>
    <row r="164" spans="1:24" ht="15.75" customHeight="1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</row>
    <row r="165" spans="1:24" ht="15.75" customHeight="1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</row>
    <row r="166" spans="1:24" ht="15.75" customHeight="1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</row>
    <row r="167" spans="1:24" ht="15.75" customHeight="1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</row>
    <row r="168" spans="1:24" ht="15.75" customHeight="1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</row>
    <row r="169" spans="1:24" ht="15.75" customHeight="1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</row>
    <row r="170" spans="1:24" ht="15.75" customHeight="1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</row>
    <row r="171" spans="1:24" ht="15.75" customHeight="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</row>
    <row r="172" spans="1:24" ht="15.75" customHeight="1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</row>
    <row r="173" spans="1:24" ht="15.75" customHeight="1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</row>
    <row r="174" spans="1:24" ht="15.75" customHeight="1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</row>
    <row r="175" spans="1:24" ht="15.75" customHeight="1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</row>
    <row r="176" spans="1:24" ht="15.75" customHeight="1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</row>
    <row r="177" spans="1:24" ht="15.75" customHeight="1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</row>
    <row r="178" spans="1:24" ht="15.75" customHeight="1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</row>
    <row r="179" spans="1:24" ht="15.75" customHeight="1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</row>
    <row r="180" spans="1:24" ht="15.75" customHeight="1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</row>
    <row r="181" spans="1:24" ht="15.75" customHeight="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</row>
    <row r="182" spans="1:24" ht="15.75" customHeight="1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</row>
    <row r="183" spans="1:24" ht="15.75" customHeight="1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</row>
    <row r="184" spans="1:24" ht="15.75" customHeight="1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</row>
    <row r="185" spans="1:24" ht="15.75" customHeight="1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</row>
    <row r="186" spans="1:24" ht="15.75" customHeight="1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</row>
    <row r="187" spans="1:24" ht="15.75" customHeight="1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</row>
    <row r="188" spans="1:24" ht="15.75" customHeight="1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</row>
    <row r="189" spans="1:24" ht="15.75" customHeight="1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</row>
    <row r="190" spans="1:24" ht="15.75" customHeight="1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</row>
    <row r="191" spans="1:24" ht="15.75" customHeight="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</row>
    <row r="192" spans="1:24" ht="15.75" customHeight="1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</row>
    <row r="193" spans="1:24" ht="15.75" customHeight="1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</row>
    <row r="194" spans="1:24" ht="15.75" customHeight="1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</row>
    <row r="195" spans="1:24" ht="15.75" customHeight="1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</row>
    <row r="196" spans="1:24" ht="15.75" customHeight="1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</row>
    <row r="197" spans="1:24" ht="15.75" customHeight="1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</row>
    <row r="198" spans="1:24" ht="15.75" customHeight="1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</row>
    <row r="199" spans="1:24" ht="15.75" customHeight="1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</row>
    <row r="200" spans="1:24" ht="15.75" customHeight="1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</row>
    <row r="201" spans="1:24" ht="15.75" customHeight="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</row>
    <row r="202" spans="1:24" ht="15.75" customHeight="1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</row>
    <row r="203" spans="1:24" ht="15.75" customHeight="1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</row>
    <row r="204" spans="1:24" ht="15.75" customHeight="1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</row>
    <row r="205" spans="1:24" ht="15.75" customHeight="1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</row>
    <row r="206" spans="1:24" ht="15.75" customHeight="1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</row>
    <row r="207" spans="1:24" ht="15.75" customHeight="1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</row>
    <row r="208" spans="1:24" ht="15.75" customHeight="1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</row>
    <row r="209" spans="1:24" ht="15.75" customHeight="1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</row>
    <row r="210" spans="1:24" ht="15.75" customHeight="1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</row>
    <row r="211" spans="1:24" ht="15.75" customHeight="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</row>
    <row r="212" spans="1:24" ht="15.75" customHeight="1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</row>
    <row r="213" spans="1:24" ht="15.75" customHeight="1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</row>
    <row r="214" spans="1:24" ht="15.75" customHeight="1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</row>
    <row r="215" spans="1:24" ht="15.75" customHeight="1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</row>
    <row r="216" spans="1:24" ht="15.75" customHeight="1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</row>
    <row r="217" spans="1:24" ht="15.75" customHeight="1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</row>
    <row r="218" spans="1:24" ht="15.75" customHeight="1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</row>
    <row r="219" spans="1:24" ht="15.75" customHeight="1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</row>
    <row r="220" spans="1:24" ht="15.75" customHeight="1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</row>
    <row r="221" spans="1:24" ht="15.75" customHeight="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</row>
    <row r="222" spans="1:24" ht="15.75" customHeight="1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</row>
    <row r="223" spans="1:24" ht="15.75" customHeight="1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</row>
    <row r="224" spans="1:24" ht="15.75" customHeight="1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</row>
    <row r="225" spans="1:24" ht="15.75" customHeight="1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</row>
    <row r="226" spans="1:24" ht="15.75" customHeight="1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</row>
    <row r="227" spans="1:24" ht="15.75" customHeight="1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</row>
    <row r="228" spans="1:24" ht="15.75" customHeight="1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</row>
    <row r="229" spans="1:24" ht="15.75" customHeight="1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</row>
    <row r="230" spans="1:24" ht="15.75" customHeight="1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</row>
    <row r="231" spans="1:24" ht="15.75" customHeight="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</row>
    <row r="232" spans="1:24" ht="15.75" customHeight="1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</row>
    <row r="233" spans="1:24" ht="15.75" customHeight="1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</row>
    <row r="234" spans="1:24" ht="15.75" customHeight="1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</row>
    <row r="235" spans="1:24" ht="15.75" customHeight="1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</row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1">
    <mergeCell ref="A12:B12"/>
    <mergeCell ref="A17:D17"/>
    <mergeCell ref="A18:D18"/>
    <mergeCell ref="A20:D20"/>
    <mergeCell ref="A22:D22"/>
    <mergeCell ref="A23:D23"/>
    <mergeCell ref="A1:D1"/>
    <mergeCell ref="A24:D24"/>
    <mergeCell ref="E7:H11"/>
    <mergeCell ref="F28:I32"/>
    <mergeCell ref="A25:D25"/>
    <mergeCell ref="A9:B9"/>
    <mergeCell ref="A10:B10"/>
    <mergeCell ref="A6:B6"/>
    <mergeCell ref="A7:B7"/>
    <mergeCell ref="A16:D16"/>
    <mergeCell ref="A15:D15"/>
    <mergeCell ref="A8:B8"/>
    <mergeCell ref="C7:C12"/>
    <mergeCell ref="A11:B11"/>
    <mergeCell ref="A14:D14"/>
  </mergeCells>
  <pageMargins left="0.7" right="0.7" top="0.75" bottom="0.75" header="0" footer="0"/>
  <pageSetup paperSize="9" orientation="portrait" r:id="rId1"/>
  <headerFooter>
    <oddHeader>&amp;LDepartment of CSE, ULAB&amp;C&amp;"Arimo,Bold"CQI Form&amp;RCSE005(00)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GradeSheet</vt:lpstr>
      <vt:lpstr>GradingPolicy</vt:lpstr>
      <vt:lpstr>CO_PO_AttainmentAnalysis</vt:lpstr>
      <vt:lpstr>CourseSummary</vt:lpstr>
      <vt:lpstr>ContinuousQualityImprovement</vt:lpstr>
      <vt:lpstr>CO_PO_AttainmentAnalysis!Print_Area</vt:lpstr>
      <vt:lpstr>GradeSheet!Print_Area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HP</cp:lastModifiedBy>
  <cp:lastPrinted>2019-08-27T07:38:53Z</cp:lastPrinted>
  <dcterms:created xsi:type="dcterms:W3CDTF">2019-05-06T03:48:27Z</dcterms:created>
  <dcterms:modified xsi:type="dcterms:W3CDTF">2020-01-20T20:24:31Z</dcterms:modified>
</cp:coreProperties>
</file>