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208\"/>
    </mc:Choice>
  </mc:AlternateContent>
  <xr:revisionPtr revIDLastSave="0" documentId="13_ncr:1_{30ED7EB7-854B-4B12-A1A7-7E3768EE34C5}" xr6:coauthVersionLast="45" xr6:coauthVersionMax="45" xr10:uidLastSave="{00000000-0000-0000-0000-000000000000}"/>
  <bookViews>
    <workbookView xWindow="-28920" yWindow="-120" windowWidth="29040" windowHeight="15840" tabRatio="744" activeTab="3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CO_PO_AttainmentAnalysis!$A$1:$BR$68</definedName>
    <definedName name="_xlnm.Print_Area" localSheetId="0">GradeSheet!$A$1:$N$40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36" i="3" l="1"/>
  <c r="AW36" i="3"/>
  <c r="AX36" i="3"/>
  <c r="AY36" i="3"/>
  <c r="AZ36" i="3"/>
  <c r="BA36" i="3"/>
  <c r="BB36" i="3"/>
  <c r="BC36" i="3"/>
  <c r="BD36" i="3"/>
  <c r="BE36" i="3"/>
  <c r="BF36" i="3"/>
  <c r="AU36" i="3"/>
  <c r="AI36" i="3"/>
  <c r="AJ36" i="3"/>
  <c r="AK36" i="3"/>
  <c r="AL36" i="3"/>
  <c r="AM36" i="3"/>
  <c r="AH36" i="3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21" i="3"/>
  <c r="N36" i="3"/>
  <c r="O36" i="3"/>
  <c r="Q36" i="3"/>
  <c r="R36" i="3"/>
  <c r="S36" i="3"/>
  <c r="T36" i="3"/>
  <c r="U36" i="3"/>
  <c r="V36" i="3"/>
  <c r="X36" i="3"/>
  <c r="Y36" i="3"/>
  <c r="Z36" i="3"/>
  <c r="AA36" i="3"/>
  <c r="I36" i="3"/>
  <c r="D36" i="3"/>
  <c r="E36" i="3"/>
  <c r="F36" i="3"/>
  <c r="G36" i="3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10" i="1"/>
  <c r="AC21" i="3" s="1"/>
  <c r="Q29" i="1"/>
  <c r="Q28" i="1"/>
  <c r="Q27" i="1"/>
  <c r="AD36" i="3" l="1"/>
  <c r="AE36" i="3"/>
  <c r="AF36" i="3"/>
  <c r="AG36" i="3"/>
  <c r="W36" i="3"/>
  <c r="S27" i="1"/>
  <c r="S28" i="1"/>
  <c r="S29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U9" i="1"/>
  <c r="V9" i="1"/>
  <c r="W9" i="1"/>
  <c r="P9" i="1"/>
  <c r="V27" i="1"/>
  <c r="V28" i="1"/>
  <c r="V29" i="1"/>
  <c r="E17" i="1" l="1"/>
  <c r="E16" i="1"/>
  <c r="E18" i="1"/>
  <c r="E10" i="1"/>
  <c r="E11" i="1"/>
  <c r="E19" i="1"/>
  <c r="E12" i="1"/>
  <c r="E20" i="1"/>
  <c r="E13" i="1"/>
  <c r="E21" i="1"/>
  <c r="E14" i="1"/>
  <c r="E22" i="1"/>
  <c r="E15" i="1"/>
  <c r="E23" i="1"/>
  <c r="I17" i="1"/>
  <c r="I18" i="1"/>
  <c r="I10" i="1"/>
  <c r="I16" i="1"/>
  <c r="I11" i="1"/>
  <c r="I19" i="1"/>
  <c r="I12" i="1"/>
  <c r="I20" i="1"/>
  <c r="I13" i="1"/>
  <c r="I21" i="1"/>
  <c r="I14" i="1"/>
  <c r="I22" i="1"/>
  <c r="I15" i="1"/>
  <c r="I23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AB30" i="3" l="1"/>
  <c r="AB27" i="3"/>
  <c r="AB33" i="3"/>
  <c r="AB23" i="3"/>
  <c r="AB28" i="3"/>
  <c r="AB26" i="3"/>
  <c r="AB25" i="3"/>
  <c r="AB22" i="3"/>
  <c r="AB34" i="3"/>
  <c r="AB31" i="3"/>
  <c r="AB32" i="3"/>
  <c r="AB24" i="3"/>
  <c r="AB29" i="3"/>
  <c r="B2" i="5"/>
  <c r="D3" i="5"/>
  <c r="D2" i="5"/>
  <c r="B3" i="5"/>
  <c r="AB21" i="3" l="1"/>
  <c r="P36" i="3"/>
  <c r="B35" i="5"/>
  <c r="B34" i="5"/>
  <c r="B41" i="3"/>
  <c r="C40" i="3"/>
  <c r="A36" i="3" l="1"/>
  <c r="M36" i="3"/>
  <c r="L36" i="3"/>
  <c r="K36" i="3"/>
  <c r="J36" i="3"/>
  <c r="H36" i="3"/>
  <c r="R28" i="1" l="1"/>
  <c r="T28" i="1"/>
  <c r="U28" i="1"/>
  <c r="W28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42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38" i="1"/>
  <c r="C34" i="1"/>
  <c r="W29" i="1"/>
  <c r="U29" i="1"/>
  <c r="T29" i="1"/>
  <c r="R29" i="1"/>
  <c r="P29" i="1"/>
  <c r="P28" i="1"/>
  <c r="W27" i="1"/>
  <c r="U27" i="1"/>
  <c r="T27" i="1"/>
  <c r="R27" i="1"/>
  <c r="P27" i="1"/>
  <c r="J9" i="1"/>
  <c r="H9" i="1"/>
  <c r="G9" i="1"/>
  <c r="F9" i="1"/>
  <c r="E9" i="1"/>
  <c r="D9" i="1"/>
  <c r="A7" i="1"/>
  <c r="AF20" i="3" l="1"/>
  <c r="AG20" i="3"/>
  <c r="AD20" i="3"/>
  <c r="AI34" i="3"/>
  <c r="AI32" i="3"/>
  <c r="AI22" i="3"/>
  <c r="AI26" i="3"/>
  <c r="AI24" i="3"/>
  <c r="AI21" i="3"/>
  <c r="AI27" i="3"/>
  <c r="AI31" i="3"/>
  <c r="AI25" i="3"/>
  <c r="AI29" i="3"/>
  <c r="AI23" i="3"/>
  <c r="AI30" i="3"/>
  <c r="AI33" i="3"/>
  <c r="AI28" i="3"/>
  <c r="AE20" i="3"/>
  <c r="AL23" i="3"/>
  <c r="AL31" i="3"/>
  <c r="AL24" i="3"/>
  <c r="AL32" i="3"/>
  <c r="AL27" i="3"/>
  <c r="AL25" i="3"/>
  <c r="AL33" i="3"/>
  <c r="AL30" i="3"/>
  <c r="AL26" i="3"/>
  <c r="AL34" i="3"/>
  <c r="AL28" i="3"/>
  <c r="AL21" i="3"/>
  <c r="AL29" i="3"/>
  <c r="AL22" i="3"/>
  <c r="AB20" i="3"/>
  <c r="BA22" i="3" a="1"/>
  <c r="BA22" i="3" s="1"/>
  <c r="BA26" i="3" a="1"/>
  <c r="BA26" i="3" s="1"/>
  <c r="BA30" i="3" a="1"/>
  <c r="BA30" i="3" s="1"/>
  <c r="BA34" i="3" a="1"/>
  <c r="BA34" i="3" s="1"/>
  <c r="BA23" i="3" a="1"/>
  <c r="BA23" i="3" s="1"/>
  <c r="BA27" i="3" a="1"/>
  <c r="BA27" i="3" s="1"/>
  <c r="BA31" i="3" a="1"/>
  <c r="BA31" i="3" s="1"/>
  <c r="BA24" i="3" a="1"/>
  <c r="BA24" i="3" s="1"/>
  <c r="BA28" i="3" a="1"/>
  <c r="BA28" i="3" s="1"/>
  <c r="BA32" i="3" a="1"/>
  <c r="BA32" i="3" s="1"/>
  <c r="BA33" i="3" a="1"/>
  <c r="BA33" i="3" s="1"/>
  <c r="BA29" i="3" a="1"/>
  <c r="BA29" i="3" s="1"/>
  <c r="BA25" i="3" a="1"/>
  <c r="BA25" i="3" s="1"/>
  <c r="BE24" i="3" a="1"/>
  <c r="BE24" i="3" s="1"/>
  <c r="BB25" i="3" a="1"/>
  <c r="BB25" i="3" s="1"/>
  <c r="BB29" i="3" a="1"/>
  <c r="BB29" i="3" s="1"/>
  <c r="BB33" i="3" a="1"/>
  <c r="BB33" i="3" s="1"/>
  <c r="BB22" i="3" a="1"/>
  <c r="BB22" i="3" s="1"/>
  <c r="BB26" i="3" a="1"/>
  <c r="BB26" i="3" s="1"/>
  <c r="BB30" i="3" a="1"/>
  <c r="BB30" i="3" s="1"/>
  <c r="BB34" i="3" a="1"/>
  <c r="BB34" i="3" s="1"/>
  <c r="BB23" i="3" a="1"/>
  <c r="BB23" i="3" s="1"/>
  <c r="BB27" i="3" a="1"/>
  <c r="BB27" i="3" s="1"/>
  <c r="BB31" i="3" a="1"/>
  <c r="BB31" i="3" s="1"/>
  <c r="BB24" i="3" a="1"/>
  <c r="BB24" i="3" s="1"/>
  <c r="BB28" i="3" a="1"/>
  <c r="BB28" i="3" s="1"/>
  <c r="BB32" i="3" a="1"/>
  <c r="BB32" i="3" s="1"/>
  <c r="BF25" i="3" a="1"/>
  <c r="BF25" i="3" s="1"/>
  <c r="BF29" i="3" a="1"/>
  <c r="BF29" i="3" s="1"/>
  <c r="BF33" i="3" a="1"/>
  <c r="BF33" i="3" s="1"/>
  <c r="BF24" i="3" a="1"/>
  <c r="BF24" i="3" s="1"/>
  <c r="BF32" i="3" a="1"/>
  <c r="BF32" i="3" s="1"/>
  <c r="BF22" i="3" a="1"/>
  <c r="BF22" i="3" s="1"/>
  <c r="BF26" i="3" a="1"/>
  <c r="BF26" i="3" s="1"/>
  <c r="BF30" i="3" a="1"/>
  <c r="BF30" i="3" s="1"/>
  <c r="BF34" i="3" a="1"/>
  <c r="BF34" i="3" s="1"/>
  <c r="BF28" i="3" a="1"/>
  <c r="BF28" i="3" s="1"/>
  <c r="BF23" i="3" a="1"/>
  <c r="BF23" i="3" s="1"/>
  <c r="BF27" i="3" a="1"/>
  <c r="BF27" i="3" s="1"/>
  <c r="BF31" i="3" a="1"/>
  <c r="BF31" i="3" s="1"/>
  <c r="AB36" i="3"/>
  <c r="AC36" i="3"/>
  <c r="BA21" i="3" a="1"/>
  <c r="BA21" i="3" s="1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12" i="1"/>
  <c r="M12" i="1" s="1"/>
  <c r="K16" i="1"/>
  <c r="M16" i="1" s="1"/>
  <c r="K20" i="1"/>
  <c r="M20" i="1" s="1"/>
  <c r="BB21" i="3" a="1"/>
  <c r="BB21" i="3" s="1"/>
  <c r="BF21" i="3" a="1"/>
  <c r="BF21" i="3" s="1"/>
  <c r="AM22" i="3" l="1"/>
  <c r="AM30" i="3"/>
  <c r="AM23" i="3"/>
  <c r="AM31" i="3"/>
  <c r="AS31" i="3" s="1"/>
  <c r="AM24" i="3"/>
  <c r="AM32" i="3"/>
  <c r="AM29" i="3"/>
  <c r="AS29" i="3" s="1"/>
  <c r="AM25" i="3"/>
  <c r="AS25" i="3" s="1"/>
  <c r="AM33" i="3"/>
  <c r="AM26" i="3"/>
  <c r="AS26" i="3" s="1"/>
  <c r="AM34" i="3"/>
  <c r="AS34" i="3" s="1"/>
  <c r="AM27" i="3"/>
  <c r="AM21" i="3"/>
  <c r="AM28" i="3"/>
  <c r="AK24" i="3"/>
  <c r="AK32" i="3"/>
  <c r="AK28" i="3"/>
  <c r="AQ28" i="3" s="1"/>
  <c r="AK25" i="3"/>
  <c r="AK33" i="3"/>
  <c r="AK21" i="3"/>
  <c r="AK26" i="3"/>
  <c r="AK34" i="3"/>
  <c r="AK27" i="3"/>
  <c r="AQ27" i="3" s="1"/>
  <c r="AK23" i="3"/>
  <c r="AK29" i="3"/>
  <c r="AQ29" i="3" s="1"/>
  <c r="AK22" i="3"/>
  <c r="AK30" i="3"/>
  <c r="AK31" i="3"/>
  <c r="AQ31" i="3" s="1"/>
  <c r="AH27" i="3"/>
  <c r="AH30" i="3"/>
  <c r="AH25" i="3"/>
  <c r="AH23" i="3"/>
  <c r="AN23" i="3" s="1"/>
  <c r="AH31" i="3"/>
  <c r="AH26" i="3"/>
  <c r="AH29" i="3"/>
  <c r="AH33" i="3"/>
  <c r="AH28" i="3"/>
  <c r="AH34" i="3"/>
  <c r="AH32" i="3"/>
  <c r="AH22" i="3"/>
  <c r="AH24" i="3"/>
  <c r="AH21" i="3"/>
  <c r="AJ25" i="3"/>
  <c r="AJ33" i="3"/>
  <c r="AJ26" i="3"/>
  <c r="AP26" i="3" s="1"/>
  <c r="AJ34" i="3"/>
  <c r="AP34" i="3" s="1"/>
  <c r="AJ27" i="3"/>
  <c r="AP27" i="3" s="1"/>
  <c r="AJ29" i="3"/>
  <c r="AJ32" i="3"/>
  <c r="AJ28" i="3"/>
  <c r="AP28" i="3" s="1"/>
  <c r="AJ21" i="3"/>
  <c r="AJ24" i="3"/>
  <c r="AJ22" i="3"/>
  <c r="AP22" i="3" s="1"/>
  <c r="AJ30" i="3"/>
  <c r="AP30" i="3" s="1"/>
  <c r="AJ23" i="3"/>
  <c r="AP23" i="3" s="1"/>
  <c r="AJ31" i="3"/>
  <c r="AP31" i="3" s="1"/>
  <c r="AR30" i="3"/>
  <c r="AR31" i="3"/>
  <c r="AR33" i="3"/>
  <c r="AR25" i="3"/>
  <c r="AQ34" i="3"/>
  <c r="AQ23" i="3"/>
  <c r="AQ25" i="3"/>
  <c r="BR31" i="3"/>
  <c r="BM31" i="3"/>
  <c r="BN31" i="3"/>
  <c r="BR34" i="3"/>
  <c r="BR32" i="3"/>
  <c r="BN32" i="3"/>
  <c r="BN26" i="3"/>
  <c r="BM29" i="3"/>
  <c r="BM32" i="3"/>
  <c r="AR28" i="3"/>
  <c r="AS28" i="3"/>
  <c r="AR26" i="3"/>
  <c r="BR30" i="3"/>
  <c r="BR29" i="3"/>
  <c r="BN22" i="3"/>
  <c r="BN29" i="3"/>
  <c r="BM33" i="3"/>
  <c r="BM28" i="3"/>
  <c r="BM34" i="3"/>
  <c r="AR22" i="3"/>
  <c r="AS22" i="3"/>
  <c r="BN23" i="3"/>
  <c r="BM22" i="3"/>
  <c r="AS30" i="3"/>
  <c r="BR27" i="3"/>
  <c r="BR28" i="3"/>
  <c r="BR26" i="3"/>
  <c r="BR25" i="3"/>
  <c r="BN34" i="3"/>
  <c r="BN25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R29" i="3"/>
  <c r="BR23" i="3"/>
  <c r="BR22" i="3"/>
  <c r="BN28" i="3"/>
  <c r="BN27" i="3"/>
  <c r="BN30" i="3"/>
  <c r="BM25" i="3"/>
  <c r="BM23" i="3"/>
  <c r="BM26" i="3"/>
  <c r="AP25" i="3"/>
  <c r="AO34" i="3"/>
  <c r="AO25" i="3"/>
  <c r="AQ22" i="3"/>
  <c r="AQ30" i="3"/>
  <c r="AQ32" i="3"/>
  <c r="AQ26" i="3"/>
  <c r="AQ33" i="3"/>
  <c r="AP29" i="3"/>
  <c r="AP33" i="3"/>
  <c r="AP32" i="3"/>
  <c r="AO22" i="3"/>
  <c r="AO31" i="3"/>
  <c r="AO32" i="3"/>
  <c r="AO27" i="3"/>
  <c r="AO30" i="3"/>
  <c r="AO28" i="3"/>
  <c r="AO26" i="3"/>
  <c r="AO33" i="3"/>
  <c r="L13" i="1"/>
  <c r="BR24" i="3"/>
  <c r="L21" i="1"/>
  <c r="L15" i="1"/>
  <c r="L19" i="1"/>
  <c r="L23" i="1"/>
  <c r="L17" i="1"/>
  <c r="L11" i="1"/>
  <c r="L14" i="1"/>
  <c r="L22" i="1"/>
  <c r="M10" i="1"/>
  <c r="L18" i="1"/>
  <c r="L16" i="1"/>
  <c r="L20" i="1"/>
  <c r="L12" i="1"/>
  <c r="BC31" i="3" l="1" a="1"/>
  <c r="BC31" i="3" s="1"/>
  <c r="BO31" i="3" s="1"/>
  <c r="BC34" i="3" a="1"/>
  <c r="BC34" i="3" s="1"/>
  <c r="BO34" i="3" s="1"/>
  <c r="BC24" i="3" a="1"/>
  <c r="BC24" i="3" s="1"/>
  <c r="BO24" i="3" s="1"/>
  <c r="BC32" i="3" a="1"/>
  <c r="BC32" i="3" s="1"/>
  <c r="BO32" i="3" s="1"/>
  <c r="BC27" i="3" a="1"/>
  <c r="BC27" i="3" s="1"/>
  <c r="BO27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21" i="3" a="1"/>
  <c r="BC21" i="3" s="1"/>
  <c r="BO21" i="3" s="1"/>
  <c r="BC22" i="3" a="1"/>
  <c r="BC22" i="3" s="1"/>
  <c r="BO22" i="3" s="1"/>
  <c r="BC23" i="3" a="1"/>
  <c r="BC23" i="3" s="1"/>
  <c r="BO23" i="3" s="1"/>
  <c r="BC33" i="3" a="1"/>
  <c r="BC33" i="3" s="1"/>
  <c r="BO33" i="3" s="1"/>
  <c r="BC25" i="3" a="1"/>
  <c r="BC25" i="3" s="1"/>
  <c r="BO25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25" i="3" a="1"/>
  <c r="AZ25" i="3" s="1"/>
  <c r="BL25" i="3" s="1"/>
  <c r="AZ27" i="3" a="1"/>
  <c r="AZ27" i="3" s="1"/>
  <c r="BL27" i="3" s="1"/>
  <c r="AZ32" i="3" a="1"/>
  <c r="AZ32" i="3" s="1"/>
  <c r="BL32" i="3" s="1"/>
  <c r="AZ34" i="3" a="1"/>
  <c r="AZ34" i="3" s="1"/>
  <c r="BL34" i="3" s="1"/>
  <c r="AW23" i="3" a="1"/>
  <c r="AW23" i="3" s="1"/>
  <c r="BI23" i="3" s="1"/>
  <c r="AZ23" i="3" a="1"/>
  <c r="AZ23" i="3" s="1"/>
  <c r="BL23" i="3" s="1"/>
  <c r="AZ21" i="3" a="1"/>
  <c r="AZ21" i="3" s="1"/>
  <c r="BL21" i="3" s="1"/>
  <c r="AZ29" i="3" a="1"/>
  <c r="AZ29" i="3" s="1"/>
  <c r="BL29" i="3" s="1"/>
  <c r="AN31" i="3"/>
  <c r="AZ31" i="3" a="1"/>
  <c r="AZ31" i="3" s="1"/>
  <c r="BL31" i="3" s="1"/>
  <c r="H38" i="1"/>
  <c r="M24" i="4" s="1"/>
  <c r="BM24" i="3"/>
  <c r="BN24" i="3"/>
  <c r="BQ24" i="3"/>
  <c r="AO24" i="3"/>
  <c r="AQ24" i="3"/>
  <c r="AN24" i="3"/>
  <c r="AP24" i="3"/>
  <c r="AR24" i="3"/>
  <c r="AS24" i="3"/>
  <c r="BD30" i="3" a="1"/>
  <c r="BD30" i="3" s="1"/>
  <c r="BP30" i="3" s="1"/>
  <c r="BE30" i="3" a="1"/>
  <c r="BE30" i="3" s="1"/>
  <c r="BQ30" i="3" s="1"/>
  <c r="BE31" i="3" a="1"/>
  <c r="BE31" i="3" s="1"/>
  <c r="BQ31" i="3" s="1"/>
  <c r="BD31" i="3" a="1"/>
  <c r="BD31" i="3" s="1"/>
  <c r="BP31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29" i="3"/>
  <c r="BD29" i="3" a="1"/>
  <c r="BD29" i="3" s="1"/>
  <c r="BP29" i="3" s="1"/>
  <c r="BE29" i="3" a="1"/>
  <c r="BE29" i="3" s="1"/>
  <c r="BQ2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E33" i="3" a="1"/>
  <c r="BE33" i="3" s="1"/>
  <c r="BQ33" i="3" s="1"/>
  <c r="BD33" i="3" a="1"/>
  <c r="BD33" i="3" s="1"/>
  <c r="BP33" i="3" s="1"/>
  <c r="BD25" i="3" a="1"/>
  <c r="BD25" i="3" s="1"/>
  <c r="BP25" i="3" s="1"/>
  <c r="BE25" i="3" a="1"/>
  <c r="BE25" i="3" s="1"/>
  <c r="BQ25" i="3" s="1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32" i="1"/>
  <c r="G24" i="4" s="1"/>
  <c r="H36" i="1"/>
  <c r="K24" i="4" s="1"/>
  <c r="H37" i="1"/>
  <c r="H35" i="1"/>
  <c r="J24" i="4" s="1"/>
  <c r="H28" i="1"/>
  <c r="C24" i="4" s="1"/>
  <c r="H30" i="1"/>
  <c r="E24" i="4" s="1"/>
  <c r="H33" i="1"/>
  <c r="H24" i="4" s="1"/>
  <c r="H29" i="1"/>
  <c r="D24" i="4" s="1"/>
  <c r="H34" i="1"/>
  <c r="I24" i="4" s="1"/>
  <c r="H27" i="1"/>
  <c r="H31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M60" i="4" l="1"/>
  <c r="H60" i="4"/>
  <c r="I60" i="4"/>
  <c r="J60" i="4"/>
  <c r="L60" i="4"/>
  <c r="K60" i="4"/>
  <c r="L24" i="4"/>
  <c r="H39" i="1"/>
  <c r="K25" i="4" s="1"/>
  <c r="AN36" i="3"/>
  <c r="H59" i="4" s="1"/>
  <c r="AO36" i="3"/>
  <c r="I59" i="4" s="1"/>
  <c r="AQ36" i="3"/>
  <c r="K59" i="4" s="1"/>
  <c r="AP36" i="3"/>
  <c r="J59" i="4" s="1"/>
  <c r="BH21" i="3"/>
  <c r="BH36" i="3" s="1"/>
  <c r="BG21" i="3"/>
  <c r="BG36" i="3" s="1"/>
  <c r="BI36" i="3"/>
  <c r="BJ36" i="3"/>
  <c r="BQ36" i="3"/>
  <c r="BP36" i="3"/>
  <c r="BL36" i="3"/>
  <c r="AR36" i="3"/>
  <c r="L59" i="4" s="1"/>
  <c r="BM36" i="3"/>
  <c r="BK36" i="3"/>
  <c r="BR36" i="3"/>
  <c r="BO36" i="3"/>
  <c r="AS36" i="3"/>
  <c r="M59" i="4" s="1"/>
  <c r="BN36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23" i="3"/>
  <c r="C27" i="3"/>
  <c r="C31" i="3"/>
  <c r="C21" i="3"/>
  <c r="C24" i="3"/>
  <c r="C28" i="3"/>
  <c r="C32" i="3"/>
  <c r="C25" i="3"/>
  <c r="C29" i="3"/>
  <c r="C33" i="3"/>
  <c r="B22" i="3"/>
  <c r="B26" i="3"/>
  <c r="B24" i="3"/>
  <c r="B31" i="3"/>
  <c r="B25" i="3"/>
  <c r="B27" i="3"/>
  <c r="B29" i="3"/>
  <c r="B30" i="3"/>
  <c r="B21" i="3"/>
  <c r="B33" i="3"/>
  <c r="B32" i="3"/>
  <c r="B23" i="3"/>
  <c r="B34" i="3"/>
  <c r="B28" i="3"/>
</calcChain>
</file>

<file path=xl/sharedStrings.xml><?xml version="1.0" encoding="utf-8"?>
<sst xmlns="http://schemas.openxmlformats.org/spreadsheetml/2006/main" count="333" uniqueCount="183">
  <si>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</si>
  <si>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</si>
  <si>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</si>
  <si>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</si>
  <si>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</si>
  <si>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</si>
  <si>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</si>
  <si>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</si>
  <si>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</si>
  <si>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</si>
  <si>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</si>
  <si>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</si>
  <si>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</si>
  <si>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</si>
  <si>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</si>
  <si>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</si>
  <si>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</si>
  <si>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</si>
  <si>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</si>
  <si>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</si>
  <si>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</si>
  <si>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</si>
  <si>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</si>
  <si>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</si>
  <si>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</si>
  <si>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</si>
  <si>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</si>
  <si>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</si>
  <si>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</si>
  <si>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</si>
  <si>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</si>
  <si>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</si>
  <si>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</si>
  <si>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</si>
  <si>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</si>
  <si>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</si>
  <si>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</si>
  <si>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</si>
  <si>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</si>
  <si>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</si>
  <si>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</si>
  <si>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</si>
  <si>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</si>
  <si>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</si>
  <si>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</si>
  <si>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</si>
  <si>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</si>
  <si>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</si>
  <si>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</si>
  <si>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</si>
  <si>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</si>
  <si>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</si>
  <si>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</si>
  <si>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</si>
  <si>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</si>
  <si>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</si>
  <si>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</si>
  <si>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</si>
  <si>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</si>
  <si>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</si>
  <si>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</si>
  <si>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</si>
  <si>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</si>
  <si>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</si>
  <si>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</si>
  <si>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</si>
  <si>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</si>
  <si>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</si>
  <si>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</si>
  <si>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</si>
  <si>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</si>
  <si>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</si>
  <si>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</si>
  <si>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</si>
  <si>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</si>
  <si>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</si>
  <si>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</si>
  <si>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</si>
  <si>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</si>
  <si>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</si>
  <si>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</si>
  <si>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</si>
  <si>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</si>
  <si>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</si>
  <si>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</si>
  <si>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</si>
  <si>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</si>
  <si>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</si>
  <si>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</si>
  <si>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</si>
  <si>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</si>
  <si>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</si>
  <si>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</si>
  <si>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</si>
  <si>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</si>
  <si>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</si>
  <si>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</si>
  <si>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</si>
  <si>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</si>
  <si>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</si>
  <si>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</si>
  <si>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</si>
  <si>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</si>
  <si>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</si>
  <si>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</si>
  <si>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</si>
  <si>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</si>
  <si>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</si>
  <si>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</si>
  <si>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</si>
  <si>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</si>
  <si>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</si>
  <si>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</si>
  <si>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</si>
  <si>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</si>
  <si>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</si>
  <si>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</si>
  <si>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</si>
  <si>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</si>
  <si>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</si>
  <si>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</si>
  <si>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</si>
  <si>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</si>
  <si>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</si>
  <si>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</si>
  <si>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</si>
  <si>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</si>
  <si>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</si>
  <si>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</si>
  <si>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</si>
  <si>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</si>
  <si>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</si>
  <si>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</si>
  <si>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</si>
  <si>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</si>
  <si>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</si>
  <si>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</si>
  <si>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</si>
  <si>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</si>
  <si>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</si>
  <si>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</si>
  <si>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</si>
  <si>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</si>
  <si>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</si>
  <si>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</si>
  <si>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</si>
  <si>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</si>
  <si>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</si>
  <si>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</si>
  <si>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</si>
  <si>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</si>
  <si>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</si>
  <si>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</si>
  <si>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</si>
  <si>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</si>
  <si>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</si>
  <si>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</si>
  <si>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</si>
  <si>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</si>
  <si>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</si>
  <si>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</si>
  <si>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</si>
  <si>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</si>
  <si>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</si>
  <si>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</si>
  <si>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</si>
  <si>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</si>
  <si>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Data Structure Lab</t>
  </si>
  <si>
    <t>CSE 208</t>
  </si>
  <si>
    <t>Md. Nahidur Rahman</t>
  </si>
  <si>
    <t>*Amiyo Roy</t>
  </si>
  <si>
    <t>Mohammad Mohiuddin</t>
  </si>
  <si>
    <t>Jami Murshed Nazir</t>
  </si>
  <si>
    <t>Jahangir Alam Rajib</t>
  </si>
  <si>
    <t>Issrat Sharmin Shuhi</t>
  </si>
  <si>
    <t>Abu Saddat Mohammad Sayem</t>
  </si>
  <si>
    <t>*Sazeda Akter</t>
  </si>
  <si>
    <t>Sohanur Rahman</t>
  </si>
  <si>
    <t>Nisa Akter</t>
  </si>
  <si>
    <t>Md. Ahsan Habib Atik</t>
  </si>
  <si>
    <t>Md. Abir Ahmad</t>
  </si>
  <si>
    <t>Ansa Tasfiha Suhi</t>
  </si>
  <si>
    <t>Nafiur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</si>
</sst>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3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GradeSheet!$G$27:$G$38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GradeSheet!$H$27:$H$38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0.2857142857142857</c:v>
                </c:pt>
                <c:pt idx="9">
                  <c:v>0.7142857142857143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CO_PO_AttainmentAnalysis!$BG$36:$BR$36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CO_PO_AttainmentAnalysis!$AU$36:$BF$36</c:f>
              <c:numCache>
                <c:formatCode>0%</c:formatCode>
                <c:ptCount val="12"/>
                <c:pt idx="0">
                  <c:v>0.17500000000000002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0.17500000000000002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0.17500000000000002</c:v>
                </c:pt>
                <c:pt idx="9">
                  <c:v>0.17500000000000002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0.2303571428571429</c:v>
                </c:pt>
                <c:pt idx="1">
                  <c:v>0.11964285714285715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25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7"/>
  <sheetViews>
    <sheetView topLeftCell="A7" zoomScaleNormal="100" workbookViewId="0">
      <selection activeCell="H37" sqref="H37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6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42.5" bestFit="1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47" t="s">
        <v>168</v>
      </c>
      <c r="I2" s="248"/>
      <c r="J2" s="249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47" t="s">
        <v>167</v>
      </c>
      <c r="I3" s="248"/>
      <c r="J3" s="249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47">
        <v>3</v>
      </c>
      <c r="I4" s="248"/>
      <c r="J4" s="249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47" t="s">
        <v>165</v>
      </c>
      <c r="I5" s="248"/>
      <c r="J5" s="249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0" t="str">
        <f>CONCATENATE("Grade Sheet of ",GradeSheet!$H$2, " [",GradeSheet!$H$3, "] ", "(Section ",GradeSheet!$L$2, ") ", "[Semester - ",GradeSheet!$L$3,"]" )</f>
        <v>Grade Sheet of CSE 208 [Data Structure Lab] (Section 1) [Semester - Fall 2019]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4" t="s">
        <v>64</v>
      </c>
      <c r="C9" s="144" t="s">
        <v>65</v>
      </c>
      <c r="D9" s="145" t="str">
        <f>CONCATENATE("Attendance (",GradeSheet!$C$27, ")")</f>
        <v>Attendance (10)</v>
      </c>
      <c r="E9" s="145" t="str">
        <f>CONCATENATE("Presentation (",GradeSheet!$C$28, ")")</f>
        <v>Presentation (10)</v>
      </c>
      <c r="F9" s="144" t="str">
        <f>CONCATENATE("Quiz (",GradeSheet!$C$29, ")")</f>
        <v>Quiz (20)</v>
      </c>
      <c r="G9" s="146" t="str">
        <f>CONCATENATE("Assignment (",GradeSheet!$C$30, ")")</f>
        <v>Assignment (0)</v>
      </c>
      <c r="H9" s="144" t="str">
        <f>CONCATENATE("Midterm (",GradeSheet!$C$31, ")")</f>
        <v>Midterm (20)</v>
      </c>
      <c r="I9" s="144" t="str">
        <f>CONCATENATE("Project (",GradeSheet!$C$32, ")")</f>
        <v>Project (10)</v>
      </c>
      <c r="J9" s="144" t="str">
        <f>CONCATENATE("Final (",GradeSheet!$C$33, ")")</f>
        <v>Final (30)</v>
      </c>
      <c r="K9" s="145" t="s">
        <v>68</v>
      </c>
      <c r="L9" s="145" t="s">
        <v>69</v>
      </c>
      <c r="M9" s="145" t="s">
        <v>70</v>
      </c>
      <c r="N9" s="43"/>
      <c r="O9" s="43"/>
      <c r="P9" s="44">
        <f>C27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C31</f>
        <v>20</v>
      </c>
      <c r="V9" s="46">
        <f>C32</f>
        <v>10</v>
      </c>
      <c r="W9" s="44">
        <f>C33</f>
        <v>30</v>
      </c>
      <c r="X9" s="144" t="s">
        <v>64</v>
      </c>
      <c r="Y9" s="47" t="s">
        <v>65</v>
      </c>
      <c r="Z9" s="43"/>
      <c r="AA9" s="43"/>
      <c r="AB9" s="43"/>
    </row>
    <row r="10" spans="1:28" ht="15.75" customHeight="1">
      <c r="A10" s="142">
        <v>1</v>
      </c>
      <c r="B10" s="142">
        <f t="shared" ref="B10:B23" si="0">X10</f>
        <v>141014039</v>
      </c>
      <c r="C10" s="162" t="str">
        <f t="shared" ref="C10:C23" si="1">Y10</f>
        <v>Md. Nahidur Rahman</v>
      </c>
      <c r="D10" s="62">
        <f t="shared" ref="D10:D23" si="2">P10</f>
        <v>5</v>
      </c>
      <c r="E10" s="147">
        <f>ROUNDUP(IF($P$9=0,0,(Q10/GradeSheet!$Q$9)*GradeSheet!$C$28),0)</f>
        <v>0</v>
      </c>
      <c r="F10" s="148">
        <f>ROUNDUP(((R10+S10)/(R$9+S$9))*GradeSheet!$C$29,0)</f>
        <v>2</v>
      </c>
      <c r="G10" s="148">
        <f t="shared" ref="G10:G23" si="3">T10</f>
        <v>0</v>
      </c>
      <c r="H10" s="149">
        <f t="shared" ref="H10:H23" si="4">U10</f>
        <v>2</v>
      </c>
      <c r="I10" s="149">
        <f>ROUNDUP(IF(V$9= 0,0,(V10/GradeSheet!$V$9)*GradeSheet!$C$32),0)</f>
        <v>0</v>
      </c>
      <c r="J10" s="149">
        <f t="shared" ref="J10:J23" si="5">W10</f>
        <v>0</v>
      </c>
      <c r="K10" s="150">
        <f t="shared" ref="K10:K23" si="6">ROUNDUP(SUM(D10:J10),0)</f>
        <v>9</v>
      </c>
      <c r="L10" s="151">
        <f t="shared" ref="L10:L23" si="7">K10/100</f>
        <v>0.09</v>
      </c>
      <c r="M10" s="152" t="str">
        <f>VLOOKUP(K10,GradingPolicy!$B$2:$C$11,2)</f>
        <v>F (Fail)</v>
      </c>
      <c r="N10" s="4"/>
      <c r="O10" s="4"/>
      <c r="P10" s="62">
        <v>5</v>
      </c>
      <c r="Q10" s="62">
        <v>0</v>
      </c>
      <c r="R10" s="62">
        <v>3</v>
      </c>
      <c r="S10" s="62">
        <v>0</v>
      </c>
      <c r="T10" s="62">
        <v>0</v>
      </c>
      <c r="U10" s="62">
        <v>2</v>
      </c>
      <c r="V10" s="62">
        <v>0</v>
      </c>
      <c r="W10" s="195">
        <v>0</v>
      </c>
      <c r="X10" s="197">
        <v>141014039</v>
      </c>
      <c r="Y10" s="196" t="s">
        <v>169</v>
      </c>
      <c r="Z10" s="4"/>
      <c r="AA10" s="4"/>
      <c r="AB10" s="4"/>
    </row>
    <row r="11" spans="1:28" ht="15.75" customHeight="1">
      <c r="A11" s="143">
        <v>2</v>
      </c>
      <c r="B11" s="142">
        <f t="shared" si="0"/>
        <v>151014050</v>
      </c>
      <c r="C11" s="162" t="str">
        <f t="shared" si="1"/>
        <v>*Amiyo Roy</v>
      </c>
      <c r="D11" s="62">
        <f t="shared" si="2"/>
        <v>0</v>
      </c>
      <c r="E11" s="147">
        <f>ROUNDUP(IF($P$9=0,0,(Q11/GradeSheet!$Q$9)*GradeSheet!$C$28),0)</f>
        <v>0</v>
      </c>
      <c r="F11" s="148">
        <f>ROUNDUP(((R11+S11)/(R$9+S$9))*GradeSheet!$C$29,0)</f>
        <v>0</v>
      </c>
      <c r="G11" s="148">
        <f t="shared" si="3"/>
        <v>0</v>
      </c>
      <c r="H11" s="149">
        <f t="shared" si="4"/>
        <v>0</v>
      </c>
      <c r="I11" s="149">
        <f>ROUNDUP(IF(V$9= 0,0,(V11/GradeSheet!$V$9)*GradeSheet!$C$32),0)</f>
        <v>0</v>
      </c>
      <c r="J11" s="149">
        <f t="shared" si="5"/>
        <v>0</v>
      </c>
      <c r="K11" s="150">
        <f t="shared" si="6"/>
        <v>0</v>
      </c>
      <c r="L11" s="151">
        <f t="shared" si="7"/>
        <v>0</v>
      </c>
      <c r="M11" s="152" t="str">
        <f>VLOOKUP(K11,GradingPolicy!$B$2:$C$11,2)</f>
        <v>F (Fail)</v>
      </c>
      <c r="N11" s="4"/>
      <c r="O11" s="4"/>
      <c r="P11" s="62">
        <v>0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195">
        <v>0</v>
      </c>
      <c r="X11" s="197">
        <v>151014050</v>
      </c>
      <c r="Y11" s="196" t="s">
        <v>170</v>
      </c>
      <c r="Z11" s="4"/>
      <c r="AA11" s="4"/>
      <c r="AB11" s="4"/>
    </row>
    <row r="12" spans="1:28" ht="15.75" customHeight="1">
      <c r="A12" s="142">
        <v>3</v>
      </c>
      <c r="B12" s="142">
        <f t="shared" si="0"/>
        <v>161014055</v>
      </c>
      <c r="C12" s="162" t="str">
        <f t="shared" si="1"/>
        <v>Mohammad Mohiuddin</v>
      </c>
      <c r="D12" s="62">
        <f t="shared" si="2"/>
        <v>10</v>
      </c>
      <c r="E12" s="147">
        <f>ROUNDUP(IF($P$9=0,0,(Q12/GradeSheet!$Q$9)*GradeSheet!$C$28),0)</f>
        <v>10</v>
      </c>
      <c r="F12" s="148">
        <f>ROUNDUP(((R12+S12)/(R$9+S$9))*GradeSheet!$C$29,0)</f>
        <v>7</v>
      </c>
      <c r="G12" s="148">
        <f t="shared" si="3"/>
        <v>0</v>
      </c>
      <c r="H12" s="149">
        <f t="shared" si="4"/>
        <v>7.5</v>
      </c>
      <c r="I12" s="149">
        <f>ROUNDUP(IF(V$9= 0,0,(V12/GradeSheet!$V$9)*GradeSheet!$C$32),0)</f>
        <v>10</v>
      </c>
      <c r="J12" s="149">
        <f t="shared" si="5"/>
        <v>5</v>
      </c>
      <c r="K12" s="150">
        <f t="shared" si="6"/>
        <v>50</v>
      </c>
      <c r="L12" s="151">
        <f t="shared" si="7"/>
        <v>0.5</v>
      </c>
      <c r="M12" s="152" t="str">
        <f>VLOOKUP(K12,GradingPolicy!$B$2:$C$11,2)</f>
        <v>D (Plain)</v>
      </c>
      <c r="N12" s="4"/>
      <c r="O12" s="4"/>
      <c r="P12" s="62">
        <v>10</v>
      </c>
      <c r="Q12" s="62">
        <v>10</v>
      </c>
      <c r="R12" s="62">
        <v>11.5</v>
      </c>
      <c r="S12" s="62">
        <v>2</v>
      </c>
      <c r="T12" s="62">
        <v>0</v>
      </c>
      <c r="U12" s="62">
        <v>7.5</v>
      </c>
      <c r="V12" s="62">
        <v>10</v>
      </c>
      <c r="W12" s="195">
        <v>5</v>
      </c>
      <c r="X12" s="197">
        <v>161014055</v>
      </c>
      <c r="Y12" s="196" t="s">
        <v>171</v>
      </c>
      <c r="Z12" s="4"/>
      <c r="AA12" s="4"/>
      <c r="AB12" s="4"/>
    </row>
    <row r="13" spans="1:28" ht="15.75" customHeight="1">
      <c r="A13" s="143">
        <v>4</v>
      </c>
      <c r="B13" s="142">
        <f t="shared" si="0"/>
        <v>173014003</v>
      </c>
      <c r="C13" s="162" t="str">
        <f t="shared" si="1"/>
        <v>Jami Murshed Nazir</v>
      </c>
      <c r="D13" s="62">
        <f t="shared" si="2"/>
        <v>8</v>
      </c>
      <c r="E13" s="147">
        <f>ROUNDUP(IF($P$9=0,0,(Q13/GradeSheet!$Q$9)*GradeSheet!$C$28),0)</f>
        <v>10</v>
      </c>
      <c r="F13" s="148">
        <f>ROUNDUP(((R13+S13)/(R$9+S$9))*GradeSheet!$C$29,0)</f>
        <v>5</v>
      </c>
      <c r="G13" s="148">
        <f t="shared" si="3"/>
        <v>0</v>
      </c>
      <c r="H13" s="149">
        <f t="shared" si="4"/>
        <v>2</v>
      </c>
      <c r="I13" s="149">
        <f>ROUNDUP(IF(V$9= 0,0,(V13/GradeSheet!$V$9)*GradeSheet!$C$32),0)</f>
        <v>7</v>
      </c>
      <c r="J13" s="149">
        <f t="shared" si="5"/>
        <v>0</v>
      </c>
      <c r="K13" s="150">
        <f t="shared" si="6"/>
        <v>32</v>
      </c>
      <c r="L13" s="151">
        <f t="shared" si="7"/>
        <v>0.32</v>
      </c>
      <c r="M13" s="152" t="str">
        <f>VLOOKUP(K13,GradingPolicy!$B$2:$C$11,2)</f>
        <v>F (Fail)</v>
      </c>
      <c r="N13" s="4"/>
      <c r="O13" s="4"/>
      <c r="P13" s="62">
        <v>8</v>
      </c>
      <c r="Q13" s="62">
        <v>9.5</v>
      </c>
      <c r="R13" s="62">
        <v>6</v>
      </c>
      <c r="S13" s="62">
        <v>4</v>
      </c>
      <c r="T13" s="62">
        <v>0</v>
      </c>
      <c r="U13" s="62">
        <v>2</v>
      </c>
      <c r="V13" s="62">
        <v>7</v>
      </c>
      <c r="W13" s="195">
        <v>0</v>
      </c>
      <c r="X13" s="197">
        <v>173014003</v>
      </c>
      <c r="Y13" s="196" t="s">
        <v>172</v>
      </c>
      <c r="Z13" s="4"/>
      <c r="AA13" s="4"/>
      <c r="AB13" s="4"/>
    </row>
    <row r="14" spans="1:28" ht="15.75" customHeight="1">
      <c r="A14" s="142">
        <v>5</v>
      </c>
      <c r="B14" s="142">
        <f t="shared" si="0"/>
        <v>173014050</v>
      </c>
      <c r="C14" s="162" t="str">
        <f t="shared" si="1"/>
        <v>Jahangir Alam Rajib</v>
      </c>
      <c r="D14" s="62">
        <f t="shared" si="2"/>
        <v>10</v>
      </c>
      <c r="E14" s="147">
        <f>ROUNDUP(IF($P$9=0,0,(Q14/GradeSheet!$Q$9)*GradeSheet!$C$28),0)</f>
        <v>10</v>
      </c>
      <c r="F14" s="148">
        <f>ROUNDUP(((R14+S14)/(R$9+S$9))*GradeSheet!$C$29,0)</f>
        <v>11</v>
      </c>
      <c r="G14" s="148">
        <f t="shared" si="3"/>
        <v>0</v>
      </c>
      <c r="H14" s="149">
        <f t="shared" si="4"/>
        <v>9</v>
      </c>
      <c r="I14" s="149">
        <f>ROUNDUP(IF(V$9= 0,0,(V14/GradeSheet!$V$9)*GradeSheet!$C$32),0)</f>
        <v>8</v>
      </c>
      <c r="J14" s="149">
        <f t="shared" si="5"/>
        <v>2</v>
      </c>
      <c r="K14" s="150">
        <f t="shared" si="6"/>
        <v>50</v>
      </c>
      <c r="L14" s="151">
        <f t="shared" si="7"/>
        <v>0.5</v>
      </c>
      <c r="M14" s="152" t="str">
        <f>VLOOKUP(K14,GradingPolicy!$B$2:$C$11,2)</f>
        <v>D (Plain)</v>
      </c>
      <c r="N14" s="4"/>
      <c r="O14" s="4"/>
      <c r="P14" s="62">
        <v>10</v>
      </c>
      <c r="Q14" s="62">
        <v>9.5</v>
      </c>
      <c r="R14" s="62">
        <v>15</v>
      </c>
      <c r="S14" s="62">
        <v>7</v>
      </c>
      <c r="T14" s="62">
        <v>0</v>
      </c>
      <c r="U14" s="62">
        <v>9</v>
      </c>
      <c r="V14" s="62">
        <v>8</v>
      </c>
      <c r="W14" s="195">
        <v>2</v>
      </c>
      <c r="X14" s="197">
        <v>173014050</v>
      </c>
      <c r="Y14" s="196" t="s">
        <v>173</v>
      </c>
      <c r="Z14" s="4"/>
      <c r="AA14" s="4"/>
      <c r="AB14" s="4"/>
    </row>
    <row r="15" spans="1:28" ht="15.75" customHeight="1">
      <c r="A15" s="143">
        <v>6</v>
      </c>
      <c r="B15" s="142">
        <f t="shared" si="0"/>
        <v>181014069</v>
      </c>
      <c r="C15" s="162" t="str">
        <f t="shared" si="1"/>
        <v>Issrat Sharmin Shuhi</v>
      </c>
      <c r="D15" s="62">
        <f t="shared" si="2"/>
        <v>10</v>
      </c>
      <c r="E15" s="147">
        <f>ROUNDUP(IF($P$9=0,0,(Q15/GradeSheet!$Q$9)*GradeSheet!$C$28),0)</f>
        <v>10</v>
      </c>
      <c r="F15" s="148">
        <f>ROUNDUP(((R15+S15)/(R$9+S$9))*GradeSheet!$C$29,0)</f>
        <v>4</v>
      </c>
      <c r="G15" s="148">
        <f t="shared" si="3"/>
        <v>0</v>
      </c>
      <c r="H15" s="149">
        <f t="shared" si="4"/>
        <v>7</v>
      </c>
      <c r="I15" s="149">
        <f>ROUNDUP(IF(V$9= 0,0,(V15/GradeSheet!$V$9)*GradeSheet!$C$32),0)</f>
        <v>10</v>
      </c>
      <c r="J15" s="149">
        <f t="shared" si="5"/>
        <v>9</v>
      </c>
      <c r="K15" s="150">
        <f t="shared" si="6"/>
        <v>50</v>
      </c>
      <c r="L15" s="151">
        <f t="shared" si="7"/>
        <v>0.5</v>
      </c>
      <c r="M15" s="152" t="str">
        <f>VLOOKUP(K15,GradingPolicy!$B$2:$C$11,2)</f>
        <v>D (Plain)</v>
      </c>
      <c r="N15" s="4"/>
      <c r="O15" s="4"/>
      <c r="P15" s="62">
        <v>10</v>
      </c>
      <c r="Q15" s="62">
        <v>10</v>
      </c>
      <c r="R15" s="62">
        <v>4</v>
      </c>
      <c r="S15" s="62">
        <v>4</v>
      </c>
      <c r="T15" s="62">
        <v>0</v>
      </c>
      <c r="U15" s="62">
        <v>7</v>
      </c>
      <c r="V15" s="62">
        <v>10</v>
      </c>
      <c r="W15" s="195">
        <v>9</v>
      </c>
      <c r="X15" s="197">
        <v>181014069</v>
      </c>
      <c r="Y15" s="196" t="s">
        <v>174</v>
      </c>
      <c r="Z15" s="4"/>
      <c r="AA15" s="4"/>
      <c r="AB15" s="4"/>
    </row>
    <row r="16" spans="1:28" ht="15.75" customHeight="1">
      <c r="A16" s="142">
        <v>7</v>
      </c>
      <c r="B16" s="142">
        <f t="shared" si="0"/>
        <v>181014073</v>
      </c>
      <c r="C16" s="162" t="str">
        <f t="shared" si="1"/>
        <v>Abu Saddat Mohammad Sayem</v>
      </c>
      <c r="D16" s="62">
        <f t="shared" si="2"/>
        <v>7</v>
      </c>
      <c r="E16" s="147">
        <f>ROUNDUP(IF($P$9=0,0,(Q16/GradeSheet!$Q$9)*GradeSheet!$C$28),0)</f>
        <v>9</v>
      </c>
      <c r="F16" s="148">
        <f>ROUNDUP(((R16+S16)/(R$9+S$9))*GradeSheet!$C$29,0)</f>
        <v>4</v>
      </c>
      <c r="G16" s="148">
        <f t="shared" si="3"/>
        <v>0</v>
      </c>
      <c r="H16" s="149">
        <f t="shared" si="4"/>
        <v>0</v>
      </c>
      <c r="I16" s="149">
        <f>ROUNDUP(IF(V$9= 0,0,(V16/GradeSheet!$V$9)*GradeSheet!$C$32),0)</f>
        <v>7</v>
      </c>
      <c r="J16" s="149">
        <f t="shared" si="5"/>
        <v>0</v>
      </c>
      <c r="K16" s="150">
        <f t="shared" si="6"/>
        <v>27</v>
      </c>
      <c r="L16" s="151">
        <f t="shared" si="7"/>
        <v>0.27</v>
      </c>
      <c r="M16" s="152" t="str">
        <f>VLOOKUP(K16,GradingPolicy!$B$2:$C$11,2)</f>
        <v>F (Fail)</v>
      </c>
      <c r="N16" s="4"/>
      <c r="O16" s="4"/>
      <c r="P16" s="62">
        <v>7</v>
      </c>
      <c r="Q16" s="62">
        <v>8.5</v>
      </c>
      <c r="R16" s="62">
        <v>7.5</v>
      </c>
      <c r="S16" s="62">
        <v>0</v>
      </c>
      <c r="T16" s="62">
        <v>0</v>
      </c>
      <c r="U16" s="62">
        <v>0</v>
      </c>
      <c r="V16" s="62">
        <v>6.5</v>
      </c>
      <c r="W16" s="195">
        <v>0</v>
      </c>
      <c r="X16" s="197">
        <v>181014073</v>
      </c>
      <c r="Y16" s="196" t="s">
        <v>175</v>
      </c>
      <c r="Z16" s="4"/>
      <c r="AA16" s="4"/>
      <c r="AB16" s="4"/>
    </row>
    <row r="17" spans="1:28" ht="15.75" customHeight="1">
      <c r="A17" s="143">
        <v>8</v>
      </c>
      <c r="B17" s="142">
        <f t="shared" si="0"/>
        <v>181014124</v>
      </c>
      <c r="C17" s="162" t="str">
        <f t="shared" si="1"/>
        <v>*Sazeda Akter</v>
      </c>
      <c r="D17" s="62">
        <f t="shared" si="2"/>
        <v>7</v>
      </c>
      <c r="E17" s="147">
        <f>ROUNDUP(IF($P$9=0,0,(Q17/GradeSheet!$Q$9)*GradeSheet!$C$28),0)</f>
        <v>0</v>
      </c>
      <c r="F17" s="148">
        <f>ROUNDUP(((R17+S17)/(R$9+S$9))*GradeSheet!$C$29,0)</f>
        <v>7</v>
      </c>
      <c r="G17" s="148">
        <f t="shared" si="3"/>
        <v>0</v>
      </c>
      <c r="H17" s="149">
        <f t="shared" si="4"/>
        <v>5.5</v>
      </c>
      <c r="I17" s="149">
        <f>ROUNDUP(IF(V$9= 0,0,(V17/GradeSheet!$V$9)*GradeSheet!$C$32),0)</f>
        <v>0</v>
      </c>
      <c r="J17" s="149">
        <f t="shared" si="5"/>
        <v>0</v>
      </c>
      <c r="K17" s="150">
        <f t="shared" si="6"/>
        <v>20</v>
      </c>
      <c r="L17" s="151">
        <f t="shared" si="7"/>
        <v>0.2</v>
      </c>
      <c r="M17" s="152" t="str">
        <f>VLOOKUP(K17,GradingPolicy!$B$2:$C$11,2)</f>
        <v>F (Fail)</v>
      </c>
      <c r="N17" s="4"/>
      <c r="O17" s="4"/>
      <c r="P17" s="62">
        <v>7</v>
      </c>
      <c r="Q17" s="62">
        <v>0</v>
      </c>
      <c r="R17" s="62">
        <v>8.5</v>
      </c>
      <c r="S17" s="62">
        <v>5</v>
      </c>
      <c r="T17" s="62">
        <v>0</v>
      </c>
      <c r="U17" s="62">
        <v>5.5</v>
      </c>
      <c r="V17" s="62">
        <v>0</v>
      </c>
      <c r="W17" s="195">
        <v>0</v>
      </c>
      <c r="X17" s="197">
        <v>181014124</v>
      </c>
      <c r="Y17" s="196" t="s">
        <v>176</v>
      </c>
      <c r="Z17" s="4"/>
      <c r="AA17" s="4"/>
      <c r="AB17" s="4"/>
    </row>
    <row r="18" spans="1:28" ht="15.75" customHeight="1">
      <c r="A18" s="142">
        <v>9</v>
      </c>
      <c r="B18" s="142">
        <f t="shared" si="0"/>
        <v>182014003</v>
      </c>
      <c r="C18" s="162" t="str">
        <f t="shared" si="1"/>
        <v>Sohanur Rahman</v>
      </c>
      <c r="D18" s="62">
        <f t="shared" si="2"/>
        <v>9</v>
      </c>
      <c r="E18" s="147">
        <f>ROUNDUP(IF($P$9=0,0,(Q18/GradeSheet!$Q$9)*GradeSheet!$C$28),0)</f>
        <v>0</v>
      </c>
      <c r="F18" s="148">
        <f>ROUNDUP(((R18+S18)/(R$9+S$9))*GradeSheet!$C$29,0)</f>
        <v>2</v>
      </c>
      <c r="G18" s="148">
        <f t="shared" si="3"/>
        <v>0</v>
      </c>
      <c r="H18" s="149">
        <f t="shared" si="4"/>
        <v>6.5</v>
      </c>
      <c r="I18" s="149">
        <f>ROUNDUP(IF(V$9= 0,0,(V18/GradeSheet!$V$9)*GradeSheet!$C$32),0)</f>
        <v>0</v>
      </c>
      <c r="J18" s="149">
        <f t="shared" si="5"/>
        <v>0</v>
      </c>
      <c r="K18" s="150">
        <f t="shared" si="6"/>
        <v>18</v>
      </c>
      <c r="L18" s="151">
        <f t="shared" si="7"/>
        <v>0.18</v>
      </c>
      <c r="M18" s="152" t="str">
        <f>VLOOKUP(K18,GradingPolicy!$B$2:$C$11,2)</f>
        <v>F (Fail)</v>
      </c>
      <c r="N18" s="4"/>
      <c r="O18" s="4"/>
      <c r="P18" s="62">
        <v>9</v>
      </c>
      <c r="Q18" s="62">
        <v>0</v>
      </c>
      <c r="R18" s="62">
        <v>1</v>
      </c>
      <c r="S18" s="62">
        <v>3</v>
      </c>
      <c r="T18" s="62">
        <v>0</v>
      </c>
      <c r="U18" s="62">
        <v>6.5</v>
      </c>
      <c r="V18" s="62">
        <v>0</v>
      </c>
      <c r="W18" s="195">
        <v>0</v>
      </c>
      <c r="X18" s="197">
        <v>182014003</v>
      </c>
      <c r="Y18" s="196" t="s">
        <v>177</v>
      </c>
      <c r="Z18" s="4"/>
      <c r="AA18" s="4"/>
      <c r="AB18" s="4"/>
    </row>
    <row r="19" spans="1:28" ht="15.75" customHeight="1">
      <c r="A19" s="143">
        <v>10</v>
      </c>
      <c r="B19" s="142">
        <f t="shared" si="0"/>
        <v>182014006</v>
      </c>
      <c r="C19" s="162" t="str">
        <f t="shared" si="1"/>
        <v>Nisa Akter</v>
      </c>
      <c r="D19" s="62">
        <f t="shared" si="2"/>
        <v>10</v>
      </c>
      <c r="E19" s="147">
        <f>ROUNDUP(IF($P$9=0,0,(Q19/GradeSheet!$Q$9)*GradeSheet!$C$28),0)</f>
        <v>10</v>
      </c>
      <c r="F19" s="148">
        <f>ROUNDUP(((R19+S19)/(R$9+S$9))*GradeSheet!$C$29,0)</f>
        <v>14</v>
      </c>
      <c r="G19" s="148">
        <f t="shared" si="3"/>
        <v>0</v>
      </c>
      <c r="H19" s="149">
        <f t="shared" si="4"/>
        <v>10.5</v>
      </c>
      <c r="I19" s="149">
        <f>ROUNDUP(IF(V$9= 0,0,(V19/GradeSheet!$V$9)*GradeSheet!$C$32),0)</f>
        <v>7</v>
      </c>
      <c r="J19" s="149">
        <f t="shared" si="5"/>
        <v>2</v>
      </c>
      <c r="K19" s="150">
        <f t="shared" si="6"/>
        <v>54</v>
      </c>
      <c r="L19" s="151">
        <f t="shared" si="7"/>
        <v>0.54</v>
      </c>
      <c r="M19" s="152" t="str">
        <f>VLOOKUP(K19,GradingPolicy!$B$2:$C$11,2)</f>
        <v>D (Plain)</v>
      </c>
      <c r="N19" s="4"/>
      <c r="O19" s="4"/>
      <c r="P19" s="62">
        <v>10</v>
      </c>
      <c r="Q19" s="62">
        <v>9.5</v>
      </c>
      <c r="R19" s="62">
        <v>20</v>
      </c>
      <c r="S19" s="62">
        <v>7</v>
      </c>
      <c r="T19" s="62">
        <v>0</v>
      </c>
      <c r="U19" s="62">
        <v>10.5</v>
      </c>
      <c r="V19" s="62">
        <v>7</v>
      </c>
      <c r="W19" s="195">
        <v>2</v>
      </c>
      <c r="X19" s="197">
        <v>182014006</v>
      </c>
      <c r="Y19" s="196" t="s">
        <v>178</v>
      </c>
      <c r="Z19" s="4"/>
      <c r="AA19" s="4"/>
      <c r="AB19" s="4"/>
    </row>
    <row r="20" spans="1:28" ht="15.75" customHeight="1">
      <c r="A20" s="142">
        <v>11</v>
      </c>
      <c r="B20" s="142">
        <f t="shared" si="0"/>
        <v>182014035</v>
      </c>
      <c r="C20" s="162" t="str">
        <f t="shared" si="1"/>
        <v>Md. Ahsan Habib Atik</v>
      </c>
      <c r="D20" s="62">
        <f t="shared" si="2"/>
        <v>5</v>
      </c>
      <c r="E20" s="147">
        <f>ROUNDUP(IF($P$9=0,0,(Q20/GradeSheet!$Q$9)*GradeSheet!$C$28),0)</f>
        <v>0</v>
      </c>
      <c r="F20" s="148">
        <f>ROUNDUP(((R20+S20)/(R$9+S$9))*GradeSheet!$C$29,0)</f>
        <v>0</v>
      </c>
      <c r="G20" s="148">
        <f t="shared" si="3"/>
        <v>0</v>
      </c>
      <c r="H20" s="149">
        <f t="shared" si="4"/>
        <v>4.5</v>
      </c>
      <c r="I20" s="149">
        <f>ROUNDUP(IF(V$9= 0,0,(V20/GradeSheet!$V$9)*GradeSheet!$C$32),0)</f>
        <v>0</v>
      </c>
      <c r="J20" s="149">
        <f t="shared" si="5"/>
        <v>0</v>
      </c>
      <c r="K20" s="150">
        <f t="shared" si="6"/>
        <v>10</v>
      </c>
      <c r="L20" s="151">
        <f t="shared" si="7"/>
        <v>0.1</v>
      </c>
      <c r="M20" s="152" t="str">
        <f>VLOOKUP(K20,GradingPolicy!$B$2:$C$11,2)</f>
        <v>F (Fail)</v>
      </c>
      <c r="N20" s="4"/>
      <c r="O20" s="4"/>
      <c r="P20" s="62">
        <v>5</v>
      </c>
      <c r="Q20" s="62">
        <v>0</v>
      </c>
      <c r="R20" s="62">
        <v>0</v>
      </c>
      <c r="S20" s="62">
        <v>0</v>
      </c>
      <c r="T20" s="62">
        <v>0</v>
      </c>
      <c r="U20" s="62">
        <v>4.5</v>
      </c>
      <c r="V20" s="62">
        <v>0</v>
      </c>
      <c r="W20" s="195">
        <v>0</v>
      </c>
      <c r="X20" s="197">
        <v>182014035</v>
      </c>
      <c r="Y20" s="196" t="s">
        <v>179</v>
      </c>
      <c r="Z20" s="4"/>
      <c r="AA20" s="4"/>
      <c r="AB20" s="4"/>
    </row>
    <row r="21" spans="1:28" ht="15.75" customHeight="1">
      <c r="A21" s="143">
        <v>12</v>
      </c>
      <c r="B21" s="142">
        <f t="shared" si="0"/>
        <v>182014036</v>
      </c>
      <c r="C21" s="162" t="str">
        <f t="shared" si="1"/>
        <v>Md. Abir Ahmad</v>
      </c>
      <c r="D21" s="62">
        <f t="shared" si="2"/>
        <v>5</v>
      </c>
      <c r="E21" s="147">
        <f>ROUNDUP(IF($P$9=0,0,(Q21/GradeSheet!$Q$9)*GradeSheet!$C$28),0)</f>
        <v>0</v>
      </c>
      <c r="F21" s="148">
        <f>ROUNDUP(((R21+S21)/(R$9+S$9))*GradeSheet!$C$29,0)</f>
        <v>0</v>
      </c>
      <c r="G21" s="148">
        <f t="shared" si="3"/>
        <v>0</v>
      </c>
      <c r="H21" s="149">
        <f t="shared" si="4"/>
        <v>5.5</v>
      </c>
      <c r="I21" s="149">
        <f>ROUNDUP(IF(V$9= 0,0,(V21/GradeSheet!$V$9)*GradeSheet!$C$32),0)</f>
        <v>0</v>
      </c>
      <c r="J21" s="149">
        <f t="shared" si="5"/>
        <v>0</v>
      </c>
      <c r="K21" s="150">
        <f t="shared" si="6"/>
        <v>11</v>
      </c>
      <c r="L21" s="151">
        <f t="shared" si="7"/>
        <v>0.11</v>
      </c>
      <c r="M21" s="152" t="str">
        <f>VLOOKUP(K21,GradingPolicy!$B$2:$C$11,2)</f>
        <v>F (Fail)</v>
      </c>
      <c r="N21" s="4"/>
      <c r="O21" s="4"/>
      <c r="P21" s="62">
        <v>5</v>
      </c>
      <c r="Q21" s="62">
        <v>0</v>
      </c>
      <c r="R21" s="62">
        <v>0</v>
      </c>
      <c r="S21" s="62">
        <v>0</v>
      </c>
      <c r="T21" s="62">
        <v>0</v>
      </c>
      <c r="U21" s="62">
        <v>5.5</v>
      </c>
      <c r="V21" s="62">
        <v>0</v>
      </c>
      <c r="W21" s="195">
        <v>0</v>
      </c>
      <c r="X21" s="197">
        <v>182014036</v>
      </c>
      <c r="Y21" s="196" t="s">
        <v>180</v>
      </c>
      <c r="Z21" s="4"/>
      <c r="AA21" s="4"/>
      <c r="AB21" s="4"/>
    </row>
    <row r="22" spans="1:28" ht="15.75" customHeight="1">
      <c r="A22" s="142">
        <v>13</v>
      </c>
      <c r="B22" s="142">
        <f t="shared" si="0"/>
        <v>183014021</v>
      </c>
      <c r="C22" s="162" t="str">
        <f t="shared" si="1"/>
        <v>Ansa Tasfiha Suhi</v>
      </c>
      <c r="D22" s="62">
        <f t="shared" si="2"/>
        <v>4</v>
      </c>
      <c r="E22" s="147">
        <f>ROUNDUP(IF($P$9=0,0,(Q22/GradeSheet!$Q$9)*GradeSheet!$C$28),0)</f>
        <v>0</v>
      </c>
      <c r="F22" s="148">
        <f>ROUNDUP(((R22+S22)/(R$9+S$9))*GradeSheet!$C$29,0)</f>
        <v>4</v>
      </c>
      <c r="G22" s="148">
        <f t="shared" si="3"/>
        <v>0</v>
      </c>
      <c r="H22" s="149">
        <f t="shared" si="4"/>
        <v>1</v>
      </c>
      <c r="I22" s="149">
        <f>ROUNDUP(IF(V$9= 0,0,(V22/GradeSheet!$V$9)*GradeSheet!$C$32),0)</f>
        <v>0</v>
      </c>
      <c r="J22" s="149">
        <f t="shared" si="5"/>
        <v>0</v>
      </c>
      <c r="K22" s="150">
        <f t="shared" si="6"/>
        <v>9</v>
      </c>
      <c r="L22" s="151">
        <f t="shared" si="7"/>
        <v>0.09</v>
      </c>
      <c r="M22" s="152" t="str">
        <f>VLOOKUP(K22,GradingPolicy!$B$2:$C$11,2)</f>
        <v>F (Fail)</v>
      </c>
      <c r="N22" s="4"/>
      <c r="O22" s="4"/>
      <c r="P22" s="62">
        <v>4</v>
      </c>
      <c r="Q22" s="62">
        <v>0</v>
      </c>
      <c r="R22" s="62">
        <v>7.5</v>
      </c>
      <c r="S22" s="62">
        <v>0</v>
      </c>
      <c r="T22" s="62">
        <v>0</v>
      </c>
      <c r="U22" s="62">
        <v>1</v>
      </c>
      <c r="V22" s="62">
        <v>0</v>
      </c>
      <c r="W22" s="195">
        <v>0</v>
      </c>
      <c r="X22" s="197">
        <v>183014021</v>
      </c>
      <c r="Y22" s="196" t="s">
        <v>181</v>
      </c>
      <c r="Z22" s="4"/>
      <c r="AA22" s="4"/>
      <c r="AB22" s="4"/>
    </row>
    <row r="23" spans="1:28" ht="15.75" customHeight="1">
      <c r="A23" s="143">
        <v>14</v>
      </c>
      <c r="B23" s="142">
        <f t="shared" si="0"/>
        <v>183014079</v>
      </c>
      <c r="C23" s="162" t="str">
        <f t="shared" si="1"/>
        <v>Nafiur Rahman</v>
      </c>
      <c r="D23" s="62">
        <f t="shared" si="2"/>
        <v>8</v>
      </c>
      <c r="E23" s="147">
        <f>ROUNDUP(IF($P$9=0,0,(Q23/GradeSheet!$Q$9)*GradeSheet!$C$28),0)</f>
        <v>0</v>
      </c>
      <c r="F23" s="148">
        <f>ROUNDUP(((R23+S23)/(R$9+S$9))*GradeSheet!$C$29,0)</f>
        <v>3</v>
      </c>
      <c r="G23" s="148">
        <f t="shared" si="3"/>
        <v>0</v>
      </c>
      <c r="H23" s="149">
        <f t="shared" si="4"/>
        <v>5</v>
      </c>
      <c r="I23" s="149">
        <f>ROUNDUP(IF(V$9= 0,0,(V23/GradeSheet!$V$9)*GradeSheet!$C$32),0)</f>
        <v>0</v>
      </c>
      <c r="J23" s="149">
        <f t="shared" si="5"/>
        <v>0</v>
      </c>
      <c r="K23" s="150">
        <f t="shared" si="6"/>
        <v>16</v>
      </c>
      <c r="L23" s="151">
        <f t="shared" si="7"/>
        <v>0.16</v>
      </c>
      <c r="M23" s="152" t="str">
        <f>VLOOKUP(K23,GradingPolicy!$B$2:$C$11,2)</f>
        <v>F (Fail)</v>
      </c>
      <c r="N23" s="4"/>
      <c r="O23" s="4"/>
      <c r="P23" s="62">
        <v>8</v>
      </c>
      <c r="Q23" s="62">
        <v>0</v>
      </c>
      <c r="R23" s="62">
        <v>5</v>
      </c>
      <c r="S23" s="62">
        <v>0</v>
      </c>
      <c r="T23" s="62">
        <v>0</v>
      </c>
      <c r="U23" s="62">
        <v>5</v>
      </c>
      <c r="V23" s="62">
        <v>0</v>
      </c>
      <c r="W23" s="195">
        <v>0</v>
      </c>
      <c r="X23" s="197">
        <v>183014079</v>
      </c>
      <c r="Y23" s="196" t="s">
        <v>182</v>
      </c>
      <c r="Z23" s="4"/>
      <c r="AA23" s="4"/>
      <c r="AB23" s="4"/>
    </row>
    <row r="24" spans="1:28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4"/>
      <c r="B26" s="38" t="s">
        <v>74</v>
      </c>
      <c r="C26" s="38" t="s">
        <v>75</v>
      </c>
      <c r="D26" s="66"/>
      <c r="E26" s="66"/>
      <c r="F26" s="67" t="s">
        <v>0</v>
      </c>
      <c r="G26" s="67" t="s">
        <v>2</v>
      </c>
      <c r="H26" s="41" t="s">
        <v>76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4"/>
      <c r="B27" s="49" t="s">
        <v>77</v>
      </c>
      <c r="C27" s="68">
        <v>10</v>
      </c>
      <c r="D27" s="69"/>
      <c r="E27" s="69"/>
      <c r="F27" s="70" t="s">
        <v>25</v>
      </c>
      <c r="G27" s="71" t="s">
        <v>78</v>
      </c>
      <c r="H27" s="60">
        <f>COUNTIF(M10:M23, "A+ (Plus)")</f>
        <v>0</v>
      </c>
      <c r="I27" s="4"/>
      <c r="J27" s="4"/>
      <c r="K27" s="4"/>
      <c r="L27" s="4"/>
      <c r="M27" s="4"/>
      <c r="N27" s="4"/>
      <c r="O27" s="72" t="s">
        <v>79</v>
      </c>
      <c r="P27" s="59">
        <f>MAX(P10:P23)</f>
        <v>10</v>
      </c>
      <c r="Q27" s="59">
        <f>MAX(Q10:Q23)</f>
        <v>10</v>
      </c>
      <c r="R27" s="129">
        <f>MAX(R10:R23)</f>
        <v>20</v>
      </c>
      <c r="S27" s="129">
        <f>MAX(S10:S23)</f>
        <v>7</v>
      </c>
      <c r="T27" s="129">
        <f>MAX(T10:T23)</f>
        <v>0</v>
      </c>
      <c r="U27" s="129">
        <f>MAX(U10:U23)</f>
        <v>10.5</v>
      </c>
      <c r="V27" s="129">
        <f>MAX(V10:V23)</f>
        <v>10</v>
      </c>
      <c r="W27" s="129">
        <f>MAX(W10:W23)</f>
        <v>9</v>
      </c>
      <c r="X27" s="4"/>
      <c r="Y27" s="4"/>
      <c r="Z27" s="4"/>
      <c r="AA27" s="4"/>
      <c r="AB27" s="4"/>
    </row>
    <row r="28" spans="1:28" ht="15.75" customHeight="1">
      <c r="A28" s="4"/>
      <c r="B28" s="60" t="s">
        <v>46</v>
      </c>
      <c r="C28" s="35">
        <v>10</v>
      </c>
      <c r="D28" s="69"/>
      <c r="E28" s="69"/>
      <c r="F28" s="70" t="s">
        <v>22</v>
      </c>
      <c r="G28" s="60" t="s">
        <v>80</v>
      </c>
      <c r="H28" s="60">
        <f>COUNTIF(M10:M23, "A (Plain)")</f>
        <v>0</v>
      </c>
      <c r="I28" s="4"/>
      <c r="J28" s="4"/>
      <c r="K28" s="4"/>
      <c r="L28" s="4"/>
      <c r="M28" s="4"/>
      <c r="N28" s="4"/>
      <c r="O28" s="72" t="s">
        <v>81</v>
      </c>
      <c r="P28" s="59">
        <f>AVERAGE(P10:P23)</f>
        <v>7</v>
      </c>
      <c r="Q28" s="59">
        <f>AVERAGE(Q10:Q23)</f>
        <v>4.0714285714285712</v>
      </c>
      <c r="R28" s="59">
        <f>AVERAGE(R10:R23)</f>
        <v>6.3571428571428568</v>
      </c>
      <c r="S28" s="59">
        <f>AVERAGE(S10:S23)</f>
        <v>2.2857142857142856</v>
      </c>
      <c r="T28" s="59">
        <f>AVERAGE(T10:T23)</f>
        <v>0</v>
      </c>
      <c r="U28" s="59">
        <f>AVERAGE(U10:U23)</f>
        <v>4.7142857142857144</v>
      </c>
      <c r="V28" s="59">
        <f>AVERAGE(V10:V23)</f>
        <v>3.4642857142857144</v>
      </c>
      <c r="W28" s="59">
        <f>AVERAGE(W10:W23)</f>
        <v>1.2857142857142858</v>
      </c>
      <c r="X28" s="4"/>
      <c r="Y28" s="4"/>
      <c r="Z28" s="4"/>
      <c r="AA28" s="4"/>
      <c r="AB28" s="4"/>
    </row>
    <row r="29" spans="1:28" ht="15.75" customHeight="1">
      <c r="A29" s="4"/>
      <c r="B29" s="49" t="s">
        <v>82</v>
      </c>
      <c r="C29" s="68">
        <v>20</v>
      </c>
      <c r="D29" s="69"/>
      <c r="E29" s="69"/>
      <c r="F29" s="70" t="s">
        <v>20</v>
      </c>
      <c r="G29" s="60" t="s">
        <v>83</v>
      </c>
      <c r="H29" s="60">
        <f>COUNTIF(M10:M23, "A- (Minus)")</f>
        <v>0</v>
      </c>
      <c r="I29" s="4"/>
      <c r="J29" s="4"/>
      <c r="K29" s="4"/>
      <c r="L29" s="4"/>
      <c r="M29" s="4"/>
      <c r="N29" s="4"/>
      <c r="O29" s="72" t="s">
        <v>84</v>
      </c>
      <c r="P29" s="59">
        <f>MIN(P10:P23)</f>
        <v>0</v>
      </c>
      <c r="Q29" s="59">
        <f>MIN(Q10:Q23)</f>
        <v>0</v>
      </c>
      <c r="R29" s="129">
        <f>MIN(R10:R23)</f>
        <v>0</v>
      </c>
      <c r="S29" s="129">
        <f>MIN(S10:S23)</f>
        <v>0</v>
      </c>
      <c r="T29" s="129">
        <f>MIN(T10:T23)</f>
        <v>0</v>
      </c>
      <c r="U29" s="129">
        <f>MIN(U10:U23)</f>
        <v>0</v>
      </c>
      <c r="V29" s="129">
        <f>MIN(V10:V23)</f>
        <v>0</v>
      </c>
      <c r="W29" s="129">
        <f>MIN(W10:W23)</f>
        <v>0</v>
      </c>
      <c r="X29" s="4"/>
      <c r="Y29" s="4"/>
      <c r="Z29" s="4"/>
      <c r="AA29" s="4"/>
      <c r="AB29" s="4"/>
    </row>
    <row r="30" spans="1:28" ht="15.75" customHeight="1">
      <c r="A30" s="4"/>
      <c r="B30" s="49" t="s">
        <v>58</v>
      </c>
      <c r="C30" s="68">
        <v>0</v>
      </c>
      <c r="D30" s="69"/>
      <c r="E30" s="69"/>
      <c r="F30" s="70" t="s">
        <v>17</v>
      </c>
      <c r="G30" s="60" t="s">
        <v>85</v>
      </c>
      <c r="H30" s="60">
        <f>COUNTIF(M10:M23, "B+ (Plus)")</f>
        <v>0</v>
      </c>
      <c r="I30" s="4"/>
      <c r="J30" s="4"/>
      <c r="K30" s="4"/>
      <c r="L30" s="4"/>
      <c r="M30" s="4"/>
      <c r="N30" s="4"/>
      <c r="O30" s="4"/>
      <c r="P30" s="4"/>
      <c r="Q30" s="4"/>
      <c r="R30" s="73"/>
      <c r="S30" s="73"/>
      <c r="T30" s="73"/>
      <c r="U30" s="73"/>
      <c r="V30" s="73"/>
      <c r="W30" s="73"/>
      <c r="X30" s="4"/>
      <c r="Y30" s="4"/>
      <c r="Z30" s="4"/>
      <c r="AA30" s="4"/>
      <c r="AB30" s="4"/>
    </row>
    <row r="31" spans="1:28" ht="15.75" customHeight="1">
      <c r="A31" s="4"/>
      <c r="B31" s="49" t="s">
        <v>43</v>
      </c>
      <c r="C31" s="74">
        <v>20</v>
      </c>
      <c r="D31" s="69"/>
      <c r="E31" s="69"/>
      <c r="F31" s="70" t="s">
        <v>15</v>
      </c>
      <c r="G31" s="60" t="s">
        <v>86</v>
      </c>
      <c r="H31" s="60">
        <f>COUNTIF(M10:M23, "B (Plain)")</f>
        <v>0</v>
      </c>
      <c r="I31" s="4"/>
      <c r="J31" s="4"/>
      <c r="K31" s="4"/>
      <c r="L31" s="4"/>
      <c r="M31" s="4"/>
      <c r="N31" s="4"/>
      <c r="O31" s="4"/>
      <c r="P31" s="4"/>
      <c r="Q31" s="4"/>
      <c r="R31" s="73"/>
      <c r="S31" s="73"/>
      <c r="T31" s="73"/>
      <c r="U31" s="73"/>
      <c r="V31" s="73"/>
      <c r="W31" s="73"/>
      <c r="X31" s="4"/>
      <c r="Y31" s="4"/>
      <c r="Z31" s="4"/>
      <c r="AA31" s="4"/>
      <c r="AB31" s="4"/>
    </row>
    <row r="32" spans="1:28" ht="15.75" customHeight="1">
      <c r="A32" s="4"/>
      <c r="B32" s="49" t="s">
        <v>45</v>
      </c>
      <c r="C32" s="74">
        <v>10</v>
      </c>
      <c r="D32" s="69"/>
      <c r="E32" s="69"/>
      <c r="F32" s="70" t="s">
        <v>13</v>
      </c>
      <c r="G32" s="60" t="s">
        <v>87</v>
      </c>
      <c r="H32" s="60">
        <f>COUNTIF(M10:M23, "B- (Minus)")</f>
        <v>0</v>
      </c>
      <c r="I32" s="4"/>
      <c r="J32" s="4"/>
      <c r="K32" s="4"/>
      <c r="L32" s="4"/>
      <c r="M32" s="4"/>
      <c r="N32" s="4"/>
      <c r="O32" s="4"/>
      <c r="P32" s="4"/>
      <c r="Q32" s="4"/>
      <c r="R32" s="73"/>
      <c r="S32" s="73"/>
      <c r="T32" s="73"/>
      <c r="U32" s="73"/>
      <c r="V32" s="73"/>
      <c r="W32" s="73"/>
      <c r="X32" s="4"/>
      <c r="Y32" s="4"/>
      <c r="Z32" s="4"/>
      <c r="AA32" s="4"/>
      <c r="AB32" s="4"/>
    </row>
    <row r="33" spans="1:28" ht="15.75" customHeight="1">
      <c r="A33" s="4"/>
      <c r="B33" s="49" t="s">
        <v>44</v>
      </c>
      <c r="C33" s="68">
        <v>30</v>
      </c>
      <c r="D33" s="69"/>
      <c r="E33" s="69"/>
      <c r="F33" s="70" t="s">
        <v>10</v>
      </c>
      <c r="G33" s="60" t="s">
        <v>88</v>
      </c>
      <c r="H33" s="60">
        <f>COUNTIF(M10:M23, "C+ (Plus)")</f>
        <v>0</v>
      </c>
      <c r="I33" s="4"/>
      <c r="J33" s="4"/>
      <c r="K33" s="4"/>
      <c r="L33" s="4"/>
      <c r="M33" s="4"/>
      <c r="N33" s="4"/>
      <c r="O33" s="4"/>
      <c r="P33" s="4"/>
      <c r="Q33" s="4"/>
      <c r="R33" s="73"/>
      <c r="S33" s="73"/>
      <c r="T33" s="73"/>
      <c r="U33" s="73"/>
      <c r="V33" s="73"/>
      <c r="W33" s="73"/>
      <c r="X33" s="4"/>
      <c r="Y33" s="4"/>
      <c r="Z33" s="4"/>
      <c r="AA33" s="4"/>
      <c r="AB33" s="4"/>
    </row>
    <row r="34" spans="1:28" ht="15.75" customHeight="1">
      <c r="A34" s="4"/>
      <c r="B34" s="49" t="s">
        <v>47</v>
      </c>
      <c r="C34" s="49">
        <f>SUM(C27:C33)</f>
        <v>100</v>
      </c>
      <c r="D34" s="75"/>
      <c r="E34" s="75"/>
      <c r="F34" s="70" t="s">
        <v>8</v>
      </c>
      <c r="G34" s="60" t="s">
        <v>89</v>
      </c>
      <c r="H34" s="60">
        <f>COUNTIF(M10:M23, "C (Plain)")</f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4"/>
      <c r="B35" s="4"/>
      <c r="C35" s="4"/>
      <c r="D35" s="4"/>
      <c r="E35" s="4"/>
      <c r="F35" s="70" t="s">
        <v>6</v>
      </c>
      <c r="G35" s="60" t="s">
        <v>90</v>
      </c>
      <c r="H35" s="60">
        <f>COUNTIF(M10:M23, "D (Plain)")</f>
        <v>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/>
      <c r="B36" s="4"/>
      <c r="C36" s="4"/>
      <c r="D36" s="4"/>
      <c r="E36" s="4"/>
      <c r="F36" s="70" t="s">
        <v>3</v>
      </c>
      <c r="G36" s="60" t="s">
        <v>91</v>
      </c>
      <c r="H36" s="60">
        <f>COUNTIF(M10:M23, "F (Fail)")</f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77" t="s">
        <v>92</v>
      </c>
      <c r="G37" s="60" t="s">
        <v>93</v>
      </c>
      <c r="H37" s="60">
        <f>COUNTIF(M10:M23, "I (Incomplete)")</f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4"/>
      <c r="B38" s="253" t="str">
        <f>GradeSheet!$H$5</f>
        <v>Satyaki Das</v>
      </c>
      <c r="C38" s="254"/>
      <c r="D38" s="4"/>
      <c r="E38" s="4"/>
      <c r="F38" s="77" t="s">
        <v>94</v>
      </c>
      <c r="G38" s="60" t="s">
        <v>95</v>
      </c>
      <c r="H38" s="60">
        <f>COUNTIF(M10:M23, "W (Withdrawn)")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4"/>
      <c r="B39" s="251" t="s">
        <v>166</v>
      </c>
      <c r="C39" s="252"/>
      <c r="D39" s="4"/>
      <c r="E39" s="4"/>
      <c r="F39" s="77" t="s">
        <v>96</v>
      </c>
      <c r="G39" s="77"/>
      <c r="H39" s="60">
        <f>SUM(H27:H38)</f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/>
      <c r="B40" s="251" t="s">
        <v>156</v>
      </c>
      <c r="C40" s="252"/>
      <c r="D40" s="4"/>
      <c r="E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2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H3:J3"/>
    <mergeCell ref="H2:J2"/>
    <mergeCell ref="A7:M7"/>
    <mergeCell ref="B40:C40"/>
    <mergeCell ref="B38:C38"/>
    <mergeCell ref="B39:C39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15"/>
  <sheetViews>
    <sheetView view="pageBreakPreview" topLeftCell="AN7" zoomScaleNormal="100" zoomScaleSheetLayoutView="100" zoomScalePageLayoutView="60" workbookViewId="0">
      <selection activeCell="BD36" sqref="BD36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58"/>
      <c r="D1" s="254"/>
      <c r="E1" s="254"/>
      <c r="F1" s="254"/>
      <c r="G1" s="254"/>
      <c r="H1" s="254"/>
      <c r="I1" s="25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3" customFormat="1" ht="21">
      <c r="A2" s="3"/>
      <c r="B2" s="3"/>
      <c r="C2" s="174"/>
      <c r="J2" s="3"/>
      <c r="K2" s="3"/>
      <c r="L2" s="3"/>
      <c r="M2" s="3"/>
      <c r="N2" s="192" t="s">
        <v>160</v>
      </c>
      <c r="O2" s="193"/>
      <c r="P2" s="193"/>
      <c r="Q2" s="193"/>
      <c r="R2" s="193"/>
      <c r="S2" s="193"/>
      <c r="T2" s="19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1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72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3" customFormat="1" ht="20.399999999999999">
      <c r="A3" s="3"/>
      <c r="B3" s="3"/>
      <c r="C3" s="174"/>
      <c r="J3" s="3"/>
      <c r="K3" s="3"/>
      <c r="L3" s="3"/>
      <c r="M3" s="3"/>
      <c r="N3" s="193"/>
      <c r="O3" s="193"/>
      <c r="P3" s="193"/>
      <c r="Q3" s="193"/>
      <c r="R3" s="193"/>
      <c r="S3" s="193"/>
      <c r="T3" s="19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1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72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3" customFormat="1" ht="20.399999999999999">
      <c r="A4" s="3"/>
      <c r="B4" s="3"/>
      <c r="C4" s="174"/>
      <c r="J4" s="3"/>
      <c r="K4" s="3"/>
      <c r="L4" s="3"/>
      <c r="M4" s="3"/>
      <c r="N4" s="193"/>
      <c r="O4" s="193"/>
      <c r="P4" s="193"/>
      <c r="Q4" s="193"/>
      <c r="R4" s="193"/>
      <c r="S4" s="193"/>
      <c r="T4" s="19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1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72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3" customFormat="1" ht="13.8">
      <c r="A5" s="3"/>
      <c r="B5" s="3"/>
      <c r="C5" s="17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1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72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3" customFormat="1" ht="14.4" thickBot="1">
      <c r="A6" s="3"/>
      <c r="B6" s="3"/>
      <c r="C6" s="17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1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3" customFormat="1" ht="14.4" thickBot="1">
      <c r="A7" s="3"/>
      <c r="B7" s="3"/>
      <c r="C7" s="17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55" t="s">
        <v>4</v>
      </c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7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90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3">
        <v>20</v>
      </c>
      <c r="E9" s="154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1</v>
      </c>
      <c r="AY9" s="232">
        <v>0</v>
      </c>
      <c r="AZ9" s="232">
        <v>0</v>
      </c>
      <c r="BA9" s="232">
        <v>0</v>
      </c>
      <c r="BB9" s="232">
        <v>1</v>
      </c>
      <c r="BC9" s="232">
        <v>1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1">
        <v>30</v>
      </c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0</v>
      </c>
      <c r="AV10" s="232">
        <v>0</v>
      </c>
      <c r="AW10" s="232">
        <v>0</v>
      </c>
      <c r="AX10" s="232">
        <v>1</v>
      </c>
      <c r="AY10" s="232">
        <v>0</v>
      </c>
      <c r="AZ10" s="232">
        <v>0</v>
      </c>
      <c r="BA10" s="232">
        <v>0</v>
      </c>
      <c r="BB10" s="232">
        <v>1</v>
      </c>
      <c r="BC10" s="232">
        <v>1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45</v>
      </c>
      <c r="D11" s="25"/>
      <c r="E11" s="25">
        <v>10</v>
      </c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0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0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40</v>
      </c>
      <c r="E13" s="31">
        <f>SUM(E9:E12)</f>
        <v>40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0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0</v>
      </c>
      <c r="BC13" s="232">
        <v>0</v>
      </c>
      <c r="BD13" s="232">
        <v>0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2</v>
      </c>
      <c r="AU15" s="229">
        <f t="shared" si="1"/>
        <v>0</v>
      </c>
      <c r="AV15" s="229">
        <f t="shared" si="1"/>
        <v>0</v>
      </c>
      <c r="AW15" s="229">
        <f t="shared" si="1"/>
        <v>0</v>
      </c>
      <c r="AX15" s="229">
        <f t="shared" si="1"/>
        <v>2</v>
      </c>
      <c r="AY15" s="229">
        <f t="shared" si="1"/>
        <v>0</v>
      </c>
      <c r="AZ15" s="229">
        <f t="shared" si="1"/>
        <v>0</v>
      </c>
      <c r="BA15" s="229">
        <f t="shared" si="1"/>
        <v>0</v>
      </c>
      <c r="BB15" s="229">
        <f t="shared" si="1"/>
        <v>2</v>
      </c>
      <c r="BC15" s="229">
        <f t="shared" si="1"/>
        <v>2</v>
      </c>
      <c r="BD15" s="229">
        <f t="shared" si="1"/>
        <v>0</v>
      </c>
      <c r="BE15" s="23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1" t="str">
        <f>CONCATENATE("Course Outcome (CO) Attainment Analysis of ",GradeSheet!$H$2, " [",GradeSheet!$H$3, "] ", "(Section ",GradeSheet!$L$2, ") ", "[Semester - ",GradeSheet!$L$3,"]" )</f>
        <v>Course Outcome (CO) Attainment Analysis of CSE 208 [Data Structure Lab] (Section 1) [Semester - Fall 2019]</v>
      </c>
      <c r="B17" s="264"/>
      <c r="C17" s="265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67" t="s">
        <v>48</v>
      </c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62"/>
      <c r="AQ17" s="262"/>
      <c r="AR17" s="262"/>
      <c r="AS17" s="260"/>
      <c r="AT17" s="33"/>
      <c r="AU17" s="261" t="s">
        <v>50</v>
      </c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2"/>
      <c r="BG17" s="262"/>
      <c r="BH17" s="262"/>
      <c r="BI17" s="262"/>
      <c r="BJ17" s="262"/>
      <c r="BK17" s="262"/>
      <c r="BL17" s="262"/>
      <c r="BM17" s="262"/>
      <c r="BN17" s="262"/>
      <c r="BO17" s="262"/>
      <c r="BP17" s="262"/>
      <c r="BQ17" s="262"/>
      <c r="BR17" s="260"/>
    </row>
    <row r="18" spans="1:70" ht="14.4" thickBot="1">
      <c r="A18" s="272"/>
      <c r="B18" s="254"/>
      <c r="C18" s="252"/>
      <c r="D18" s="268" t="str">
        <f>C9</f>
        <v>Midterm Exam</v>
      </c>
      <c r="E18" s="269"/>
      <c r="F18" s="269"/>
      <c r="G18" s="269"/>
      <c r="H18" s="269"/>
      <c r="I18" s="270"/>
      <c r="J18" s="268" t="str">
        <f>C10</f>
        <v>Final Exam</v>
      </c>
      <c r="K18" s="269"/>
      <c r="L18" s="269"/>
      <c r="M18" s="269"/>
      <c r="N18" s="269"/>
      <c r="O18" s="270"/>
      <c r="P18" s="268" t="s">
        <v>45</v>
      </c>
      <c r="Q18" s="269"/>
      <c r="R18" s="269"/>
      <c r="S18" s="269"/>
      <c r="T18" s="269"/>
      <c r="U18" s="270"/>
      <c r="V18" s="268" t="str">
        <f>C12</f>
        <v>Quiz</v>
      </c>
      <c r="W18" s="269"/>
      <c r="X18" s="269"/>
      <c r="Y18" s="269"/>
      <c r="Z18" s="269"/>
      <c r="AA18" s="270"/>
      <c r="AB18" s="263" t="s">
        <v>60</v>
      </c>
      <c r="AC18" s="264"/>
      <c r="AD18" s="264"/>
      <c r="AE18" s="264"/>
      <c r="AF18" s="264"/>
      <c r="AG18" s="265"/>
      <c r="AH18" s="266" t="s">
        <v>63</v>
      </c>
      <c r="AI18" s="262"/>
      <c r="AJ18" s="262"/>
      <c r="AK18" s="262"/>
      <c r="AL18" s="262"/>
      <c r="AM18" s="260"/>
      <c r="AN18" s="266" t="s">
        <v>66</v>
      </c>
      <c r="AO18" s="262"/>
      <c r="AP18" s="262"/>
      <c r="AQ18" s="262"/>
      <c r="AR18" s="262"/>
      <c r="AS18" s="260"/>
      <c r="AT18" s="33"/>
      <c r="AU18" s="280" t="s">
        <v>63</v>
      </c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5"/>
      <c r="BG18" s="280" t="s">
        <v>67</v>
      </c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5"/>
    </row>
    <row r="19" spans="1:70" ht="14.4" thickBot="1">
      <c r="A19" s="272"/>
      <c r="B19" s="252"/>
      <c r="C19" s="252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8" t="s">
        <v>29</v>
      </c>
      <c r="P19" s="139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0" t="s">
        <v>29</v>
      </c>
      <c r="V19" s="139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9" t="s">
        <v>71</v>
      </c>
      <c r="B20" s="160" t="s">
        <v>64</v>
      </c>
      <c r="C20" s="161" t="s">
        <v>65</v>
      </c>
      <c r="D20" s="155">
        <f t="shared" ref="D20:I20" si="2">D9</f>
        <v>20</v>
      </c>
      <c r="E20" s="156">
        <f t="shared" si="2"/>
        <v>0</v>
      </c>
      <c r="F20" s="156">
        <f t="shared" si="2"/>
        <v>0</v>
      </c>
      <c r="G20" s="156">
        <f t="shared" si="2"/>
        <v>0</v>
      </c>
      <c r="H20" s="156">
        <f t="shared" si="2"/>
        <v>0</v>
      </c>
      <c r="I20" s="206">
        <f t="shared" si="2"/>
        <v>0</v>
      </c>
      <c r="J20" s="155">
        <f>D10</f>
        <v>0</v>
      </c>
      <c r="K20" s="156">
        <f>E10</f>
        <v>30</v>
      </c>
      <c r="L20" s="156">
        <f t="shared" ref="L20:O20" si="3">F10</f>
        <v>0</v>
      </c>
      <c r="M20" s="156">
        <f t="shared" si="3"/>
        <v>0</v>
      </c>
      <c r="N20" s="156">
        <f t="shared" si="3"/>
        <v>0</v>
      </c>
      <c r="O20" s="206">
        <f t="shared" si="3"/>
        <v>0</v>
      </c>
      <c r="P20" s="239">
        <f t="shared" ref="P20:U20" si="4">D11</f>
        <v>0</v>
      </c>
      <c r="Q20" s="240">
        <f t="shared" si="4"/>
        <v>10</v>
      </c>
      <c r="R20" s="240">
        <f t="shared" si="4"/>
        <v>0</v>
      </c>
      <c r="S20" s="240">
        <f t="shared" si="4"/>
        <v>0</v>
      </c>
      <c r="T20" s="240">
        <f t="shared" si="4"/>
        <v>0</v>
      </c>
      <c r="U20" s="241">
        <f t="shared" si="4"/>
        <v>0</v>
      </c>
      <c r="V20" s="243">
        <f>D12</f>
        <v>20</v>
      </c>
      <c r="W20" s="244">
        <f>E12</f>
        <v>0</v>
      </c>
      <c r="X20" s="244">
        <f t="shared" ref="X20:AA20" si="5">F12</f>
        <v>0</v>
      </c>
      <c r="Y20" s="244">
        <f t="shared" si="5"/>
        <v>0</v>
      </c>
      <c r="Z20" s="244">
        <f t="shared" si="5"/>
        <v>0</v>
      </c>
      <c r="AA20" s="245">
        <f t="shared" si="5"/>
        <v>0</v>
      </c>
      <c r="AB20" s="208">
        <f>SUM(P20,D20,J20,V20)</f>
        <v>40</v>
      </c>
      <c r="AC20" s="156">
        <f>SUM(K20,E20,Q20,W20)</f>
        <v>40</v>
      </c>
      <c r="AD20" s="156">
        <f>SUM(L20,F20,R20,X20)</f>
        <v>0</v>
      </c>
      <c r="AE20" s="156">
        <f>SUM(M20,G20,S20,Y20)</f>
        <v>0</v>
      </c>
      <c r="AF20" s="156">
        <f>SUM(N20,H20,T20,Z20)</f>
        <v>0</v>
      </c>
      <c r="AG20" s="156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2">
        <v>1</v>
      </c>
      <c r="AM20" s="65">
        <v>1</v>
      </c>
      <c r="AN20" s="279" t="s">
        <v>72</v>
      </c>
      <c r="AO20" s="274"/>
      <c r="AP20" s="274"/>
      <c r="AQ20" s="274"/>
      <c r="AR20" s="274"/>
      <c r="AS20" s="275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73" t="s">
        <v>73</v>
      </c>
      <c r="BH20" s="274"/>
      <c r="BI20" s="274"/>
      <c r="BJ20" s="274"/>
      <c r="BK20" s="274"/>
      <c r="BL20" s="274"/>
      <c r="BM20" s="274"/>
      <c r="BN20" s="274"/>
      <c r="BO20" s="274"/>
      <c r="BP20" s="274"/>
      <c r="BQ20" s="274"/>
      <c r="BR20" s="275"/>
    </row>
    <row r="21" spans="1:70" ht="16.2" thickBot="1">
      <c r="A21" s="158">
        <v>1</v>
      </c>
      <c r="B21" s="142">
        <f>GradeSheet!B10</f>
        <v>141014039</v>
      </c>
      <c r="C21" s="162" t="str">
        <f>GradeSheet!C10</f>
        <v>Md. Nahidur Rahman</v>
      </c>
      <c r="D21" s="207">
        <v>2</v>
      </c>
      <c r="E21" s="207">
        <v>0</v>
      </c>
      <c r="F21" s="207">
        <v>0</v>
      </c>
      <c r="G21" s="207">
        <v>0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207">
        <v>0</v>
      </c>
      <c r="N21" s="207">
        <v>0</v>
      </c>
      <c r="O21" s="207">
        <v>0</v>
      </c>
      <c r="P21" s="242">
        <v>0</v>
      </c>
      <c r="Q21" s="242">
        <v>0</v>
      </c>
      <c r="R21" s="242">
        <v>0</v>
      </c>
      <c r="S21" s="242">
        <v>0</v>
      </c>
      <c r="T21" s="242">
        <v>0</v>
      </c>
      <c r="U21" s="242">
        <v>0</v>
      </c>
      <c r="V21" s="242">
        <v>2</v>
      </c>
      <c r="W21" s="242">
        <v>0</v>
      </c>
      <c r="X21" s="242">
        <v>0</v>
      </c>
      <c r="Y21" s="242">
        <v>0</v>
      </c>
      <c r="Z21" s="242">
        <v>0</v>
      </c>
      <c r="AA21" s="242">
        <v>0</v>
      </c>
      <c r="AB21" s="209">
        <f>SUM(V21,D21,J21, P21)</f>
        <v>4</v>
      </c>
      <c r="AC21" s="210">
        <f>SUM(W21,E21,K21,Q21)</f>
        <v>0</v>
      </c>
      <c r="AD21" s="210">
        <f>SUM(X21,F21,L21,R21)</f>
        <v>0</v>
      </c>
      <c r="AE21" s="210">
        <f>SUM(Y21,G21,M21,S21)</f>
        <v>0</v>
      </c>
      <c r="AF21" s="210">
        <f>SUM(Z21,H21,N21,T21)</f>
        <v>0</v>
      </c>
      <c r="AG21" s="211">
        <f>SUM(AA21,I21,O21,U21 )</f>
        <v>0</v>
      </c>
      <c r="AH21" s="213">
        <f t="shared" ref="AH21:AM21" si="6">IF(AB$20 = 0, 0, AB21/AB$20)</f>
        <v>0.1</v>
      </c>
      <c r="AI21" s="214">
        <f t="shared" si="6"/>
        <v>0</v>
      </c>
      <c r="AJ21" s="214">
        <f t="shared" si="6"/>
        <v>0</v>
      </c>
      <c r="AK21" s="214">
        <f t="shared" si="6"/>
        <v>0</v>
      </c>
      <c r="AL21" s="214">
        <f t="shared" si="6"/>
        <v>0</v>
      </c>
      <c r="AM21" s="216">
        <f t="shared" si="6"/>
        <v>0</v>
      </c>
      <c r="AN21" s="218">
        <f>IF(OR(GradeSheet!$M10="W (Withdrawn)", GradeSheet!$M10="I (Incomplete)"), 0, IF(AH21&gt;=65%, 1, 0))</f>
        <v>0</v>
      </c>
      <c r="AO21" s="219">
        <f>IF(OR(GradeSheet!$M10="W (Withdrawn)", GradeSheet!$M10="I (Incomplete)"), 0, IF(AI21&gt;=65%, 1, 0))</f>
        <v>0</v>
      </c>
      <c r="AP21" s="219">
        <f>IF(OR(GradeSheet!$M10="W (Withdrawn)", GradeSheet!$M10="I (Incomplete)"), 0, IF(AJ21&gt;=65%, 1, 0))</f>
        <v>0</v>
      </c>
      <c r="AQ21" s="219">
        <f>IF(OR(GradeSheet!$M10="W (Withdrawn)", GradeSheet!$M10="I (Incomplete)"), 0, IF(AK21&gt;=65%, 1, 0))</f>
        <v>0</v>
      </c>
      <c r="AR21" s="219">
        <f>IF(OR(GradeSheet!$M10="W (Withdrawn)", GradeSheet!$M10="I (Incomplete)"), 0, IF(AL21&gt;=65%, 1, 0))</f>
        <v>0</v>
      </c>
      <c r="AS21" s="220">
        <f>IF(OR(GradeSheet!$M10="W (Withdrawn)", GradeSheet!$M10="I (Incomplete)"), 0, IF(AM21&gt;=65%, 1, 0))</f>
        <v>0</v>
      </c>
      <c r="AT21" s="130"/>
      <c r="AU21" s="213">
        <f t="array" ref="AU21">IF($AT$15=0,0,MMULT($AH21:$AM21, AT$9:AT$14)/$AT$15)</f>
        <v>0.05</v>
      </c>
      <c r="AV21" s="214">
        <f t="array" ref="AV21">IF($AU$15=0,0,MMULT($AH21:$AM21, AU$9:AU$14)/$AU$15)</f>
        <v>0</v>
      </c>
      <c r="AW21" s="214">
        <f t="array" ref="AW21">IF($AV$15=0,0,MMULT($AH21:$AM21, AV$9:AV$14)/$AV$15)</f>
        <v>0</v>
      </c>
      <c r="AX21" s="214">
        <f t="array" ref="AX21">IF($AW$15=0,0,MMULT($AH21:$AM21, AW$9:AW$14)/$AW$15)</f>
        <v>0</v>
      </c>
      <c r="AY21" s="214">
        <f t="array" ref="AY21">IF($AX$15=0,0,MMULT($AH21:$AM21, AX$9:AX$14)/$AX$15)</f>
        <v>0.05</v>
      </c>
      <c r="AZ21" s="214">
        <f t="array" ref="AZ21">IF($AY$15=0,0,MMULT($AH21:$AM21, AY$9:AY$14)/$AY$15)</f>
        <v>0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</v>
      </c>
      <c r="BC21" s="214">
        <f t="array" ref="BC21">IF($BB$15=0,0,MMULT($AH21:$AM21, BB$9:BB$14)/$BB$15)</f>
        <v>0.05</v>
      </c>
      <c r="BD21" s="214">
        <f t="array" ref="BD21">IF($BC$15=0,0,MMULT($AH21:$AM21, BC$9:BC$14)/$BC$15)</f>
        <v>0.05</v>
      </c>
      <c r="BE21" s="214">
        <f t="array" ref="BE21">IF($BD$15=0,0,MMULT($AH21:$AM21, BD$9:BD$14)/$BD$15)</f>
        <v>0</v>
      </c>
      <c r="BF21" s="237">
        <f t="array" ref="BF21">IF($BE$15=0,0,MMULT($AH21:$AM21, BE$9:BE$14)/$BE$15)</f>
        <v>0</v>
      </c>
      <c r="BG21" s="236">
        <f>IF(OR(GradeSheet!$M10="W (Withdrawn)", GradeSheet!$M10="I (Incomplete)"), 0, IF(AU21&gt;=65%, 1, 0))</f>
        <v>0</v>
      </c>
      <c r="BH21" s="219">
        <f>IF(OR(GradeSheet!$M10="W (Withdrawn)", GradeSheet!$M10="I (Incomplete)"), 0, IF(AV21&gt;=65%, 1, 0))</f>
        <v>0</v>
      </c>
      <c r="BI21" s="219">
        <f>IF(OR(GradeSheet!$M10="W (Withdrawn)", GradeSheet!$M10="I (Incomplete)"), 0, IF(AW21&gt;=65%, 1, 0))</f>
        <v>0</v>
      </c>
      <c r="BJ21" s="219">
        <f>IF(OR(GradeSheet!$M10="W (Withdrawn)", GradeSheet!$M10="I (Incomplete)"), 0, IF(AX21&gt;=65%, 1, 0))</f>
        <v>0</v>
      </c>
      <c r="BK21" s="219">
        <f>IF(OR(GradeSheet!$M10="W (Withdrawn)", GradeSheet!$M10="I (Incomplete)"), 0, IF(AY21&gt;=65%, 1, 0))</f>
        <v>0</v>
      </c>
      <c r="BL21" s="219">
        <f>IF(OR(GradeSheet!$M10="W (Withdrawn)", GradeSheet!$M10="I (Incomplete)"), 0, IF(AZ21&gt;=65%, 1, 0))</f>
        <v>0</v>
      </c>
      <c r="BM21" s="219">
        <f>IF(OR(GradeSheet!$M10="W (Withdrawn)", GradeSheet!$M10="I (Incomplete)"), 0, IF(BA21&gt;=65%, 1, 0))</f>
        <v>0</v>
      </c>
      <c r="BN21" s="219">
        <f>IF(OR(GradeSheet!$M10="W (Withdrawn)", GradeSheet!$M10="I (Incomplete)"), 0, IF(BB21&gt;=65%, 1, 0))</f>
        <v>0</v>
      </c>
      <c r="BO21" s="219">
        <f>IF(OR(GradeSheet!$M10="W (Withdrawn)", GradeSheet!$M10="I (Incomplete)"), 0, IF(BC21&gt;=65%, 1, 0))</f>
        <v>0</v>
      </c>
      <c r="BP21" s="219">
        <f>IF(OR(GradeSheet!$M10="W (Withdrawn)", GradeSheet!$M10="I (Incomplete)"), 0, IF(BD21&gt;=65%, 1, 0))</f>
        <v>0</v>
      </c>
      <c r="BQ21" s="219">
        <f>IF(OR(GradeSheet!$M10="W (Withdrawn)", GradeSheet!$M10="I (Incomplete)"), 0, IF(BE21&gt;=65%, 1, 0))</f>
        <v>0</v>
      </c>
      <c r="BR21" s="220">
        <f>IF(OR(GradeSheet!$M10="W (Withdrawn)", GradeSheet!$M10="I (Incomplete)"), 0, IF(BF21&gt;=65%, 1, 0))</f>
        <v>0</v>
      </c>
    </row>
    <row r="22" spans="1:70" ht="16.2" thickBot="1">
      <c r="A22" s="157">
        <v>2</v>
      </c>
      <c r="B22" s="142">
        <f>GradeSheet!B11</f>
        <v>151014050</v>
      </c>
      <c r="C22" s="162" t="str">
        <f>GradeSheet!C11</f>
        <v>*Amiyo Roy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42">
        <v>0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v>0</v>
      </c>
      <c r="X22" s="242">
        <v>0</v>
      </c>
      <c r="Y22" s="242">
        <v>0</v>
      </c>
      <c r="Z22" s="242">
        <v>0</v>
      </c>
      <c r="AA22" s="242">
        <v>0</v>
      </c>
      <c r="AB22" s="209">
        <f t="shared" ref="AB22:AB34" si="7">SUM(V22,D22,J22, P22)</f>
        <v>0</v>
      </c>
      <c r="AC22" s="210">
        <f t="shared" ref="AC22:AC34" si="8">SUM(W22,E22,K22,Q22)</f>
        <v>0</v>
      </c>
      <c r="AD22" s="210">
        <f t="shared" ref="AD22:AD34" si="9">SUM(X22,F22,L22,R22)</f>
        <v>0</v>
      </c>
      <c r="AE22" s="210">
        <f t="shared" ref="AE22:AE34" si="10">SUM(Y22,G22,M22,S22)</f>
        <v>0</v>
      </c>
      <c r="AF22" s="210">
        <f t="shared" ref="AF22:AF34" si="11">SUM(Z22,H22,N22,T22)</f>
        <v>0</v>
      </c>
      <c r="AG22" s="211">
        <f t="shared" ref="AG22:AG34" si="12">SUM(AA22,I22,O22,U22 )</f>
        <v>0</v>
      </c>
      <c r="AH22" s="213">
        <f t="shared" ref="AH22:AH34" si="13">IF(AB$20 = 0, 0, AB22/AB$20)</f>
        <v>0</v>
      </c>
      <c r="AI22" s="214">
        <f t="shared" ref="AI22:AI34" si="14">IF(AC$20 = 0, 0, AC22/AC$20)</f>
        <v>0</v>
      </c>
      <c r="AJ22" s="214">
        <f t="shared" ref="AJ22:AJ34" si="15">IF(AD$20 = 0, 0, AD22/AD$20)</f>
        <v>0</v>
      </c>
      <c r="AK22" s="214">
        <f t="shared" ref="AK22:AK34" si="16">IF(AE$20 = 0, 0, AE22/AE$20)</f>
        <v>0</v>
      </c>
      <c r="AL22" s="214">
        <f t="shared" ref="AL22:AL34" si="17">IF(AF$20 = 0, 0, AF22/AF$20)</f>
        <v>0</v>
      </c>
      <c r="AM22" s="216">
        <f t="shared" ref="AM22:AM34" si="18">IF(AG$20 = 0, 0, AG22/AG$20)</f>
        <v>0</v>
      </c>
      <c r="AN22" s="221">
        <f>IF(OR(GradeSheet!$M11="W (Withdrawn)", GradeSheet!$M11="I (Incomplete)"), 0, IF(AH22&gt;=65%, 1, 0))</f>
        <v>0</v>
      </c>
      <c r="AO22" s="133">
        <f>IF(OR(GradeSheet!$M11="W (Withdrawn)", GradeSheet!$M11="I (Incomplete)"), 0, IF(AI22&gt;=65%, 1, 0))</f>
        <v>0</v>
      </c>
      <c r="AP22" s="133">
        <f>IF(OR(GradeSheet!$M11="W (Withdrawn)", GradeSheet!$M11="I (Incomplete)"), 0, IF(AJ22&gt;=65%, 1, 0))</f>
        <v>0</v>
      </c>
      <c r="AQ22" s="133">
        <f>IF(OR(GradeSheet!$M11="W (Withdrawn)", GradeSheet!$M11="I (Incomplete)"), 0, IF(AK22&gt;=65%, 1, 0))</f>
        <v>0</v>
      </c>
      <c r="AR22" s="133">
        <f>IF(OR(GradeSheet!$M11="W (Withdrawn)", GradeSheet!$M11="I (Incomplete)"), 0, IF(AL22&gt;=65%, 1, 0))</f>
        <v>0</v>
      </c>
      <c r="AS22" s="222">
        <f>IF(OR(GradeSheet!$M11="W (Withdrawn)", GradeSheet!$M11="I (Incomplete)"), 0, IF(AM22&gt;=65%, 1, 0))</f>
        <v>0</v>
      </c>
      <c r="AT22" s="130"/>
      <c r="AU22" s="215">
        <f t="array" ref="AU22">IF($AT$15=0,0,MMULT($AH22:$AM22, AT$9:AT$14)/$AT$15)</f>
        <v>0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>
        <f t="array" ref="BC22">IF($BB$15=0,0,MMULT($AH22:$AM22, BB$9:BB$14)/$BB$15)</f>
        <v>0</v>
      </c>
      <c r="BD22" s="132">
        <f t="array" ref="BD22">IF($BC$15=0,0,MMULT($AH22:$AM22, BC$9:BC$14)/$BC$15)</f>
        <v>0</v>
      </c>
      <c r="BE22" s="132">
        <f t="array" ref="BE22">IF($BD$15=0,0,MMULT($AH22:$AM22, BD$9:BD$14)/$BD$15)</f>
        <v>0</v>
      </c>
      <c r="BF22" s="238">
        <f t="array" ref="BF22">IF($BE$15=0,0,MMULT($AH22:$AM22, BE$9:BE$14)/$BE$15)</f>
        <v>0</v>
      </c>
      <c r="BG22" s="217">
        <f>IF(OR(GradeSheet!$M11="W (Withdrawn)", GradeSheet!$M11="I (Incomplete)"), 0, IF(AU22&gt;=65%, 1, 0))</f>
        <v>0</v>
      </c>
      <c r="BH22" s="133">
        <f>IF(OR(GradeSheet!$M11="W (Withdrawn)", GradeSheet!$M11="I (Incomplete)"), 0, IF(AV22&gt;=65%, 1, 0))</f>
        <v>0</v>
      </c>
      <c r="BI22" s="133">
        <f>IF(OR(GradeSheet!$M11="W (Withdrawn)", GradeSheet!$M11="I (Incomplete)"), 0, IF(AW22&gt;=65%, 1, 0))</f>
        <v>0</v>
      </c>
      <c r="BJ22" s="133">
        <f>IF(OR(GradeSheet!$M11="W (Withdrawn)", GradeSheet!$M11="I (Incomplete)"), 0, IF(AX22&gt;=65%, 1, 0))</f>
        <v>0</v>
      </c>
      <c r="BK22" s="133">
        <f>IF(OR(GradeSheet!$M11="W (Withdrawn)", GradeSheet!$M11="I (Incomplete)"), 0, IF(AY22&gt;=65%, 1, 0))</f>
        <v>0</v>
      </c>
      <c r="BL22" s="133">
        <f>IF(OR(GradeSheet!$M11="W (Withdrawn)", GradeSheet!$M11="I (Incomplete)"), 0, IF(AZ22&gt;=65%, 1, 0))</f>
        <v>0</v>
      </c>
      <c r="BM22" s="133">
        <f>IF(OR(GradeSheet!$M11="W (Withdrawn)", GradeSheet!$M11="I (Incomplete)"), 0, IF(BA22&gt;=65%, 1, 0))</f>
        <v>0</v>
      </c>
      <c r="BN22" s="133">
        <f>IF(OR(GradeSheet!$M11="W (Withdrawn)", GradeSheet!$M11="I (Incomplete)"), 0, IF(BB22&gt;=65%, 1, 0))</f>
        <v>0</v>
      </c>
      <c r="BO22" s="133">
        <f>IF(OR(GradeSheet!$M11="W (Withdrawn)", GradeSheet!$M11="I (Incomplete)"), 0, IF(BC22&gt;=65%, 1, 0))</f>
        <v>0</v>
      </c>
      <c r="BP22" s="133">
        <f>IF(OR(GradeSheet!$M11="W (Withdrawn)", GradeSheet!$M11="I (Incomplete)"), 0, IF(BD22&gt;=65%, 1, 0))</f>
        <v>0</v>
      </c>
      <c r="BQ22" s="133">
        <f>IF(OR(GradeSheet!$M11="W (Withdrawn)", GradeSheet!$M11="I (Incomplete)"), 0, IF(BE22&gt;=65%, 1, 0))</f>
        <v>0</v>
      </c>
      <c r="BR22" s="222">
        <f>IF(OR(GradeSheet!$M11="W (Withdrawn)", GradeSheet!$M11="I (Incomplete)"), 0, IF(BF22&gt;=65%, 1, 0))</f>
        <v>0</v>
      </c>
    </row>
    <row r="23" spans="1:70" ht="16.2" thickBot="1">
      <c r="A23" s="158">
        <v>3</v>
      </c>
      <c r="B23" s="142">
        <f>GradeSheet!B12</f>
        <v>161014055</v>
      </c>
      <c r="C23" s="162" t="str">
        <f>GradeSheet!C12</f>
        <v>Mohammad Mohiuddin</v>
      </c>
      <c r="D23" s="207">
        <v>7.5</v>
      </c>
      <c r="E23" s="207">
        <v>0</v>
      </c>
      <c r="F23" s="207">
        <v>0</v>
      </c>
      <c r="G23" s="207">
        <v>0</v>
      </c>
      <c r="H23" s="207">
        <v>0</v>
      </c>
      <c r="I23" s="207">
        <v>0</v>
      </c>
      <c r="J23" s="207">
        <v>0</v>
      </c>
      <c r="K23" s="207">
        <v>5</v>
      </c>
      <c r="L23" s="207">
        <v>0</v>
      </c>
      <c r="M23" s="207">
        <v>0</v>
      </c>
      <c r="N23" s="207">
        <v>0</v>
      </c>
      <c r="O23" s="207">
        <v>0</v>
      </c>
      <c r="P23" s="242">
        <v>0</v>
      </c>
      <c r="Q23" s="242">
        <v>10</v>
      </c>
      <c r="R23" s="242">
        <v>0</v>
      </c>
      <c r="S23" s="242">
        <v>0</v>
      </c>
      <c r="T23" s="242">
        <v>0</v>
      </c>
      <c r="U23" s="242">
        <v>0</v>
      </c>
      <c r="V23" s="242">
        <v>7</v>
      </c>
      <c r="W23" s="242">
        <v>0</v>
      </c>
      <c r="X23" s="242">
        <v>0</v>
      </c>
      <c r="Y23" s="242">
        <v>0</v>
      </c>
      <c r="Z23" s="242">
        <v>0</v>
      </c>
      <c r="AA23" s="242">
        <v>0</v>
      </c>
      <c r="AB23" s="209">
        <f t="shared" si="7"/>
        <v>14.5</v>
      </c>
      <c r="AC23" s="210">
        <f t="shared" si="8"/>
        <v>15</v>
      </c>
      <c r="AD23" s="210">
        <f t="shared" si="9"/>
        <v>0</v>
      </c>
      <c r="AE23" s="210">
        <f t="shared" si="10"/>
        <v>0</v>
      </c>
      <c r="AF23" s="210">
        <f t="shared" si="11"/>
        <v>0</v>
      </c>
      <c r="AG23" s="211">
        <f t="shared" si="12"/>
        <v>0</v>
      </c>
      <c r="AH23" s="213">
        <f t="shared" si="13"/>
        <v>0.36249999999999999</v>
      </c>
      <c r="AI23" s="214">
        <f t="shared" si="14"/>
        <v>0.375</v>
      </c>
      <c r="AJ23" s="214">
        <f t="shared" si="15"/>
        <v>0</v>
      </c>
      <c r="AK23" s="214">
        <f t="shared" si="16"/>
        <v>0</v>
      </c>
      <c r="AL23" s="214">
        <f t="shared" si="17"/>
        <v>0</v>
      </c>
      <c r="AM23" s="216">
        <f t="shared" si="18"/>
        <v>0</v>
      </c>
      <c r="AN23" s="221">
        <f>IF(OR(GradeSheet!$M12="W (Withdrawn)", GradeSheet!$M12="I (Incomplete)"), 0, IF(AH23&gt;=65%, 1, 0))</f>
        <v>0</v>
      </c>
      <c r="AO23" s="133">
        <f>IF(OR(GradeSheet!$M12="W (Withdrawn)", GradeSheet!$M12="I (Incomplete)"), 0, IF(AI23&gt;=65%, 1, 0))</f>
        <v>0</v>
      </c>
      <c r="AP23" s="133">
        <f>IF(OR(GradeSheet!$M12="W (Withdrawn)", GradeSheet!$M12="I (Incomplete)"), 0, IF(AJ23&gt;=65%, 1, 0))</f>
        <v>0</v>
      </c>
      <c r="AQ23" s="133">
        <f>IF(OR(GradeSheet!$M12="W (Withdrawn)", GradeSheet!$M12="I (Incomplete)"), 0, IF(AK23&gt;=65%, 1, 0))</f>
        <v>0</v>
      </c>
      <c r="AR23" s="133">
        <f>IF(OR(GradeSheet!$M12="W (Withdrawn)", GradeSheet!$M12="I (Incomplete)"), 0, IF(AL23&gt;=65%, 1, 0))</f>
        <v>0</v>
      </c>
      <c r="AS23" s="222">
        <f>IF(OR(GradeSheet!$M12="W (Withdrawn)", GradeSheet!$M12="I (Incomplete)"), 0, IF(AM23&gt;=65%, 1, 0))</f>
        <v>0</v>
      </c>
      <c r="AT23" s="130"/>
      <c r="AU23" s="215">
        <f t="array" ref="AU23">IF($AT$15=0,0,MMULT($AH23:$AM23, AT$9:AT$14)/$AT$15)</f>
        <v>0.36875000000000002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0.36875000000000002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>
        <f t="array" ref="BC23">IF($BB$15=0,0,MMULT($AH23:$AM23, BB$9:BB$14)/$BB$15)</f>
        <v>0.36875000000000002</v>
      </c>
      <c r="BD23" s="132">
        <f t="array" ref="BD23">IF($BC$15=0,0,MMULT($AH23:$AM23, BC$9:BC$14)/$BC$15)</f>
        <v>0.36875000000000002</v>
      </c>
      <c r="BE23" s="132">
        <f t="array" ref="BE23">IF($BD$15=0,0,MMULT($AH23:$AM23, BD$9:BD$14)/$BD$15)</f>
        <v>0</v>
      </c>
      <c r="BF23" s="238">
        <f t="array" ref="BF23">IF($BE$15=0,0,MMULT($AH23:$AM23, BE$9:BE$14)/$BE$15)</f>
        <v>0</v>
      </c>
      <c r="BG23" s="217">
        <f>IF(OR(GradeSheet!$M12="W (Withdrawn)", GradeSheet!$M12="I (Incomplete)"), 0, IF(AU23&gt;=65%, 1, 0))</f>
        <v>0</v>
      </c>
      <c r="BH23" s="133">
        <f>IF(OR(GradeSheet!$M12="W (Withdrawn)", GradeSheet!$M12="I (Incomplete)"), 0, IF(AV23&gt;=65%, 1, 0))</f>
        <v>0</v>
      </c>
      <c r="BI23" s="133">
        <f>IF(OR(GradeSheet!$M12="W (Withdrawn)", GradeSheet!$M12="I (Incomplete)"), 0, IF(AW23&gt;=65%, 1, 0))</f>
        <v>0</v>
      </c>
      <c r="BJ23" s="133">
        <f>IF(OR(GradeSheet!$M12="W (Withdrawn)", GradeSheet!$M12="I (Incomplete)"), 0, IF(AX23&gt;=65%, 1, 0))</f>
        <v>0</v>
      </c>
      <c r="BK23" s="133">
        <f>IF(OR(GradeSheet!$M12="W (Withdrawn)", GradeSheet!$M12="I (Incomplete)"), 0, IF(AY23&gt;=65%, 1, 0))</f>
        <v>0</v>
      </c>
      <c r="BL23" s="133">
        <f>IF(OR(GradeSheet!$M12="W (Withdrawn)", GradeSheet!$M12="I (Incomplete)"), 0, IF(AZ23&gt;=65%, 1, 0))</f>
        <v>0</v>
      </c>
      <c r="BM23" s="133">
        <f>IF(OR(GradeSheet!$M12="W (Withdrawn)", GradeSheet!$M12="I (Incomplete)"), 0, IF(BA23&gt;=65%, 1, 0))</f>
        <v>0</v>
      </c>
      <c r="BN23" s="133">
        <f>IF(OR(GradeSheet!$M12="W (Withdrawn)", GradeSheet!$M12="I (Incomplete)"), 0, IF(BB23&gt;=65%, 1, 0))</f>
        <v>0</v>
      </c>
      <c r="BO23" s="133">
        <f>IF(OR(GradeSheet!$M12="W (Withdrawn)", GradeSheet!$M12="I (Incomplete)"), 0, IF(BC23&gt;=65%, 1, 0))</f>
        <v>0</v>
      </c>
      <c r="BP23" s="133">
        <f>IF(OR(GradeSheet!$M12="W (Withdrawn)", GradeSheet!$M12="I (Incomplete)"), 0, IF(BD23&gt;=65%, 1, 0))</f>
        <v>0</v>
      </c>
      <c r="BQ23" s="133">
        <f>IF(OR(GradeSheet!$M12="W (Withdrawn)", GradeSheet!$M12="I (Incomplete)"), 0, IF(BE23&gt;=65%, 1, 0))</f>
        <v>0</v>
      </c>
      <c r="BR23" s="222">
        <f>IF(OR(GradeSheet!$M12="W (Withdrawn)", GradeSheet!$M12="I (Incomplete)"), 0, IF(BF23&gt;=65%, 1, 0))</f>
        <v>0</v>
      </c>
    </row>
    <row r="24" spans="1:70" ht="16.2" thickBot="1">
      <c r="A24" s="157">
        <v>4</v>
      </c>
      <c r="B24" s="142">
        <f>GradeSheet!B13</f>
        <v>173014003</v>
      </c>
      <c r="C24" s="162" t="str">
        <f>GradeSheet!C13</f>
        <v>Jami Murshed Nazir</v>
      </c>
      <c r="D24" s="207">
        <v>2</v>
      </c>
      <c r="E24" s="207">
        <v>0</v>
      </c>
      <c r="F24" s="207">
        <v>0</v>
      </c>
      <c r="G24" s="207">
        <v>0</v>
      </c>
      <c r="H24" s="207">
        <v>0</v>
      </c>
      <c r="I24" s="207">
        <v>0</v>
      </c>
      <c r="J24" s="207">
        <v>0</v>
      </c>
      <c r="K24" s="207">
        <v>0</v>
      </c>
      <c r="L24" s="207">
        <v>0</v>
      </c>
      <c r="M24" s="207">
        <v>0</v>
      </c>
      <c r="N24" s="207">
        <v>0</v>
      </c>
      <c r="O24" s="207">
        <v>0</v>
      </c>
      <c r="P24" s="242">
        <v>0</v>
      </c>
      <c r="Q24" s="242">
        <v>7</v>
      </c>
      <c r="R24" s="242">
        <v>0</v>
      </c>
      <c r="S24" s="242">
        <v>0</v>
      </c>
      <c r="T24" s="242">
        <v>0</v>
      </c>
      <c r="U24" s="242">
        <v>0</v>
      </c>
      <c r="V24" s="242">
        <v>5</v>
      </c>
      <c r="W24" s="242">
        <v>0</v>
      </c>
      <c r="X24" s="242">
        <v>0</v>
      </c>
      <c r="Y24" s="242">
        <v>0</v>
      </c>
      <c r="Z24" s="242">
        <v>0</v>
      </c>
      <c r="AA24" s="242">
        <v>0</v>
      </c>
      <c r="AB24" s="209">
        <f t="shared" si="7"/>
        <v>7</v>
      </c>
      <c r="AC24" s="210">
        <f t="shared" si="8"/>
        <v>7</v>
      </c>
      <c r="AD24" s="210">
        <f t="shared" si="9"/>
        <v>0</v>
      </c>
      <c r="AE24" s="210">
        <f t="shared" si="10"/>
        <v>0</v>
      </c>
      <c r="AF24" s="210">
        <f t="shared" si="11"/>
        <v>0</v>
      </c>
      <c r="AG24" s="211">
        <f t="shared" si="12"/>
        <v>0</v>
      </c>
      <c r="AH24" s="213">
        <f t="shared" si="13"/>
        <v>0.17499999999999999</v>
      </c>
      <c r="AI24" s="214">
        <f t="shared" si="14"/>
        <v>0.17499999999999999</v>
      </c>
      <c r="AJ24" s="214">
        <f t="shared" si="15"/>
        <v>0</v>
      </c>
      <c r="AK24" s="214">
        <f t="shared" si="16"/>
        <v>0</v>
      </c>
      <c r="AL24" s="214">
        <f t="shared" si="17"/>
        <v>0</v>
      </c>
      <c r="AM24" s="216">
        <f t="shared" si="18"/>
        <v>0</v>
      </c>
      <c r="AN24" s="221">
        <f>IF(OR(GradeSheet!$M13="W (Withdrawn)", GradeSheet!$M13="I (Incomplete)"), 0, IF(AH24&gt;=65%, 1, 0))</f>
        <v>0</v>
      </c>
      <c r="AO24" s="133">
        <f>IF(OR(GradeSheet!$M13="W (Withdrawn)", GradeSheet!$M13="I (Incomplete)"), 0, IF(AI24&gt;=65%, 1, 0))</f>
        <v>0</v>
      </c>
      <c r="AP24" s="133">
        <f>IF(OR(GradeSheet!$M13="W (Withdrawn)", GradeSheet!$M13="I (Incomplete)"), 0, IF(AJ24&gt;=65%, 1, 0))</f>
        <v>0</v>
      </c>
      <c r="AQ24" s="133">
        <f>IF(OR(GradeSheet!$M13="W (Withdrawn)", GradeSheet!$M13="I (Incomplete)"), 0, IF(AK24&gt;=65%, 1, 0))</f>
        <v>0</v>
      </c>
      <c r="AR24" s="133">
        <f>IF(OR(GradeSheet!$M13="W (Withdrawn)", GradeSheet!$M13="I (Incomplete)"), 0, IF(AL24&gt;=65%, 1, 0))</f>
        <v>0</v>
      </c>
      <c r="AS24" s="222">
        <f>IF(OR(GradeSheet!$M13="W (Withdrawn)", GradeSheet!$M13="I (Incomplete)"), 0, IF(AM24&gt;=65%, 1, 0))</f>
        <v>0</v>
      </c>
      <c r="AT24" s="130"/>
      <c r="AU24" s="215">
        <f t="array" ref="AU24">IF($AT$15=0,0,MMULT($AH24:$AM24, AT$9:AT$14)/$AT$15)</f>
        <v>0.17499999999999999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0.17499999999999999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>
        <f t="array" ref="BC24">IF($BB$15=0,0,MMULT($AH24:$AM24, BB$9:BB$14)/$BB$15)</f>
        <v>0.17499999999999999</v>
      </c>
      <c r="BD24" s="132">
        <f t="array" ref="BD24">IF($BC$15=0,0,MMULT($AH24:$AM24, BC$9:BC$14)/$BC$15)</f>
        <v>0.17499999999999999</v>
      </c>
      <c r="BE24" s="132">
        <f t="array" ref="BE24">IF($BD$15=0,0,MMULT($AH24:$AM24, BD$9:BD$14)/$BD$15)</f>
        <v>0</v>
      </c>
      <c r="BF24" s="238">
        <f t="array" ref="BF24">IF($BE$15=0,0,MMULT($AH24:$AM24, BE$9:BE$14)/$BE$15)</f>
        <v>0</v>
      </c>
      <c r="BG24" s="217">
        <f>IF(OR(GradeSheet!$M13="W (Withdrawn)", GradeSheet!$M13="I (Incomplete)"), 0, IF(AU24&gt;=65%, 1, 0))</f>
        <v>0</v>
      </c>
      <c r="BH24" s="133">
        <f>IF(OR(GradeSheet!$M13="W (Withdrawn)", GradeSheet!$M13="I (Incomplete)"), 0, IF(AV24&gt;=65%, 1, 0))</f>
        <v>0</v>
      </c>
      <c r="BI24" s="133">
        <f>IF(OR(GradeSheet!$M13="W (Withdrawn)", GradeSheet!$M13="I (Incomplete)"), 0, IF(AW24&gt;=65%, 1, 0))</f>
        <v>0</v>
      </c>
      <c r="BJ24" s="133">
        <f>IF(OR(GradeSheet!$M13="W (Withdrawn)", GradeSheet!$M13="I (Incomplete)"), 0, IF(AX24&gt;=65%, 1, 0))</f>
        <v>0</v>
      </c>
      <c r="BK24" s="133">
        <f>IF(OR(GradeSheet!$M13="W (Withdrawn)", GradeSheet!$M13="I (Incomplete)"), 0, IF(AY24&gt;=65%, 1, 0))</f>
        <v>0</v>
      </c>
      <c r="BL24" s="133">
        <f>IF(OR(GradeSheet!$M13="W (Withdrawn)", GradeSheet!$M13="I (Incomplete)"), 0, IF(AZ24&gt;=65%, 1, 0))</f>
        <v>0</v>
      </c>
      <c r="BM24" s="133">
        <f>IF(OR(GradeSheet!$M13="W (Withdrawn)", GradeSheet!$M13="I (Incomplete)"), 0, IF(BA24&gt;=65%, 1, 0))</f>
        <v>0</v>
      </c>
      <c r="BN24" s="133">
        <f>IF(OR(GradeSheet!$M13="W (Withdrawn)", GradeSheet!$M13="I (Incomplete)"), 0, IF(BB24&gt;=65%, 1, 0))</f>
        <v>0</v>
      </c>
      <c r="BO24" s="133">
        <f>IF(OR(GradeSheet!$M13="W (Withdrawn)", GradeSheet!$M13="I (Incomplete)"), 0, IF(BC24&gt;=65%, 1, 0))</f>
        <v>0</v>
      </c>
      <c r="BP24" s="133">
        <f>IF(OR(GradeSheet!$M13="W (Withdrawn)", GradeSheet!$M13="I (Incomplete)"), 0, IF(BD24&gt;=65%, 1, 0))</f>
        <v>0</v>
      </c>
      <c r="BQ24" s="133">
        <f>IF(OR(GradeSheet!$M13="W (Withdrawn)", GradeSheet!$M13="I (Incomplete)"), 0, IF(BE24&gt;=65%, 1, 0))</f>
        <v>0</v>
      </c>
      <c r="BR24" s="222">
        <f>IF(OR(GradeSheet!$M13="W (Withdrawn)", GradeSheet!$M13="I (Incomplete)"), 0, IF(BF24&gt;=65%, 1, 0))</f>
        <v>0</v>
      </c>
    </row>
    <row r="25" spans="1:70" ht="16.2" thickBot="1">
      <c r="A25" s="158">
        <v>5</v>
      </c>
      <c r="B25" s="142">
        <f>GradeSheet!B14</f>
        <v>173014050</v>
      </c>
      <c r="C25" s="162" t="str">
        <f>GradeSheet!C14</f>
        <v>Jahangir Alam Rajib</v>
      </c>
      <c r="D25" s="207">
        <v>9</v>
      </c>
      <c r="E25" s="207">
        <v>0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2</v>
      </c>
      <c r="L25" s="207">
        <v>0</v>
      </c>
      <c r="M25" s="207">
        <v>0</v>
      </c>
      <c r="N25" s="207">
        <v>0</v>
      </c>
      <c r="O25" s="207">
        <v>0</v>
      </c>
      <c r="P25" s="242">
        <v>0</v>
      </c>
      <c r="Q25" s="242">
        <v>8</v>
      </c>
      <c r="R25" s="242">
        <v>0</v>
      </c>
      <c r="S25" s="242">
        <v>0</v>
      </c>
      <c r="T25" s="242">
        <v>0</v>
      </c>
      <c r="U25" s="242">
        <v>0</v>
      </c>
      <c r="V25" s="242">
        <v>11</v>
      </c>
      <c r="W25" s="242">
        <v>0</v>
      </c>
      <c r="X25" s="242">
        <v>0</v>
      </c>
      <c r="Y25" s="242">
        <v>0</v>
      </c>
      <c r="Z25" s="242">
        <v>0</v>
      </c>
      <c r="AA25" s="242">
        <v>0</v>
      </c>
      <c r="AB25" s="209">
        <f t="shared" si="7"/>
        <v>20</v>
      </c>
      <c r="AC25" s="210">
        <f t="shared" si="8"/>
        <v>10</v>
      </c>
      <c r="AD25" s="210">
        <f t="shared" si="9"/>
        <v>0</v>
      </c>
      <c r="AE25" s="210">
        <f t="shared" si="10"/>
        <v>0</v>
      </c>
      <c r="AF25" s="210">
        <f t="shared" si="11"/>
        <v>0</v>
      </c>
      <c r="AG25" s="211">
        <f t="shared" si="12"/>
        <v>0</v>
      </c>
      <c r="AH25" s="213">
        <f t="shared" si="13"/>
        <v>0.5</v>
      </c>
      <c r="AI25" s="214">
        <f t="shared" si="14"/>
        <v>0.25</v>
      </c>
      <c r="AJ25" s="214">
        <f t="shared" si="15"/>
        <v>0</v>
      </c>
      <c r="AK25" s="214">
        <f t="shared" si="16"/>
        <v>0</v>
      </c>
      <c r="AL25" s="214">
        <f t="shared" si="17"/>
        <v>0</v>
      </c>
      <c r="AM25" s="216">
        <f t="shared" si="18"/>
        <v>0</v>
      </c>
      <c r="AN25" s="221">
        <f>IF(OR(GradeSheet!$M14="W (Withdrawn)", GradeSheet!$M14="I (Incomplete)"), 0, IF(AH25&gt;=65%, 1, 0))</f>
        <v>0</v>
      </c>
      <c r="AO25" s="133">
        <f>IF(OR(GradeSheet!$M14="W (Withdrawn)", GradeSheet!$M14="I (Incomplete)"), 0, IF(AI25&gt;=65%, 1, 0))</f>
        <v>0</v>
      </c>
      <c r="AP25" s="133">
        <f>IF(OR(GradeSheet!$M14="W (Withdrawn)", GradeSheet!$M14="I (Incomplete)"), 0, IF(AJ25&gt;=65%, 1, 0))</f>
        <v>0</v>
      </c>
      <c r="AQ25" s="133">
        <f>IF(OR(GradeSheet!$M14="W (Withdrawn)", GradeSheet!$M14="I (Incomplete)"), 0, IF(AK25&gt;=65%, 1, 0))</f>
        <v>0</v>
      </c>
      <c r="AR25" s="133">
        <f>IF(OR(GradeSheet!$M14="W (Withdrawn)", GradeSheet!$M14="I (Incomplete)"), 0, IF(AL25&gt;=65%, 1, 0))</f>
        <v>0</v>
      </c>
      <c r="AS25" s="222">
        <f>IF(OR(GradeSheet!$M14="W (Withdrawn)", GradeSheet!$M14="I (Incomplete)"), 0, IF(AM25&gt;=65%, 1, 0))</f>
        <v>0</v>
      </c>
      <c r="AT25" s="130"/>
      <c r="AU25" s="215">
        <f t="array" ref="AU25">IF($AT$15=0,0,MMULT($AH25:$AM25, AT$9:AT$14)/$AT$15)</f>
        <v>0.375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0.375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>
        <f t="array" ref="BC25">IF($BB$15=0,0,MMULT($AH25:$AM25, BB$9:BB$14)/$BB$15)</f>
        <v>0.375</v>
      </c>
      <c r="BD25" s="132">
        <f t="array" ref="BD25">IF($BC$15=0,0,MMULT($AH25:$AM25, BC$9:BC$14)/$BC$15)</f>
        <v>0.375</v>
      </c>
      <c r="BE25" s="132">
        <f t="array" ref="BE25">IF($BD$15=0,0,MMULT($AH25:$AM25, BD$9:BD$14)/$BD$15)</f>
        <v>0</v>
      </c>
      <c r="BF25" s="238">
        <f t="array" ref="BF25">IF($BE$15=0,0,MMULT($AH25:$AM25, BE$9:BE$14)/$BE$15)</f>
        <v>0</v>
      </c>
      <c r="BG25" s="217">
        <f>IF(OR(GradeSheet!$M14="W (Withdrawn)", GradeSheet!$M14="I (Incomplete)"), 0, IF(AU25&gt;=65%, 1, 0))</f>
        <v>0</v>
      </c>
      <c r="BH25" s="133">
        <f>IF(OR(GradeSheet!$M14="W (Withdrawn)", GradeSheet!$M14="I (Incomplete)"), 0, IF(AV25&gt;=65%, 1, 0))</f>
        <v>0</v>
      </c>
      <c r="BI25" s="133">
        <f>IF(OR(GradeSheet!$M14="W (Withdrawn)", GradeSheet!$M14="I (Incomplete)"), 0, IF(AW25&gt;=65%, 1, 0))</f>
        <v>0</v>
      </c>
      <c r="BJ25" s="133">
        <f>IF(OR(GradeSheet!$M14="W (Withdrawn)", GradeSheet!$M14="I (Incomplete)"), 0, IF(AX25&gt;=65%, 1, 0))</f>
        <v>0</v>
      </c>
      <c r="BK25" s="133">
        <f>IF(OR(GradeSheet!$M14="W (Withdrawn)", GradeSheet!$M14="I (Incomplete)"), 0, IF(AY25&gt;=65%, 1, 0))</f>
        <v>0</v>
      </c>
      <c r="BL25" s="133">
        <f>IF(OR(GradeSheet!$M14="W (Withdrawn)", GradeSheet!$M14="I (Incomplete)"), 0, IF(AZ25&gt;=65%, 1, 0))</f>
        <v>0</v>
      </c>
      <c r="BM25" s="133">
        <f>IF(OR(GradeSheet!$M14="W (Withdrawn)", GradeSheet!$M14="I (Incomplete)"), 0, IF(BA25&gt;=65%, 1, 0))</f>
        <v>0</v>
      </c>
      <c r="BN25" s="133">
        <f>IF(OR(GradeSheet!$M14="W (Withdrawn)", GradeSheet!$M14="I (Incomplete)"), 0, IF(BB25&gt;=65%, 1, 0))</f>
        <v>0</v>
      </c>
      <c r="BO25" s="133">
        <f>IF(OR(GradeSheet!$M14="W (Withdrawn)", GradeSheet!$M14="I (Incomplete)"), 0, IF(BC25&gt;=65%, 1, 0))</f>
        <v>0</v>
      </c>
      <c r="BP25" s="133">
        <f>IF(OR(GradeSheet!$M14="W (Withdrawn)", GradeSheet!$M14="I (Incomplete)"), 0, IF(BD25&gt;=65%, 1, 0))</f>
        <v>0</v>
      </c>
      <c r="BQ25" s="133">
        <f>IF(OR(GradeSheet!$M14="W (Withdrawn)", GradeSheet!$M14="I (Incomplete)"), 0, IF(BE25&gt;=65%, 1, 0))</f>
        <v>0</v>
      </c>
      <c r="BR25" s="222">
        <f>IF(OR(GradeSheet!$M14="W (Withdrawn)", GradeSheet!$M14="I (Incomplete)"), 0, IF(BF25&gt;=65%, 1, 0))</f>
        <v>0</v>
      </c>
    </row>
    <row r="26" spans="1:70" ht="16.2" thickBot="1">
      <c r="A26" s="157">
        <v>6</v>
      </c>
      <c r="B26" s="142">
        <f>GradeSheet!B15</f>
        <v>181014069</v>
      </c>
      <c r="C26" s="162" t="str">
        <f>GradeSheet!C15</f>
        <v>Issrat Sharmin Shuhi</v>
      </c>
      <c r="D26" s="207">
        <v>7</v>
      </c>
      <c r="E26" s="207">
        <v>0</v>
      </c>
      <c r="F26" s="207">
        <v>0</v>
      </c>
      <c r="G26" s="207">
        <v>0</v>
      </c>
      <c r="H26" s="207">
        <v>0</v>
      </c>
      <c r="I26" s="207">
        <v>0</v>
      </c>
      <c r="J26" s="207">
        <v>0</v>
      </c>
      <c r="K26" s="207">
        <v>9</v>
      </c>
      <c r="L26" s="207">
        <v>0</v>
      </c>
      <c r="M26" s="207">
        <v>0</v>
      </c>
      <c r="N26" s="207">
        <v>0</v>
      </c>
      <c r="O26" s="207">
        <v>0</v>
      </c>
      <c r="P26" s="242">
        <v>0</v>
      </c>
      <c r="Q26" s="242">
        <v>10</v>
      </c>
      <c r="R26" s="242">
        <v>0</v>
      </c>
      <c r="S26" s="242">
        <v>0</v>
      </c>
      <c r="T26" s="242">
        <v>0</v>
      </c>
      <c r="U26" s="242">
        <v>0</v>
      </c>
      <c r="V26" s="242">
        <v>4</v>
      </c>
      <c r="W26" s="242">
        <v>0</v>
      </c>
      <c r="X26" s="242">
        <v>0</v>
      </c>
      <c r="Y26" s="242">
        <v>0</v>
      </c>
      <c r="Z26" s="242">
        <v>0</v>
      </c>
      <c r="AA26" s="242">
        <v>0</v>
      </c>
      <c r="AB26" s="209">
        <f t="shared" si="7"/>
        <v>11</v>
      </c>
      <c r="AC26" s="210">
        <f t="shared" si="8"/>
        <v>19</v>
      </c>
      <c r="AD26" s="210">
        <f t="shared" si="9"/>
        <v>0</v>
      </c>
      <c r="AE26" s="210">
        <f t="shared" si="10"/>
        <v>0</v>
      </c>
      <c r="AF26" s="210">
        <f t="shared" si="11"/>
        <v>0</v>
      </c>
      <c r="AG26" s="211">
        <f t="shared" si="12"/>
        <v>0</v>
      </c>
      <c r="AH26" s="213">
        <f t="shared" si="13"/>
        <v>0.27500000000000002</v>
      </c>
      <c r="AI26" s="214">
        <f t="shared" si="14"/>
        <v>0.47499999999999998</v>
      </c>
      <c r="AJ26" s="214">
        <f t="shared" si="15"/>
        <v>0</v>
      </c>
      <c r="AK26" s="214">
        <f t="shared" si="16"/>
        <v>0</v>
      </c>
      <c r="AL26" s="214">
        <f t="shared" si="17"/>
        <v>0</v>
      </c>
      <c r="AM26" s="216">
        <f t="shared" si="18"/>
        <v>0</v>
      </c>
      <c r="AN26" s="221">
        <f>IF(OR(GradeSheet!$M15="W (Withdrawn)", GradeSheet!$M15="I (Incomplete)"), 0, IF(AH26&gt;=65%, 1, 0))</f>
        <v>0</v>
      </c>
      <c r="AO26" s="133">
        <f>IF(OR(GradeSheet!$M15="W (Withdrawn)", GradeSheet!$M15="I (Incomplete)"), 0, IF(AI26&gt;=65%, 1, 0))</f>
        <v>0</v>
      </c>
      <c r="AP26" s="133">
        <f>IF(OR(GradeSheet!$M15="W (Withdrawn)", GradeSheet!$M15="I (Incomplete)"), 0, IF(AJ26&gt;=65%, 1, 0))</f>
        <v>0</v>
      </c>
      <c r="AQ26" s="133">
        <f>IF(OR(GradeSheet!$M15="W (Withdrawn)", GradeSheet!$M15="I (Incomplete)"), 0, IF(AK26&gt;=65%, 1, 0))</f>
        <v>0</v>
      </c>
      <c r="AR26" s="133">
        <f>IF(OR(GradeSheet!$M15="W (Withdrawn)", GradeSheet!$M15="I (Incomplete)"), 0, IF(AL26&gt;=65%, 1, 0))</f>
        <v>0</v>
      </c>
      <c r="AS26" s="222">
        <f>IF(OR(GradeSheet!$M15="W (Withdrawn)", GradeSheet!$M15="I (Incomplete)"), 0, IF(AM26&gt;=65%, 1, 0))</f>
        <v>0</v>
      </c>
      <c r="AT26" s="130"/>
      <c r="AU26" s="215">
        <f t="array" ref="AU26">IF($AT$15=0,0,MMULT($AH26:$AM26, AT$9:AT$14)/$AT$15)</f>
        <v>0.375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0.375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>
        <f t="array" ref="BC26">IF($BB$15=0,0,MMULT($AH26:$AM26, BB$9:BB$14)/$BB$15)</f>
        <v>0.375</v>
      </c>
      <c r="BD26" s="132">
        <f t="array" ref="BD26">IF($BC$15=0,0,MMULT($AH26:$AM26, BC$9:BC$14)/$BC$15)</f>
        <v>0.375</v>
      </c>
      <c r="BE26" s="132">
        <f t="array" ref="BE26">IF($BD$15=0,0,MMULT($AH26:$AM26, BD$9:BD$14)/$BD$15)</f>
        <v>0</v>
      </c>
      <c r="BF26" s="238">
        <f t="array" ref="BF26">IF($BE$15=0,0,MMULT($AH26:$AM26, BE$9:BE$14)/$BE$15)</f>
        <v>0</v>
      </c>
      <c r="BG26" s="217">
        <f>IF(OR(GradeSheet!$M15="W (Withdrawn)", GradeSheet!$M15="I (Incomplete)"), 0, IF(AU26&gt;=65%, 1, 0))</f>
        <v>0</v>
      </c>
      <c r="BH26" s="133">
        <f>IF(OR(GradeSheet!$M15="W (Withdrawn)", GradeSheet!$M15="I (Incomplete)"), 0, IF(AV26&gt;=65%, 1, 0))</f>
        <v>0</v>
      </c>
      <c r="BI26" s="133">
        <f>IF(OR(GradeSheet!$M15="W (Withdrawn)", GradeSheet!$M15="I (Incomplete)"), 0, IF(AW26&gt;=65%, 1, 0))</f>
        <v>0</v>
      </c>
      <c r="BJ26" s="133">
        <f>IF(OR(GradeSheet!$M15="W (Withdrawn)", GradeSheet!$M15="I (Incomplete)"), 0, IF(AX26&gt;=65%, 1, 0))</f>
        <v>0</v>
      </c>
      <c r="BK26" s="133">
        <f>IF(OR(GradeSheet!$M15="W (Withdrawn)", GradeSheet!$M15="I (Incomplete)"), 0, IF(AY26&gt;=65%, 1, 0))</f>
        <v>0</v>
      </c>
      <c r="BL26" s="133">
        <f>IF(OR(GradeSheet!$M15="W (Withdrawn)", GradeSheet!$M15="I (Incomplete)"), 0, IF(AZ26&gt;=65%, 1, 0))</f>
        <v>0</v>
      </c>
      <c r="BM26" s="133">
        <f>IF(OR(GradeSheet!$M15="W (Withdrawn)", GradeSheet!$M15="I (Incomplete)"), 0, IF(BA26&gt;=65%, 1, 0))</f>
        <v>0</v>
      </c>
      <c r="BN26" s="133">
        <f>IF(OR(GradeSheet!$M15="W (Withdrawn)", GradeSheet!$M15="I (Incomplete)"), 0, IF(BB26&gt;=65%, 1, 0))</f>
        <v>0</v>
      </c>
      <c r="BO26" s="133">
        <f>IF(OR(GradeSheet!$M15="W (Withdrawn)", GradeSheet!$M15="I (Incomplete)"), 0, IF(BC26&gt;=65%, 1, 0))</f>
        <v>0</v>
      </c>
      <c r="BP26" s="133">
        <f>IF(OR(GradeSheet!$M15="W (Withdrawn)", GradeSheet!$M15="I (Incomplete)"), 0, IF(BD26&gt;=65%, 1, 0))</f>
        <v>0</v>
      </c>
      <c r="BQ26" s="133">
        <f>IF(OR(GradeSheet!$M15="W (Withdrawn)", GradeSheet!$M15="I (Incomplete)"), 0, IF(BE26&gt;=65%, 1, 0))</f>
        <v>0</v>
      </c>
      <c r="BR26" s="222">
        <f>IF(OR(GradeSheet!$M15="W (Withdrawn)", GradeSheet!$M15="I (Incomplete)"), 0, IF(BF26&gt;=65%, 1, 0))</f>
        <v>0</v>
      </c>
    </row>
    <row r="27" spans="1:70" ht="15.75" customHeight="1" thickBot="1">
      <c r="A27" s="158">
        <v>7</v>
      </c>
      <c r="B27" s="142">
        <f>GradeSheet!B16</f>
        <v>181014073</v>
      </c>
      <c r="C27" s="162" t="str">
        <f>GradeSheet!C16</f>
        <v>Abu Saddat Mohammad Sayem</v>
      </c>
      <c r="D27" s="207">
        <v>0</v>
      </c>
      <c r="E27" s="207">
        <v>0</v>
      </c>
      <c r="F27" s="207">
        <v>0</v>
      </c>
      <c r="G27" s="207">
        <v>0</v>
      </c>
      <c r="H27" s="207">
        <v>0</v>
      </c>
      <c r="I27" s="207">
        <v>0</v>
      </c>
      <c r="J27" s="207">
        <v>0</v>
      </c>
      <c r="K27" s="207">
        <v>0</v>
      </c>
      <c r="L27" s="207">
        <v>0</v>
      </c>
      <c r="M27" s="207">
        <v>0</v>
      </c>
      <c r="N27" s="207">
        <v>0</v>
      </c>
      <c r="O27" s="207">
        <v>0</v>
      </c>
      <c r="P27" s="242">
        <v>0</v>
      </c>
      <c r="Q27" s="242">
        <v>7</v>
      </c>
      <c r="R27" s="242">
        <v>0</v>
      </c>
      <c r="S27" s="242">
        <v>0</v>
      </c>
      <c r="T27" s="242">
        <v>0</v>
      </c>
      <c r="U27" s="242">
        <v>0</v>
      </c>
      <c r="V27" s="242">
        <v>4</v>
      </c>
      <c r="W27" s="242">
        <v>0</v>
      </c>
      <c r="X27" s="242">
        <v>0</v>
      </c>
      <c r="Y27" s="242">
        <v>0</v>
      </c>
      <c r="Z27" s="242">
        <v>0</v>
      </c>
      <c r="AA27" s="242">
        <v>0</v>
      </c>
      <c r="AB27" s="209">
        <f t="shared" si="7"/>
        <v>4</v>
      </c>
      <c r="AC27" s="210">
        <f t="shared" si="8"/>
        <v>7</v>
      </c>
      <c r="AD27" s="210">
        <f t="shared" si="9"/>
        <v>0</v>
      </c>
      <c r="AE27" s="210">
        <f t="shared" si="10"/>
        <v>0</v>
      </c>
      <c r="AF27" s="210">
        <f t="shared" si="11"/>
        <v>0</v>
      </c>
      <c r="AG27" s="211">
        <f t="shared" si="12"/>
        <v>0</v>
      </c>
      <c r="AH27" s="213">
        <f t="shared" si="13"/>
        <v>0.1</v>
      </c>
      <c r="AI27" s="214">
        <f t="shared" si="14"/>
        <v>0.17499999999999999</v>
      </c>
      <c r="AJ27" s="214">
        <f t="shared" si="15"/>
        <v>0</v>
      </c>
      <c r="AK27" s="214">
        <f t="shared" si="16"/>
        <v>0</v>
      </c>
      <c r="AL27" s="214">
        <f t="shared" si="17"/>
        <v>0</v>
      </c>
      <c r="AM27" s="216">
        <f t="shared" si="18"/>
        <v>0</v>
      </c>
      <c r="AN27" s="221">
        <f>IF(OR(GradeSheet!$M16="W (Withdrawn)", GradeSheet!$M16="I (Incomplete)"), 0, IF(AH27&gt;=65%, 1, 0))</f>
        <v>0</v>
      </c>
      <c r="AO27" s="133">
        <f>IF(OR(GradeSheet!$M16="W (Withdrawn)", GradeSheet!$M16="I (Incomplete)"), 0, IF(AI27&gt;=65%, 1, 0))</f>
        <v>0</v>
      </c>
      <c r="AP27" s="133">
        <f>IF(OR(GradeSheet!$M16="W (Withdrawn)", GradeSheet!$M16="I (Incomplete)"), 0, IF(AJ27&gt;=65%, 1, 0))</f>
        <v>0</v>
      </c>
      <c r="AQ27" s="133">
        <f>IF(OR(GradeSheet!$M16="W (Withdrawn)", GradeSheet!$M16="I (Incomplete)"), 0, IF(AK27&gt;=65%, 1, 0))</f>
        <v>0</v>
      </c>
      <c r="AR27" s="133">
        <f>IF(OR(GradeSheet!$M16="W (Withdrawn)", GradeSheet!$M16="I (Incomplete)"), 0, IF(AL27&gt;=65%, 1, 0))</f>
        <v>0</v>
      </c>
      <c r="AS27" s="222">
        <f>IF(OR(GradeSheet!$M16="W (Withdrawn)", GradeSheet!$M16="I (Incomplete)"), 0, IF(AM27&gt;=65%, 1, 0))</f>
        <v>0</v>
      </c>
      <c r="AT27" s="130"/>
      <c r="AU27" s="215">
        <f t="array" ref="AU27">IF($AT$15=0,0,MMULT($AH27:$AM27, AT$9:AT$14)/$AT$15)</f>
        <v>0.13750000000000001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0.13750000000000001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>
        <f t="array" ref="BC27">IF($BB$15=0,0,MMULT($AH27:$AM27, BB$9:BB$14)/$BB$15)</f>
        <v>0.13750000000000001</v>
      </c>
      <c r="BD27" s="132">
        <f t="array" ref="BD27">IF($BC$15=0,0,MMULT($AH27:$AM27, BC$9:BC$14)/$BC$15)</f>
        <v>0.13750000000000001</v>
      </c>
      <c r="BE27" s="132">
        <f t="array" ref="BE27">IF($BD$15=0,0,MMULT($AH27:$AM27, BD$9:BD$14)/$BD$15)</f>
        <v>0</v>
      </c>
      <c r="BF27" s="238">
        <f t="array" ref="BF27">IF($BE$15=0,0,MMULT($AH27:$AM27, BE$9:BE$14)/$BE$15)</f>
        <v>0</v>
      </c>
      <c r="BG27" s="217">
        <f>IF(OR(GradeSheet!$M16="W (Withdrawn)", GradeSheet!$M16="I (Incomplete)"), 0, IF(AU27&gt;=65%, 1, 0))</f>
        <v>0</v>
      </c>
      <c r="BH27" s="133">
        <f>IF(OR(GradeSheet!$M16="W (Withdrawn)", GradeSheet!$M16="I (Incomplete)"), 0, IF(AV27&gt;=65%, 1, 0))</f>
        <v>0</v>
      </c>
      <c r="BI27" s="133">
        <f>IF(OR(GradeSheet!$M16="W (Withdrawn)", GradeSheet!$M16="I (Incomplete)"), 0, IF(AW27&gt;=65%, 1, 0))</f>
        <v>0</v>
      </c>
      <c r="BJ27" s="133">
        <f>IF(OR(GradeSheet!$M16="W (Withdrawn)", GradeSheet!$M16="I (Incomplete)"), 0, IF(AX27&gt;=65%, 1, 0))</f>
        <v>0</v>
      </c>
      <c r="BK27" s="133">
        <f>IF(OR(GradeSheet!$M16="W (Withdrawn)", GradeSheet!$M16="I (Incomplete)"), 0, IF(AY27&gt;=65%, 1, 0))</f>
        <v>0</v>
      </c>
      <c r="BL27" s="133">
        <f>IF(OR(GradeSheet!$M16="W (Withdrawn)", GradeSheet!$M16="I (Incomplete)"), 0, IF(AZ27&gt;=65%, 1, 0))</f>
        <v>0</v>
      </c>
      <c r="BM27" s="133">
        <f>IF(OR(GradeSheet!$M16="W (Withdrawn)", GradeSheet!$M16="I (Incomplete)"), 0, IF(BA27&gt;=65%, 1, 0))</f>
        <v>0</v>
      </c>
      <c r="BN27" s="133">
        <f>IF(OR(GradeSheet!$M16="W (Withdrawn)", GradeSheet!$M16="I (Incomplete)"), 0, IF(BB27&gt;=65%, 1, 0))</f>
        <v>0</v>
      </c>
      <c r="BO27" s="133">
        <f>IF(OR(GradeSheet!$M16="W (Withdrawn)", GradeSheet!$M16="I (Incomplete)"), 0, IF(BC27&gt;=65%, 1, 0))</f>
        <v>0</v>
      </c>
      <c r="BP27" s="133">
        <f>IF(OR(GradeSheet!$M16="W (Withdrawn)", GradeSheet!$M16="I (Incomplete)"), 0, IF(BD27&gt;=65%, 1, 0))</f>
        <v>0</v>
      </c>
      <c r="BQ27" s="133">
        <f>IF(OR(GradeSheet!$M16="W (Withdrawn)", GradeSheet!$M16="I (Incomplete)"), 0, IF(BE27&gt;=65%, 1, 0))</f>
        <v>0</v>
      </c>
      <c r="BR27" s="222">
        <f>IF(OR(GradeSheet!$M16="W (Withdrawn)", GradeSheet!$M16="I (Incomplete)"), 0, IF(BF27&gt;=65%, 1, 0))</f>
        <v>0</v>
      </c>
    </row>
    <row r="28" spans="1:70" ht="15.75" customHeight="1" thickBot="1">
      <c r="A28" s="157">
        <v>8</v>
      </c>
      <c r="B28" s="142">
        <f>GradeSheet!B17</f>
        <v>181014124</v>
      </c>
      <c r="C28" s="162" t="str">
        <f>GradeSheet!C17</f>
        <v>*Sazeda Akter</v>
      </c>
      <c r="D28" s="207">
        <v>5.5</v>
      </c>
      <c r="E28" s="207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42">
        <v>0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7</v>
      </c>
      <c r="W28" s="242">
        <v>0</v>
      </c>
      <c r="X28" s="242">
        <v>0</v>
      </c>
      <c r="Y28" s="242">
        <v>0</v>
      </c>
      <c r="Z28" s="242">
        <v>0</v>
      </c>
      <c r="AA28" s="242">
        <v>0</v>
      </c>
      <c r="AB28" s="209">
        <f t="shared" si="7"/>
        <v>12.5</v>
      </c>
      <c r="AC28" s="210">
        <f t="shared" si="8"/>
        <v>0</v>
      </c>
      <c r="AD28" s="210">
        <f t="shared" si="9"/>
        <v>0</v>
      </c>
      <c r="AE28" s="210">
        <f t="shared" si="10"/>
        <v>0</v>
      </c>
      <c r="AF28" s="210">
        <f t="shared" si="11"/>
        <v>0</v>
      </c>
      <c r="AG28" s="211">
        <f t="shared" si="12"/>
        <v>0</v>
      </c>
      <c r="AH28" s="213">
        <f t="shared" si="13"/>
        <v>0.3125</v>
      </c>
      <c r="AI28" s="214">
        <f t="shared" si="14"/>
        <v>0</v>
      </c>
      <c r="AJ28" s="214">
        <f t="shared" si="15"/>
        <v>0</v>
      </c>
      <c r="AK28" s="214">
        <f t="shared" si="16"/>
        <v>0</v>
      </c>
      <c r="AL28" s="214">
        <f t="shared" si="17"/>
        <v>0</v>
      </c>
      <c r="AM28" s="216">
        <f t="shared" si="18"/>
        <v>0</v>
      </c>
      <c r="AN28" s="221">
        <f>IF(OR(GradeSheet!$M17="W (Withdrawn)", GradeSheet!$M17="I (Incomplete)"), 0, IF(AH28&gt;=65%, 1, 0))</f>
        <v>0</v>
      </c>
      <c r="AO28" s="133">
        <f>IF(OR(GradeSheet!$M17="W (Withdrawn)", GradeSheet!$M17="I (Incomplete)"), 0, IF(AI28&gt;=65%, 1, 0))</f>
        <v>0</v>
      </c>
      <c r="AP28" s="133">
        <f>IF(OR(GradeSheet!$M17="W (Withdrawn)", GradeSheet!$M17="I (Incomplete)"), 0, IF(AJ28&gt;=65%, 1, 0))</f>
        <v>0</v>
      </c>
      <c r="AQ28" s="133">
        <f>IF(OR(GradeSheet!$M17="W (Withdrawn)", GradeSheet!$M17="I (Incomplete)"), 0, IF(AK28&gt;=65%, 1, 0))</f>
        <v>0</v>
      </c>
      <c r="AR28" s="133">
        <f>IF(OR(GradeSheet!$M17="W (Withdrawn)", GradeSheet!$M17="I (Incomplete)"), 0, IF(AL28&gt;=65%, 1, 0))</f>
        <v>0</v>
      </c>
      <c r="AS28" s="222">
        <f>IF(OR(GradeSheet!$M17="W (Withdrawn)", GradeSheet!$M17="I (Incomplete)"), 0, IF(AM28&gt;=65%, 1, 0))</f>
        <v>0</v>
      </c>
      <c r="AT28" s="130"/>
      <c r="AU28" s="215">
        <f t="array" ref="AU28">IF($AT$15=0,0,MMULT($AH28:$AM28, AT$9:AT$14)/$AT$15)</f>
        <v>0.15625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0.15625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>
        <f t="array" ref="BC28">IF($BB$15=0,0,MMULT($AH28:$AM28, BB$9:BB$14)/$BB$15)</f>
        <v>0.15625</v>
      </c>
      <c r="BD28" s="132">
        <f t="array" ref="BD28">IF($BC$15=0,0,MMULT($AH28:$AM28, BC$9:BC$14)/$BC$15)</f>
        <v>0.15625</v>
      </c>
      <c r="BE28" s="132">
        <f t="array" ref="BE28">IF($BD$15=0,0,MMULT($AH28:$AM28, BD$9:BD$14)/$BD$15)</f>
        <v>0</v>
      </c>
      <c r="BF28" s="238">
        <f t="array" ref="BF28">IF($BE$15=0,0,MMULT($AH28:$AM28, BE$9:BE$14)/$BE$15)</f>
        <v>0</v>
      </c>
      <c r="BG28" s="217">
        <f>IF(OR(GradeSheet!$M17="W (Withdrawn)", GradeSheet!$M17="I (Incomplete)"), 0, IF(AU28&gt;=65%, 1, 0))</f>
        <v>0</v>
      </c>
      <c r="BH28" s="133">
        <f>IF(OR(GradeSheet!$M17="W (Withdrawn)", GradeSheet!$M17="I (Incomplete)"), 0, IF(AV28&gt;=65%, 1, 0))</f>
        <v>0</v>
      </c>
      <c r="BI28" s="133">
        <f>IF(OR(GradeSheet!$M17="W (Withdrawn)", GradeSheet!$M17="I (Incomplete)"), 0, IF(AW28&gt;=65%, 1, 0))</f>
        <v>0</v>
      </c>
      <c r="BJ28" s="133">
        <f>IF(OR(GradeSheet!$M17="W (Withdrawn)", GradeSheet!$M17="I (Incomplete)"), 0, IF(AX28&gt;=65%, 1, 0))</f>
        <v>0</v>
      </c>
      <c r="BK28" s="133">
        <f>IF(OR(GradeSheet!$M17="W (Withdrawn)", GradeSheet!$M17="I (Incomplete)"), 0, IF(AY28&gt;=65%, 1, 0))</f>
        <v>0</v>
      </c>
      <c r="BL28" s="133">
        <f>IF(OR(GradeSheet!$M17="W (Withdrawn)", GradeSheet!$M17="I (Incomplete)"), 0, IF(AZ28&gt;=65%, 1, 0))</f>
        <v>0</v>
      </c>
      <c r="BM28" s="133">
        <f>IF(OR(GradeSheet!$M17="W (Withdrawn)", GradeSheet!$M17="I (Incomplete)"), 0, IF(BA28&gt;=65%, 1, 0))</f>
        <v>0</v>
      </c>
      <c r="BN28" s="133">
        <f>IF(OR(GradeSheet!$M17="W (Withdrawn)", GradeSheet!$M17="I (Incomplete)"), 0, IF(BB28&gt;=65%, 1, 0))</f>
        <v>0</v>
      </c>
      <c r="BO28" s="133">
        <f>IF(OR(GradeSheet!$M17="W (Withdrawn)", GradeSheet!$M17="I (Incomplete)"), 0, IF(BC28&gt;=65%, 1, 0))</f>
        <v>0</v>
      </c>
      <c r="BP28" s="133">
        <f>IF(OR(GradeSheet!$M17="W (Withdrawn)", GradeSheet!$M17="I (Incomplete)"), 0, IF(BD28&gt;=65%, 1, 0))</f>
        <v>0</v>
      </c>
      <c r="BQ28" s="133">
        <f>IF(OR(GradeSheet!$M17="W (Withdrawn)", GradeSheet!$M17="I (Incomplete)"), 0, IF(BE28&gt;=65%, 1, 0))</f>
        <v>0</v>
      </c>
      <c r="BR28" s="222">
        <f>IF(OR(GradeSheet!$M17="W (Withdrawn)", GradeSheet!$M17="I (Incomplete)"), 0, IF(BF28&gt;=65%, 1, 0))</f>
        <v>0</v>
      </c>
    </row>
    <row r="29" spans="1:70" ht="15.75" customHeight="1" thickBot="1">
      <c r="A29" s="158">
        <v>9</v>
      </c>
      <c r="B29" s="142">
        <f>GradeSheet!B18</f>
        <v>182014003</v>
      </c>
      <c r="C29" s="162" t="str">
        <f>GradeSheet!C18</f>
        <v>Sohanur Rahman</v>
      </c>
      <c r="D29" s="207">
        <v>6.5</v>
      </c>
      <c r="E29" s="207">
        <v>0</v>
      </c>
      <c r="F29" s="207">
        <v>0</v>
      </c>
      <c r="G29" s="207">
        <v>0</v>
      </c>
      <c r="H29" s="207">
        <v>0</v>
      </c>
      <c r="I29" s="207">
        <v>0</v>
      </c>
      <c r="J29" s="207">
        <v>0</v>
      </c>
      <c r="K29" s="207">
        <v>0</v>
      </c>
      <c r="L29" s="207">
        <v>0</v>
      </c>
      <c r="M29" s="207">
        <v>0</v>
      </c>
      <c r="N29" s="207">
        <v>0</v>
      </c>
      <c r="O29" s="207">
        <v>0</v>
      </c>
      <c r="P29" s="242">
        <v>0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2</v>
      </c>
      <c r="W29" s="242">
        <v>0</v>
      </c>
      <c r="X29" s="242">
        <v>0</v>
      </c>
      <c r="Y29" s="242">
        <v>0</v>
      </c>
      <c r="Z29" s="242">
        <v>0</v>
      </c>
      <c r="AA29" s="242">
        <v>0</v>
      </c>
      <c r="AB29" s="209">
        <f t="shared" si="7"/>
        <v>8.5</v>
      </c>
      <c r="AC29" s="210">
        <f t="shared" si="8"/>
        <v>0</v>
      </c>
      <c r="AD29" s="210">
        <f t="shared" si="9"/>
        <v>0</v>
      </c>
      <c r="AE29" s="210">
        <f t="shared" si="10"/>
        <v>0</v>
      </c>
      <c r="AF29" s="210">
        <f t="shared" si="11"/>
        <v>0</v>
      </c>
      <c r="AG29" s="211">
        <f t="shared" si="12"/>
        <v>0</v>
      </c>
      <c r="AH29" s="213">
        <f t="shared" si="13"/>
        <v>0.21249999999999999</v>
      </c>
      <c r="AI29" s="214">
        <f t="shared" si="14"/>
        <v>0</v>
      </c>
      <c r="AJ29" s="214">
        <f t="shared" si="15"/>
        <v>0</v>
      </c>
      <c r="AK29" s="214">
        <f t="shared" si="16"/>
        <v>0</v>
      </c>
      <c r="AL29" s="214">
        <f t="shared" si="17"/>
        <v>0</v>
      </c>
      <c r="AM29" s="216">
        <f t="shared" si="18"/>
        <v>0</v>
      </c>
      <c r="AN29" s="221">
        <f>IF(OR(GradeSheet!$M18="W (Withdrawn)", GradeSheet!$M18="I (Incomplete)"), 0, IF(AH29&gt;=65%, 1, 0))</f>
        <v>0</v>
      </c>
      <c r="AO29" s="133">
        <f>IF(OR(GradeSheet!$M18="W (Withdrawn)", GradeSheet!$M18="I (Incomplete)"), 0, IF(AI29&gt;=65%, 1, 0))</f>
        <v>0</v>
      </c>
      <c r="AP29" s="133">
        <f>IF(OR(GradeSheet!$M18="W (Withdrawn)", GradeSheet!$M18="I (Incomplete)"), 0, IF(AJ29&gt;=65%, 1, 0))</f>
        <v>0</v>
      </c>
      <c r="AQ29" s="133">
        <f>IF(OR(GradeSheet!$M18="W (Withdrawn)", GradeSheet!$M18="I (Incomplete)"), 0, IF(AK29&gt;=65%, 1, 0))</f>
        <v>0</v>
      </c>
      <c r="AR29" s="133">
        <f>IF(OR(GradeSheet!$M18="W (Withdrawn)", GradeSheet!$M18="I (Incomplete)"), 0, IF(AL29&gt;=65%, 1, 0))</f>
        <v>0</v>
      </c>
      <c r="AS29" s="222">
        <f>IF(OR(GradeSheet!$M18="W (Withdrawn)", GradeSheet!$M18="I (Incomplete)"), 0, IF(AM29&gt;=65%, 1, 0))</f>
        <v>0</v>
      </c>
      <c r="AT29" s="130"/>
      <c r="AU29" s="215">
        <f t="array" ref="AU29">IF($AT$15=0,0,MMULT($AH29:$AM29, AT$9:AT$14)/$AT$15)</f>
        <v>0.10625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0.10625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>
        <f t="array" ref="BC29">IF($BB$15=0,0,MMULT($AH29:$AM29, BB$9:BB$14)/$BB$15)</f>
        <v>0.10625</v>
      </c>
      <c r="BD29" s="132">
        <f t="array" ref="BD29">IF($BC$15=0,0,MMULT($AH29:$AM29, BC$9:BC$14)/$BC$15)</f>
        <v>0.10625</v>
      </c>
      <c r="BE29" s="132">
        <f t="array" ref="BE29">IF($BD$15=0,0,MMULT($AH29:$AM29, BD$9:BD$14)/$BD$15)</f>
        <v>0</v>
      </c>
      <c r="BF29" s="238">
        <f t="array" ref="BF29">IF($BE$15=0,0,MMULT($AH29:$AM29, BE$9:BE$14)/$BE$15)</f>
        <v>0</v>
      </c>
      <c r="BG29" s="217">
        <f>IF(OR(GradeSheet!$M18="W (Withdrawn)", GradeSheet!$M18="I (Incomplete)"), 0, IF(AU29&gt;=65%, 1, 0))</f>
        <v>0</v>
      </c>
      <c r="BH29" s="133">
        <f>IF(OR(GradeSheet!$M18="W (Withdrawn)", GradeSheet!$M18="I (Incomplete)"), 0, IF(AV29&gt;=65%, 1, 0))</f>
        <v>0</v>
      </c>
      <c r="BI29" s="133">
        <f>IF(OR(GradeSheet!$M18="W (Withdrawn)", GradeSheet!$M18="I (Incomplete)"), 0, IF(AW29&gt;=65%, 1, 0))</f>
        <v>0</v>
      </c>
      <c r="BJ29" s="133">
        <f>IF(OR(GradeSheet!$M18="W (Withdrawn)", GradeSheet!$M18="I (Incomplete)"), 0, IF(AX29&gt;=65%, 1, 0))</f>
        <v>0</v>
      </c>
      <c r="BK29" s="133">
        <f>IF(OR(GradeSheet!$M18="W (Withdrawn)", GradeSheet!$M18="I (Incomplete)"), 0, IF(AY29&gt;=65%, 1, 0))</f>
        <v>0</v>
      </c>
      <c r="BL29" s="133">
        <f>IF(OR(GradeSheet!$M18="W (Withdrawn)", GradeSheet!$M18="I (Incomplete)"), 0, IF(AZ29&gt;=65%, 1, 0))</f>
        <v>0</v>
      </c>
      <c r="BM29" s="133">
        <f>IF(OR(GradeSheet!$M18="W (Withdrawn)", GradeSheet!$M18="I (Incomplete)"), 0, IF(BA29&gt;=65%, 1, 0))</f>
        <v>0</v>
      </c>
      <c r="BN29" s="133">
        <f>IF(OR(GradeSheet!$M18="W (Withdrawn)", GradeSheet!$M18="I (Incomplete)"), 0, IF(BB29&gt;=65%, 1, 0))</f>
        <v>0</v>
      </c>
      <c r="BO29" s="133">
        <f>IF(OR(GradeSheet!$M18="W (Withdrawn)", GradeSheet!$M18="I (Incomplete)"), 0, IF(BC29&gt;=65%, 1, 0))</f>
        <v>0</v>
      </c>
      <c r="BP29" s="133">
        <f>IF(OR(GradeSheet!$M18="W (Withdrawn)", GradeSheet!$M18="I (Incomplete)"), 0, IF(BD29&gt;=65%, 1, 0))</f>
        <v>0</v>
      </c>
      <c r="BQ29" s="133">
        <f>IF(OR(GradeSheet!$M18="W (Withdrawn)", GradeSheet!$M18="I (Incomplete)"), 0, IF(BE29&gt;=65%, 1, 0))</f>
        <v>0</v>
      </c>
      <c r="BR29" s="222">
        <f>IF(OR(GradeSheet!$M18="W (Withdrawn)", GradeSheet!$M18="I (Incomplete)"), 0, IF(BF29&gt;=65%, 1, 0))</f>
        <v>0</v>
      </c>
    </row>
    <row r="30" spans="1:70" ht="15.75" customHeight="1" thickBot="1">
      <c r="A30" s="157">
        <v>10</v>
      </c>
      <c r="B30" s="142">
        <f>GradeSheet!B19</f>
        <v>182014006</v>
      </c>
      <c r="C30" s="162" t="str">
        <f>GradeSheet!C19</f>
        <v>Nisa Akter</v>
      </c>
      <c r="D30" s="207">
        <v>10.5</v>
      </c>
      <c r="E30" s="207">
        <v>0</v>
      </c>
      <c r="F30" s="207">
        <v>0</v>
      </c>
      <c r="G30" s="207">
        <v>0</v>
      </c>
      <c r="H30" s="207">
        <v>0</v>
      </c>
      <c r="I30" s="207">
        <v>0</v>
      </c>
      <c r="J30" s="207">
        <v>0</v>
      </c>
      <c r="K30" s="207">
        <v>2</v>
      </c>
      <c r="L30" s="207">
        <v>0</v>
      </c>
      <c r="M30" s="207">
        <v>0</v>
      </c>
      <c r="N30" s="207">
        <v>0</v>
      </c>
      <c r="O30" s="207">
        <v>0</v>
      </c>
      <c r="P30" s="242">
        <v>0</v>
      </c>
      <c r="Q30" s="242">
        <v>7</v>
      </c>
      <c r="R30" s="242">
        <v>0</v>
      </c>
      <c r="S30" s="242">
        <v>0</v>
      </c>
      <c r="T30" s="242">
        <v>0</v>
      </c>
      <c r="U30" s="242">
        <v>0</v>
      </c>
      <c r="V30" s="242">
        <v>14</v>
      </c>
      <c r="W30" s="242">
        <v>0</v>
      </c>
      <c r="X30" s="242">
        <v>0</v>
      </c>
      <c r="Y30" s="242">
        <v>0</v>
      </c>
      <c r="Z30" s="242">
        <v>0</v>
      </c>
      <c r="AA30" s="242">
        <v>0</v>
      </c>
      <c r="AB30" s="209">
        <f t="shared" si="7"/>
        <v>24.5</v>
      </c>
      <c r="AC30" s="210">
        <f t="shared" si="8"/>
        <v>9</v>
      </c>
      <c r="AD30" s="210">
        <f t="shared" si="9"/>
        <v>0</v>
      </c>
      <c r="AE30" s="210">
        <f t="shared" si="10"/>
        <v>0</v>
      </c>
      <c r="AF30" s="210">
        <f t="shared" si="11"/>
        <v>0</v>
      </c>
      <c r="AG30" s="211">
        <f t="shared" si="12"/>
        <v>0</v>
      </c>
      <c r="AH30" s="213">
        <f t="shared" si="13"/>
        <v>0.61250000000000004</v>
      </c>
      <c r="AI30" s="214">
        <f t="shared" si="14"/>
        <v>0.22500000000000001</v>
      </c>
      <c r="AJ30" s="214">
        <f t="shared" si="15"/>
        <v>0</v>
      </c>
      <c r="AK30" s="214">
        <f t="shared" si="16"/>
        <v>0</v>
      </c>
      <c r="AL30" s="214">
        <f t="shared" si="17"/>
        <v>0</v>
      </c>
      <c r="AM30" s="216">
        <f t="shared" si="18"/>
        <v>0</v>
      </c>
      <c r="AN30" s="221">
        <f>IF(OR(GradeSheet!$M19="W (Withdrawn)", GradeSheet!$M19="I (Incomplete)"), 0, IF(AH30&gt;=65%, 1, 0))</f>
        <v>0</v>
      </c>
      <c r="AO30" s="133">
        <f>IF(OR(GradeSheet!$M19="W (Withdrawn)", GradeSheet!$M19="I (Incomplete)"), 0, IF(AI30&gt;=65%, 1, 0))</f>
        <v>0</v>
      </c>
      <c r="AP30" s="133">
        <f>IF(OR(GradeSheet!$M19="W (Withdrawn)", GradeSheet!$M19="I (Incomplete)"), 0, IF(AJ30&gt;=65%, 1, 0))</f>
        <v>0</v>
      </c>
      <c r="AQ30" s="133">
        <f>IF(OR(GradeSheet!$M19="W (Withdrawn)", GradeSheet!$M19="I (Incomplete)"), 0, IF(AK30&gt;=65%, 1, 0))</f>
        <v>0</v>
      </c>
      <c r="AR30" s="133">
        <f>IF(OR(GradeSheet!$M19="W (Withdrawn)", GradeSheet!$M19="I (Incomplete)"), 0, IF(AL30&gt;=65%, 1, 0))</f>
        <v>0</v>
      </c>
      <c r="AS30" s="222">
        <f>IF(OR(GradeSheet!$M19="W (Withdrawn)", GradeSheet!$M19="I (Incomplete)"), 0, IF(AM30&gt;=65%, 1, 0))</f>
        <v>0</v>
      </c>
      <c r="AT30" s="130"/>
      <c r="AU30" s="215">
        <f t="array" ref="AU30">IF($AT$15=0,0,MMULT($AH30:$AM30, AT$9:AT$14)/$AT$15)</f>
        <v>0.41875000000000001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0.41875000000000001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>
        <f t="array" ref="BC30">IF($BB$15=0,0,MMULT($AH30:$AM30, BB$9:BB$14)/$BB$15)</f>
        <v>0.41875000000000001</v>
      </c>
      <c r="BD30" s="132">
        <f t="array" ref="BD30">IF($BC$15=0,0,MMULT($AH30:$AM30, BC$9:BC$14)/$BC$15)</f>
        <v>0.41875000000000001</v>
      </c>
      <c r="BE30" s="132">
        <f t="array" ref="BE30">IF($BD$15=0,0,MMULT($AH30:$AM30, BD$9:BD$14)/$BD$15)</f>
        <v>0</v>
      </c>
      <c r="BF30" s="238">
        <f t="array" ref="BF30">IF($BE$15=0,0,MMULT($AH30:$AM30, BE$9:BE$14)/$BE$15)</f>
        <v>0</v>
      </c>
      <c r="BG30" s="217">
        <f>IF(OR(GradeSheet!$M19="W (Withdrawn)", GradeSheet!$M19="I (Incomplete)"), 0, IF(AU30&gt;=65%, 1, 0))</f>
        <v>0</v>
      </c>
      <c r="BH30" s="133">
        <f>IF(OR(GradeSheet!$M19="W (Withdrawn)", GradeSheet!$M19="I (Incomplete)"), 0, IF(AV30&gt;=65%, 1, 0))</f>
        <v>0</v>
      </c>
      <c r="BI30" s="133">
        <f>IF(OR(GradeSheet!$M19="W (Withdrawn)", GradeSheet!$M19="I (Incomplete)"), 0, IF(AW30&gt;=65%, 1, 0))</f>
        <v>0</v>
      </c>
      <c r="BJ30" s="133">
        <f>IF(OR(GradeSheet!$M19="W (Withdrawn)", GradeSheet!$M19="I (Incomplete)"), 0, IF(AX30&gt;=65%, 1, 0))</f>
        <v>0</v>
      </c>
      <c r="BK30" s="133">
        <f>IF(OR(GradeSheet!$M19="W (Withdrawn)", GradeSheet!$M19="I (Incomplete)"), 0, IF(AY30&gt;=65%, 1, 0))</f>
        <v>0</v>
      </c>
      <c r="BL30" s="133">
        <f>IF(OR(GradeSheet!$M19="W (Withdrawn)", GradeSheet!$M19="I (Incomplete)"), 0, IF(AZ30&gt;=65%, 1, 0))</f>
        <v>0</v>
      </c>
      <c r="BM30" s="133">
        <f>IF(OR(GradeSheet!$M19="W (Withdrawn)", GradeSheet!$M19="I (Incomplete)"), 0, IF(BA30&gt;=65%, 1, 0))</f>
        <v>0</v>
      </c>
      <c r="BN30" s="133">
        <f>IF(OR(GradeSheet!$M19="W (Withdrawn)", GradeSheet!$M19="I (Incomplete)"), 0, IF(BB30&gt;=65%, 1, 0))</f>
        <v>0</v>
      </c>
      <c r="BO30" s="133">
        <f>IF(OR(GradeSheet!$M19="W (Withdrawn)", GradeSheet!$M19="I (Incomplete)"), 0, IF(BC30&gt;=65%, 1, 0))</f>
        <v>0</v>
      </c>
      <c r="BP30" s="133">
        <f>IF(OR(GradeSheet!$M19="W (Withdrawn)", GradeSheet!$M19="I (Incomplete)"), 0, IF(BD30&gt;=65%, 1, 0))</f>
        <v>0</v>
      </c>
      <c r="BQ30" s="133">
        <f>IF(OR(GradeSheet!$M19="W (Withdrawn)", GradeSheet!$M19="I (Incomplete)"), 0, IF(BE30&gt;=65%, 1, 0))</f>
        <v>0</v>
      </c>
      <c r="BR30" s="222">
        <f>IF(OR(GradeSheet!$M19="W (Withdrawn)", GradeSheet!$M19="I (Incomplete)"), 0, IF(BF30&gt;=65%, 1, 0))</f>
        <v>0</v>
      </c>
    </row>
    <row r="31" spans="1:70" ht="15.75" customHeight="1" thickBot="1">
      <c r="A31" s="158">
        <v>11</v>
      </c>
      <c r="B31" s="142">
        <f>GradeSheet!B20</f>
        <v>182014035</v>
      </c>
      <c r="C31" s="162" t="str">
        <f>GradeSheet!C20</f>
        <v>Md. Ahsan Habib Atik</v>
      </c>
      <c r="D31" s="207">
        <v>4.5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42">
        <v>0</v>
      </c>
      <c r="Q31" s="242">
        <v>0</v>
      </c>
      <c r="R31" s="242">
        <v>0</v>
      </c>
      <c r="S31" s="242">
        <v>0</v>
      </c>
      <c r="T31" s="242">
        <v>0</v>
      </c>
      <c r="U31" s="242">
        <v>0</v>
      </c>
      <c r="V31" s="242">
        <v>0</v>
      </c>
      <c r="W31" s="242">
        <v>0</v>
      </c>
      <c r="X31" s="242">
        <v>0</v>
      </c>
      <c r="Y31" s="242">
        <v>0</v>
      </c>
      <c r="Z31" s="242">
        <v>0</v>
      </c>
      <c r="AA31" s="242">
        <v>0</v>
      </c>
      <c r="AB31" s="209">
        <f t="shared" si="7"/>
        <v>4.5</v>
      </c>
      <c r="AC31" s="210">
        <f t="shared" si="8"/>
        <v>0</v>
      </c>
      <c r="AD31" s="210">
        <f t="shared" si="9"/>
        <v>0</v>
      </c>
      <c r="AE31" s="210">
        <f t="shared" si="10"/>
        <v>0</v>
      </c>
      <c r="AF31" s="210">
        <f t="shared" si="11"/>
        <v>0</v>
      </c>
      <c r="AG31" s="211">
        <f t="shared" si="12"/>
        <v>0</v>
      </c>
      <c r="AH31" s="213">
        <f t="shared" si="13"/>
        <v>0.1125</v>
      </c>
      <c r="AI31" s="214">
        <f t="shared" si="14"/>
        <v>0</v>
      </c>
      <c r="AJ31" s="214">
        <f t="shared" si="15"/>
        <v>0</v>
      </c>
      <c r="AK31" s="214">
        <f t="shared" si="16"/>
        <v>0</v>
      </c>
      <c r="AL31" s="214">
        <f t="shared" si="17"/>
        <v>0</v>
      </c>
      <c r="AM31" s="216">
        <f t="shared" si="18"/>
        <v>0</v>
      </c>
      <c r="AN31" s="221">
        <f>IF(OR(GradeSheet!$M20="W (Withdrawn)", GradeSheet!$M20="I (Incomplete)"), 0, IF(AH31&gt;=65%, 1, 0))</f>
        <v>0</v>
      </c>
      <c r="AO31" s="133">
        <f>IF(OR(GradeSheet!$M20="W (Withdrawn)", GradeSheet!$M20="I (Incomplete)"), 0, IF(AI31&gt;=65%, 1, 0))</f>
        <v>0</v>
      </c>
      <c r="AP31" s="133">
        <f>IF(OR(GradeSheet!$M20="W (Withdrawn)", GradeSheet!$M20="I (Incomplete)"), 0, IF(AJ31&gt;=65%, 1, 0))</f>
        <v>0</v>
      </c>
      <c r="AQ31" s="133">
        <f>IF(OR(GradeSheet!$M20="W (Withdrawn)", GradeSheet!$M20="I (Incomplete)"), 0, IF(AK31&gt;=65%, 1, 0))</f>
        <v>0</v>
      </c>
      <c r="AR31" s="133">
        <f>IF(OR(GradeSheet!$M20="W (Withdrawn)", GradeSheet!$M20="I (Incomplete)"), 0, IF(AL31&gt;=65%, 1, 0))</f>
        <v>0</v>
      </c>
      <c r="AS31" s="222">
        <f>IF(OR(GradeSheet!$M20="W (Withdrawn)", GradeSheet!$M20="I (Incomplete)"), 0, IF(AM31&gt;=65%, 1, 0))</f>
        <v>0</v>
      </c>
      <c r="AT31" s="130"/>
      <c r="AU31" s="215">
        <f t="array" ref="AU31">IF($AT$15=0,0,MMULT($AH31:$AM31, AT$9:AT$14)/$AT$15)</f>
        <v>5.6250000000000001E-2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5.6250000000000001E-2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>
        <f t="array" ref="BC31">IF($BB$15=0,0,MMULT($AH31:$AM31, BB$9:BB$14)/$BB$15)</f>
        <v>5.6250000000000001E-2</v>
      </c>
      <c r="BD31" s="132">
        <f t="array" ref="BD31">IF($BC$15=0,0,MMULT($AH31:$AM31, BC$9:BC$14)/$BC$15)</f>
        <v>5.6250000000000001E-2</v>
      </c>
      <c r="BE31" s="132">
        <f t="array" ref="BE31">IF($BD$15=0,0,MMULT($AH31:$AM31, BD$9:BD$14)/$BD$15)</f>
        <v>0</v>
      </c>
      <c r="BF31" s="238">
        <f t="array" ref="BF31">IF($BE$15=0,0,MMULT($AH31:$AM31, BE$9:BE$14)/$BE$15)</f>
        <v>0</v>
      </c>
      <c r="BG31" s="217">
        <f>IF(OR(GradeSheet!$M20="W (Withdrawn)", GradeSheet!$M20="I (Incomplete)"), 0, IF(AU31&gt;=65%, 1, 0))</f>
        <v>0</v>
      </c>
      <c r="BH31" s="133">
        <f>IF(OR(GradeSheet!$M20="W (Withdrawn)", GradeSheet!$M20="I (Incomplete)"), 0, IF(AV31&gt;=65%, 1, 0))</f>
        <v>0</v>
      </c>
      <c r="BI31" s="133">
        <f>IF(OR(GradeSheet!$M20="W (Withdrawn)", GradeSheet!$M20="I (Incomplete)"), 0, IF(AW31&gt;=65%, 1, 0))</f>
        <v>0</v>
      </c>
      <c r="BJ31" s="133">
        <f>IF(OR(GradeSheet!$M20="W (Withdrawn)", GradeSheet!$M20="I (Incomplete)"), 0, IF(AX31&gt;=65%, 1, 0))</f>
        <v>0</v>
      </c>
      <c r="BK31" s="133">
        <f>IF(OR(GradeSheet!$M20="W (Withdrawn)", GradeSheet!$M20="I (Incomplete)"), 0, IF(AY31&gt;=65%, 1, 0))</f>
        <v>0</v>
      </c>
      <c r="BL31" s="133">
        <f>IF(OR(GradeSheet!$M20="W (Withdrawn)", GradeSheet!$M20="I (Incomplete)"), 0, IF(AZ31&gt;=65%, 1, 0))</f>
        <v>0</v>
      </c>
      <c r="BM31" s="133">
        <f>IF(OR(GradeSheet!$M20="W (Withdrawn)", GradeSheet!$M20="I (Incomplete)"), 0, IF(BA31&gt;=65%, 1, 0))</f>
        <v>0</v>
      </c>
      <c r="BN31" s="133">
        <f>IF(OR(GradeSheet!$M20="W (Withdrawn)", GradeSheet!$M20="I (Incomplete)"), 0, IF(BB31&gt;=65%, 1, 0))</f>
        <v>0</v>
      </c>
      <c r="BO31" s="133">
        <f>IF(OR(GradeSheet!$M20="W (Withdrawn)", GradeSheet!$M20="I (Incomplete)"), 0, IF(BC31&gt;=65%, 1, 0))</f>
        <v>0</v>
      </c>
      <c r="BP31" s="133">
        <f>IF(OR(GradeSheet!$M20="W (Withdrawn)", GradeSheet!$M20="I (Incomplete)"), 0, IF(BD31&gt;=65%, 1, 0))</f>
        <v>0</v>
      </c>
      <c r="BQ31" s="133">
        <f>IF(OR(GradeSheet!$M20="W (Withdrawn)", GradeSheet!$M20="I (Incomplete)"), 0, IF(BE31&gt;=65%, 1, 0))</f>
        <v>0</v>
      </c>
      <c r="BR31" s="222">
        <f>IF(OR(GradeSheet!$M20="W (Withdrawn)", GradeSheet!$M20="I (Incomplete)"), 0, IF(BF31&gt;=65%, 1, 0))</f>
        <v>0</v>
      </c>
    </row>
    <row r="32" spans="1:70" ht="15.75" customHeight="1" thickBot="1">
      <c r="A32" s="157">
        <v>12</v>
      </c>
      <c r="B32" s="142">
        <f>GradeSheet!B21</f>
        <v>182014036</v>
      </c>
      <c r="C32" s="162" t="str">
        <f>GradeSheet!C21</f>
        <v>Md. Abir Ahmad</v>
      </c>
      <c r="D32" s="207">
        <v>5.5</v>
      </c>
      <c r="E32" s="207">
        <v>0</v>
      </c>
      <c r="F32" s="207">
        <v>0</v>
      </c>
      <c r="G32" s="207">
        <v>0</v>
      </c>
      <c r="H32" s="207">
        <v>0</v>
      </c>
      <c r="I32" s="207">
        <v>0</v>
      </c>
      <c r="J32" s="207">
        <v>0</v>
      </c>
      <c r="K32" s="207">
        <v>0</v>
      </c>
      <c r="L32" s="207">
        <v>0</v>
      </c>
      <c r="M32" s="207">
        <v>0</v>
      </c>
      <c r="N32" s="207">
        <v>0</v>
      </c>
      <c r="O32" s="207">
        <v>0</v>
      </c>
      <c r="P32" s="242">
        <v>0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v>0</v>
      </c>
      <c r="X32" s="242">
        <v>0</v>
      </c>
      <c r="Y32" s="242">
        <v>0</v>
      </c>
      <c r="Z32" s="242">
        <v>0</v>
      </c>
      <c r="AA32" s="242">
        <v>0</v>
      </c>
      <c r="AB32" s="209">
        <f t="shared" si="7"/>
        <v>5.5</v>
      </c>
      <c r="AC32" s="210">
        <f t="shared" si="8"/>
        <v>0</v>
      </c>
      <c r="AD32" s="210">
        <f t="shared" si="9"/>
        <v>0</v>
      </c>
      <c r="AE32" s="210">
        <f t="shared" si="10"/>
        <v>0</v>
      </c>
      <c r="AF32" s="210">
        <f t="shared" si="11"/>
        <v>0</v>
      </c>
      <c r="AG32" s="211">
        <f t="shared" si="12"/>
        <v>0</v>
      </c>
      <c r="AH32" s="213">
        <f t="shared" si="13"/>
        <v>0.13750000000000001</v>
      </c>
      <c r="AI32" s="214">
        <f t="shared" si="14"/>
        <v>0</v>
      </c>
      <c r="AJ32" s="214">
        <f t="shared" si="15"/>
        <v>0</v>
      </c>
      <c r="AK32" s="214">
        <f t="shared" si="16"/>
        <v>0</v>
      </c>
      <c r="AL32" s="214">
        <f t="shared" si="17"/>
        <v>0</v>
      </c>
      <c r="AM32" s="216">
        <f t="shared" si="18"/>
        <v>0</v>
      </c>
      <c r="AN32" s="221">
        <f>IF(OR(GradeSheet!$M21="W (Withdrawn)", GradeSheet!$M21="I (Incomplete)"), 0, IF(AH32&gt;=65%, 1, 0))</f>
        <v>0</v>
      </c>
      <c r="AO32" s="133">
        <f>IF(OR(GradeSheet!$M21="W (Withdrawn)", GradeSheet!$M21="I (Incomplete)"), 0, IF(AI32&gt;=65%, 1, 0))</f>
        <v>0</v>
      </c>
      <c r="AP32" s="133">
        <f>IF(OR(GradeSheet!$M21="W (Withdrawn)", GradeSheet!$M21="I (Incomplete)"), 0, IF(AJ32&gt;=65%, 1, 0))</f>
        <v>0</v>
      </c>
      <c r="AQ32" s="133">
        <f>IF(OR(GradeSheet!$M21="W (Withdrawn)", GradeSheet!$M21="I (Incomplete)"), 0, IF(AK32&gt;=65%, 1, 0))</f>
        <v>0</v>
      </c>
      <c r="AR32" s="133">
        <f>IF(OR(GradeSheet!$M21="W (Withdrawn)", GradeSheet!$M21="I (Incomplete)"), 0, IF(AL32&gt;=65%, 1, 0))</f>
        <v>0</v>
      </c>
      <c r="AS32" s="222">
        <f>IF(OR(GradeSheet!$M21="W (Withdrawn)", GradeSheet!$M21="I (Incomplete)"), 0, IF(AM32&gt;=65%, 1, 0))</f>
        <v>0</v>
      </c>
      <c r="AT32" s="130"/>
      <c r="AU32" s="215">
        <f t="array" ref="AU32">IF($AT$15=0,0,MMULT($AH32:$AM32, AT$9:AT$14)/$AT$15)</f>
        <v>6.8750000000000006E-2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6.8750000000000006E-2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>
        <f t="array" ref="BC32">IF($BB$15=0,0,MMULT($AH32:$AM32, BB$9:BB$14)/$BB$15)</f>
        <v>6.8750000000000006E-2</v>
      </c>
      <c r="BD32" s="132">
        <f t="array" ref="BD32">IF($BC$15=0,0,MMULT($AH32:$AM32, BC$9:BC$14)/$BC$15)</f>
        <v>6.8750000000000006E-2</v>
      </c>
      <c r="BE32" s="132">
        <f t="array" ref="BE32">IF($BD$15=0,0,MMULT($AH32:$AM32, BD$9:BD$14)/$BD$15)</f>
        <v>0</v>
      </c>
      <c r="BF32" s="238">
        <f t="array" ref="BF32">IF($BE$15=0,0,MMULT($AH32:$AM32, BE$9:BE$14)/$BE$15)</f>
        <v>0</v>
      </c>
      <c r="BG32" s="217">
        <f>IF(OR(GradeSheet!$M21="W (Withdrawn)", GradeSheet!$M21="I (Incomplete)"), 0, IF(AU32&gt;=65%, 1, 0))</f>
        <v>0</v>
      </c>
      <c r="BH32" s="133">
        <f>IF(OR(GradeSheet!$M21="W (Withdrawn)", GradeSheet!$M21="I (Incomplete)"), 0, IF(AV32&gt;=65%, 1, 0))</f>
        <v>0</v>
      </c>
      <c r="BI32" s="133">
        <f>IF(OR(GradeSheet!$M21="W (Withdrawn)", GradeSheet!$M21="I (Incomplete)"), 0, IF(AW32&gt;=65%, 1, 0))</f>
        <v>0</v>
      </c>
      <c r="BJ32" s="133">
        <f>IF(OR(GradeSheet!$M21="W (Withdrawn)", GradeSheet!$M21="I (Incomplete)"), 0, IF(AX32&gt;=65%, 1, 0))</f>
        <v>0</v>
      </c>
      <c r="BK32" s="133">
        <f>IF(OR(GradeSheet!$M21="W (Withdrawn)", GradeSheet!$M21="I (Incomplete)"), 0, IF(AY32&gt;=65%, 1, 0))</f>
        <v>0</v>
      </c>
      <c r="BL32" s="133">
        <f>IF(OR(GradeSheet!$M21="W (Withdrawn)", GradeSheet!$M21="I (Incomplete)"), 0, IF(AZ32&gt;=65%, 1, 0))</f>
        <v>0</v>
      </c>
      <c r="BM32" s="133">
        <f>IF(OR(GradeSheet!$M21="W (Withdrawn)", GradeSheet!$M21="I (Incomplete)"), 0, IF(BA32&gt;=65%, 1, 0))</f>
        <v>0</v>
      </c>
      <c r="BN32" s="133">
        <f>IF(OR(GradeSheet!$M21="W (Withdrawn)", GradeSheet!$M21="I (Incomplete)"), 0, IF(BB32&gt;=65%, 1, 0))</f>
        <v>0</v>
      </c>
      <c r="BO32" s="133">
        <f>IF(OR(GradeSheet!$M21="W (Withdrawn)", GradeSheet!$M21="I (Incomplete)"), 0, IF(BC32&gt;=65%, 1, 0))</f>
        <v>0</v>
      </c>
      <c r="BP32" s="133">
        <f>IF(OR(GradeSheet!$M21="W (Withdrawn)", GradeSheet!$M21="I (Incomplete)"), 0, IF(BD32&gt;=65%, 1, 0))</f>
        <v>0</v>
      </c>
      <c r="BQ32" s="133">
        <f>IF(OR(GradeSheet!$M21="W (Withdrawn)", GradeSheet!$M21="I (Incomplete)"), 0, IF(BE32&gt;=65%, 1, 0))</f>
        <v>0</v>
      </c>
      <c r="BR32" s="222">
        <f>IF(OR(GradeSheet!$M21="W (Withdrawn)", GradeSheet!$M21="I (Incomplete)"), 0, IF(BF32&gt;=65%, 1, 0))</f>
        <v>0</v>
      </c>
    </row>
    <row r="33" spans="1:70" ht="15.75" customHeight="1" thickBot="1">
      <c r="A33" s="158">
        <v>13</v>
      </c>
      <c r="B33" s="142">
        <f>GradeSheet!B22</f>
        <v>183014021</v>
      </c>
      <c r="C33" s="162" t="str">
        <f>GradeSheet!C22</f>
        <v>Ansa Tasfiha Suhi</v>
      </c>
      <c r="D33" s="207">
        <v>1</v>
      </c>
      <c r="E33" s="207">
        <v>0</v>
      </c>
      <c r="F33" s="207">
        <v>0</v>
      </c>
      <c r="G33" s="207">
        <v>0</v>
      </c>
      <c r="H33" s="207">
        <v>0</v>
      </c>
      <c r="I33" s="207">
        <v>0</v>
      </c>
      <c r="J33" s="207">
        <v>0</v>
      </c>
      <c r="K33" s="207">
        <v>0</v>
      </c>
      <c r="L33" s="207">
        <v>0</v>
      </c>
      <c r="M33" s="207">
        <v>0</v>
      </c>
      <c r="N33" s="207">
        <v>0</v>
      </c>
      <c r="O33" s="207">
        <v>0</v>
      </c>
      <c r="P33" s="242">
        <v>0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4</v>
      </c>
      <c r="W33" s="242">
        <v>0</v>
      </c>
      <c r="X33" s="242">
        <v>0</v>
      </c>
      <c r="Y33" s="242">
        <v>0</v>
      </c>
      <c r="Z33" s="242">
        <v>0</v>
      </c>
      <c r="AA33" s="242">
        <v>0</v>
      </c>
      <c r="AB33" s="209">
        <f t="shared" si="7"/>
        <v>5</v>
      </c>
      <c r="AC33" s="210">
        <f t="shared" si="8"/>
        <v>0</v>
      </c>
      <c r="AD33" s="210">
        <f t="shared" si="9"/>
        <v>0</v>
      </c>
      <c r="AE33" s="210">
        <f t="shared" si="10"/>
        <v>0</v>
      </c>
      <c r="AF33" s="210">
        <f t="shared" si="11"/>
        <v>0</v>
      </c>
      <c r="AG33" s="211">
        <f t="shared" si="12"/>
        <v>0</v>
      </c>
      <c r="AH33" s="213">
        <f t="shared" si="13"/>
        <v>0.125</v>
      </c>
      <c r="AI33" s="214">
        <f t="shared" si="14"/>
        <v>0</v>
      </c>
      <c r="AJ33" s="214">
        <f t="shared" si="15"/>
        <v>0</v>
      </c>
      <c r="AK33" s="214">
        <f t="shared" si="16"/>
        <v>0</v>
      </c>
      <c r="AL33" s="214">
        <f t="shared" si="17"/>
        <v>0</v>
      </c>
      <c r="AM33" s="216">
        <f t="shared" si="18"/>
        <v>0</v>
      </c>
      <c r="AN33" s="221">
        <f>IF(OR(GradeSheet!$M22="W (Withdrawn)", GradeSheet!$M22="I (Incomplete)"), 0, IF(AH33&gt;=65%, 1, 0))</f>
        <v>0</v>
      </c>
      <c r="AO33" s="133">
        <f>IF(OR(GradeSheet!$M22="W (Withdrawn)", GradeSheet!$M22="I (Incomplete)"), 0, IF(AI33&gt;=65%, 1, 0))</f>
        <v>0</v>
      </c>
      <c r="AP33" s="133">
        <f>IF(OR(GradeSheet!$M22="W (Withdrawn)", GradeSheet!$M22="I (Incomplete)"), 0, IF(AJ33&gt;=65%, 1, 0))</f>
        <v>0</v>
      </c>
      <c r="AQ33" s="133">
        <f>IF(OR(GradeSheet!$M22="W (Withdrawn)", GradeSheet!$M22="I (Incomplete)"), 0, IF(AK33&gt;=65%, 1, 0))</f>
        <v>0</v>
      </c>
      <c r="AR33" s="133">
        <f>IF(OR(GradeSheet!$M22="W (Withdrawn)", GradeSheet!$M22="I (Incomplete)"), 0, IF(AL33&gt;=65%, 1, 0))</f>
        <v>0</v>
      </c>
      <c r="AS33" s="222">
        <f>IF(OR(GradeSheet!$M22="W (Withdrawn)", GradeSheet!$M22="I (Incomplete)"), 0, IF(AM33&gt;=65%, 1, 0))</f>
        <v>0</v>
      </c>
      <c r="AT33" s="130"/>
      <c r="AU33" s="215">
        <f t="array" ref="AU33">IF($AT$15=0,0,MMULT($AH33:$AM33, AT$9:AT$14)/$AT$15)</f>
        <v>6.25E-2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6.25E-2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>
        <f t="array" ref="BC33">IF($BB$15=0,0,MMULT($AH33:$AM33, BB$9:BB$14)/$BB$15)</f>
        <v>6.25E-2</v>
      </c>
      <c r="BD33" s="132">
        <f t="array" ref="BD33">IF($BC$15=0,0,MMULT($AH33:$AM33, BC$9:BC$14)/$BC$15)</f>
        <v>6.25E-2</v>
      </c>
      <c r="BE33" s="132">
        <f t="array" ref="BE33">IF($BD$15=0,0,MMULT($AH33:$AM33, BD$9:BD$14)/$BD$15)</f>
        <v>0</v>
      </c>
      <c r="BF33" s="238">
        <f t="array" ref="BF33">IF($BE$15=0,0,MMULT($AH33:$AM33, BE$9:BE$14)/$BE$15)</f>
        <v>0</v>
      </c>
      <c r="BG33" s="217">
        <f>IF(OR(GradeSheet!$M22="W (Withdrawn)", GradeSheet!$M22="I (Incomplete)"), 0, IF(AU33&gt;=65%, 1, 0))</f>
        <v>0</v>
      </c>
      <c r="BH33" s="133">
        <f>IF(OR(GradeSheet!$M22="W (Withdrawn)", GradeSheet!$M22="I (Incomplete)"), 0, IF(AV33&gt;=65%, 1, 0))</f>
        <v>0</v>
      </c>
      <c r="BI33" s="133">
        <f>IF(OR(GradeSheet!$M22="W (Withdrawn)", GradeSheet!$M22="I (Incomplete)"), 0, IF(AW33&gt;=65%, 1, 0))</f>
        <v>0</v>
      </c>
      <c r="BJ33" s="133">
        <f>IF(OR(GradeSheet!$M22="W (Withdrawn)", GradeSheet!$M22="I (Incomplete)"), 0, IF(AX33&gt;=65%, 1, 0))</f>
        <v>0</v>
      </c>
      <c r="BK33" s="133">
        <f>IF(OR(GradeSheet!$M22="W (Withdrawn)", GradeSheet!$M22="I (Incomplete)"), 0, IF(AY33&gt;=65%, 1, 0))</f>
        <v>0</v>
      </c>
      <c r="BL33" s="133">
        <f>IF(OR(GradeSheet!$M22="W (Withdrawn)", GradeSheet!$M22="I (Incomplete)"), 0, IF(AZ33&gt;=65%, 1, 0))</f>
        <v>0</v>
      </c>
      <c r="BM33" s="133">
        <f>IF(OR(GradeSheet!$M22="W (Withdrawn)", GradeSheet!$M22="I (Incomplete)"), 0, IF(BA33&gt;=65%, 1, 0))</f>
        <v>0</v>
      </c>
      <c r="BN33" s="133">
        <f>IF(OR(GradeSheet!$M22="W (Withdrawn)", GradeSheet!$M22="I (Incomplete)"), 0, IF(BB33&gt;=65%, 1, 0))</f>
        <v>0</v>
      </c>
      <c r="BO33" s="133">
        <f>IF(OR(GradeSheet!$M22="W (Withdrawn)", GradeSheet!$M22="I (Incomplete)"), 0, IF(BC33&gt;=65%, 1, 0))</f>
        <v>0</v>
      </c>
      <c r="BP33" s="133">
        <f>IF(OR(GradeSheet!$M22="W (Withdrawn)", GradeSheet!$M22="I (Incomplete)"), 0, IF(BD33&gt;=65%, 1, 0))</f>
        <v>0</v>
      </c>
      <c r="BQ33" s="133">
        <f>IF(OR(GradeSheet!$M22="W (Withdrawn)", GradeSheet!$M22="I (Incomplete)"), 0, IF(BE33&gt;=65%, 1, 0))</f>
        <v>0</v>
      </c>
      <c r="BR33" s="222">
        <f>IF(OR(GradeSheet!$M22="W (Withdrawn)", GradeSheet!$M22="I (Incomplete)"), 0, IF(BF33&gt;=65%, 1, 0))</f>
        <v>0</v>
      </c>
    </row>
    <row r="34" spans="1:70" s="194" customFormat="1" ht="15.75" customHeight="1">
      <c r="A34" s="157">
        <v>14</v>
      </c>
      <c r="B34" s="142">
        <f>GradeSheet!B23</f>
        <v>183014079</v>
      </c>
      <c r="C34" s="162" t="str">
        <f>GradeSheet!C23</f>
        <v>Nafiur Rahman</v>
      </c>
      <c r="D34" s="207">
        <v>5</v>
      </c>
      <c r="E34" s="207">
        <v>0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0</v>
      </c>
      <c r="P34" s="242">
        <v>0</v>
      </c>
      <c r="Q34" s="242">
        <v>0</v>
      </c>
      <c r="R34" s="242">
        <v>0</v>
      </c>
      <c r="S34" s="242">
        <v>0</v>
      </c>
      <c r="T34" s="242">
        <v>0</v>
      </c>
      <c r="U34" s="242">
        <v>0</v>
      </c>
      <c r="V34" s="242">
        <v>3</v>
      </c>
      <c r="W34" s="242">
        <v>0</v>
      </c>
      <c r="X34" s="242">
        <v>0</v>
      </c>
      <c r="Y34" s="242">
        <v>0</v>
      </c>
      <c r="Z34" s="242">
        <v>0</v>
      </c>
      <c r="AA34" s="242">
        <v>0</v>
      </c>
      <c r="AB34" s="209">
        <f t="shared" si="7"/>
        <v>8</v>
      </c>
      <c r="AC34" s="210">
        <f t="shared" si="8"/>
        <v>0</v>
      </c>
      <c r="AD34" s="210">
        <f t="shared" si="9"/>
        <v>0</v>
      </c>
      <c r="AE34" s="210">
        <f t="shared" si="10"/>
        <v>0</v>
      </c>
      <c r="AF34" s="210">
        <f t="shared" si="11"/>
        <v>0</v>
      </c>
      <c r="AG34" s="211">
        <f t="shared" si="12"/>
        <v>0</v>
      </c>
      <c r="AH34" s="213">
        <f t="shared" si="13"/>
        <v>0.2</v>
      </c>
      <c r="AI34" s="214">
        <f t="shared" si="14"/>
        <v>0</v>
      </c>
      <c r="AJ34" s="214">
        <f t="shared" si="15"/>
        <v>0</v>
      </c>
      <c r="AK34" s="214">
        <f t="shared" si="16"/>
        <v>0</v>
      </c>
      <c r="AL34" s="214">
        <f t="shared" si="17"/>
        <v>0</v>
      </c>
      <c r="AM34" s="216">
        <f t="shared" si="18"/>
        <v>0</v>
      </c>
      <c r="AN34" s="221">
        <f>IF(OR(GradeSheet!$M23="W (Withdrawn)", GradeSheet!$M23="I (Incomplete)"), 0, IF(AH34&gt;=65%, 1, 0))</f>
        <v>0</v>
      </c>
      <c r="AO34" s="133">
        <f>IF(OR(GradeSheet!$M23="W (Withdrawn)", GradeSheet!$M23="I (Incomplete)"), 0, IF(AI34&gt;=65%, 1, 0))</f>
        <v>0</v>
      </c>
      <c r="AP34" s="133">
        <f>IF(OR(GradeSheet!$M23="W (Withdrawn)", GradeSheet!$M23="I (Incomplete)"), 0, IF(AJ34&gt;=65%, 1, 0))</f>
        <v>0</v>
      </c>
      <c r="AQ34" s="133">
        <f>IF(OR(GradeSheet!$M23="W (Withdrawn)", GradeSheet!$M23="I (Incomplete)"), 0, IF(AK34&gt;=65%, 1, 0))</f>
        <v>0</v>
      </c>
      <c r="AR34" s="133">
        <f>IF(OR(GradeSheet!$M23="W (Withdrawn)", GradeSheet!$M23="I (Incomplete)"), 0, IF(AL34&gt;=65%, 1, 0))</f>
        <v>0</v>
      </c>
      <c r="AS34" s="222">
        <f>IF(OR(GradeSheet!$M23="W (Withdrawn)", GradeSheet!$M23="I (Incomplete)"), 0, IF(AM34&gt;=65%, 1, 0))</f>
        <v>0</v>
      </c>
      <c r="AT34" s="130"/>
      <c r="AU34" s="215">
        <f t="array" ref="AU34">IF($AT$15=0,0,MMULT($AH34:$AM34, AT$9:AT$14)/$AT$15)</f>
        <v>0.1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0.1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>
        <f t="array" ref="BC34">IF($BB$15=0,0,MMULT($AH34:$AM34, BB$9:BB$14)/$BB$15)</f>
        <v>0.1</v>
      </c>
      <c r="BD34" s="132">
        <f t="array" ref="BD34">IF($BC$15=0,0,MMULT($AH34:$AM34, BC$9:BC$14)/$BC$15)</f>
        <v>0.1</v>
      </c>
      <c r="BE34" s="132">
        <f t="array" ref="BE34">IF($BD$15=0,0,MMULT($AH34:$AM34, BD$9:BD$14)/$BD$15)</f>
        <v>0</v>
      </c>
      <c r="BF34" s="238">
        <f t="array" ref="BF34">IF($BE$15=0,0,MMULT($AH34:$AM34, BE$9:BE$14)/$BE$15)</f>
        <v>0</v>
      </c>
      <c r="BG34" s="217">
        <f>IF(OR(GradeSheet!$M23="W (Withdrawn)", GradeSheet!$M23="I (Incomplete)"), 0, IF(AU34&gt;=65%, 1, 0))</f>
        <v>0</v>
      </c>
      <c r="BH34" s="133">
        <f>IF(OR(GradeSheet!$M23="W (Withdrawn)", GradeSheet!$M23="I (Incomplete)"), 0, IF(AV34&gt;=65%, 1, 0))</f>
        <v>0</v>
      </c>
      <c r="BI34" s="133">
        <f>IF(OR(GradeSheet!$M23="W (Withdrawn)", GradeSheet!$M23="I (Incomplete)"), 0, IF(AW34&gt;=65%, 1, 0))</f>
        <v>0</v>
      </c>
      <c r="BJ34" s="133">
        <f>IF(OR(GradeSheet!$M23="W (Withdrawn)", GradeSheet!$M23="I (Incomplete)"), 0, IF(AX34&gt;=65%, 1, 0))</f>
        <v>0</v>
      </c>
      <c r="BK34" s="133">
        <f>IF(OR(GradeSheet!$M23="W (Withdrawn)", GradeSheet!$M23="I (Incomplete)"), 0, IF(AY34&gt;=65%, 1, 0))</f>
        <v>0</v>
      </c>
      <c r="BL34" s="133">
        <f>IF(OR(GradeSheet!$M23="W (Withdrawn)", GradeSheet!$M23="I (Incomplete)"), 0, IF(AZ34&gt;=65%, 1, 0))</f>
        <v>0</v>
      </c>
      <c r="BM34" s="133">
        <f>IF(OR(GradeSheet!$M23="W (Withdrawn)", GradeSheet!$M23="I (Incomplete)"), 0, IF(BA34&gt;=65%, 1, 0))</f>
        <v>0</v>
      </c>
      <c r="BN34" s="133">
        <f>IF(OR(GradeSheet!$M23="W (Withdrawn)", GradeSheet!$M23="I (Incomplete)"), 0, IF(BB34&gt;=65%, 1, 0))</f>
        <v>0</v>
      </c>
      <c r="BO34" s="133">
        <f>IF(OR(GradeSheet!$M23="W (Withdrawn)", GradeSheet!$M23="I (Incomplete)"), 0, IF(BC34&gt;=65%, 1, 0))</f>
        <v>0</v>
      </c>
      <c r="BP34" s="133">
        <f>IF(OR(GradeSheet!$M23="W (Withdrawn)", GradeSheet!$M23="I (Incomplete)"), 0, IF(BD34&gt;=65%, 1, 0))</f>
        <v>0</v>
      </c>
      <c r="BQ34" s="133">
        <f>IF(OR(GradeSheet!$M23="W (Withdrawn)", GradeSheet!$M23="I (Incomplete)"), 0, IF(BE34&gt;=65%, 1, 0))</f>
        <v>0</v>
      </c>
      <c r="BR34" s="222">
        <f>IF(OR(GradeSheet!$M23="W (Withdrawn)", GradeSheet!$M23="I (Incomplete)"), 0, IF(BF34&gt;=65%, 1, 0))</f>
        <v>0</v>
      </c>
    </row>
    <row r="35" spans="1:70" ht="15.75" customHeight="1" thickBot="1">
      <c r="A35" s="12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76" t="s">
        <v>153</v>
      </c>
      <c r="AO35" s="281"/>
      <c r="AP35" s="281"/>
      <c r="AQ35" s="281"/>
      <c r="AR35" s="281"/>
      <c r="AS35" s="282"/>
      <c r="AT35" s="33"/>
      <c r="AU35" s="12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276" t="s">
        <v>154</v>
      </c>
      <c r="BH35" s="277"/>
      <c r="BI35" s="277"/>
      <c r="BJ35" s="277"/>
      <c r="BK35" s="277"/>
      <c r="BL35" s="277"/>
      <c r="BM35" s="277"/>
      <c r="BN35" s="277"/>
      <c r="BO35" s="277"/>
      <c r="BP35" s="277"/>
      <c r="BQ35" s="277"/>
      <c r="BR35" s="278"/>
    </row>
    <row r="36" spans="1:70" ht="15.75" customHeight="1" thickBot="1">
      <c r="A36" s="123">
        <f>COUNTA(A21:A34)</f>
        <v>14</v>
      </c>
      <c r="B36" s="259" t="s">
        <v>155</v>
      </c>
      <c r="C36" s="260"/>
      <c r="D36" s="124">
        <f>AVERAGE(D21:D34)</f>
        <v>4.7142857142857144</v>
      </c>
      <c r="E36" s="124">
        <f>AVERAGE(E21:E34)</f>
        <v>0</v>
      </c>
      <c r="F36" s="124">
        <f>AVERAGE(F21:F34)</f>
        <v>0</v>
      </c>
      <c r="G36" s="124">
        <f>AVERAGE(G21:G34)</f>
        <v>0</v>
      </c>
      <c r="H36" s="124">
        <f>AVERAGE(H21:H34)</f>
        <v>0</v>
      </c>
      <c r="I36" s="125">
        <f>AVERAGE(I21:I34)</f>
        <v>0</v>
      </c>
      <c r="J36" s="124">
        <f>AVERAGE(J21:J34)</f>
        <v>0</v>
      </c>
      <c r="K36" s="124">
        <f>AVERAGE(K21:K34)</f>
        <v>1.2857142857142858</v>
      </c>
      <c r="L36" s="124">
        <f>AVERAGE(L21:L34)</f>
        <v>0</v>
      </c>
      <c r="M36" s="124">
        <f>AVERAGE(M21:M34)</f>
        <v>0</v>
      </c>
      <c r="N36" s="124">
        <f>AVERAGE(N21:N34)</f>
        <v>0</v>
      </c>
      <c r="O36" s="124">
        <f>AVERAGE(O21:O34)</f>
        <v>0</v>
      </c>
      <c r="P36" s="124">
        <f>AVERAGE(P21:P34)</f>
        <v>0</v>
      </c>
      <c r="Q36" s="124">
        <f>AVERAGE(Q21:Q34)</f>
        <v>3.5</v>
      </c>
      <c r="R36" s="124">
        <f>AVERAGE(R21:R34)</f>
        <v>0</v>
      </c>
      <c r="S36" s="124">
        <f>AVERAGE(S21:S34)</f>
        <v>0</v>
      </c>
      <c r="T36" s="124">
        <f>AVERAGE(T21:T34)</f>
        <v>0</v>
      </c>
      <c r="U36" s="124">
        <f>AVERAGE(U21:U34)</f>
        <v>0</v>
      </c>
      <c r="V36" s="124">
        <f>AVERAGE(V21:V34)</f>
        <v>4.5</v>
      </c>
      <c r="W36" s="124">
        <f>AVERAGE(W21:W34)</f>
        <v>0</v>
      </c>
      <c r="X36" s="124">
        <f>AVERAGE(X21:X34)</f>
        <v>0</v>
      </c>
      <c r="Y36" s="124">
        <f>AVERAGE(Y21:Y34)</f>
        <v>0</v>
      </c>
      <c r="Z36" s="124">
        <f>AVERAGE(Z21:Z34)</f>
        <v>0</v>
      </c>
      <c r="AA36" s="124">
        <f>AVERAGE(AA21:AA34)</f>
        <v>0</v>
      </c>
      <c r="AB36" s="124">
        <f>AVERAGE(AB21:AB34)</f>
        <v>9.2142857142857135</v>
      </c>
      <c r="AC36" s="124">
        <f>AVERAGE(AC21:AC34)</f>
        <v>4.7857142857142856</v>
      </c>
      <c r="AD36" s="124">
        <f>AVERAGE(AD21:AD34)</f>
        <v>0</v>
      </c>
      <c r="AE36" s="124">
        <f>AVERAGE(AE21:AE34)</f>
        <v>0</v>
      </c>
      <c r="AF36" s="124">
        <f>AVERAGE(AF21:AF34)</f>
        <v>0</v>
      </c>
      <c r="AG36" s="124">
        <f>AVERAGE(AG21:AG34)</f>
        <v>0</v>
      </c>
      <c r="AH36" s="61">
        <f>(SUMIFS(AH21:AH34,GradeSheet!$M$10:'GradeSheet'!$M$23,"&lt;&gt;W (Withdrawn)",GradeSheet!$M$10:'GradeSheet'!$M$23,"&lt;&gt;I (Incomplete)"))/($A$36-GradeSheet!$H$37-GradeSheet!$H$38)</f>
        <v>0.2303571428571429</v>
      </c>
      <c r="AI36" s="61">
        <f>(SUMIFS(AI21:AI34,GradeSheet!$M$10:'GradeSheet'!$M$23,"&lt;&gt;W (Withdrawn)",GradeSheet!$M$10:'GradeSheet'!$M$23,"&lt;&gt;I (Incomplete)"))/($A$36-GradeSheet!$H$37-GradeSheet!$H$38)</f>
        <v>0.11964285714285715</v>
      </c>
      <c r="AJ36" s="61">
        <f>(SUMIFS(AJ21:AJ34,GradeSheet!$M$10:'GradeSheet'!$M$23,"&lt;&gt;W (Withdrawn)",GradeSheet!$M$10:'GradeSheet'!$M$23,"&lt;&gt;I (Incomplete)"))/($A$36-GradeSheet!$H$37-GradeSheet!$H$38)</f>
        <v>0</v>
      </c>
      <c r="AK36" s="61">
        <f>(SUMIFS(AK21:AK34,GradeSheet!$M$10:'GradeSheet'!$M$23,"&lt;&gt;W (Withdrawn)",GradeSheet!$M$10:'GradeSheet'!$M$23,"&lt;&gt;I (Incomplete)"))/($A$36-GradeSheet!$H$37-GradeSheet!$H$38)</f>
        <v>0</v>
      </c>
      <c r="AL36" s="61">
        <f>(SUMIFS(AL21:AL34,GradeSheet!$M$10:'GradeSheet'!$M$23,"&lt;&gt;W (Withdrawn)",GradeSheet!$M$10:'GradeSheet'!$M$23,"&lt;&gt;I (Incomplete)"))/($A$36-GradeSheet!$H$37-GradeSheet!$H$38)</f>
        <v>0</v>
      </c>
      <c r="AM36" s="61">
        <f>(SUMIFS(AM21:AM34,GradeSheet!$M$10:'GradeSheet'!$M$23,"&lt;&gt;W (Withdrawn)",GradeSheet!$M$10:'GradeSheet'!$M$23,"&lt;&gt;I (Incomplete)"))/($A$36-GradeSheet!$H$37-GradeSheet!$H$38)</f>
        <v>0</v>
      </c>
      <c r="AN36" s="57">
        <f>SUM(AN21:AN34)</f>
        <v>0</v>
      </c>
      <c r="AO36" s="57">
        <f>SUM(AO21:AO34)</f>
        <v>0</v>
      </c>
      <c r="AP36" s="57">
        <f>SUM(AP21:AP34)</f>
        <v>0</v>
      </c>
      <c r="AQ36" s="57">
        <f>SUM(AQ21:AQ34)</f>
        <v>0</v>
      </c>
      <c r="AR36" s="58">
        <f>SUM(AR21:AR34)</f>
        <v>0</v>
      </c>
      <c r="AS36" s="58">
        <f>SUM(AS21:AS34)</f>
        <v>0</v>
      </c>
      <c r="AT36" s="56"/>
      <c r="AU36" s="61">
        <f>(SUMIFS(AU21:AU34,GradeSheet!$M$10:'GradeSheet'!$M$23,"&lt;&gt;W (Withdrawn)",GradeSheet!$M$10:'GradeSheet'!$M$23,"&lt;&gt;I (Incomplete)"))/($A$36-GradeSheet!$H$37-GradeSheet!$H$38)</f>
        <v>0.17500000000000002</v>
      </c>
      <c r="AV36" s="61">
        <f>(SUMIFS(AV21:AV34,GradeSheet!$M$10:'GradeSheet'!$M$23,"&lt;&gt;W (Withdrawn)",GradeSheet!$M$10:'GradeSheet'!$M$23,"&lt;&gt;I (Incomplete)"))/($A$36-GradeSheet!$H$37-GradeSheet!$H$38)</f>
        <v>0</v>
      </c>
      <c r="AW36" s="61">
        <f>(SUMIFS(AW21:AW34,GradeSheet!$M$10:'GradeSheet'!$M$23,"&lt;&gt;W (Withdrawn)",GradeSheet!$M$10:'GradeSheet'!$M$23,"&lt;&gt;I (Incomplete)"))/($A$36-GradeSheet!$H$37-GradeSheet!$H$38)</f>
        <v>0</v>
      </c>
      <c r="AX36" s="61">
        <f>(SUMIFS(AX21:AX34,GradeSheet!$M$10:'GradeSheet'!$M$23,"&lt;&gt;W (Withdrawn)",GradeSheet!$M$10:'GradeSheet'!$M$23,"&lt;&gt;I (Incomplete)"))/($A$36-GradeSheet!$H$37-GradeSheet!$H$38)</f>
        <v>0</v>
      </c>
      <c r="AY36" s="61">
        <f>(SUMIFS(AY21:AY34,GradeSheet!$M$10:'GradeSheet'!$M$23,"&lt;&gt;W (Withdrawn)",GradeSheet!$M$10:'GradeSheet'!$M$23,"&lt;&gt;I (Incomplete)"))/($A$36-GradeSheet!$H$37-GradeSheet!$H$38)</f>
        <v>0.17500000000000002</v>
      </c>
      <c r="AZ36" s="61">
        <f>(SUMIFS(AZ21:AZ34,GradeSheet!$M$10:'GradeSheet'!$M$23,"&lt;&gt;W (Withdrawn)",GradeSheet!$M$10:'GradeSheet'!$M$23,"&lt;&gt;I (Incomplete)"))/($A$36-GradeSheet!$H$37-GradeSheet!$H$38)</f>
        <v>0</v>
      </c>
      <c r="BA36" s="61">
        <f>(SUMIFS(BA21:BA34,GradeSheet!$M$10:'GradeSheet'!$M$23,"&lt;&gt;W (Withdrawn)",GradeSheet!$M$10:'GradeSheet'!$M$23,"&lt;&gt;I (Incomplete)"))/($A$36-GradeSheet!$H$37-GradeSheet!$H$38)</f>
        <v>0</v>
      </c>
      <c r="BB36" s="61">
        <f>(SUMIFS(BB21:BB34,GradeSheet!$M$10:'GradeSheet'!$M$23,"&lt;&gt;W (Withdrawn)",GradeSheet!$M$10:'GradeSheet'!$M$23,"&lt;&gt;I (Incomplete)"))/($A$36-GradeSheet!$H$37-GradeSheet!$H$38)</f>
        <v>0</v>
      </c>
      <c r="BC36" s="61">
        <f>(SUMIFS(BC21:BC34,GradeSheet!$M$10:'GradeSheet'!$M$23,"&lt;&gt;W (Withdrawn)",GradeSheet!$M$10:'GradeSheet'!$M$23,"&lt;&gt;I (Incomplete)"))/($A$36-GradeSheet!$H$37-GradeSheet!$H$38)</f>
        <v>0.17500000000000002</v>
      </c>
      <c r="BD36" s="61">
        <f>(SUMIFS(BD21:BD34,GradeSheet!$M$10:'GradeSheet'!$M$23,"&lt;&gt;W (Withdrawn)",GradeSheet!$M$10:'GradeSheet'!$M$23,"&lt;&gt;I (Incomplete)"))/($A$36-GradeSheet!$H$37-GradeSheet!$H$38)</f>
        <v>0.17500000000000002</v>
      </c>
      <c r="BE36" s="61">
        <f>(SUMIFS(BE21:BE34,GradeSheet!$M$10:'GradeSheet'!$M$23,"&lt;&gt;W (Withdrawn)",GradeSheet!$M$10:'GradeSheet'!$M$23,"&lt;&gt;I (Incomplete)"))/($A$36-GradeSheet!$H$37-GradeSheet!$H$38)</f>
        <v>0</v>
      </c>
      <c r="BF36" s="61">
        <f>(SUMIFS(BF21:BF34,GradeSheet!$M$10:'GradeSheet'!$M$23,"&lt;&gt;W (Withdrawn)",GradeSheet!$M$10:'GradeSheet'!$M$23,"&lt;&gt;I (Incomplete)"))/($A$36-GradeSheet!$H$37-GradeSheet!$H$38)</f>
        <v>0</v>
      </c>
      <c r="BG36" s="57">
        <f>SUM(BG21:BG34)</f>
        <v>0</v>
      </c>
      <c r="BH36" s="57">
        <f>SUM(BH21:BH34)</f>
        <v>0</v>
      </c>
      <c r="BI36" s="57">
        <f>SUM(BI21:BI34)</f>
        <v>0</v>
      </c>
      <c r="BJ36" s="57">
        <f>SUM(BJ21:BJ34)</f>
        <v>0</v>
      </c>
      <c r="BK36" s="58">
        <f>SUM(BK21:BK34)</f>
        <v>0</v>
      </c>
      <c r="BL36" s="58">
        <f>SUM(BL21:BL34)</f>
        <v>0</v>
      </c>
      <c r="BM36" s="58">
        <f>SUM(BM21:BM34)</f>
        <v>0</v>
      </c>
      <c r="BN36" s="58">
        <f>SUM(BN21:BN34)</f>
        <v>0</v>
      </c>
      <c r="BO36" s="58">
        <f>SUM(BO21:BO34)</f>
        <v>0</v>
      </c>
      <c r="BP36" s="58">
        <f>SUM(BP21:BP34)</f>
        <v>0</v>
      </c>
      <c r="BQ36" s="58">
        <f>SUM(BQ21:BQ34)</f>
        <v>0</v>
      </c>
      <c r="BR36" s="126">
        <f>SUM(BR21:BR34)</f>
        <v>0</v>
      </c>
    </row>
    <row r="37" spans="1:7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27"/>
      <c r="AI38" s="127"/>
      <c r="AJ38" s="127"/>
      <c r="AK38" s="127"/>
      <c r="AL38" s="127"/>
      <c r="AM38" s="127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27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198" t="s">
        <v>162</v>
      </c>
      <c r="C40" s="199" t="str">
        <f>GradeSheet!$H$5</f>
        <v>Satyaki Das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253" t="str">
        <f>GradeSheet!$B$39</f>
        <v>Lecturer</v>
      </c>
      <c r="C41" s="25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184"/>
      <c r="BG41" s="185"/>
      <c r="BH41" s="186"/>
      <c r="BI41" s="186"/>
      <c r="BJ41" s="186"/>
      <c r="BK41" s="186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253" t="str">
        <f>GradeSheet!$B$40</f>
        <v>Department of CSE, ULAB</v>
      </c>
      <c r="C42" s="25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187"/>
      <c r="BG42" s="187"/>
      <c r="BH42" s="186"/>
      <c r="BI42" s="186"/>
      <c r="BJ42" s="186"/>
      <c r="BK42" s="186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27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7"/>
      <c r="BG43" s="187"/>
      <c r="BH43" s="186"/>
      <c r="BI43" s="186"/>
      <c r="BJ43" s="186"/>
      <c r="BK43" s="186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27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7"/>
      <c r="BG44" s="187"/>
      <c r="BH44" s="186"/>
      <c r="BI44" s="186"/>
      <c r="BJ44" s="186"/>
      <c r="BK44" s="186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7"/>
      <c r="BG45" s="187"/>
      <c r="BH45" s="186"/>
      <c r="BI45" s="186"/>
      <c r="BJ45" s="186"/>
      <c r="BK45" s="186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8"/>
      <c r="BG46" s="185"/>
      <c r="BH46" s="186"/>
      <c r="BI46" s="186"/>
      <c r="BJ46" s="186"/>
      <c r="BK46" s="186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28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8"/>
      <c r="BG47" s="185"/>
      <c r="BH47" s="186"/>
      <c r="BI47" s="186"/>
      <c r="BJ47" s="186"/>
      <c r="BK47" s="186"/>
      <c r="BM47" s="3"/>
      <c r="BN47" s="3"/>
      <c r="BO47" s="3"/>
      <c r="BP47" s="3"/>
      <c r="BQ47" s="3"/>
      <c r="BR47" s="3"/>
    </row>
    <row r="48" spans="1:70" ht="15.75" customHeight="1">
      <c r="A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9"/>
      <c r="BG48" s="185"/>
      <c r="BH48" s="186"/>
      <c r="BI48" s="186"/>
      <c r="BJ48" s="186"/>
      <c r="BK48" s="186"/>
      <c r="BM48" s="3"/>
      <c r="BN48" s="3"/>
      <c r="BO48" s="3"/>
      <c r="BP48" s="3"/>
      <c r="BQ48" s="3"/>
      <c r="BR48" s="3"/>
    </row>
    <row r="49" spans="1:70" ht="15.75" customHeight="1">
      <c r="A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7"/>
      <c r="BG49" s="187"/>
      <c r="BH49" s="187"/>
      <c r="BI49" s="187"/>
      <c r="BJ49" s="187"/>
      <c r="BK49" s="187"/>
      <c r="BM49" s="3"/>
      <c r="BN49" s="3"/>
      <c r="BO49" s="3"/>
      <c r="BP49" s="3"/>
      <c r="BQ49" s="3"/>
      <c r="BR49" s="3"/>
    </row>
    <row r="50" spans="1:70" s="164" customFormat="1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M50" s="3"/>
      <c r="BN50" s="3"/>
      <c r="BO50" s="3"/>
      <c r="BP50" s="3"/>
      <c r="BQ50" s="3"/>
      <c r="BR50" s="3"/>
    </row>
    <row r="51" spans="1:70" s="164" customFormat="1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M51" s="3"/>
      <c r="BN51" s="3"/>
      <c r="BO51" s="3"/>
      <c r="BP51" s="3"/>
      <c r="BQ51" s="3"/>
      <c r="BR51" s="3"/>
    </row>
    <row r="52" spans="1:70" s="164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4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4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4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4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4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4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4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4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4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166"/>
      <c r="E64" s="166"/>
      <c r="F64" s="104"/>
      <c r="G64" s="8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163"/>
      <c r="E65" s="163"/>
      <c r="F65" s="163"/>
      <c r="G65" s="16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3"/>
      <c r="E66" s="163"/>
      <c r="F66" s="163"/>
      <c r="G66" s="16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63"/>
      <c r="E67" s="163"/>
      <c r="F67" s="163"/>
      <c r="G67" s="16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63"/>
      <c r="E68" s="163"/>
      <c r="F68" s="163"/>
      <c r="G68" s="16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5" t="s">
        <v>157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175" t="s">
        <v>161</v>
      </c>
      <c r="BO68" s="3"/>
      <c r="BP68" s="3"/>
      <c r="BQ68" s="3"/>
      <c r="BR68" s="3"/>
    </row>
    <row r="69" spans="1:70" ht="15.75" customHeight="1">
      <c r="A69" s="3"/>
      <c r="D69" s="166"/>
      <c r="E69" s="166"/>
      <c r="F69" s="104"/>
      <c r="G69" s="8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66"/>
      <c r="E70" s="166"/>
      <c r="F70" s="104"/>
      <c r="G70" s="8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D71" s="166"/>
      <c r="E71" s="166"/>
      <c r="F71" s="104"/>
      <c r="G71" s="8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163"/>
      <c r="C72" s="163"/>
      <c r="D72" s="163"/>
      <c r="E72" s="163"/>
      <c r="F72" s="87"/>
      <c r="G72" s="8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/>
    <row r="261" spans="1:70" ht="15.75" customHeight="1"/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1">
    <mergeCell ref="AN20:AS20"/>
    <mergeCell ref="AU18:BF18"/>
    <mergeCell ref="BG18:BR18"/>
    <mergeCell ref="AN35:AS35"/>
    <mergeCell ref="AN18:AS18"/>
    <mergeCell ref="AS7:BE7"/>
    <mergeCell ref="C1:I1"/>
    <mergeCell ref="B41:C41"/>
    <mergeCell ref="B42:C42"/>
    <mergeCell ref="B36:C36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5:BR35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tabSelected="1" view="pageBreakPreview" topLeftCell="A25" zoomScaleNormal="100" zoomScaleSheetLayoutView="100" workbookViewId="0">
      <selection activeCell="V32" sqref="V32:AH32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3" t="s">
        <v>49</v>
      </c>
      <c r="C2" s="248"/>
      <c r="D2" s="249"/>
      <c r="E2" s="305" t="str">
        <f>GradeSheet!$H$2</f>
        <v>CSE 208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9"/>
      <c r="Q2" s="303" t="str">
        <f>CONCATENATE("Section ", GradeSheet!$L$2,)</f>
        <v>Section 1</v>
      </c>
      <c r="R2" s="248"/>
      <c r="S2" s="249"/>
      <c r="T2" s="79"/>
      <c r="U2" s="78"/>
      <c r="V2" s="294" t="s">
        <v>97</v>
      </c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9"/>
      <c r="AQ2" s="80"/>
      <c r="AR2" s="80"/>
      <c r="AS2" s="80"/>
      <c r="AT2" s="78"/>
    </row>
    <row r="3" spans="1:46" ht="16.5" customHeight="1">
      <c r="A3" s="78"/>
      <c r="B3" s="302" t="s">
        <v>52</v>
      </c>
      <c r="C3" s="248"/>
      <c r="D3" s="249"/>
      <c r="E3" s="304" t="str">
        <f>GradeSheet!$H$3</f>
        <v>Data Structure Lab</v>
      </c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9"/>
      <c r="Q3" s="302" t="str">
        <f>CONCATENATE(GradeSheet!$H$39," students")</f>
        <v>14 students</v>
      </c>
      <c r="R3" s="248"/>
      <c r="S3" s="249"/>
      <c r="T3" s="79"/>
      <c r="U3" s="78"/>
      <c r="V3" s="285" t="s">
        <v>98</v>
      </c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9"/>
      <c r="AI3" s="285" t="s">
        <v>99</v>
      </c>
      <c r="AJ3" s="248"/>
      <c r="AK3" s="248"/>
      <c r="AL3" s="248"/>
      <c r="AM3" s="248"/>
      <c r="AN3" s="248"/>
      <c r="AO3" s="248"/>
      <c r="AP3" s="249"/>
      <c r="AQ3" s="80"/>
      <c r="AR3" s="80"/>
      <c r="AS3" s="80"/>
      <c r="AT3" s="78"/>
    </row>
    <row r="4" spans="1:46" ht="16.5" customHeight="1">
      <c r="A4" s="78"/>
      <c r="B4" s="301" t="s">
        <v>54</v>
      </c>
      <c r="C4" s="248"/>
      <c r="D4" s="249"/>
      <c r="E4" s="300">
        <f>GradeSheet!$H$4</f>
        <v>3</v>
      </c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9"/>
      <c r="Q4" s="300" t="str">
        <f>GradeSheet!$L$3</f>
        <v>Fall 2019</v>
      </c>
      <c r="R4" s="248"/>
      <c r="S4" s="249"/>
      <c r="T4" s="79"/>
      <c r="U4" s="78"/>
      <c r="V4" s="306">
        <v>1</v>
      </c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9"/>
      <c r="AI4" s="284">
        <v>4</v>
      </c>
      <c r="AJ4" s="248"/>
      <c r="AK4" s="248"/>
      <c r="AL4" s="248"/>
      <c r="AM4" s="248"/>
      <c r="AN4" s="248"/>
      <c r="AO4" s="248"/>
      <c r="AP4" s="249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6">
        <v>2</v>
      </c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9"/>
      <c r="AI5" s="284">
        <v>4</v>
      </c>
      <c r="AJ5" s="248"/>
      <c r="AK5" s="248"/>
      <c r="AL5" s="248"/>
      <c r="AM5" s="248"/>
      <c r="AN5" s="248"/>
      <c r="AO5" s="248"/>
      <c r="AP5" s="249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84">
        <v>3</v>
      </c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9"/>
      <c r="AI6" s="284">
        <v>4</v>
      </c>
      <c r="AJ6" s="248"/>
      <c r="AK6" s="248"/>
      <c r="AL6" s="248"/>
      <c r="AM6" s="248"/>
      <c r="AN6" s="248"/>
      <c r="AO6" s="248"/>
      <c r="AP6" s="249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84">
        <v>4</v>
      </c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9"/>
      <c r="AI7" s="284">
        <v>3</v>
      </c>
      <c r="AJ7" s="248"/>
      <c r="AK7" s="248"/>
      <c r="AL7" s="248"/>
      <c r="AM7" s="248"/>
      <c r="AN7" s="248"/>
      <c r="AO7" s="248"/>
      <c r="AP7" s="249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84">
        <v>5</v>
      </c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9"/>
      <c r="AI8" s="284">
        <v>3</v>
      </c>
      <c r="AJ8" s="248"/>
      <c r="AK8" s="248"/>
      <c r="AL8" s="248"/>
      <c r="AM8" s="248"/>
      <c r="AN8" s="248"/>
      <c r="AO8" s="248"/>
      <c r="AP8" s="249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84">
        <v>6</v>
      </c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9"/>
      <c r="AI9" s="284">
        <v>3</v>
      </c>
      <c r="AJ9" s="248"/>
      <c r="AK9" s="248"/>
      <c r="AL9" s="248"/>
      <c r="AM9" s="248"/>
      <c r="AN9" s="248"/>
      <c r="AO9" s="248"/>
      <c r="AP9" s="249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84">
        <v>7</v>
      </c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9"/>
      <c r="AI10" s="284">
        <v>3</v>
      </c>
      <c r="AJ10" s="248"/>
      <c r="AK10" s="248"/>
      <c r="AL10" s="248"/>
      <c r="AM10" s="248"/>
      <c r="AN10" s="248"/>
      <c r="AO10" s="248"/>
      <c r="AP10" s="249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84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9"/>
      <c r="AI11" s="284"/>
      <c r="AJ11" s="248"/>
      <c r="AK11" s="248"/>
      <c r="AL11" s="248"/>
      <c r="AM11" s="248"/>
      <c r="AN11" s="248"/>
      <c r="AO11" s="248"/>
      <c r="AP11" s="249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84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9"/>
      <c r="AI12" s="284"/>
      <c r="AJ12" s="248"/>
      <c r="AK12" s="248"/>
      <c r="AL12" s="248"/>
      <c r="AM12" s="248"/>
      <c r="AN12" s="248"/>
      <c r="AO12" s="248"/>
      <c r="AP12" s="249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296" t="s">
        <v>100</v>
      </c>
      <c r="W14" s="254"/>
      <c r="X14" s="254"/>
      <c r="Y14" s="254"/>
      <c r="Z14" s="254"/>
      <c r="AA14" s="254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  <c r="AN14" s="254"/>
      <c r="AO14" s="254"/>
      <c r="AP14" s="254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296" t="s">
        <v>102</v>
      </c>
      <c r="Y15" s="254"/>
      <c r="Z15" s="254"/>
      <c r="AA15" s="317" t="s">
        <v>103</v>
      </c>
      <c r="AB15" s="249"/>
      <c r="AC15" s="84"/>
      <c r="AD15" s="84" t="s">
        <v>104</v>
      </c>
      <c r="AE15" s="296" t="s">
        <v>105</v>
      </c>
      <c r="AF15" s="254"/>
      <c r="AG15" s="254"/>
      <c r="AH15" s="285"/>
      <c r="AI15" s="248"/>
      <c r="AJ15" s="249"/>
      <c r="AK15" s="82"/>
      <c r="AL15" s="84" t="s">
        <v>106</v>
      </c>
      <c r="AM15" s="85" t="s">
        <v>107</v>
      </c>
      <c r="AN15" s="285"/>
      <c r="AO15" s="249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296" t="s">
        <v>108</v>
      </c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  <c r="AN16" s="254"/>
      <c r="AO16" s="254"/>
      <c r="AP16" s="254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310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1"/>
      <c r="AS17" s="312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313"/>
      <c r="W18" s="254"/>
      <c r="X18" s="254"/>
      <c r="Y18" s="254"/>
      <c r="Z18" s="254"/>
      <c r="AA18" s="254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314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315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292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0"/>
      <c r="Q21" s="200"/>
      <c r="R21" s="82"/>
      <c r="S21" s="82"/>
      <c r="T21" s="82"/>
      <c r="U21" s="82"/>
      <c r="V21" s="294" t="s">
        <v>109</v>
      </c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9"/>
      <c r="AT21" s="82"/>
    </row>
    <row r="22" spans="1:46" ht="16.5" customHeight="1">
      <c r="A22" s="82"/>
      <c r="B22" s="283" t="s">
        <v>110</v>
      </c>
      <c r="C22" s="283"/>
      <c r="D22" s="283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01"/>
      <c r="Q22" s="201"/>
      <c r="R22" s="82"/>
      <c r="S22" s="82"/>
      <c r="T22" s="82"/>
      <c r="U22" s="82"/>
      <c r="V22" s="285" t="s">
        <v>111</v>
      </c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9"/>
      <c r="AI22" s="285" t="s">
        <v>99</v>
      </c>
      <c r="AJ22" s="248"/>
      <c r="AK22" s="248"/>
      <c r="AL22" s="248"/>
      <c r="AM22" s="249"/>
      <c r="AN22" s="285" t="s">
        <v>113</v>
      </c>
      <c r="AO22" s="248"/>
      <c r="AP22" s="248"/>
      <c r="AQ22" s="248"/>
      <c r="AR22" s="248"/>
      <c r="AS22" s="249"/>
      <c r="AT22" s="82"/>
    </row>
    <row r="23" spans="1:46" ht="16.5" customHeight="1">
      <c r="A23" s="82"/>
      <c r="B23" s="203" t="s">
        <v>78</v>
      </c>
      <c r="C23" s="203" t="s">
        <v>80</v>
      </c>
      <c r="D23" s="203" t="s">
        <v>83</v>
      </c>
      <c r="E23" s="203" t="s">
        <v>85</v>
      </c>
      <c r="F23" s="203" t="s">
        <v>86</v>
      </c>
      <c r="G23" s="203" t="s">
        <v>87</v>
      </c>
      <c r="H23" s="203" t="s">
        <v>88</v>
      </c>
      <c r="I23" s="203" t="s">
        <v>89</v>
      </c>
      <c r="J23" s="203" t="s">
        <v>90</v>
      </c>
      <c r="K23" s="203" t="s">
        <v>91</v>
      </c>
      <c r="L23" s="203" t="s">
        <v>93</v>
      </c>
      <c r="M23" s="203" t="s">
        <v>95</v>
      </c>
      <c r="N23" s="307" t="s">
        <v>47</v>
      </c>
      <c r="O23" s="308"/>
      <c r="R23" s="82"/>
      <c r="S23" s="82"/>
      <c r="T23" s="82"/>
      <c r="U23" s="82"/>
      <c r="V23" s="284" t="s">
        <v>114</v>
      </c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9"/>
      <c r="AI23" s="284">
        <v>22</v>
      </c>
      <c r="AJ23" s="248"/>
      <c r="AK23" s="248"/>
      <c r="AL23" s="248"/>
      <c r="AM23" s="249"/>
      <c r="AN23" s="295">
        <f>AI23/R33</f>
        <v>1</v>
      </c>
      <c r="AO23" s="248"/>
      <c r="AP23" s="248"/>
      <c r="AQ23" s="248"/>
      <c r="AR23" s="248"/>
      <c r="AS23" s="249"/>
      <c r="AT23" s="79"/>
    </row>
    <row r="24" spans="1:46" ht="16.5" customHeight="1">
      <c r="A24" s="82"/>
      <c r="B24" s="202">
        <f>GradeSheet!$H$27</f>
        <v>0</v>
      </c>
      <c r="C24" s="202">
        <f>GradeSheet!$H$28</f>
        <v>0</v>
      </c>
      <c r="D24" s="202">
        <f>GradeSheet!$H$29</f>
        <v>0</v>
      </c>
      <c r="E24" s="202">
        <f>GradeSheet!$H$30</f>
        <v>0</v>
      </c>
      <c r="F24" s="202">
        <f>GradeSheet!$H$31</f>
        <v>0</v>
      </c>
      <c r="G24" s="202">
        <f>GradeSheet!$H$32</f>
        <v>0</v>
      </c>
      <c r="H24" s="202">
        <f>GradeSheet!$H$33</f>
        <v>0</v>
      </c>
      <c r="I24" s="202">
        <f>GradeSheet!$H$34</f>
        <v>0</v>
      </c>
      <c r="J24" s="202">
        <f>GradeSheet!$H$35</f>
        <v>4</v>
      </c>
      <c r="K24" s="202">
        <f>GradeSheet!$H$36</f>
        <v>10</v>
      </c>
      <c r="L24" s="202">
        <f>GradeSheet!$H$37</f>
        <v>0</v>
      </c>
      <c r="M24" s="202">
        <f>GradeSheet!$H$38</f>
        <v>0</v>
      </c>
      <c r="N24" s="291">
        <f>SUM(B24:M24)</f>
        <v>14</v>
      </c>
      <c r="O24" s="292"/>
      <c r="R24" s="82"/>
      <c r="S24" s="82"/>
      <c r="T24" s="82"/>
      <c r="U24" s="82"/>
      <c r="V24" s="284" t="s">
        <v>115</v>
      </c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9"/>
      <c r="AI24" s="284">
        <v>0</v>
      </c>
      <c r="AJ24" s="248"/>
      <c r="AK24" s="248"/>
      <c r="AL24" s="248"/>
      <c r="AM24" s="249"/>
      <c r="AN24" s="295">
        <f>AI24/R33</f>
        <v>0</v>
      </c>
      <c r="AO24" s="248"/>
      <c r="AP24" s="248"/>
      <c r="AQ24" s="248"/>
      <c r="AR24" s="248"/>
      <c r="AS24" s="249"/>
      <c r="AT24" s="82"/>
    </row>
    <row r="25" spans="1:46" ht="16.5" customHeight="1">
      <c r="A25" s="82"/>
      <c r="B25" s="96">
        <f>B24/GradeSheet!$H$39</f>
        <v>0</v>
      </c>
      <c r="C25" s="96">
        <f>C24/GradeSheet!$H$39</f>
        <v>0</v>
      </c>
      <c r="D25" s="96">
        <f>D24/GradeSheet!$H$39</f>
        <v>0</v>
      </c>
      <c r="E25" s="96">
        <f>E24/GradeSheet!$H$39</f>
        <v>0</v>
      </c>
      <c r="F25" s="96">
        <f>F24/GradeSheet!$H$39</f>
        <v>0</v>
      </c>
      <c r="G25" s="96">
        <f>G24/GradeSheet!$H$39</f>
        <v>0</v>
      </c>
      <c r="H25" s="96">
        <f>H24/GradeSheet!$H$39</f>
        <v>0</v>
      </c>
      <c r="I25" s="96">
        <f>I24/GradeSheet!$H$39</f>
        <v>0</v>
      </c>
      <c r="J25" s="96">
        <f>J24/GradeSheet!$H$39</f>
        <v>0.2857142857142857</v>
      </c>
      <c r="K25" s="96">
        <f>K24/GradeSheet!$H$39</f>
        <v>0.7142857142857143</v>
      </c>
      <c r="L25" s="96">
        <f>L24/GradeSheet!$H$39</f>
        <v>0</v>
      </c>
      <c r="M25" s="96">
        <f>M24/GradeSheet!$H$39</f>
        <v>0</v>
      </c>
      <c r="N25" s="293">
        <f>SUM(B25:M25)</f>
        <v>1</v>
      </c>
      <c r="O25" s="249"/>
      <c r="R25" s="82"/>
      <c r="S25" s="82"/>
      <c r="T25" s="82"/>
      <c r="U25" s="82"/>
      <c r="V25" s="284" t="s">
        <v>46</v>
      </c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9"/>
      <c r="AI25" s="284">
        <v>0</v>
      </c>
      <c r="AJ25" s="248"/>
      <c r="AK25" s="248"/>
      <c r="AL25" s="248"/>
      <c r="AM25" s="249"/>
      <c r="AN25" s="295">
        <f>AI25/R33</f>
        <v>0</v>
      </c>
      <c r="AO25" s="248"/>
      <c r="AP25" s="248"/>
      <c r="AQ25" s="248"/>
      <c r="AR25" s="248"/>
      <c r="AS25" s="249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84" t="s">
        <v>120</v>
      </c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9"/>
      <c r="AI26" s="284">
        <v>22</v>
      </c>
      <c r="AJ26" s="248"/>
      <c r="AK26" s="248"/>
      <c r="AL26" s="248"/>
      <c r="AM26" s="249"/>
      <c r="AN26" s="295">
        <f>AI26/R33</f>
        <v>1</v>
      </c>
      <c r="AO26" s="248"/>
      <c r="AP26" s="248"/>
      <c r="AQ26" s="248"/>
      <c r="AR26" s="248"/>
      <c r="AS26" s="249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84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9"/>
      <c r="AI27" s="284"/>
      <c r="AJ27" s="248"/>
      <c r="AK27" s="248"/>
      <c r="AL27" s="248"/>
      <c r="AM27" s="249"/>
      <c r="AN27" s="295"/>
      <c r="AO27" s="248"/>
      <c r="AP27" s="248"/>
      <c r="AQ27" s="248"/>
      <c r="AR27" s="248"/>
      <c r="AS27" s="249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309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309"/>
      <c r="AJ28" s="254"/>
      <c r="AK28" s="254"/>
      <c r="AL28" s="254"/>
      <c r="AM28" s="254"/>
      <c r="AN28" s="309"/>
      <c r="AO28" s="254"/>
      <c r="AP28" s="254"/>
      <c r="AQ28" s="254"/>
      <c r="AR28" s="254"/>
      <c r="AS28" s="254"/>
      <c r="AT28" s="82"/>
    </row>
    <row r="29" spans="1:46" ht="16.5" customHeight="1">
      <c r="A29" s="82"/>
      <c r="B29" s="285"/>
      <c r="C29" s="248"/>
      <c r="D29" s="248"/>
      <c r="E29" s="248"/>
      <c r="F29" s="249"/>
      <c r="G29" s="101" t="s">
        <v>62</v>
      </c>
      <c r="H29" s="101" t="s">
        <v>123</v>
      </c>
      <c r="I29" s="82"/>
      <c r="J29" s="285"/>
      <c r="K29" s="248"/>
      <c r="L29" s="248"/>
      <c r="M29" s="248"/>
      <c r="N29" s="248"/>
      <c r="O29" s="248"/>
      <c r="P29" s="248"/>
      <c r="Q29" s="249"/>
      <c r="R29" s="101" t="s">
        <v>124</v>
      </c>
      <c r="S29" s="101" t="s">
        <v>123</v>
      </c>
      <c r="T29" s="82"/>
      <c r="U29" s="82"/>
      <c r="V29" s="309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309"/>
      <c r="AJ29" s="254"/>
      <c r="AK29" s="254"/>
      <c r="AL29" s="254"/>
      <c r="AM29" s="254"/>
      <c r="AN29" s="309"/>
      <c r="AO29" s="254"/>
      <c r="AP29" s="254"/>
      <c r="AQ29" s="254"/>
      <c r="AR29" s="254"/>
      <c r="AS29" s="254"/>
      <c r="AT29" s="82"/>
    </row>
    <row r="30" spans="1:46" ht="16.5" customHeight="1">
      <c r="A30" s="82"/>
      <c r="B30" s="285" t="s">
        <v>125</v>
      </c>
      <c r="C30" s="248"/>
      <c r="D30" s="248"/>
      <c r="E30" s="248"/>
      <c r="F30" s="249"/>
      <c r="G30" s="102">
        <f>GradeSheet!$H$39</f>
        <v>14</v>
      </c>
      <c r="H30" s="103">
        <f>G30/G30</f>
        <v>1</v>
      </c>
      <c r="I30" s="82"/>
      <c r="J30" s="285" t="s">
        <v>126</v>
      </c>
      <c r="K30" s="248"/>
      <c r="L30" s="248"/>
      <c r="M30" s="248"/>
      <c r="N30" s="248"/>
      <c r="O30" s="248"/>
      <c r="P30" s="248"/>
      <c r="Q30" s="249"/>
      <c r="R30" s="105">
        <v>24</v>
      </c>
      <c r="S30" s="103">
        <f>R30/R30</f>
        <v>1</v>
      </c>
      <c r="T30" s="82"/>
      <c r="U30" s="82"/>
      <c r="V30" s="294" t="s">
        <v>128</v>
      </c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9"/>
      <c r="AI30" s="285" t="s">
        <v>99</v>
      </c>
      <c r="AJ30" s="248"/>
      <c r="AK30" s="248"/>
      <c r="AL30" s="248"/>
      <c r="AM30" s="249"/>
      <c r="AN30" s="285" t="s">
        <v>113</v>
      </c>
      <c r="AO30" s="248"/>
      <c r="AP30" s="248"/>
      <c r="AQ30" s="248"/>
      <c r="AR30" s="248"/>
      <c r="AS30" s="249"/>
      <c r="AT30" s="82"/>
    </row>
    <row r="31" spans="1:46" ht="16.5" customHeight="1">
      <c r="A31" s="82"/>
      <c r="B31" s="285" t="s">
        <v>129</v>
      </c>
      <c r="C31" s="248"/>
      <c r="D31" s="248"/>
      <c r="E31" s="248"/>
      <c r="F31" s="249"/>
      <c r="G31" s="102">
        <f>GradeSheet!$H$38</f>
        <v>0</v>
      </c>
      <c r="H31" s="103">
        <f>G31/G30</f>
        <v>0</v>
      </c>
      <c r="I31" s="82"/>
      <c r="J31" s="285" t="s">
        <v>134</v>
      </c>
      <c r="K31" s="248"/>
      <c r="L31" s="248"/>
      <c r="M31" s="248"/>
      <c r="N31" s="248"/>
      <c r="O31" s="248"/>
      <c r="P31" s="248"/>
      <c r="Q31" s="249"/>
      <c r="R31" s="105">
        <v>2</v>
      </c>
      <c r="S31" s="103">
        <f>R31/R30</f>
        <v>8.3333333333333329E-2</v>
      </c>
      <c r="T31" s="82"/>
      <c r="U31" s="82"/>
      <c r="V31" s="284" t="s">
        <v>120</v>
      </c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9"/>
      <c r="AI31" s="284">
        <v>22</v>
      </c>
      <c r="AJ31" s="248"/>
      <c r="AK31" s="248"/>
      <c r="AL31" s="248"/>
      <c r="AM31" s="249"/>
      <c r="AN31" s="295">
        <f>AI31/R33</f>
        <v>1</v>
      </c>
      <c r="AO31" s="248"/>
      <c r="AP31" s="248"/>
      <c r="AQ31" s="248"/>
      <c r="AR31" s="248"/>
      <c r="AS31" s="249"/>
      <c r="AT31" s="82"/>
    </row>
    <row r="32" spans="1:46" ht="16.5" customHeight="1">
      <c r="A32" s="114"/>
      <c r="B32" s="285" t="s">
        <v>135</v>
      </c>
      <c r="C32" s="248"/>
      <c r="D32" s="248"/>
      <c r="E32" s="248"/>
      <c r="F32" s="249"/>
      <c r="G32" s="204">
        <f>SUM(B24:K24)</f>
        <v>14</v>
      </c>
      <c r="H32" s="103">
        <f>G32/G30</f>
        <v>1</v>
      </c>
      <c r="I32" s="82"/>
      <c r="J32" s="285" t="s">
        <v>136</v>
      </c>
      <c r="K32" s="248"/>
      <c r="L32" s="248"/>
      <c r="M32" s="248"/>
      <c r="N32" s="248"/>
      <c r="O32" s="248"/>
      <c r="P32" s="248"/>
      <c r="Q32" s="249"/>
      <c r="R32" s="105">
        <v>0</v>
      </c>
      <c r="S32" s="103">
        <f>R32/R30</f>
        <v>0</v>
      </c>
      <c r="T32" s="82"/>
      <c r="U32" s="82"/>
      <c r="V32" s="284" t="s">
        <v>115</v>
      </c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9"/>
      <c r="AI32" s="284">
        <v>0</v>
      </c>
      <c r="AJ32" s="248"/>
      <c r="AK32" s="248"/>
      <c r="AL32" s="248"/>
      <c r="AM32" s="249"/>
      <c r="AN32" s="295">
        <f>AI32/R33</f>
        <v>0</v>
      </c>
      <c r="AO32" s="248"/>
      <c r="AP32" s="248"/>
      <c r="AQ32" s="248"/>
      <c r="AR32" s="248"/>
      <c r="AS32" s="249"/>
      <c r="AT32" s="82"/>
    </row>
    <row r="33" spans="1:46" ht="17.25" customHeight="1">
      <c r="A33" s="82"/>
      <c r="B33" s="285" t="s">
        <v>137</v>
      </c>
      <c r="C33" s="248"/>
      <c r="D33" s="248"/>
      <c r="E33" s="248"/>
      <c r="F33" s="249"/>
      <c r="G33" s="102">
        <f>SUM(B24:J24)</f>
        <v>4</v>
      </c>
      <c r="H33" s="103">
        <f>G33/G30</f>
        <v>0.2857142857142857</v>
      </c>
      <c r="I33" s="82"/>
      <c r="J33" s="310" t="s">
        <v>138</v>
      </c>
      <c r="K33" s="311"/>
      <c r="L33" s="311"/>
      <c r="M33" s="311"/>
      <c r="N33" s="311"/>
      <c r="O33" s="311"/>
      <c r="P33" s="311"/>
      <c r="Q33" s="312"/>
      <c r="R33" s="290">
        <v>22</v>
      </c>
      <c r="S33" s="287">
        <f>R33/R30</f>
        <v>0.91666666666666663</v>
      </c>
      <c r="T33" s="82"/>
      <c r="U33" s="82"/>
      <c r="V33" s="285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9"/>
      <c r="AI33" s="285"/>
      <c r="AJ33" s="248"/>
      <c r="AK33" s="248"/>
      <c r="AL33" s="248"/>
      <c r="AM33" s="249"/>
      <c r="AN33" s="285"/>
      <c r="AO33" s="248"/>
      <c r="AP33" s="248"/>
      <c r="AQ33" s="248"/>
      <c r="AR33" s="248"/>
      <c r="AS33" s="249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313"/>
      <c r="K34" s="254"/>
      <c r="L34" s="254"/>
      <c r="M34" s="254"/>
      <c r="N34" s="254"/>
      <c r="O34" s="254"/>
      <c r="P34" s="254"/>
      <c r="Q34" s="314"/>
      <c r="R34" s="288"/>
      <c r="S34" s="288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315"/>
      <c r="K35" s="316"/>
      <c r="L35" s="316"/>
      <c r="M35" s="316"/>
      <c r="N35" s="316"/>
      <c r="O35" s="316"/>
      <c r="P35" s="316"/>
      <c r="Q35" s="292"/>
      <c r="R35" s="289"/>
      <c r="S35" s="289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5" t="s">
        <v>139</v>
      </c>
      <c r="C37" s="248"/>
      <c r="D37" s="248"/>
      <c r="E37" s="248"/>
      <c r="F37" s="248"/>
      <c r="G37" s="249"/>
      <c r="H37" s="82"/>
      <c r="I37" s="82"/>
      <c r="J37" s="285"/>
      <c r="K37" s="248"/>
      <c r="L37" s="248"/>
      <c r="M37" s="248"/>
      <c r="N37" s="248"/>
      <c r="O37" s="248"/>
      <c r="P37" s="248"/>
      <c r="Q37" s="249"/>
      <c r="R37" s="286" t="s">
        <v>124</v>
      </c>
      <c r="S37" s="249"/>
      <c r="T37" s="82"/>
      <c r="U37" s="82"/>
      <c r="V37" s="294" t="s">
        <v>140</v>
      </c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9"/>
      <c r="AI37" s="285" t="s">
        <v>99</v>
      </c>
      <c r="AJ37" s="248"/>
      <c r="AK37" s="248"/>
      <c r="AL37" s="248"/>
      <c r="AM37" s="249"/>
      <c r="AN37" s="285" t="s">
        <v>113</v>
      </c>
      <c r="AO37" s="248"/>
      <c r="AP37" s="248"/>
      <c r="AQ37" s="248"/>
      <c r="AR37" s="248"/>
      <c r="AS37" s="249"/>
      <c r="AT37" s="82"/>
    </row>
    <row r="38" spans="1:46" ht="16.5" customHeight="1">
      <c r="A38" s="82"/>
      <c r="B38" s="285" t="s">
        <v>141</v>
      </c>
      <c r="C38" s="248"/>
      <c r="D38" s="248"/>
      <c r="E38" s="248"/>
      <c r="F38" s="249"/>
      <c r="G38" s="105"/>
      <c r="H38" s="82"/>
      <c r="I38" s="82"/>
      <c r="J38" s="285" t="s">
        <v>142</v>
      </c>
      <c r="K38" s="248"/>
      <c r="L38" s="248"/>
      <c r="M38" s="248"/>
      <c r="N38" s="248"/>
      <c r="O38" s="248"/>
      <c r="P38" s="248"/>
      <c r="Q38" s="249"/>
      <c r="R38" s="284" t="s">
        <v>143</v>
      </c>
      <c r="S38" s="249"/>
      <c r="T38" s="82"/>
      <c r="U38" s="82"/>
      <c r="V38" s="284" t="s">
        <v>144</v>
      </c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9"/>
      <c r="AI38" s="284">
        <v>22</v>
      </c>
      <c r="AJ38" s="248"/>
      <c r="AK38" s="248"/>
      <c r="AL38" s="248"/>
      <c r="AM38" s="249"/>
      <c r="AN38" s="295">
        <f>AI38/R33</f>
        <v>1</v>
      </c>
      <c r="AO38" s="248"/>
      <c r="AP38" s="248"/>
      <c r="AQ38" s="248"/>
      <c r="AR38" s="248"/>
      <c r="AS38" s="249"/>
      <c r="AT38" s="82"/>
    </row>
    <row r="39" spans="1:46" ht="16.5" customHeight="1">
      <c r="A39" s="82"/>
      <c r="B39" s="285" t="s">
        <v>145</v>
      </c>
      <c r="C39" s="248"/>
      <c r="D39" s="248"/>
      <c r="E39" s="248"/>
      <c r="F39" s="249"/>
      <c r="G39" s="105"/>
      <c r="H39" s="82"/>
      <c r="I39" s="82"/>
      <c r="J39" s="285" t="s">
        <v>146</v>
      </c>
      <c r="K39" s="248"/>
      <c r="L39" s="248"/>
      <c r="M39" s="248"/>
      <c r="N39" s="248"/>
      <c r="O39" s="248"/>
      <c r="P39" s="248"/>
      <c r="Q39" s="249"/>
      <c r="R39" s="284" t="s">
        <v>143</v>
      </c>
      <c r="S39" s="249"/>
      <c r="T39" s="82"/>
      <c r="U39" s="82"/>
      <c r="V39" s="284" t="s">
        <v>147</v>
      </c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9"/>
      <c r="AI39" s="284">
        <v>0</v>
      </c>
      <c r="AJ39" s="248"/>
      <c r="AK39" s="248"/>
      <c r="AL39" s="248"/>
      <c r="AM39" s="249"/>
      <c r="AN39" s="295">
        <f>AI39/R33</f>
        <v>0</v>
      </c>
      <c r="AO39" s="248"/>
      <c r="AP39" s="248"/>
      <c r="AQ39" s="248"/>
      <c r="AR39" s="248"/>
      <c r="AS39" s="249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84" t="s">
        <v>148</v>
      </c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9"/>
      <c r="AI40" s="284">
        <v>22</v>
      </c>
      <c r="AJ40" s="248"/>
      <c r="AK40" s="248"/>
      <c r="AL40" s="248"/>
      <c r="AM40" s="249"/>
      <c r="AN40" s="295">
        <f>AI40/R33</f>
        <v>1</v>
      </c>
      <c r="AO40" s="248"/>
      <c r="AP40" s="248"/>
      <c r="AQ40" s="248"/>
      <c r="AR40" s="248"/>
      <c r="AS40" s="249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84" t="s">
        <v>149</v>
      </c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9"/>
      <c r="AI41" s="284">
        <v>0</v>
      </c>
      <c r="AJ41" s="248"/>
      <c r="AK41" s="248"/>
      <c r="AL41" s="248"/>
      <c r="AM41" s="249"/>
      <c r="AN41" s="295">
        <f>AI41/R33</f>
        <v>0</v>
      </c>
      <c r="AO41" s="248"/>
      <c r="AP41" s="248"/>
      <c r="AQ41" s="248"/>
      <c r="AR41" s="248"/>
      <c r="AS41" s="249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84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9"/>
      <c r="AI42" s="284"/>
      <c r="AJ42" s="248"/>
      <c r="AK42" s="248"/>
      <c r="AL42" s="248"/>
      <c r="AM42" s="249"/>
      <c r="AN42" s="295"/>
      <c r="AO42" s="248"/>
      <c r="AP42" s="248"/>
      <c r="AQ42" s="248"/>
      <c r="AR42" s="248"/>
      <c r="AS42" s="249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3" t="s">
        <v>49</v>
      </c>
      <c r="C51" s="248"/>
      <c r="D51" s="249"/>
      <c r="E51" s="305" t="str">
        <f>GradeSheet!$H$2</f>
        <v>CSE 208</v>
      </c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9"/>
      <c r="Q51" s="303" t="str">
        <f>CONCATENATE("Section ", GradeSheet!$L$2,)</f>
        <v>Section 1</v>
      </c>
      <c r="R51" s="248"/>
      <c r="S51" s="249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2" t="s">
        <v>52</v>
      </c>
      <c r="C52" s="248"/>
      <c r="D52" s="249"/>
      <c r="E52" s="304" t="str">
        <f>GradeSheet!$H$3</f>
        <v>Data Structure Lab</v>
      </c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9"/>
      <c r="Q52" s="302" t="str">
        <f>CONCATENATE(GradeSheet!$H$39," students")</f>
        <v>14 students</v>
      </c>
      <c r="R52" s="248"/>
      <c r="S52" s="249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1" t="s">
        <v>54</v>
      </c>
      <c r="C53" s="248"/>
      <c r="D53" s="249"/>
      <c r="E53" s="300">
        <f>GradeSheet!$H$4</f>
        <v>3</v>
      </c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9"/>
      <c r="Q53" s="300" t="str">
        <f>GradeSheet!$L$3</f>
        <v>Fall 2019</v>
      </c>
      <c r="R53" s="248"/>
      <c r="S53" s="249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298" t="s">
        <v>151</v>
      </c>
      <c r="F57" s="248"/>
      <c r="G57" s="248"/>
      <c r="H57" s="248"/>
      <c r="I57" s="248"/>
      <c r="J57" s="248"/>
      <c r="K57" s="248"/>
      <c r="L57" s="248"/>
      <c r="M57" s="249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299"/>
      <c r="F58" s="248"/>
      <c r="G58" s="249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297" t="s">
        <v>116</v>
      </c>
      <c r="F59" s="248"/>
      <c r="G59" s="249"/>
      <c r="H59" s="90">
        <f>CO_PO_AttainmentAnalysis!$AN$36</f>
        <v>0</v>
      </c>
      <c r="I59" s="90">
        <f>CO_PO_AttainmentAnalysis!$AO$36</f>
        <v>0</v>
      </c>
      <c r="J59" s="90">
        <f>CO_PO_AttainmentAnalysis!$AP$36</f>
        <v>0</v>
      </c>
      <c r="K59" s="90">
        <f>CO_PO_AttainmentAnalysis!$AQ$36</f>
        <v>0</v>
      </c>
      <c r="L59" s="90">
        <f>CO_PO_AttainmentAnalysis!$AR$36</f>
        <v>0</v>
      </c>
      <c r="M59" s="90">
        <f>CO_PO_AttainmentAnalysis!$AS$36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297" t="s">
        <v>152</v>
      </c>
      <c r="F60" s="248"/>
      <c r="G60" s="249"/>
      <c r="H60" s="96">
        <f>CO_PO_AttainmentAnalysis!$AH$36</f>
        <v>0.2303571428571429</v>
      </c>
      <c r="I60" s="96">
        <f>CO_PO_AttainmentAnalysis!$AI$36</f>
        <v>0.11964285714285715</v>
      </c>
      <c r="J60" s="96">
        <f>CO_PO_AttainmentAnalysis!$AJ$36</f>
        <v>0</v>
      </c>
      <c r="K60" s="96">
        <f>CO_PO_AttainmentAnalysis!$AK$36</f>
        <v>0</v>
      </c>
      <c r="L60" s="96">
        <f>CO_PO_AttainmentAnalysis!$AL$36</f>
        <v>0</v>
      </c>
      <c r="M60" s="96">
        <f>CO_PO_AttainmentAnalysis!$AM$36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16" sqref="A16:D16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2" t="s">
        <v>112</v>
      </c>
      <c r="B1" s="262"/>
      <c r="C1" s="262"/>
      <c r="D1" s="260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0" t="s">
        <v>49</v>
      </c>
      <c r="B2" s="93" t="str">
        <f>GradeSheet!$H$2</f>
        <v>CSE 208</v>
      </c>
      <c r="C2" s="89" t="s">
        <v>51</v>
      </c>
      <c r="D2" s="91">
        <f>GradeSheet!$L$2</f>
        <v>1</v>
      </c>
      <c r="E2" s="165"/>
      <c r="F2" s="166"/>
      <c r="G2" s="166"/>
      <c r="H2" s="16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0" t="s">
        <v>52</v>
      </c>
      <c r="B3" s="93" t="str">
        <f>GradeSheet!$H$3</f>
        <v>Data Structure Lab</v>
      </c>
      <c r="C3" s="92" t="s">
        <v>53</v>
      </c>
      <c r="D3" s="91" t="str">
        <f>GradeSheet!$L$3</f>
        <v>Fall 2019</v>
      </c>
      <c r="E3" s="167"/>
      <c r="F3" s="166"/>
      <c r="G3" s="166"/>
      <c r="H3" s="166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0" t="s">
        <v>54</v>
      </c>
      <c r="B4" s="93">
        <f>GradeSheet!$H$4</f>
        <v>3</v>
      </c>
      <c r="C4" s="94" t="s">
        <v>116</v>
      </c>
      <c r="D4" s="95">
        <f>GradeSheet!$H$39</f>
        <v>14</v>
      </c>
      <c r="E4" s="167"/>
      <c r="F4" s="166"/>
      <c r="G4" s="166"/>
      <c r="H4" s="16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7"/>
      <c r="F5" s="166"/>
      <c r="G5" s="166"/>
      <c r="H5" s="166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25" t="s">
        <v>117</v>
      </c>
      <c r="B6" s="326"/>
      <c r="C6" s="97" t="s">
        <v>118</v>
      </c>
      <c r="D6" s="98" t="s">
        <v>66</v>
      </c>
      <c r="E6" s="167"/>
      <c r="F6" s="166"/>
      <c r="G6" s="166"/>
      <c r="H6" s="166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18" t="s">
        <v>19</v>
      </c>
      <c r="B7" s="319"/>
      <c r="C7" s="329" t="s">
        <v>119</v>
      </c>
      <c r="D7" s="99">
        <f>CO_PO_AttainmentAnalysis!$AN$36/GradeSheet!$H$39</f>
        <v>0</v>
      </c>
      <c r="E7" s="323"/>
      <c r="F7" s="323"/>
      <c r="G7" s="323"/>
      <c r="H7" s="323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25" t="s">
        <v>23</v>
      </c>
      <c r="B8" s="262"/>
      <c r="C8" s="330"/>
      <c r="D8" s="99">
        <f>CO_PO_AttainmentAnalysis!$AO$36/GradeSheet!$H$39</f>
        <v>0</v>
      </c>
      <c r="E8" s="323"/>
      <c r="F8" s="323"/>
      <c r="G8" s="323"/>
      <c r="H8" s="323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18" t="s">
        <v>26</v>
      </c>
      <c r="B9" s="319"/>
      <c r="C9" s="330"/>
      <c r="D9" s="99">
        <f>CO_PO_AttainmentAnalysis!$AP$36/GradeSheet!$H$39</f>
        <v>0</v>
      </c>
      <c r="E9" s="323"/>
      <c r="F9" s="323"/>
      <c r="G9" s="323"/>
      <c r="H9" s="323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18" t="s">
        <v>27</v>
      </c>
      <c r="B10" s="319"/>
      <c r="C10" s="330"/>
      <c r="D10" s="99">
        <f>CO_PO_AttainmentAnalysis!$AQ$36/GradeSheet!$H$39</f>
        <v>0</v>
      </c>
      <c r="E10" s="323"/>
      <c r="F10" s="323"/>
      <c r="G10" s="323"/>
      <c r="H10" s="323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18" t="s">
        <v>28</v>
      </c>
      <c r="B11" s="319"/>
      <c r="C11" s="330"/>
      <c r="D11" s="99">
        <f>CO_PO_AttainmentAnalysis!$AR$36/GradeSheet!$H$39</f>
        <v>0</v>
      </c>
      <c r="E11" s="323"/>
      <c r="F11" s="323"/>
      <c r="G11" s="323"/>
      <c r="H11" s="323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18" t="s">
        <v>29</v>
      </c>
      <c r="B12" s="319"/>
      <c r="C12" s="331"/>
      <c r="D12" s="99">
        <f>CO_PO_AttainmentAnalysis!$AS$36/GradeSheet!$H$39</f>
        <v>0</v>
      </c>
      <c r="E12" s="179"/>
      <c r="F12" s="180"/>
      <c r="G12" s="180"/>
      <c r="H12" s="180"/>
      <c r="I12" s="178"/>
      <c r="J12" s="17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6"/>
      <c r="F13" s="176"/>
      <c r="G13" s="176"/>
      <c r="H13" s="176"/>
      <c r="I13" s="176"/>
      <c r="J13" s="176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2" t="s">
        <v>122</v>
      </c>
      <c r="B14" s="316"/>
      <c r="C14" s="316"/>
      <c r="D14" s="316"/>
      <c r="E14" s="176"/>
      <c r="F14" s="176"/>
      <c r="G14" s="176"/>
      <c r="H14" s="176"/>
      <c r="I14" s="176"/>
      <c r="J14" s="176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28"/>
      <c r="B15" s="248"/>
      <c r="C15" s="248"/>
      <c r="D15" s="249"/>
      <c r="E15" s="176"/>
      <c r="F15" s="176"/>
      <c r="G15" s="176"/>
      <c r="H15" s="176"/>
      <c r="I15" s="176"/>
      <c r="J15" s="176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27" t="s">
        <v>127</v>
      </c>
      <c r="B16" s="248"/>
      <c r="C16" s="248"/>
      <c r="D16" s="249"/>
      <c r="E16" s="176"/>
      <c r="F16" s="176"/>
      <c r="G16" s="176"/>
      <c r="H16" s="176"/>
      <c r="I16" s="176"/>
      <c r="J16" s="176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20" t="s">
        <v>164</v>
      </c>
      <c r="B17" s="248"/>
      <c r="C17" s="248"/>
      <c r="D17" s="249"/>
      <c r="E17" s="181"/>
      <c r="F17" s="180"/>
      <c r="G17" s="180"/>
      <c r="H17" s="180"/>
      <c r="I17" s="178"/>
      <c r="J17" s="17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20"/>
      <c r="B18" s="248"/>
      <c r="C18" s="248"/>
      <c r="D18" s="249"/>
      <c r="E18" s="181"/>
      <c r="F18" s="180"/>
      <c r="G18" s="180"/>
      <c r="H18" s="180"/>
      <c r="I18" s="178"/>
      <c r="J18" s="17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2"/>
      <c r="F19" s="180"/>
      <c r="G19" s="180"/>
      <c r="H19" s="180"/>
      <c r="I19" s="178"/>
      <c r="J19" s="17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20"/>
      <c r="B20" s="248"/>
      <c r="C20" s="248"/>
      <c r="D20" s="249"/>
      <c r="E20" s="176"/>
      <c r="F20" s="176"/>
      <c r="G20" s="176"/>
      <c r="H20" s="176"/>
      <c r="I20" s="177"/>
      <c r="J20" s="17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8"/>
      <c r="F21" s="166"/>
      <c r="G21" s="166"/>
      <c r="H21" s="166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20"/>
      <c r="B22" s="248"/>
      <c r="C22" s="248"/>
      <c r="D22" s="249"/>
      <c r="E22" s="168"/>
      <c r="F22" s="166"/>
      <c r="G22" s="166"/>
      <c r="H22" s="166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1"/>
      <c r="B23" s="248"/>
      <c r="C23" s="248"/>
      <c r="D23" s="249"/>
      <c r="E23" s="169"/>
      <c r="F23" s="166"/>
      <c r="G23" s="166"/>
      <c r="H23" s="166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1"/>
      <c r="B24" s="248"/>
      <c r="C24" s="248"/>
      <c r="D24" s="249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1"/>
      <c r="B25" s="248"/>
      <c r="C25" s="248"/>
      <c r="D25" s="249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6"/>
      <c r="F26" s="166"/>
      <c r="G26" s="166"/>
      <c r="H26" s="166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6"/>
      <c r="F27" s="166"/>
      <c r="G27" s="166"/>
      <c r="H27" s="166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6"/>
      <c r="F28" s="324"/>
      <c r="G28" s="323"/>
      <c r="H28" s="323"/>
      <c r="I28" s="323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6"/>
      <c r="F29" s="323"/>
      <c r="G29" s="323"/>
      <c r="H29" s="323"/>
      <c r="I29" s="323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6"/>
      <c r="F30" s="323"/>
      <c r="G30" s="323"/>
      <c r="H30" s="323"/>
      <c r="I30" s="323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6"/>
      <c r="F31" s="323"/>
      <c r="G31" s="323"/>
      <c r="H31" s="323"/>
      <c r="I31" s="323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6"/>
      <c r="F32" s="323"/>
      <c r="G32" s="323"/>
      <c r="H32" s="323"/>
      <c r="I32" s="323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6"/>
      <c r="F33" s="166"/>
      <c r="G33" s="166"/>
      <c r="H33" s="166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1" t="str">
        <f>GradeSheet!$H$5</f>
        <v>Satyaki Das</v>
      </c>
      <c r="C34" s="87"/>
      <c r="D34" s="87"/>
      <c r="E34" s="166"/>
      <c r="F34" s="166"/>
      <c r="G34" s="166"/>
      <c r="H34" s="166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6"/>
      <c r="F35" s="166"/>
      <c r="G35" s="166"/>
      <c r="H35" s="166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6"/>
      <c r="F36" s="166"/>
      <c r="G36" s="166"/>
      <c r="H36" s="166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6"/>
      <c r="F37" s="166"/>
      <c r="G37" s="166"/>
      <c r="H37" s="166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6"/>
      <c r="F38" s="166"/>
      <c r="G38" s="166"/>
      <c r="H38" s="166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6"/>
      <c r="F39" s="166"/>
      <c r="G39" s="166"/>
      <c r="H39" s="166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6"/>
      <c r="F40" s="166"/>
      <c r="G40" s="166"/>
      <c r="H40" s="166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5" t="s">
        <v>158</v>
      </c>
      <c r="D45" s="3"/>
      <c r="E45" s="3"/>
      <c r="F45" s="3"/>
      <c r="G45" s="87"/>
      <c r="H45" s="87"/>
      <c r="I45" s="87"/>
      <c r="J45" s="87"/>
      <c r="K45" s="87"/>
      <c r="L45" s="175" t="s">
        <v>159</v>
      </c>
      <c r="M45" s="175"/>
      <c r="N45" s="175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2020-01-20T20:16:10Z</dcterms:modified>
</cp:coreProperties>
</file>