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lab_course_materials\FALL 2020\CSE 201\results\jan26\"/>
    </mc:Choice>
  </mc:AlternateContent>
  <xr:revisionPtr revIDLastSave="0" documentId="13_ncr:1_{64532D24-731B-43F2-81B2-6C466328F396}" xr6:coauthVersionLast="46" xr6:coauthVersionMax="46" xr10:uidLastSave="{00000000-0000-0000-0000-000000000000}"/>
  <bookViews>
    <workbookView xWindow="-28920" yWindow="-120" windowWidth="29040" windowHeight="15840" tabRatio="744" activeTab="3" xr2:uid="{00000000-000D-0000-FFFF-FFFF00000000}"/>
  </bookViews>
  <sheets>
    <sheet name="GradeSheet" sheetId="1" r:id="rId1"/>
    <sheet name="GradingPolicy" sheetId="2" r:id="rId2"/>
    <sheet name="grades_only" sheetId="3" r:id="rId3"/>
    <sheet name="Sheet1" sheetId="4" r:id="rId4"/>
  </sheets>
  <definedNames>
    <definedName name="_xlnm.Print_Area" localSheetId="0">GradeSheet!$A$1:$L$57</definedName>
  </definedNames>
  <calcPr calcId="181029"/>
</workbook>
</file>

<file path=xl/calcChain.xml><?xml version="1.0" encoding="utf-8"?>
<calcChain xmlns="http://schemas.openxmlformats.org/spreadsheetml/2006/main">
  <c r="E2" i="4" l="1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1" i="4"/>
  <c r="C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1" i="4"/>
  <c r="B2" i="3"/>
  <c r="B3" i="3"/>
  <c r="B4" i="3"/>
  <c r="B5" i="3"/>
  <c r="B6" i="3"/>
  <c r="B7" i="3"/>
  <c r="B8" i="3"/>
  <c r="B9" i="3"/>
  <c r="B10" i="3"/>
  <c r="B11" i="3"/>
  <c r="B12" i="3"/>
  <c r="B13" i="3"/>
  <c r="B14" i="3"/>
  <c r="B16" i="3"/>
  <c r="B17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1" i="3"/>
  <c r="F32" i="4"/>
  <c r="F33" i="4"/>
  <c r="H9" i="1" l="1"/>
  <c r="G9" i="1"/>
  <c r="F9" i="1"/>
  <c r="E9" i="1"/>
  <c r="D9" i="1"/>
  <c r="R8" i="1"/>
  <c r="Q8" i="1"/>
  <c r="P8" i="1"/>
  <c r="O8" i="1"/>
  <c r="N8" i="1"/>
  <c r="O46" i="1" l="1"/>
  <c r="P46" i="1"/>
  <c r="Q46" i="1"/>
  <c r="R46" i="1"/>
  <c r="N46" i="1"/>
  <c r="O45" i="1"/>
  <c r="P45" i="1"/>
  <c r="Q45" i="1"/>
  <c r="R45" i="1"/>
  <c r="N45" i="1"/>
  <c r="R44" i="1"/>
  <c r="Q44" i="1"/>
  <c r="P44" i="1"/>
  <c r="O44" i="1"/>
  <c r="N44" i="1"/>
  <c r="R9" i="1"/>
  <c r="Q9" i="1"/>
  <c r="P9" i="1"/>
  <c r="O9" i="1"/>
  <c r="N9" i="1"/>
  <c r="E11" i="1" l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10" i="1"/>
  <c r="B10" i="1" l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G10" i="1" l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I39" i="1" l="1"/>
  <c r="K39" i="1" s="1"/>
  <c r="I37" i="1"/>
  <c r="K37" i="1" s="1"/>
  <c r="I38" i="1"/>
  <c r="K38" i="1" s="1"/>
  <c r="I40" i="1"/>
  <c r="B33" i="3"/>
  <c r="B32" i="3" l="1"/>
  <c r="J40" i="1"/>
  <c r="K40" i="1"/>
  <c r="J39" i="1"/>
  <c r="J38" i="1"/>
  <c r="J37" i="1"/>
  <c r="I31" i="1" l="1"/>
  <c r="K31" i="1" s="1"/>
  <c r="I35" i="1"/>
  <c r="K35" i="1" s="1"/>
  <c r="I32" i="1"/>
  <c r="K32" i="1" s="1"/>
  <c r="I28" i="1"/>
  <c r="K28" i="1" s="1"/>
  <c r="I36" i="1"/>
  <c r="K36" i="1" s="1"/>
  <c r="I27" i="1"/>
  <c r="K27" i="1" s="1"/>
  <c r="B18" i="3" s="1"/>
  <c r="I29" i="1"/>
  <c r="K29" i="1" s="1"/>
  <c r="I33" i="1"/>
  <c r="K33" i="1" s="1"/>
  <c r="I34" i="1"/>
  <c r="K34" i="1" s="1"/>
  <c r="I30" i="1"/>
  <c r="K30" i="1" s="1"/>
  <c r="J34" i="1" l="1"/>
  <c r="J29" i="1"/>
  <c r="J32" i="1"/>
  <c r="J30" i="1"/>
  <c r="J36" i="1"/>
  <c r="J28" i="1"/>
  <c r="J27" i="1"/>
  <c r="J31" i="1"/>
  <c r="J35" i="1"/>
  <c r="J33" i="1"/>
  <c r="B55" i="1" l="1"/>
  <c r="C49" i="1"/>
  <c r="A7" i="1"/>
  <c r="I10" i="1" l="1"/>
  <c r="J10" i="1" s="1"/>
  <c r="I11" i="1"/>
  <c r="K11" i="1" s="1"/>
  <c r="I13" i="1"/>
  <c r="K13" i="1" s="1"/>
  <c r="I14" i="1"/>
  <c r="K14" i="1" s="1"/>
  <c r="I15" i="1"/>
  <c r="K15" i="1" s="1"/>
  <c r="I17" i="1"/>
  <c r="K17" i="1" s="1"/>
  <c r="I18" i="1"/>
  <c r="K18" i="1" s="1"/>
  <c r="I19" i="1"/>
  <c r="K19" i="1" s="1"/>
  <c r="I21" i="1"/>
  <c r="K21" i="1" s="1"/>
  <c r="I22" i="1"/>
  <c r="K22" i="1" s="1"/>
  <c r="I23" i="1"/>
  <c r="K23" i="1" s="1"/>
  <c r="I25" i="1"/>
  <c r="K25" i="1" s="1"/>
  <c r="I26" i="1"/>
  <c r="K26" i="1" s="1"/>
  <c r="I12" i="1"/>
  <c r="K12" i="1" s="1"/>
  <c r="I16" i="1"/>
  <c r="K16" i="1" s="1"/>
  <c r="I20" i="1"/>
  <c r="K20" i="1" s="1"/>
  <c r="I24" i="1"/>
  <c r="K24" i="1" s="1"/>
  <c r="B15" i="3" s="1"/>
  <c r="J13" i="1" l="1"/>
  <c r="J21" i="1"/>
  <c r="J15" i="1"/>
  <c r="J19" i="1"/>
  <c r="J23" i="1"/>
  <c r="J17" i="1"/>
  <c r="J11" i="1"/>
  <c r="J14" i="1"/>
  <c r="J26" i="1"/>
  <c r="J25" i="1"/>
  <c r="J22" i="1"/>
  <c r="K10" i="1"/>
  <c r="J18" i="1"/>
  <c r="J24" i="1"/>
  <c r="J16" i="1"/>
  <c r="J20" i="1"/>
  <c r="J12" i="1"/>
  <c r="G55" i="1" l="1"/>
  <c r="G49" i="1"/>
  <c r="G53" i="1"/>
  <c r="G54" i="1"/>
  <c r="G52" i="1"/>
  <c r="G45" i="1"/>
  <c r="G47" i="1"/>
  <c r="G50" i="1"/>
  <c r="G46" i="1"/>
  <c r="G51" i="1"/>
  <c r="G44" i="1"/>
  <c r="G48" i="1"/>
  <c r="G56" i="1" l="1"/>
</calcChain>
</file>

<file path=xl/sharedStrings.xml><?xml version="1.0" encoding="utf-8"?>
<sst xmlns="http://schemas.openxmlformats.org/spreadsheetml/2006/main" count="216" uniqueCount="106">
  <si>
    <t>Numerical Grade</t>
  </si>
  <si>
    <t>Minimum Number</t>
  </si>
  <si>
    <t>Letter Grade</t>
  </si>
  <si>
    <t>Below 50%</t>
  </si>
  <si>
    <t>F (Fail)</t>
  </si>
  <si>
    <t>50% to 54%</t>
  </si>
  <si>
    <t>D (Plain)</t>
  </si>
  <si>
    <t>55% to 59%</t>
  </si>
  <si>
    <t>C (Plain)</t>
  </si>
  <si>
    <t>60% to 64%</t>
  </si>
  <si>
    <t>C+ (Plus)</t>
  </si>
  <si>
    <t>65% to 69%</t>
  </si>
  <si>
    <t>B- (Minus)</t>
  </si>
  <si>
    <t>70% to 74%</t>
  </si>
  <si>
    <t>B (Plain)</t>
  </si>
  <si>
    <t>75% to 79%</t>
  </si>
  <si>
    <t>B+ (Plus)</t>
  </si>
  <si>
    <t>80% to 84%</t>
  </si>
  <si>
    <t>A- (Minus)</t>
  </si>
  <si>
    <t>85% to 94%</t>
  </si>
  <si>
    <t>A (Plain)</t>
  </si>
  <si>
    <t>95% and above</t>
  </si>
  <si>
    <t>A+ (Plus)</t>
  </si>
  <si>
    <t>Midterm Exam</t>
  </si>
  <si>
    <t>Final Exam</t>
  </si>
  <si>
    <t>Total</t>
  </si>
  <si>
    <t>Course Code</t>
  </si>
  <si>
    <t>Section</t>
  </si>
  <si>
    <t>Course Title</t>
  </si>
  <si>
    <t>Semester</t>
  </si>
  <si>
    <t>Credit</t>
  </si>
  <si>
    <t>Instructor</t>
  </si>
  <si>
    <t>No.</t>
  </si>
  <si>
    <t>Student ID</t>
  </si>
  <si>
    <t>Name</t>
  </si>
  <si>
    <t>Exam Total (100)</t>
  </si>
  <si>
    <t>Percent Total (100%)</t>
  </si>
  <si>
    <t>Grade</t>
  </si>
  <si>
    <t>Assessment</t>
  </si>
  <si>
    <t>Marks Distribution</t>
  </si>
  <si>
    <t>Freq</t>
  </si>
  <si>
    <t>Attendance</t>
  </si>
  <si>
    <t>A+</t>
  </si>
  <si>
    <t>MAX</t>
  </si>
  <si>
    <t>A</t>
  </si>
  <si>
    <t>AVG</t>
  </si>
  <si>
    <t>Quiz</t>
  </si>
  <si>
    <t>A-</t>
  </si>
  <si>
    <t>MIN</t>
  </si>
  <si>
    <t>B+</t>
  </si>
  <si>
    <t>B</t>
  </si>
  <si>
    <t>B-</t>
  </si>
  <si>
    <t>C+</t>
  </si>
  <si>
    <t>C</t>
  </si>
  <si>
    <t>D</t>
  </si>
  <si>
    <t>F</t>
  </si>
  <si>
    <t>No exam</t>
  </si>
  <si>
    <t>I</t>
  </si>
  <si>
    <t>Withdrawn</t>
  </si>
  <si>
    <t>W</t>
  </si>
  <si>
    <t>No of students</t>
  </si>
  <si>
    <t>Department of CSE, ULAB</t>
  </si>
  <si>
    <t>Satyaki Das</t>
  </si>
  <si>
    <t>Lecturer</t>
  </si>
  <si>
    <t>B (plain)</t>
  </si>
  <si>
    <t>C (plain)</t>
  </si>
  <si>
    <t>B- (minus)</t>
  </si>
  <si>
    <t>C+ (plus)</t>
  </si>
  <si>
    <t>F (fail)</t>
  </si>
  <si>
    <t>D (plain)</t>
  </si>
  <si>
    <t>CSE 201</t>
  </si>
  <si>
    <t>Object Oriented Programming C++</t>
  </si>
  <si>
    <t>Fall 2020</t>
  </si>
  <si>
    <t>Md. Ariful Islam</t>
  </si>
  <si>
    <t>Mohammad Salam</t>
  </si>
  <si>
    <t>Sohanur Rahman</t>
  </si>
  <si>
    <t>Zahid Hasan</t>
  </si>
  <si>
    <t>Md. Fahadul Haque</t>
  </si>
  <si>
    <t>Mahisur Rahman</t>
  </si>
  <si>
    <t>Rezoana Tasnim Koly</t>
  </si>
  <si>
    <t>Ashiqur Rahman Prince</t>
  </si>
  <si>
    <t>Nafia Rahaman Nafi</t>
  </si>
  <si>
    <t>Shalizma Islam Hadia</t>
  </si>
  <si>
    <t>Md. Shajedul Islam Sumon</t>
  </si>
  <si>
    <t>Tanmim Samad Alfi</t>
  </si>
  <si>
    <t>Md. Mahamudul Hassan Shisir</t>
  </si>
  <si>
    <t>Md. Anwar Hossain</t>
  </si>
  <si>
    <t>Md Asiful Islam</t>
  </si>
  <si>
    <t>Shurfa Maliha Lorin</t>
  </si>
  <si>
    <t>Pranto Barai</t>
  </si>
  <si>
    <t>Syed Rashedul Islam</t>
  </si>
  <si>
    <t>Dip Kumar Mondal</t>
  </si>
  <si>
    <t>Emtu Rani Paul</t>
  </si>
  <si>
    <t>Foysal Hasan Rafi</t>
  </si>
  <si>
    <t>ARPITA PODDER</t>
  </si>
  <si>
    <t>Habiba Akter Mou</t>
  </si>
  <si>
    <t>Md. Mehedi Hasan</t>
  </si>
  <si>
    <t>Md Arif Fuad Akash</t>
  </si>
  <si>
    <t>Mridul Ghosh</t>
  </si>
  <si>
    <t>Sourav Kunda</t>
  </si>
  <si>
    <t>Md. Rashiq -Ul- Hoque</t>
  </si>
  <si>
    <t>Zeenat Akter Mim</t>
  </si>
  <si>
    <t>Nayla Muqim</t>
  </si>
  <si>
    <t>Antor Das</t>
  </si>
  <si>
    <t>Assignment</t>
  </si>
  <si>
    <t>A- (minus)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</si>
</sst>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>
    <font>
      <sz val="9"/>
      <color rgb="FF000000"/>
      <name val="Arimo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Times New Roman"/>
      <family val="1"/>
    </font>
    <font>
      <sz val="9"/>
      <name val="Arimo"/>
    </font>
    <font>
      <b/>
      <sz val="12"/>
      <name val="Times New Roman"/>
      <family val="1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sz val="9"/>
      <color rgb="FF000000"/>
      <name val="Arimo"/>
    </font>
    <font>
      <sz val="10"/>
      <color rgb="FF000000"/>
      <name val="Times New Roman"/>
      <charset val="204"/>
    </font>
  </fonts>
  <fills count="5">
    <fill>
      <patternFill patternType="none"/>
    </fill>
    <fill>
      <patternFill patternType="gray125"/>
    </fill>
    <fill>
      <patternFill patternType="solid">
        <fgColor rgb="FFC2D69B"/>
        <bgColor rgb="FFC2D69B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1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1" fontId="0" fillId="0" borderId="0"/>
    <xf numFmtId="0" fontId="2" fillId="0" borderId="13"/>
    <xf numFmtId="1" fontId="8" fillId="0" borderId="13"/>
    <xf numFmtId="0" fontId="1" fillId="0" borderId="13"/>
    <xf numFmtId="1" fontId="8" fillId="0" borderId="13"/>
    <xf numFmtId="0" fontId="9" fillId="0" borderId="13"/>
  </cellStyleXfs>
  <cellXfs count="66">
    <xf numFmtId="1" fontId="0" fillId="0" borderId="0" xfId="0" applyNumberFormat="1" applyFont="1" applyAlignment="1"/>
    <xf numFmtId="1" fontId="3" fillId="0" borderId="1" xfId="0" applyNumberFormat="1" applyFont="1" applyBorder="1" applyAlignment="1">
      <alignment horizontal="center" vertical="center" wrapText="1"/>
    </xf>
    <xf numFmtId="1" fontId="3" fillId="0" borderId="1" xfId="0" applyNumberFormat="1" applyFont="1" applyBorder="1"/>
    <xf numFmtId="1" fontId="3" fillId="0" borderId="0" xfId="0" applyNumberFormat="1" applyFont="1"/>
    <xf numFmtId="1" fontId="3" fillId="0" borderId="2" xfId="0" applyNumberFormat="1" applyFont="1" applyBorder="1" applyAlignment="1">
      <alignment horizontal="center" vertical="top" wrapText="1"/>
    </xf>
    <xf numFmtId="1" fontId="3" fillId="0" borderId="2" xfId="0" applyNumberFormat="1" applyFont="1" applyBorder="1" applyAlignment="1">
      <alignment horizontal="center" vertical="center"/>
    </xf>
    <xf numFmtId="1" fontId="3" fillId="0" borderId="3" xfId="0" applyNumberFormat="1" applyFont="1" applyBorder="1" applyAlignment="1">
      <alignment horizontal="center" vertical="top" wrapText="1"/>
    </xf>
    <xf numFmtId="1" fontId="3" fillId="0" borderId="3" xfId="0" applyNumberFormat="1" applyFont="1" applyBorder="1" applyAlignment="1">
      <alignment horizontal="center" vertical="center"/>
    </xf>
    <xf numFmtId="9" fontId="3" fillId="0" borderId="3" xfId="0" applyNumberFormat="1" applyFont="1" applyBorder="1" applyAlignment="1">
      <alignment horizontal="center" vertical="center"/>
    </xf>
    <xf numFmtId="1" fontId="3" fillId="0" borderId="4" xfId="0" applyNumberFormat="1" applyFont="1" applyBorder="1" applyAlignment="1">
      <alignment horizontal="center" vertical="center" wrapText="1"/>
    </xf>
    <xf numFmtId="1" fontId="3" fillId="0" borderId="4" xfId="0" applyNumberFormat="1" applyFont="1" applyBorder="1" applyAlignment="1">
      <alignment horizontal="center" vertical="center"/>
    </xf>
    <xf numFmtId="9" fontId="3" fillId="0" borderId="4" xfId="0" applyNumberFormat="1" applyFont="1" applyBorder="1" applyAlignment="1">
      <alignment horizontal="center" vertical="center"/>
    </xf>
    <xf numFmtId="1" fontId="5" fillId="0" borderId="5" xfId="0" applyNumberFormat="1" applyFont="1" applyBorder="1"/>
    <xf numFmtId="1" fontId="3" fillId="2" borderId="5" xfId="0" applyNumberFormat="1" applyFont="1" applyFill="1" applyBorder="1" applyAlignment="1">
      <alignment horizontal="center" vertical="center"/>
    </xf>
    <xf numFmtId="1" fontId="3" fillId="0" borderId="5" xfId="0" applyNumberFormat="1" applyFont="1" applyBorder="1"/>
    <xf numFmtId="1" fontId="3" fillId="2" borderId="5" xfId="0" applyNumberFormat="1" applyFont="1" applyFill="1" applyBorder="1"/>
    <xf numFmtId="1" fontId="5" fillId="0" borderId="5" xfId="0" applyNumberFormat="1" applyFont="1" applyBorder="1" applyAlignment="1">
      <alignment horizontal="center" vertical="center"/>
    </xf>
    <xf numFmtId="1" fontId="6" fillId="0" borderId="5" xfId="0" applyNumberFormat="1" applyFont="1" applyBorder="1" applyAlignment="1">
      <alignment horizontal="center" vertical="center" wrapText="1"/>
    </xf>
    <xf numFmtId="1" fontId="5" fillId="3" borderId="5" xfId="0" applyNumberFormat="1" applyFont="1" applyFill="1" applyBorder="1" applyAlignment="1">
      <alignment horizontal="center" vertical="center" wrapText="1"/>
    </xf>
    <xf numFmtId="1" fontId="5" fillId="0" borderId="5" xfId="0" applyNumberFormat="1" applyFont="1" applyBorder="1" applyAlignment="1">
      <alignment horizontal="center" vertical="center" wrapText="1"/>
    </xf>
    <xf numFmtId="1" fontId="5" fillId="0" borderId="5" xfId="0" applyNumberFormat="1" applyFont="1" applyBorder="1" applyAlignment="1">
      <alignment vertical="center" wrapText="1"/>
    </xf>
    <xf numFmtId="1" fontId="5" fillId="0" borderId="0" xfId="0" applyNumberFormat="1" applyFont="1" applyAlignment="1">
      <alignment vertical="center" wrapText="1"/>
    </xf>
    <xf numFmtId="1" fontId="5" fillId="2" borderId="5" xfId="0" applyNumberFormat="1" applyFont="1" applyFill="1" applyBorder="1" applyAlignment="1">
      <alignment horizontal="center" vertical="center" wrapText="1"/>
    </xf>
    <xf numFmtId="1" fontId="6" fillId="0" borderId="10" xfId="0" applyNumberFormat="1" applyFont="1" applyBorder="1" applyAlignment="1">
      <alignment horizontal="center" vertical="center"/>
    </xf>
    <xf numFmtId="1" fontId="3" fillId="0" borderId="5" xfId="0" applyNumberFormat="1" applyFont="1" applyBorder="1" applyAlignment="1">
      <alignment horizontal="center"/>
    </xf>
    <xf numFmtId="2" fontId="3" fillId="0" borderId="5" xfId="0" applyNumberFormat="1" applyFont="1" applyBorder="1" applyAlignment="1">
      <alignment horizontal="center" vertical="center"/>
    </xf>
    <xf numFmtId="1" fontId="3" fillId="0" borderId="5" xfId="0" applyNumberFormat="1" applyFont="1" applyBorder="1" applyAlignment="1">
      <alignment horizontal="center" vertical="center"/>
    </xf>
    <xf numFmtId="2" fontId="3" fillId="2" borderId="5" xfId="0" applyNumberFormat="1" applyFont="1" applyFill="1" applyBorder="1" applyAlignment="1">
      <alignment horizontal="center" vertical="center"/>
    </xf>
    <xf numFmtId="1" fontId="5" fillId="0" borderId="0" xfId="0" applyNumberFormat="1" applyFont="1" applyAlignment="1">
      <alignment horizontal="center"/>
    </xf>
    <xf numFmtId="1" fontId="5" fillId="0" borderId="5" xfId="0" applyNumberFormat="1" applyFont="1" applyBorder="1" applyAlignment="1">
      <alignment horizontal="center" wrapText="1"/>
    </xf>
    <xf numFmtId="1" fontId="3" fillId="2" borderId="5" xfId="0" applyNumberFormat="1" applyFont="1" applyFill="1" applyBorder="1" applyAlignment="1">
      <alignment horizontal="center"/>
    </xf>
    <xf numFmtId="1" fontId="3" fillId="0" borderId="0" xfId="0" applyNumberFormat="1" applyFont="1" applyAlignment="1">
      <alignment horizontal="center"/>
    </xf>
    <xf numFmtId="1" fontId="3" fillId="0" borderId="5" xfId="0" applyNumberFormat="1" applyFont="1" applyBorder="1" applyAlignment="1">
      <alignment horizontal="center" vertical="top" wrapText="1"/>
    </xf>
    <xf numFmtId="9" fontId="3" fillId="0" borderId="5" xfId="0" applyNumberFormat="1" applyFont="1" applyBorder="1" applyAlignment="1">
      <alignment horizontal="center" vertical="center"/>
    </xf>
    <xf numFmtId="1" fontId="3" fillId="4" borderId="5" xfId="0" applyNumberFormat="1" applyFont="1" applyFill="1" applyBorder="1"/>
    <xf numFmtId="164" fontId="3" fillId="0" borderId="0" xfId="0" applyNumberFormat="1" applyFont="1"/>
    <xf numFmtId="1" fontId="3" fillId="2" borderId="5" xfId="0" applyNumberFormat="1" applyFont="1" applyFill="1" applyBorder="1" applyAlignment="1">
      <alignment horizontal="center"/>
    </xf>
    <xf numFmtId="1" fontId="3" fillId="0" borderId="0" xfId="0" applyNumberFormat="1" applyFont="1" applyAlignment="1">
      <alignment horizontal="center" vertical="center"/>
    </xf>
    <xf numFmtId="9" fontId="7" fillId="0" borderId="5" xfId="0" applyNumberFormat="1" applyFont="1" applyBorder="1" applyAlignment="1">
      <alignment horizontal="center" vertical="center"/>
    </xf>
    <xf numFmtId="1" fontId="0" fillId="0" borderId="0" xfId="0" applyNumberFormat="1" applyFont="1" applyAlignment="1"/>
    <xf numFmtId="1" fontId="3" fillId="0" borderId="11" xfId="0" applyNumberFormat="1" applyFont="1" applyBorder="1" applyAlignment="1">
      <alignment horizontal="center"/>
    </xf>
    <xf numFmtId="1" fontId="3" fillId="0" borderId="11" xfId="0" applyNumberFormat="1" applyFont="1" applyBorder="1" applyAlignment="1">
      <alignment horizontal="center" vertical="center" wrapText="1"/>
    </xf>
    <xf numFmtId="1" fontId="6" fillId="0" borderId="6" xfId="0" applyNumberFormat="1" applyFont="1" applyBorder="1" applyAlignment="1">
      <alignment horizontal="center" vertical="center"/>
    </xf>
    <xf numFmtId="1" fontId="5" fillId="3" borderId="6" xfId="0" applyNumberFormat="1" applyFont="1" applyFill="1" applyBorder="1" applyAlignment="1">
      <alignment horizontal="center" vertical="center" wrapText="1"/>
    </xf>
    <xf numFmtId="1" fontId="5" fillId="0" borderId="6" xfId="0" applyNumberFormat="1" applyFont="1" applyBorder="1" applyAlignment="1">
      <alignment horizontal="center" vertical="center" wrapText="1"/>
    </xf>
    <xf numFmtId="2" fontId="7" fillId="0" borderId="14" xfId="0" applyNumberFormat="1" applyFont="1" applyBorder="1" applyAlignment="1">
      <alignment horizontal="center" vertical="center"/>
    </xf>
    <xf numFmtId="2" fontId="3" fillId="0" borderId="14" xfId="0" applyNumberFormat="1" applyFont="1" applyBorder="1" applyAlignment="1">
      <alignment horizontal="center" vertical="center"/>
    </xf>
    <xf numFmtId="1" fontId="3" fillId="0" borderId="14" xfId="0" applyNumberFormat="1" applyFont="1" applyBorder="1" applyAlignment="1">
      <alignment horizontal="center" vertical="center"/>
    </xf>
    <xf numFmtId="9" fontId="3" fillId="3" borderId="14" xfId="0" applyNumberFormat="1" applyFont="1" applyFill="1" applyBorder="1" applyAlignment="1">
      <alignment horizontal="center" vertical="center"/>
    </xf>
    <xf numFmtId="1" fontId="3" fillId="3" borderId="14" xfId="0" applyNumberFormat="1" applyFont="1" applyFill="1" applyBorder="1" applyAlignment="1">
      <alignment horizontal="center" vertical="center"/>
    </xf>
    <xf numFmtId="1" fontId="3" fillId="0" borderId="11" xfId="0" applyNumberFormat="1" applyFont="1" applyBorder="1" applyAlignment="1">
      <alignment horizontal="left"/>
    </xf>
    <xf numFmtId="1" fontId="0" fillId="0" borderId="0" xfId="0" applyNumberFormat="1" applyFont="1" applyAlignment="1"/>
    <xf numFmtId="2" fontId="3" fillId="2" borderId="11" xfId="0" applyNumberFormat="1" applyFont="1" applyFill="1" applyBorder="1" applyAlignment="1">
      <alignment horizontal="center" vertical="center"/>
    </xf>
    <xf numFmtId="1" fontId="3" fillId="0" borderId="14" xfId="0" applyNumberFormat="1" applyFont="1" applyBorder="1" applyAlignment="1">
      <alignment horizontal="left"/>
    </xf>
    <xf numFmtId="1" fontId="3" fillId="0" borderId="14" xfId="0" applyNumberFormat="1" applyFont="1" applyBorder="1" applyAlignment="1">
      <alignment horizontal="center"/>
    </xf>
    <xf numFmtId="1" fontId="0" fillId="0" borderId="0" xfId="0" applyNumberFormat="1" applyFont="1" applyAlignment="1"/>
    <xf numFmtId="1" fontId="0" fillId="0" borderId="0" xfId="0" applyNumberFormat="1" applyFont="1" applyAlignment="1"/>
    <xf numFmtId="1" fontId="0" fillId="0" borderId="0" xfId="0" applyNumberFormat="1" applyFont="1" applyAlignment="1"/>
    <xf numFmtId="1" fontId="3" fillId="2" borderId="7" xfId="0" applyNumberFormat="1" applyFont="1" applyFill="1" applyBorder="1" applyAlignment="1">
      <alignment horizontal="center" vertical="center"/>
    </xf>
    <xf numFmtId="0" fontId="4" fillId="0" borderId="9" xfId="0" applyNumberFormat="1" applyFont="1" applyBorder="1"/>
    <xf numFmtId="1" fontId="5" fillId="3" borderId="7" xfId="0" applyNumberFormat="1" applyFont="1" applyFill="1" applyBorder="1" applyAlignment="1">
      <alignment horizontal="center" vertical="center"/>
    </xf>
    <xf numFmtId="0" fontId="4" fillId="0" borderId="8" xfId="0" applyNumberFormat="1" applyFont="1" applyBorder="1"/>
    <xf numFmtId="1" fontId="3" fillId="2" borderId="12" xfId="0" applyNumberFormat="1" applyFont="1" applyFill="1" applyBorder="1" applyAlignment="1">
      <alignment horizontal="left"/>
    </xf>
    <xf numFmtId="0" fontId="4" fillId="0" borderId="13" xfId="0" applyNumberFormat="1" applyFont="1" applyBorder="1"/>
    <xf numFmtId="1" fontId="3" fillId="0" borderId="0" xfId="0" applyNumberFormat="1" applyFont="1" applyAlignment="1">
      <alignment horizontal="left"/>
    </xf>
    <xf numFmtId="1" fontId="0" fillId="0" borderId="0" xfId="0" applyNumberFormat="1" applyFont="1" applyAlignment="1"/>
  </cellXfs>
  <cellStyles count="6">
    <cellStyle name="Normal" xfId="0" builtinId="0"/>
    <cellStyle name="Normal 2" xfId="2" xr:uid="{00000000-0005-0000-0000-000001000000}"/>
    <cellStyle name="Normal 3" xfId="4" xr:uid="{00000000-0005-0000-0000-000002000000}"/>
    <cellStyle name="Normal 4" xfId="1" xr:uid="{00000000-0005-0000-0000-000003000000}"/>
    <cellStyle name="Normal 4 2" xfId="3" xr:uid="{00000000-0005-0000-0000-000004000000}"/>
    <cellStyle name="Normal 5" xfId="5" xr:uid="{9D175AB9-ADFC-41BD-A4B8-EBB2B208F7F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xMode val="edge"/>
          <c:yMode val="edge"/>
          <c:x val="5.4878157707217254E-2"/>
          <c:y val="4.2622950819672129E-2"/>
          <c:w val="0.91057091306790072"/>
          <c:h val="0.84262295081967264"/>
        </c:manualLayout>
      </c:layout>
      <c:barChart>
        <c:barDir val="col"/>
        <c:grouping val="clustered"/>
        <c:varyColors val="1"/>
        <c:ser>
          <c:idx val="0"/>
          <c:order val="0"/>
          <c:spPr>
            <a:solidFill>
              <a:srgbClr val="4F81BD"/>
            </a:solidFill>
          </c:spPr>
          <c:invertIfNegative val="1"/>
          <c:cat>
            <c:strRef>
              <c:f>GradeSheet!$F$44:$F$55</c:f>
              <c:strCache>
                <c:ptCount val="12"/>
                <c:pt idx="0">
                  <c:v>A+</c:v>
                </c:pt>
                <c:pt idx="1">
                  <c:v>A</c:v>
                </c:pt>
                <c:pt idx="2">
                  <c:v>A-</c:v>
                </c:pt>
                <c:pt idx="3">
                  <c:v>B+</c:v>
                </c:pt>
                <c:pt idx="4">
                  <c:v>B</c:v>
                </c:pt>
                <c:pt idx="5">
                  <c:v>B-</c:v>
                </c:pt>
                <c:pt idx="6">
                  <c:v>C+</c:v>
                </c:pt>
                <c:pt idx="7">
                  <c:v>C</c:v>
                </c:pt>
                <c:pt idx="8">
                  <c:v>D</c:v>
                </c:pt>
                <c:pt idx="9">
                  <c:v>F</c:v>
                </c:pt>
                <c:pt idx="10">
                  <c:v>I</c:v>
                </c:pt>
                <c:pt idx="11">
                  <c:v>W</c:v>
                </c:pt>
              </c:strCache>
            </c:strRef>
          </c:cat>
          <c:val>
            <c:numRef>
              <c:f>GradeSheet!$G$44:$G$55</c:f>
              <c:numCache>
                <c:formatCode>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0</c:v>
                </c:pt>
                <c:pt idx="4">
                  <c:v>7</c:v>
                </c:pt>
                <c:pt idx="5">
                  <c:v>5</c:v>
                </c:pt>
                <c:pt idx="6">
                  <c:v>6</c:v>
                </c:pt>
                <c:pt idx="7">
                  <c:v>4</c:v>
                </c:pt>
                <c:pt idx="8">
                  <c:v>1</c:v>
                </c:pt>
                <c:pt idx="9">
                  <c:v>4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E592-4EA2-85FB-6CCBD20F0B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557440"/>
        <c:axId val="49267840"/>
      </c:barChart>
      <c:catAx>
        <c:axId val="48557440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 rot="0"/>
          <a:lstStyle/>
          <a:p>
            <a:pPr lvl="0">
              <a:defRPr sz="1000" b="0" i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49267840"/>
        <c:crosses val="autoZero"/>
        <c:auto val="1"/>
        <c:lblAlgn val="ctr"/>
        <c:lblOffset val="100"/>
        <c:noMultiLvlLbl val="1"/>
      </c:catAx>
      <c:valAx>
        <c:axId val="492678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000" b="0" i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48557440"/>
        <c:crosses val="autoZero"/>
        <c:crossBetween val="between"/>
      </c:valAx>
      <c:spPr>
        <a:solidFill>
          <a:srgbClr val="FFFFFF"/>
        </a:solidFill>
      </c:spPr>
    </c:plotArea>
    <c:plotVisOnly val="1"/>
    <c:dispBlanksAs val="zero"/>
    <c:showDLblsOverMax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361950</xdr:colOff>
      <xdr:row>42</xdr:row>
      <xdr:rowOff>19050</xdr:rowOff>
    </xdr:from>
    <xdr:ext cx="4686300" cy="2790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W1014"/>
  <sheetViews>
    <sheetView topLeftCell="F4" workbookViewId="0">
      <selection activeCell="S27" sqref="S27"/>
    </sheetView>
  </sheetViews>
  <sheetFormatPr defaultColWidth="14.375" defaultRowHeight="15" customHeight="1"/>
  <cols>
    <col min="1" max="1" width="9.25" customWidth="1"/>
    <col min="2" max="2" width="19" customWidth="1"/>
    <col min="3" max="3" width="36.75" customWidth="1"/>
    <col min="4" max="4" width="19.25" customWidth="1"/>
    <col min="5" max="5" width="18.625" customWidth="1"/>
    <col min="6" max="6" width="18.75" customWidth="1"/>
    <col min="7" max="7" width="22.125" bestFit="1" customWidth="1"/>
    <col min="8" max="8" width="17.75" customWidth="1"/>
    <col min="9" max="9" width="19.625" customWidth="1"/>
    <col min="10" max="10" width="20.625" customWidth="1"/>
    <col min="11" max="11" width="19.625" customWidth="1"/>
    <col min="12" max="12" width="8.375" customWidth="1"/>
    <col min="13" max="13" width="7.25" customWidth="1"/>
    <col min="14" max="14" width="17.75" customWidth="1"/>
    <col min="15" max="15" width="9.75" customWidth="1"/>
    <col min="16" max="16" width="16.75" customWidth="1"/>
    <col min="17" max="17" width="17" bestFit="1" customWidth="1"/>
    <col min="18" max="18" width="12.875" bestFit="1" customWidth="1"/>
    <col min="19" max="19" width="15.75" customWidth="1"/>
    <col min="20" max="20" width="32.75" customWidth="1"/>
    <col min="21" max="23" width="9.25" customWidth="1"/>
  </cols>
  <sheetData>
    <row r="1" spans="1:23" ht="15.75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</row>
    <row r="2" spans="1:23" ht="15.75" customHeight="1">
      <c r="A2" s="3"/>
      <c r="B2" s="3"/>
      <c r="C2" s="3"/>
      <c r="D2" s="3"/>
      <c r="E2" s="3"/>
      <c r="F2" s="12" t="s">
        <v>26</v>
      </c>
      <c r="G2" s="58" t="s">
        <v>70</v>
      </c>
      <c r="H2" s="59"/>
      <c r="I2" s="12" t="s">
        <v>27</v>
      </c>
      <c r="J2" s="13">
        <v>2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spans="1:23" ht="15.75" customHeight="1">
      <c r="A3" s="3"/>
      <c r="B3" s="3"/>
      <c r="C3" s="3"/>
      <c r="D3" s="3"/>
      <c r="E3" s="3"/>
      <c r="F3" s="12" t="s">
        <v>28</v>
      </c>
      <c r="G3" s="58" t="s">
        <v>71</v>
      </c>
      <c r="H3" s="59"/>
      <c r="I3" s="12" t="s">
        <v>29</v>
      </c>
      <c r="J3" s="13" t="s">
        <v>72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spans="1:23" ht="15.75" customHeight="1">
      <c r="A4" s="3"/>
      <c r="B4" s="3"/>
      <c r="C4" s="3"/>
      <c r="D4" s="3"/>
      <c r="E4" s="3"/>
      <c r="F4" s="12" t="s">
        <v>30</v>
      </c>
      <c r="G4" s="58">
        <v>3</v>
      </c>
      <c r="H4" s="59"/>
      <c r="I4" s="14"/>
      <c r="J4" s="15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pans="1:23" ht="15.75" customHeight="1">
      <c r="A5" s="3"/>
      <c r="B5" s="3"/>
      <c r="C5" s="3"/>
      <c r="D5" s="3"/>
      <c r="E5" s="3"/>
      <c r="F5" s="12" t="s">
        <v>31</v>
      </c>
      <c r="G5" s="58" t="s">
        <v>62</v>
      </c>
      <c r="H5" s="59"/>
      <c r="I5" s="14"/>
      <c r="J5" s="15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ht="15.75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 spans="1:23" ht="15.75" customHeight="1">
      <c r="A7" s="60" t="str">
        <f>CONCATENATE("Grade Sheet of ",GradeSheet!$G$2, " [",GradeSheet!$G$3, "] ", "(Section ",GradeSheet!$J$2, ") ", "[Semester - ",GradeSheet!$J$3,"]" )</f>
        <v>Grade Sheet of CSE 201 [Object Oriented Programming C++] (Section 2) [Semester - Fall 2020]</v>
      </c>
      <c r="B7" s="61"/>
      <c r="C7" s="61"/>
      <c r="D7" s="61"/>
      <c r="E7" s="61"/>
      <c r="F7" s="61"/>
      <c r="G7" s="61"/>
      <c r="H7" s="61"/>
      <c r="I7" s="61"/>
      <c r="J7" s="61"/>
      <c r="K7" s="59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pans="1:23" ht="24" customHeight="1">
      <c r="L8" s="3"/>
      <c r="M8" s="3"/>
      <c r="N8" s="16" t="str">
        <f>B44</f>
        <v>Attendance</v>
      </c>
      <c r="O8" s="17" t="str">
        <f>B45</f>
        <v>Quiz</v>
      </c>
      <c r="P8" s="18" t="str">
        <f>B46</f>
        <v>Assignment</v>
      </c>
      <c r="Q8" s="19" t="str">
        <f>B47</f>
        <v>Midterm Exam</v>
      </c>
      <c r="R8" s="19" t="str">
        <f>B48</f>
        <v>Final Exam</v>
      </c>
      <c r="S8" s="3"/>
      <c r="T8" s="3"/>
      <c r="U8" s="3"/>
      <c r="V8" s="3"/>
      <c r="W8" s="3"/>
    </row>
    <row r="9" spans="1:23" ht="31.5" customHeight="1">
      <c r="A9" s="20" t="s">
        <v>32</v>
      </c>
      <c r="B9" s="42" t="s">
        <v>33</v>
      </c>
      <c r="C9" s="42" t="s">
        <v>34</v>
      </c>
      <c r="D9" s="43" t="str">
        <f>CONCATENATE($B$44," (", $C$44,")")</f>
        <v>Attendance (15)</v>
      </c>
      <c r="E9" s="42" t="str">
        <f>CONCATENATE($B$45," (", $C$45,")")</f>
        <v>Quiz (20)</v>
      </c>
      <c r="F9" s="44" t="str">
        <f>CONCATENATE($B$46," (", $C$46,")")</f>
        <v>Assignment (15)</v>
      </c>
      <c r="G9" s="42" t="str">
        <f>CONCATENATE($B$47," (", $C$47,")")</f>
        <v>Midterm Exam (25)</v>
      </c>
      <c r="H9" s="42" t="str">
        <f>CONCATENATE($B$48," (", $C$48,")")</f>
        <v>Final Exam (25)</v>
      </c>
      <c r="I9" s="43" t="s">
        <v>35</v>
      </c>
      <c r="J9" s="43" t="s">
        <v>36</v>
      </c>
      <c r="K9" s="43" t="s">
        <v>37</v>
      </c>
      <c r="L9" s="21"/>
      <c r="M9" s="21"/>
      <c r="N9" s="22">
        <f>C44</f>
        <v>15</v>
      </c>
      <c r="O9" s="22">
        <f>C45</f>
        <v>20</v>
      </c>
      <c r="P9" s="22">
        <f>C46</f>
        <v>15</v>
      </c>
      <c r="Q9" s="22">
        <f>C47</f>
        <v>25</v>
      </c>
      <c r="R9" s="22">
        <f>C48</f>
        <v>25</v>
      </c>
      <c r="S9" s="42" t="s">
        <v>33</v>
      </c>
      <c r="T9" s="23" t="s">
        <v>34</v>
      </c>
      <c r="U9" s="21"/>
      <c r="V9" s="21"/>
      <c r="W9" s="21"/>
    </row>
    <row r="10" spans="1:23" ht="15.75" customHeight="1">
      <c r="A10" s="40">
        <v>1</v>
      </c>
      <c r="B10" s="40">
        <f t="shared" ref="B10:B40" si="0">S10</f>
        <v>162014031</v>
      </c>
      <c r="C10" s="50" t="str">
        <f t="shared" ref="C10:C40" si="1">T10</f>
        <v>Md. Ariful Islam</v>
      </c>
      <c r="D10" s="27">
        <f t="shared" ref="D10:D40" si="2">N10</f>
        <v>0</v>
      </c>
      <c r="E10" s="45">
        <f>ROUNDUP(((O10)/(O$9))*GradeSheet!$C$45,0)</f>
        <v>0</v>
      </c>
      <c r="F10" s="45">
        <f t="shared" ref="F10:F40" si="3">P10</f>
        <v>0</v>
      </c>
      <c r="G10" s="46">
        <f t="shared" ref="G10:G40" si="4">Q10</f>
        <v>0</v>
      </c>
      <c r="H10" s="46">
        <f t="shared" ref="H10:H40" si="5">R10</f>
        <v>0</v>
      </c>
      <c r="I10" s="47">
        <f t="shared" ref="I10:I40" si="6">ROUNDUP(SUM(D10:H10),0)</f>
        <v>0</v>
      </c>
      <c r="J10" s="48">
        <f t="shared" ref="J10:J26" si="7">I10/100</f>
        <v>0</v>
      </c>
      <c r="K10" s="49" t="str">
        <f>VLOOKUP(I10,GradingPolicy!$B$2:$C$11,2)</f>
        <v>F (Fail)</v>
      </c>
      <c r="L10" s="3"/>
      <c r="M10" s="3"/>
      <c r="N10" s="27">
        <v>0</v>
      </c>
      <c r="O10" s="27">
        <v>0</v>
      </c>
      <c r="P10" s="27">
        <v>0</v>
      </c>
      <c r="Q10" s="27">
        <v>0</v>
      </c>
      <c r="R10" s="52">
        <v>0</v>
      </c>
      <c r="S10" s="54">
        <v>162014031</v>
      </c>
      <c r="T10" s="53" t="s">
        <v>73</v>
      </c>
      <c r="U10" s="3"/>
      <c r="V10" s="3"/>
      <c r="W10" s="3"/>
    </row>
    <row r="11" spans="1:23" ht="15.75" customHeight="1">
      <c r="A11" s="41">
        <v>2</v>
      </c>
      <c r="B11" s="40">
        <f t="shared" si="0"/>
        <v>173014024</v>
      </c>
      <c r="C11" s="50" t="str">
        <f t="shared" si="1"/>
        <v>Mohammad Salam</v>
      </c>
      <c r="D11" s="27">
        <f t="shared" si="2"/>
        <v>0</v>
      </c>
      <c r="E11" s="45">
        <f>ROUNDUP(((O11)/(O$9))*GradeSheet!$C$45,0)</f>
        <v>10</v>
      </c>
      <c r="F11" s="45">
        <f t="shared" si="3"/>
        <v>7</v>
      </c>
      <c r="G11" s="46">
        <f t="shared" si="4"/>
        <v>13.5</v>
      </c>
      <c r="H11" s="46">
        <f t="shared" si="5"/>
        <v>5.5</v>
      </c>
      <c r="I11" s="47">
        <f t="shared" si="6"/>
        <v>36</v>
      </c>
      <c r="J11" s="48">
        <f t="shared" si="7"/>
        <v>0.36</v>
      </c>
      <c r="K11" s="49" t="str">
        <f>VLOOKUP(I11,GradingPolicy!$B$2:$C$11,2)</f>
        <v>F (Fail)</v>
      </c>
      <c r="L11" s="3"/>
      <c r="M11" s="3"/>
      <c r="N11" s="27">
        <v>0</v>
      </c>
      <c r="O11" s="27">
        <v>10</v>
      </c>
      <c r="P11" s="27">
        <v>7</v>
      </c>
      <c r="Q11" s="27">
        <v>13.5</v>
      </c>
      <c r="R11" s="52">
        <v>5.5</v>
      </c>
      <c r="S11" s="54">
        <v>173014024</v>
      </c>
      <c r="T11" s="53" t="s">
        <v>74</v>
      </c>
      <c r="U11" s="3"/>
      <c r="V11" s="3"/>
      <c r="W11" s="3"/>
    </row>
    <row r="12" spans="1:23" ht="15.75" customHeight="1">
      <c r="A12" s="40">
        <v>3</v>
      </c>
      <c r="B12" s="40">
        <f t="shared" si="0"/>
        <v>182014003</v>
      </c>
      <c r="C12" s="50" t="str">
        <f t="shared" si="1"/>
        <v>Sohanur Rahman</v>
      </c>
      <c r="D12" s="27">
        <f t="shared" si="2"/>
        <v>12</v>
      </c>
      <c r="E12" s="45">
        <f>ROUNDUP(((O12)/(O$9))*GradeSheet!$C$45,0)</f>
        <v>14</v>
      </c>
      <c r="F12" s="45">
        <f t="shared" si="3"/>
        <v>9</v>
      </c>
      <c r="G12" s="46">
        <f t="shared" si="4"/>
        <v>12.5</v>
      </c>
      <c r="H12" s="46">
        <f t="shared" si="5"/>
        <v>14</v>
      </c>
      <c r="I12" s="47">
        <f t="shared" si="6"/>
        <v>62</v>
      </c>
      <c r="J12" s="48">
        <f t="shared" si="7"/>
        <v>0.62</v>
      </c>
      <c r="K12" s="49" t="str">
        <f>VLOOKUP(I12,GradingPolicy!$B$2:$C$11,2)</f>
        <v>C+ (Plus)</v>
      </c>
      <c r="L12" s="3"/>
      <c r="M12" s="3"/>
      <c r="N12" s="27">
        <v>12</v>
      </c>
      <c r="O12" s="27">
        <v>14</v>
      </c>
      <c r="P12" s="27">
        <v>9</v>
      </c>
      <c r="Q12" s="27">
        <v>12.5</v>
      </c>
      <c r="R12" s="52">
        <v>14</v>
      </c>
      <c r="S12" s="54">
        <v>182014003</v>
      </c>
      <c r="T12" s="53" t="s">
        <v>75</v>
      </c>
      <c r="U12" s="3"/>
      <c r="V12" s="3"/>
      <c r="W12" s="3"/>
    </row>
    <row r="13" spans="1:23" ht="15.75" customHeight="1">
      <c r="A13" s="41">
        <v>4</v>
      </c>
      <c r="B13" s="40">
        <f t="shared" si="0"/>
        <v>182014011</v>
      </c>
      <c r="C13" s="50" t="str">
        <f t="shared" si="1"/>
        <v>Zahid Hasan</v>
      </c>
      <c r="D13" s="27">
        <f t="shared" si="2"/>
        <v>17</v>
      </c>
      <c r="E13" s="45">
        <f>ROUNDUP(((O13)/(O$9))*GradeSheet!$C$45,0)</f>
        <v>17</v>
      </c>
      <c r="F13" s="45">
        <f t="shared" si="3"/>
        <v>8</v>
      </c>
      <c r="G13" s="46">
        <f t="shared" si="4"/>
        <v>11</v>
      </c>
      <c r="H13" s="46">
        <f t="shared" si="5"/>
        <v>8</v>
      </c>
      <c r="I13" s="47">
        <f t="shared" si="6"/>
        <v>61</v>
      </c>
      <c r="J13" s="48">
        <f t="shared" si="7"/>
        <v>0.61</v>
      </c>
      <c r="K13" s="49" t="str">
        <f>VLOOKUP(I13,GradingPolicy!$B$2:$C$11,2)</f>
        <v>C+ (Plus)</v>
      </c>
      <c r="L13" s="3"/>
      <c r="M13" s="3"/>
      <c r="N13" s="27">
        <v>17</v>
      </c>
      <c r="O13" s="27">
        <v>17</v>
      </c>
      <c r="P13" s="27">
        <v>8</v>
      </c>
      <c r="Q13" s="27">
        <v>11</v>
      </c>
      <c r="R13" s="52">
        <v>8</v>
      </c>
      <c r="S13" s="54">
        <v>182014011</v>
      </c>
      <c r="T13" s="53" t="s">
        <v>76</v>
      </c>
      <c r="U13" s="3"/>
      <c r="V13" s="3"/>
      <c r="W13" s="3"/>
    </row>
    <row r="14" spans="1:23" ht="15.75" customHeight="1">
      <c r="A14" s="40">
        <v>5</v>
      </c>
      <c r="B14" s="40">
        <f t="shared" si="0"/>
        <v>182014012</v>
      </c>
      <c r="C14" s="50" t="str">
        <f t="shared" si="1"/>
        <v>Md. Fahadul Haque</v>
      </c>
      <c r="D14" s="27">
        <f t="shared" si="2"/>
        <v>0</v>
      </c>
      <c r="E14" s="45">
        <f>ROUNDUP(((O14)/(O$9))*GradeSheet!$C$45,0)</f>
        <v>4</v>
      </c>
      <c r="F14" s="45">
        <f t="shared" si="3"/>
        <v>3</v>
      </c>
      <c r="G14" s="46">
        <f t="shared" si="4"/>
        <v>9.5</v>
      </c>
      <c r="H14" s="46">
        <f t="shared" si="5"/>
        <v>0</v>
      </c>
      <c r="I14" s="47">
        <f t="shared" si="6"/>
        <v>17</v>
      </c>
      <c r="J14" s="48">
        <f t="shared" si="7"/>
        <v>0.17</v>
      </c>
      <c r="K14" s="49" t="str">
        <f>VLOOKUP(I14,GradingPolicy!$B$2:$C$11,2)</f>
        <v>F (Fail)</v>
      </c>
      <c r="L14" s="3"/>
      <c r="M14" s="3"/>
      <c r="N14" s="27">
        <v>0</v>
      </c>
      <c r="O14" s="27">
        <v>4</v>
      </c>
      <c r="P14" s="27">
        <v>3</v>
      </c>
      <c r="Q14" s="27">
        <v>9.5</v>
      </c>
      <c r="R14" s="52">
        <v>0</v>
      </c>
      <c r="S14" s="54">
        <v>182014012</v>
      </c>
      <c r="T14" s="53" t="s">
        <v>77</v>
      </c>
      <c r="U14" s="3"/>
      <c r="V14" s="3"/>
      <c r="W14" s="3"/>
    </row>
    <row r="15" spans="1:23" ht="15.75" customHeight="1">
      <c r="A15" s="41">
        <v>6</v>
      </c>
      <c r="B15" s="40">
        <f t="shared" si="0"/>
        <v>182014016</v>
      </c>
      <c r="C15" s="50" t="str">
        <f t="shared" si="1"/>
        <v>Mahisur Rahman</v>
      </c>
      <c r="D15" s="27">
        <f t="shared" si="2"/>
        <v>12</v>
      </c>
      <c r="E15" s="45">
        <f>ROUNDUP(((O15)/(O$9))*GradeSheet!$C$45,0)</f>
        <v>14</v>
      </c>
      <c r="F15" s="45">
        <f t="shared" si="3"/>
        <v>9</v>
      </c>
      <c r="G15" s="46">
        <f t="shared" si="4"/>
        <v>10.5</v>
      </c>
      <c r="H15" s="46">
        <f t="shared" si="5"/>
        <v>14</v>
      </c>
      <c r="I15" s="47">
        <f t="shared" si="6"/>
        <v>60</v>
      </c>
      <c r="J15" s="48">
        <f t="shared" si="7"/>
        <v>0.6</v>
      </c>
      <c r="K15" s="49" t="str">
        <f>VLOOKUP(I15,GradingPolicy!$B$2:$C$11,2)</f>
        <v>C+ (Plus)</v>
      </c>
      <c r="L15" s="3"/>
      <c r="M15" s="3"/>
      <c r="N15" s="27">
        <v>12</v>
      </c>
      <c r="O15" s="27">
        <v>14</v>
      </c>
      <c r="P15" s="27">
        <v>9</v>
      </c>
      <c r="Q15" s="27">
        <v>10.5</v>
      </c>
      <c r="R15" s="52">
        <v>14</v>
      </c>
      <c r="S15" s="54">
        <v>182014016</v>
      </c>
      <c r="T15" s="53" t="s">
        <v>78</v>
      </c>
      <c r="U15" s="3"/>
      <c r="V15" s="3"/>
      <c r="W15" s="3"/>
    </row>
    <row r="16" spans="1:23" ht="15.75" customHeight="1">
      <c r="A16" s="40">
        <v>7</v>
      </c>
      <c r="B16" s="40">
        <f t="shared" si="0"/>
        <v>183014047</v>
      </c>
      <c r="C16" s="50" t="str">
        <f t="shared" si="1"/>
        <v>Rezoana Tasnim Koly</v>
      </c>
      <c r="D16" s="27">
        <f t="shared" si="2"/>
        <v>12</v>
      </c>
      <c r="E16" s="45">
        <f>ROUNDUP(((O16)/(O$9))*GradeSheet!$C$45,0)</f>
        <v>17</v>
      </c>
      <c r="F16" s="45">
        <f t="shared" si="3"/>
        <v>11</v>
      </c>
      <c r="G16" s="46">
        <f t="shared" si="4"/>
        <v>14.5</v>
      </c>
      <c r="H16" s="46">
        <f t="shared" si="5"/>
        <v>15.5</v>
      </c>
      <c r="I16" s="47">
        <f t="shared" si="6"/>
        <v>70</v>
      </c>
      <c r="J16" s="48">
        <f t="shared" si="7"/>
        <v>0.7</v>
      </c>
      <c r="K16" s="49" t="str">
        <f>VLOOKUP(I16,GradingPolicy!$B$2:$C$11,2)</f>
        <v>B (Plain)</v>
      </c>
      <c r="L16" s="3"/>
      <c r="M16" s="3"/>
      <c r="N16" s="27">
        <v>12</v>
      </c>
      <c r="O16" s="27">
        <v>17</v>
      </c>
      <c r="P16" s="27">
        <v>11</v>
      </c>
      <c r="Q16" s="27">
        <v>14.5</v>
      </c>
      <c r="R16" s="52">
        <v>15.5</v>
      </c>
      <c r="S16" s="54">
        <v>183014047</v>
      </c>
      <c r="T16" s="53" t="s">
        <v>79</v>
      </c>
      <c r="U16" s="3"/>
      <c r="V16" s="3"/>
      <c r="W16" s="3"/>
    </row>
    <row r="17" spans="1:23" ht="15.75" customHeight="1">
      <c r="A17" s="41">
        <v>8</v>
      </c>
      <c r="B17" s="40">
        <f t="shared" si="0"/>
        <v>191014054</v>
      </c>
      <c r="C17" s="50" t="str">
        <f t="shared" si="1"/>
        <v>Ashiqur Rahman Prince</v>
      </c>
      <c r="D17" s="27">
        <f t="shared" si="2"/>
        <v>12</v>
      </c>
      <c r="E17" s="45">
        <f>ROUNDUP(((O17)/(O$9))*GradeSheet!$C$45,0)</f>
        <v>15</v>
      </c>
      <c r="F17" s="45">
        <f t="shared" si="3"/>
        <v>10</v>
      </c>
      <c r="G17" s="46">
        <f t="shared" si="4"/>
        <v>13</v>
      </c>
      <c r="H17" s="46">
        <f t="shared" si="5"/>
        <v>15</v>
      </c>
      <c r="I17" s="47">
        <f t="shared" si="6"/>
        <v>65</v>
      </c>
      <c r="J17" s="48">
        <f t="shared" si="7"/>
        <v>0.65</v>
      </c>
      <c r="K17" s="49" t="str">
        <f>VLOOKUP(I17,GradingPolicy!$B$2:$C$11,2)</f>
        <v>B- (Minus)</v>
      </c>
      <c r="L17" s="3"/>
      <c r="M17" s="3"/>
      <c r="N17" s="27">
        <v>12</v>
      </c>
      <c r="O17" s="27">
        <v>15</v>
      </c>
      <c r="P17" s="27">
        <v>10</v>
      </c>
      <c r="Q17" s="27">
        <v>13</v>
      </c>
      <c r="R17" s="52">
        <v>15</v>
      </c>
      <c r="S17" s="54">
        <v>191014054</v>
      </c>
      <c r="T17" s="53" t="s">
        <v>80</v>
      </c>
      <c r="U17" s="3"/>
      <c r="V17" s="3"/>
      <c r="W17" s="3"/>
    </row>
    <row r="18" spans="1:23" ht="15.75" customHeight="1">
      <c r="A18" s="40">
        <v>9</v>
      </c>
      <c r="B18" s="40">
        <f t="shared" si="0"/>
        <v>192014016</v>
      </c>
      <c r="C18" s="50" t="str">
        <f t="shared" si="1"/>
        <v>Nafia Rahaman Nafi</v>
      </c>
      <c r="D18" s="27">
        <f t="shared" si="2"/>
        <v>10</v>
      </c>
      <c r="E18" s="45">
        <f>ROUNDUP(((O18)/(O$9))*GradeSheet!$C$45,0)</f>
        <v>16</v>
      </c>
      <c r="F18" s="45">
        <f t="shared" si="3"/>
        <v>10</v>
      </c>
      <c r="G18" s="46">
        <f t="shared" si="4"/>
        <v>13.5</v>
      </c>
      <c r="H18" s="46">
        <f t="shared" si="5"/>
        <v>15</v>
      </c>
      <c r="I18" s="47">
        <f t="shared" si="6"/>
        <v>65</v>
      </c>
      <c r="J18" s="48">
        <f t="shared" si="7"/>
        <v>0.65</v>
      </c>
      <c r="K18" s="49" t="str">
        <f>VLOOKUP(I18,GradingPolicy!$B$2:$C$11,2)</f>
        <v>B- (Minus)</v>
      </c>
      <c r="L18" s="3"/>
      <c r="M18" s="3"/>
      <c r="N18" s="27">
        <v>10</v>
      </c>
      <c r="O18" s="27">
        <v>16</v>
      </c>
      <c r="P18" s="27">
        <v>10</v>
      </c>
      <c r="Q18" s="27">
        <v>13.5</v>
      </c>
      <c r="R18" s="52">
        <v>15</v>
      </c>
      <c r="S18" s="54">
        <v>192014016</v>
      </c>
      <c r="T18" s="53" t="s">
        <v>81</v>
      </c>
      <c r="U18" s="3"/>
      <c r="V18" s="3"/>
      <c r="W18" s="3"/>
    </row>
    <row r="19" spans="1:23" ht="15.75" customHeight="1">
      <c r="A19" s="41">
        <v>10</v>
      </c>
      <c r="B19" s="40">
        <f t="shared" si="0"/>
        <v>192014029</v>
      </c>
      <c r="C19" s="50" t="str">
        <f t="shared" si="1"/>
        <v>Shalizma Islam Hadia</v>
      </c>
      <c r="D19" s="27">
        <f t="shared" si="2"/>
        <v>11.5</v>
      </c>
      <c r="E19" s="45">
        <f>ROUNDUP(((O19)/(O$9))*GradeSheet!$C$45,0)</f>
        <v>14</v>
      </c>
      <c r="F19" s="45">
        <f t="shared" si="3"/>
        <v>11</v>
      </c>
      <c r="G19" s="46">
        <f t="shared" si="4"/>
        <v>17</v>
      </c>
      <c r="H19" s="46">
        <f t="shared" si="5"/>
        <v>17</v>
      </c>
      <c r="I19" s="47">
        <f t="shared" si="6"/>
        <v>71</v>
      </c>
      <c r="J19" s="48">
        <f t="shared" si="7"/>
        <v>0.71</v>
      </c>
      <c r="K19" s="49" t="str">
        <f>VLOOKUP(I19,GradingPolicy!$B$2:$C$11,2)</f>
        <v>B (Plain)</v>
      </c>
      <c r="L19" s="3"/>
      <c r="M19" s="3"/>
      <c r="N19" s="27">
        <v>11.5</v>
      </c>
      <c r="O19" s="27">
        <v>14</v>
      </c>
      <c r="P19" s="27">
        <v>11</v>
      </c>
      <c r="Q19" s="27">
        <v>17</v>
      </c>
      <c r="R19" s="52">
        <v>17</v>
      </c>
      <c r="S19" s="54">
        <v>192014029</v>
      </c>
      <c r="T19" s="53" t="s">
        <v>82</v>
      </c>
      <c r="U19" s="3"/>
      <c r="V19" s="3"/>
      <c r="W19" s="3"/>
    </row>
    <row r="20" spans="1:23" ht="15.75" customHeight="1">
      <c r="A20" s="40">
        <v>11</v>
      </c>
      <c r="B20" s="40">
        <f t="shared" si="0"/>
        <v>192014034</v>
      </c>
      <c r="C20" s="50" t="str">
        <f t="shared" si="1"/>
        <v>Md. Shajedul Islam Sumon</v>
      </c>
      <c r="D20" s="27">
        <f t="shared" si="2"/>
        <v>0</v>
      </c>
      <c r="E20" s="45">
        <f>ROUNDUP(((O20)/(O$9))*GradeSheet!$C$45,0)</f>
        <v>0</v>
      </c>
      <c r="F20" s="45">
        <f t="shared" si="3"/>
        <v>4</v>
      </c>
      <c r="G20" s="46">
        <f t="shared" si="4"/>
        <v>14.5</v>
      </c>
      <c r="H20" s="46">
        <f t="shared" si="5"/>
        <v>0</v>
      </c>
      <c r="I20" s="47">
        <f t="shared" si="6"/>
        <v>19</v>
      </c>
      <c r="J20" s="48">
        <f t="shared" si="7"/>
        <v>0.19</v>
      </c>
      <c r="K20" s="49" t="str">
        <f>VLOOKUP(I20,GradingPolicy!$B$2:$C$11,2)</f>
        <v>F (Fail)</v>
      </c>
      <c r="L20" s="3"/>
      <c r="M20" s="3"/>
      <c r="N20" s="27">
        <v>0</v>
      </c>
      <c r="O20" s="27">
        <v>0</v>
      </c>
      <c r="P20" s="27">
        <v>4</v>
      </c>
      <c r="Q20" s="27">
        <v>14.5</v>
      </c>
      <c r="R20" s="52">
        <v>0</v>
      </c>
      <c r="S20" s="54">
        <v>192014034</v>
      </c>
      <c r="T20" s="53" t="s">
        <v>83</v>
      </c>
      <c r="U20" s="3"/>
      <c r="V20" s="3"/>
      <c r="W20" s="3"/>
    </row>
    <row r="21" spans="1:23" ht="15.75" customHeight="1">
      <c r="A21" s="41">
        <v>12</v>
      </c>
      <c r="B21" s="40">
        <f t="shared" si="0"/>
        <v>193014019</v>
      </c>
      <c r="C21" s="50" t="str">
        <f t="shared" si="1"/>
        <v>Tanmim Samad Alfi</v>
      </c>
      <c r="D21" s="27">
        <f t="shared" si="2"/>
        <v>10</v>
      </c>
      <c r="E21" s="45">
        <f>ROUNDUP(((O21)/(O$9))*GradeSheet!$C$45,0)</f>
        <v>10</v>
      </c>
      <c r="F21" s="45">
        <f t="shared" si="3"/>
        <v>10</v>
      </c>
      <c r="G21" s="46">
        <f t="shared" si="4"/>
        <v>13</v>
      </c>
      <c r="H21" s="46">
        <f t="shared" si="5"/>
        <v>8.5</v>
      </c>
      <c r="I21" s="47">
        <f t="shared" si="6"/>
        <v>52</v>
      </c>
      <c r="J21" s="48">
        <f t="shared" si="7"/>
        <v>0.52</v>
      </c>
      <c r="K21" s="49" t="str">
        <f>VLOOKUP(I21,GradingPolicy!$B$2:$C$11,2)</f>
        <v>D (Plain)</v>
      </c>
      <c r="L21" s="3"/>
      <c r="M21" s="3"/>
      <c r="N21" s="27">
        <v>10</v>
      </c>
      <c r="O21" s="27">
        <v>10</v>
      </c>
      <c r="P21" s="27">
        <v>10</v>
      </c>
      <c r="Q21" s="27">
        <v>13</v>
      </c>
      <c r="R21" s="52">
        <v>8.5</v>
      </c>
      <c r="S21" s="54">
        <v>193014019</v>
      </c>
      <c r="T21" s="53" t="s">
        <v>84</v>
      </c>
      <c r="U21" s="3"/>
      <c r="V21" s="3"/>
      <c r="W21" s="3"/>
    </row>
    <row r="22" spans="1:23" ht="15.75" customHeight="1">
      <c r="A22" s="40">
        <v>13</v>
      </c>
      <c r="B22" s="40">
        <f t="shared" si="0"/>
        <v>201014011</v>
      </c>
      <c r="C22" s="50" t="str">
        <f t="shared" si="1"/>
        <v>Md. Mahamudul Hassan Shisir</v>
      </c>
      <c r="D22" s="27">
        <f t="shared" si="2"/>
        <v>9</v>
      </c>
      <c r="E22" s="45">
        <f>ROUNDUP(((O22)/(O$9))*GradeSheet!$C$45,0)</f>
        <v>15</v>
      </c>
      <c r="F22" s="45">
        <f t="shared" si="3"/>
        <v>11</v>
      </c>
      <c r="G22" s="46">
        <f t="shared" si="4"/>
        <v>17</v>
      </c>
      <c r="H22" s="46">
        <f t="shared" si="5"/>
        <v>18</v>
      </c>
      <c r="I22" s="47">
        <f t="shared" si="6"/>
        <v>70</v>
      </c>
      <c r="J22" s="48">
        <f t="shared" si="7"/>
        <v>0.7</v>
      </c>
      <c r="K22" s="49" t="str">
        <f>VLOOKUP(I22,GradingPolicy!$B$2:$C$11,2)</f>
        <v>B (Plain)</v>
      </c>
      <c r="L22" s="3"/>
      <c r="M22" s="3"/>
      <c r="N22" s="27">
        <v>9</v>
      </c>
      <c r="O22" s="27">
        <v>15</v>
      </c>
      <c r="P22" s="27">
        <v>11</v>
      </c>
      <c r="Q22" s="27">
        <v>17</v>
      </c>
      <c r="R22" s="52">
        <v>18</v>
      </c>
      <c r="S22" s="54">
        <v>201014011</v>
      </c>
      <c r="T22" s="53" t="s">
        <v>85</v>
      </c>
      <c r="U22" s="3"/>
      <c r="V22" s="3"/>
      <c r="W22" s="3"/>
    </row>
    <row r="23" spans="1:23" ht="15.75" customHeight="1">
      <c r="A23" s="41">
        <v>14</v>
      </c>
      <c r="B23" s="40">
        <f t="shared" si="0"/>
        <v>201014029</v>
      </c>
      <c r="C23" s="50" t="str">
        <f t="shared" si="1"/>
        <v>Md. Anwar Hossain</v>
      </c>
      <c r="D23" s="27">
        <f t="shared" si="2"/>
        <v>12</v>
      </c>
      <c r="E23" s="45">
        <f>ROUNDUP(((O23)/(O$9))*GradeSheet!$C$45,0)</f>
        <v>14</v>
      </c>
      <c r="F23" s="45">
        <f t="shared" si="3"/>
        <v>10</v>
      </c>
      <c r="G23" s="46">
        <f t="shared" si="4"/>
        <v>14</v>
      </c>
      <c r="H23" s="46">
        <f t="shared" si="5"/>
        <v>17</v>
      </c>
      <c r="I23" s="47">
        <f t="shared" si="6"/>
        <v>67</v>
      </c>
      <c r="J23" s="48">
        <f t="shared" si="7"/>
        <v>0.67</v>
      </c>
      <c r="K23" s="49" t="str">
        <f>VLOOKUP(I23,GradingPolicy!$B$2:$C$11,2)</f>
        <v>B- (Minus)</v>
      </c>
      <c r="L23" s="3"/>
      <c r="M23" s="3"/>
      <c r="N23" s="27">
        <v>12</v>
      </c>
      <c r="O23" s="27">
        <v>14</v>
      </c>
      <c r="P23" s="27">
        <v>10</v>
      </c>
      <c r="Q23" s="27">
        <v>14</v>
      </c>
      <c r="R23" s="52">
        <v>17</v>
      </c>
      <c r="S23" s="54">
        <v>201014029</v>
      </c>
      <c r="T23" s="53" t="s">
        <v>86</v>
      </c>
      <c r="U23" s="3"/>
      <c r="V23" s="3"/>
      <c r="W23" s="3"/>
    </row>
    <row r="24" spans="1:23" ht="15.75" customHeight="1">
      <c r="A24" s="40">
        <v>15</v>
      </c>
      <c r="B24" s="40">
        <f t="shared" si="0"/>
        <v>201014030</v>
      </c>
      <c r="C24" s="50" t="str">
        <f t="shared" si="1"/>
        <v>Md Asiful Islam</v>
      </c>
      <c r="D24" s="27">
        <f t="shared" si="2"/>
        <v>13</v>
      </c>
      <c r="E24" s="45">
        <f>ROUNDUP(((O24)/(O$9))*GradeSheet!$C$45,0)</f>
        <v>18</v>
      </c>
      <c r="F24" s="45">
        <f t="shared" si="3"/>
        <v>11</v>
      </c>
      <c r="G24" s="46">
        <f t="shared" si="4"/>
        <v>14</v>
      </c>
      <c r="H24" s="46">
        <f t="shared" si="5"/>
        <v>9</v>
      </c>
      <c r="I24" s="47">
        <f t="shared" si="6"/>
        <v>65</v>
      </c>
      <c r="J24" s="48">
        <f t="shared" si="7"/>
        <v>0.65</v>
      </c>
      <c r="K24" s="49" t="str">
        <f>VLOOKUP(I24,GradingPolicy!$B$2:$C$11,2)</f>
        <v>B- (Minus)</v>
      </c>
      <c r="L24" s="3"/>
      <c r="M24" s="3"/>
      <c r="N24" s="27">
        <v>13</v>
      </c>
      <c r="O24" s="27">
        <v>18</v>
      </c>
      <c r="P24" s="27">
        <v>11</v>
      </c>
      <c r="Q24" s="27">
        <v>14</v>
      </c>
      <c r="R24" s="52">
        <v>9</v>
      </c>
      <c r="S24" s="54">
        <v>201014030</v>
      </c>
      <c r="T24" s="53" t="s">
        <v>87</v>
      </c>
      <c r="U24" s="3"/>
      <c r="V24" s="3"/>
      <c r="W24" s="3"/>
    </row>
    <row r="25" spans="1:23" ht="15.75" customHeight="1">
      <c r="A25" s="41">
        <v>16</v>
      </c>
      <c r="B25" s="40">
        <f t="shared" si="0"/>
        <v>201014034</v>
      </c>
      <c r="C25" s="50" t="str">
        <f t="shared" si="1"/>
        <v>Shurfa Maliha Lorin</v>
      </c>
      <c r="D25" s="27">
        <f t="shared" si="2"/>
        <v>16</v>
      </c>
      <c r="E25" s="45">
        <f>ROUNDUP(((O25)/(O$9))*GradeSheet!$C$45,0)</f>
        <v>16</v>
      </c>
      <c r="F25" s="45">
        <f t="shared" si="3"/>
        <v>12</v>
      </c>
      <c r="G25" s="46">
        <f t="shared" si="4"/>
        <v>15.5</v>
      </c>
      <c r="H25" s="46">
        <f t="shared" si="5"/>
        <v>21</v>
      </c>
      <c r="I25" s="47">
        <f t="shared" si="6"/>
        <v>81</v>
      </c>
      <c r="J25" s="48">
        <f t="shared" si="7"/>
        <v>0.81</v>
      </c>
      <c r="K25" s="49" t="str">
        <f>VLOOKUP(I25,GradingPolicy!$B$2:$C$11,2)</f>
        <v>A- (Minus)</v>
      </c>
      <c r="L25" s="3"/>
      <c r="M25" s="3"/>
      <c r="N25" s="27">
        <v>16</v>
      </c>
      <c r="O25" s="27">
        <v>16</v>
      </c>
      <c r="P25" s="27">
        <v>12</v>
      </c>
      <c r="Q25" s="27">
        <v>15.5</v>
      </c>
      <c r="R25" s="52">
        <v>21</v>
      </c>
      <c r="S25" s="54">
        <v>201014034</v>
      </c>
      <c r="T25" s="53" t="s">
        <v>88</v>
      </c>
      <c r="U25" s="3"/>
      <c r="V25" s="3"/>
      <c r="W25" s="3"/>
    </row>
    <row r="26" spans="1:23" ht="15.75" customHeight="1">
      <c r="A26" s="40">
        <v>17</v>
      </c>
      <c r="B26" s="40">
        <f t="shared" si="0"/>
        <v>201014035</v>
      </c>
      <c r="C26" s="50" t="str">
        <f t="shared" si="1"/>
        <v>Pranto Barai</v>
      </c>
      <c r="D26" s="27">
        <f t="shared" si="2"/>
        <v>12</v>
      </c>
      <c r="E26" s="45">
        <f>ROUNDUP(((O26)/(O$9))*GradeSheet!$C$45,0)</f>
        <v>17</v>
      </c>
      <c r="F26" s="45">
        <f t="shared" si="3"/>
        <v>8</v>
      </c>
      <c r="G26" s="46">
        <f t="shared" si="4"/>
        <v>14.5</v>
      </c>
      <c r="H26" s="46">
        <f t="shared" si="5"/>
        <v>5</v>
      </c>
      <c r="I26" s="47">
        <f t="shared" si="6"/>
        <v>57</v>
      </c>
      <c r="J26" s="48">
        <f t="shared" si="7"/>
        <v>0.56999999999999995</v>
      </c>
      <c r="K26" s="49" t="str">
        <f>VLOOKUP(I26,GradingPolicy!$B$2:$C$11,2)</f>
        <v>C (Plain)</v>
      </c>
      <c r="L26" s="3"/>
      <c r="M26" s="3"/>
      <c r="N26" s="27">
        <v>12</v>
      </c>
      <c r="O26" s="27">
        <v>17</v>
      </c>
      <c r="P26" s="27">
        <v>8</v>
      </c>
      <c r="Q26" s="27">
        <v>14.5</v>
      </c>
      <c r="R26" s="52">
        <v>5</v>
      </c>
      <c r="S26" s="54">
        <v>201014035</v>
      </c>
      <c r="T26" s="53" t="s">
        <v>89</v>
      </c>
      <c r="U26" s="3"/>
      <c r="V26" s="3"/>
      <c r="W26" s="3"/>
    </row>
    <row r="27" spans="1:23" s="39" customFormat="1" ht="15.75" customHeight="1">
      <c r="A27" s="41">
        <v>18</v>
      </c>
      <c r="B27" s="40">
        <f t="shared" si="0"/>
        <v>201014043</v>
      </c>
      <c r="C27" s="50" t="str">
        <f t="shared" si="1"/>
        <v>Syed Rashedul Islam</v>
      </c>
      <c r="D27" s="27">
        <f t="shared" si="2"/>
        <v>8</v>
      </c>
      <c r="E27" s="45">
        <f>ROUNDUP(((O27)/(O$9))*GradeSheet!$C$45,0)</f>
        <v>9</v>
      </c>
      <c r="F27" s="45">
        <f t="shared" si="3"/>
        <v>15</v>
      </c>
      <c r="G27" s="46">
        <f t="shared" si="4"/>
        <v>15</v>
      </c>
      <c r="H27" s="46">
        <f t="shared" si="5"/>
        <v>7.5</v>
      </c>
      <c r="I27" s="47">
        <f t="shared" si="6"/>
        <v>55</v>
      </c>
      <c r="J27" s="48">
        <f t="shared" ref="J27:J36" si="8">I27/100</f>
        <v>0.55000000000000004</v>
      </c>
      <c r="K27" s="49" t="str">
        <f>VLOOKUP(I27,GradingPolicy!$B$2:$C$11,2)</f>
        <v>C (Plain)</v>
      </c>
      <c r="L27" s="3"/>
      <c r="M27" s="3"/>
      <c r="N27" s="27">
        <v>8</v>
      </c>
      <c r="O27" s="27">
        <v>9</v>
      </c>
      <c r="P27" s="27">
        <v>15</v>
      </c>
      <c r="Q27" s="27">
        <v>15</v>
      </c>
      <c r="R27" s="52">
        <v>7.5</v>
      </c>
      <c r="S27" s="54">
        <v>201014043</v>
      </c>
      <c r="T27" s="53" t="s">
        <v>90</v>
      </c>
      <c r="U27" s="3"/>
      <c r="V27" s="3"/>
      <c r="W27" s="3"/>
    </row>
    <row r="28" spans="1:23" s="39" customFormat="1" ht="15.75" customHeight="1">
      <c r="A28" s="40">
        <v>19</v>
      </c>
      <c r="B28" s="40">
        <f t="shared" si="0"/>
        <v>201014050</v>
      </c>
      <c r="C28" s="50" t="str">
        <f t="shared" si="1"/>
        <v>Dip Kumar Mondal</v>
      </c>
      <c r="D28" s="27">
        <f t="shared" si="2"/>
        <v>12</v>
      </c>
      <c r="E28" s="45">
        <f>ROUNDUP(((O28)/(O$9))*GradeSheet!$C$45,0)</f>
        <v>13</v>
      </c>
      <c r="F28" s="45">
        <f t="shared" si="3"/>
        <v>9</v>
      </c>
      <c r="G28" s="46">
        <f t="shared" si="4"/>
        <v>13</v>
      </c>
      <c r="H28" s="46">
        <f t="shared" si="5"/>
        <v>15</v>
      </c>
      <c r="I28" s="47">
        <f t="shared" si="6"/>
        <v>62</v>
      </c>
      <c r="J28" s="48">
        <f t="shared" si="8"/>
        <v>0.62</v>
      </c>
      <c r="K28" s="49" t="str">
        <f>VLOOKUP(I28,GradingPolicy!$B$2:$C$11,2)</f>
        <v>C+ (Plus)</v>
      </c>
      <c r="L28" s="3"/>
      <c r="M28" s="3"/>
      <c r="N28" s="27">
        <v>12</v>
      </c>
      <c r="O28" s="27">
        <v>13</v>
      </c>
      <c r="P28" s="27">
        <v>9</v>
      </c>
      <c r="Q28" s="27">
        <v>13</v>
      </c>
      <c r="R28" s="52">
        <v>15</v>
      </c>
      <c r="S28" s="54">
        <v>201014050</v>
      </c>
      <c r="T28" s="53" t="s">
        <v>91</v>
      </c>
      <c r="U28" s="3"/>
      <c r="V28" s="3"/>
      <c r="W28" s="3"/>
    </row>
    <row r="29" spans="1:23" s="39" customFormat="1" ht="15.75" customHeight="1">
      <c r="A29" s="41">
        <v>20</v>
      </c>
      <c r="B29" s="40">
        <f t="shared" si="0"/>
        <v>201014056</v>
      </c>
      <c r="C29" s="50" t="str">
        <f t="shared" si="1"/>
        <v>Emtu Rani Paul</v>
      </c>
      <c r="D29" s="27">
        <f t="shared" si="2"/>
        <v>11.5</v>
      </c>
      <c r="E29" s="45">
        <f>ROUNDUP(((O29)/(O$9))*GradeSheet!$C$45,0)</f>
        <v>16</v>
      </c>
      <c r="F29" s="45">
        <f t="shared" si="3"/>
        <v>12</v>
      </c>
      <c r="G29" s="46">
        <f t="shared" si="4"/>
        <v>15.5</v>
      </c>
      <c r="H29" s="46">
        <f t="shared" si="5"/>
        <v>14.5</v>
      </c>
      <c r="I29" s="47">
        <f t="shared" si="6"/>
        <v>70</v>
      </c>
      <c r="J29" s="48">
        <f t="shared" si="8"/>
        <v>0.7</v>
      </c>
      <c r="K29" s="49" t="str">
        <f>VLOOKUP(I29,GradingPolicy!$B$2:$C$11,2)</f>
        <v>B (Plain)</v>
      </c>
      <c r="L29" s="3"/>
      <c r="M29" s="3"/>
      <c r="N29" s="27">
        <v>11.5</v>
      </c>
      <c r="O29" s="27">
        <v>16</v>
      </c>
      <c r="P29" s="27">
        <v>12</v>
      </c>
      <c r="Q29" s="27">
        <v>15.5</v>
      </c>
      <c r="R29" s="52">
        <v>14.5</v>
      </c>
      <c r="S29" s="54">
        <v>201014056</v>
      </c>
      <c r="T29" s="53" t="s">
        <v>92</v>
      </c>
      <c r="U29" s="3"/>
      <c r="V29" s="3"/>
      <c r="W29" s="3"/>
    </row>
    <row r="30" spans="1:23" s="39" customFormat="1" ht="15.75" customHeight="1">
      <c r="A30" s="40">
        <v>21</v>
      </c>
      <c r="B30" s="40">
        <f t="shared" si="0"/>
        <v>201014058</v>
      </c>
      <c r="C30" s="50" t="str">
        <f t="shared" si="1"/>
        <v>Foysal Hasan Rafi</v>
      </c>
      <c r="D30" s="27">
        <f t="shared" si="2"/>
        <v>12</v>
      </c>
      <c r="E30" s="45">
        <f>ROUNDUP(((O30)/(O$9))*GradeSheet!$C$45,0)</f>
        <v>15</v>
      </c>
      <c r="F30" s="45">
        <f t="shared" si="3"/>
        <v>10</v>
      </c>
      <c r="G30" s="46">
        <f t="shared" si="4"/>
        <v>14</v>
      </c>
      <c r="H30" s="46">
        <f t="shared" si="5"/>
        <v>14</v>
      </c>
      <c r="I30" s="47">
        <f t="shared" si="6"/>
        <v>65</v>
      </c>
      <c r="J30" s="48">
        <f t="shared" si="8"/>
        <v>0.65</v>
      </c>
      <c r="K30" s="49" t="str">
        <f>VLOOKUP(I30,GradingPolicy!$B$2:$C$11,2)</f>
        <v>B- (Minus)</v>
      </c>
      <c r="L30" s="3"/>
      <c r="M30" s="3"/>
      <c r="N30" s="27">
        <v>12</v>
      </c>
      <c r="O30" s="27">
        <v>15</v>
      </c>
      <c r="P30" s="27">
        <v>10</v>
      </c>
      <c r="Q30" s="27">
        <v>14</v>
      </c>
      <c r="R30" s="52">
        <v>14</v>
      </c>
      <c r="S30" s="54">
        <v>201014058</v>
      </c>
      <c r="T30" s="53" t="s">
        <v>93</v>
      </c>
      <c r="U30" s="3"/>
      <c r="V30" s="3"/>
      <c r="W30" s="3"/>
    </row>
    <row r="31" spans="1:23" s="39" customFormat="1" ht="15.75" customHeight="1">
      <c r="A31" s="41">
        <v>22</v>
      </c>
      <c r="B31" s="40">
        <f t="shared" si="0"/>
        <v>201014062</v>
      </c>
      <c r="C31" s="50" t="str">
        <f t="shared" si="1"/>
        <v>ARPITA PODDER</v>
      </c>
      <c r="D31" s="27">
        <f t="shared" si="2"/>
        <v>7</v>
      </c>
      <c r="E31" s="45">
        <f>ROUNDUP(((O31)/(O$9))*GradeSheet!$C$45,0)</f>
        <v>16</v>
      </c>
      <c r="F31" s="45">
        <f t="shared" si="3"/>
        <v>12</v>
      </c>
      <c r="G31" s="46">
        <f t="shared" si="4"/>
        <v>15.5</v>
      </c>
      <c r="H31" s="46">
        <f t="shared" si="5"/>
        <v>21</v>
      </c>
      <c r="I31" s="47">
        <f t="shared" si="6"/>
        <v>72</v>
      </c>
      <c r="J31" s="48">
        <f t="shared" si="8"/>
        <v>0.72</v>
      </c>
      <c r="K31" s="49" t="str">
        <f>VLOOKUP(I31,GradingPolicy!$B$2:$C$11,2)</f>
        <v>B (Plain)</v>
      </c>
      <c r="L31" s="3"/>
      <c r="M31" s="3"/>
      <c r="N31" s="27">
        <v>7</v>
      </c>
      <c r="O31" s="27">
        <v>16</v>
      </c>
      <c r="P31" s="27">
        <v>12</v>
      </c>
      <c r="Q31" s="27">
        <v>15.5</v>
      </c>
      <c r="R31" s="52">
        <v>21</v>
      </c>
      <c r="S31" s="54">
        <v>201014062</v>
      </c>
      <c r="T31" s="53" t="s">
        <v>94</v>
      </c>
      <c r="U31" s="3"/>
      <c r="V31" s="3"/>
      <c r="W31" s="3"/>
    </row>
    <row r="32" spans="1:23" s="39" customFormat="1" ht="15.75" customHeight="1">
      <c r="A32" s="40">
        <v>23</v>
      </c>
      <c r="B32" s="40">
        <f t="shared" si="0"/>
        <v>201014074</v>
      </c>
      <c r="C32" s="50" t="str">
        <f t="shared" si="1"/>
        <v>Habiba Akter Mou</v>
      </c>
      <c r="D32" s="27">
        <f t="shared" si="2"/>
        <v>10.5</v>
      </c>
      <c r="E32" s="45">
        <f>ROUNDUP(((O32)/(O$9))*GradeSheet!$C$45,0)</f>
        <v>15</v>
      </c>
      <c r="F32" s="45">
        <f t="shared" si="3"/>
        <v>9</v>
      </c>
      <c r="G32" s="46">
        <f t="shared" si="4"/>
        <v>12</v>
      </c>
      <c r="H32" s="46">
        <f t="shared" si="5"/>
        <v>15</v>
      </c>
      <c r="I32" s="47">
        <f t="shared" si="6"/>
        <v>62</v>
      </c>
      <c r="J32" s="48">
        <f t="shared" si="8"/>
        <v>0.62</v>
      </c>
      <c r="K32" s="49" t="str">
        <f>VLOOKUP(I32,GradingPolicy!$B$2:$C$11,2)</f>
        <v>C+ (Plus)</v>
      </c>
      <c r="L32" s="3"/>
      <c r="M32" s="3"/>
      <c r="N32" s="27">
        <v>10.5</v>
      </c>
      <c r="O32" s="27">
        <v>15</v>
      </c>
      <c r="P32" s="27">
        <v>9</v>
      </c>
      <c r="Q32" s="27">
        <v>12</v>
      </c>
      <c r="R32" s="52">
        <v>15</v>
      </c>
      <c r="S32" s="54">
        <v>201014074</v>
      </c>
      <c r="T32" s="53" t="s">
        <v>95</v>
      </c>
      <c r="U32" s="3"/>
      <c r="V32" s="3"/>
      <c r="W32" s="3"/>
    </row>
    <row r="33" spans="1:23" s="39" customFormat="1" ht="15.75" customHeight="1">
      <c r="A33" s="41">
        <v>24</v>
      </c>
      <c r="B33" s="40">
        <f t="shared" si="0"/>
        <v>201014082</v>
      </c>
      <c r="C33" s="50" t="str">
        <f t="shared" si="1"/>
        <v>Md. Mehedi Hasan</v>
      </c>
      <c r="D33" s="27">
        <f t="shared" si="2"/>
        <v>9.5</v>
      </c>
      <c r="E33" s="45">
        <f>ROUNDUP(((O33)/(O$9))*GradeSheet!$C$45,0)</f>
        <v>17</v>
      </c>
      <c r="F33" s="45">
        <f t="shared" si="3"/>
        <v>13</v>
      </c>
      <c r="G33" s="46">
        <f t="shared" si="4"/>
        <v>20.5</v>
      </c>
      <c r="H33" s="46">
        <f t="shared" si="5"/>
        <v>20</v>
      </c>
      <c r="I33" s="47">
        <f t="shared" si="6"/>
        <v>80</v>
      </c>
      <c r="J33" s="48">
        <f t="shared" si="8"/>
        <v>0.8</v>
      </c>
      <c r="K33" s="49" t="str">
        <f>VLOOKUP(I33,GradingPolicy!$B$2:$C$11,2)</f>
        <v>A- (Minus)</v>
      </c>
      <c r="L33" s="3"/>
      <c r="M33" s="3"/>
      <c r="N33" s="27">
        <v>9.5</v>
      </c>
      <c r="O33" s="27">
        <v>17</v>
      </c>
      <c r="P33" s="27">
        <v>13</v>
      </c>
      <c r="Q33" s="27">
        <v>20.5</v>
      </c>
      <c r="R33" s="52">
        <v>20</v>
      </c>
      <c r="S33" s="54">
        <v>201014082</v>
      </c>
      <c r="T33" s="53" t="s">
        <v>96</v>
      </c>
      <c r="U33" s="3"/>
      <c r="V33" s="3"/>
      <c r="W33" s="3"/>
    </row>
    <row r="34" spans="1:23" s="39" customFormat="1" ht="15.75" customHeight="1">
      <c r="A34" s="40">
        <v>25</v>
      </c>
      <c r="B34" s="40">
        <f t="shared" si="0"/>
        <v>201014083</v>
      </c>
      <c r="C34" s="50" t="str">
        <f t="shared" si="1"/>
        <v>Md Arif Fuad Akash</v>
      </c>
      <c r="D34" s="27">
        <f t="shared" si="2"/>
        <v>13.5</v>
      </c>
      <c r="E34" s="45">
        <f>ROUNDUP(((O34)/(O$9))*GradeSheet!$C$45,0)</f>
        <v>17</v>
      </c>
      <c r="F34" s="45">
        <f t="shared" si="3"/>
        <v>13</v>
      </c>
      <c r="G34" s="46">
        <f t="shared" si="4"/>
        <v>20</v>
      </c>
      <c r="H34" s="46">
        <f t="shared" si="5"/>
        <v>16.5</v>
      </c>
      <c r="I34" s="47">
        <f t="shared" si="6"/>
        <v>80</v>
      </c>
      <c r="J34" s="48">
        <f t="shared" si="8"/>
        <v>0.8</v>
      </c>
      <c r="K34" s="49" t="str">
        <f>VLOOKUP(I34,GradingPolicy!$B$2:$C$11,2)</f>
        <v>A- (Minus)</v>
      </c>
      <c r="L34" s="3"/>
      <c r="M34" s="3"/>
      <c r="N34" s="27">
        <v>13.5</v>
      </c>
      <c r="O34" s="27">
        <v>17</v>
      </c>
      <c r="P34" s="27">
        <v>13</v>
      </c>
      <c r="Q34" s="27">
        <v>20</v>
      </c>
      <c r="R34" s="52">
        <v>16.5</v>
      </c>
      <c r="S34" s="54">
        <v>201014083</v>
      </c>
      <c r="T34" s="53" t="s">
        <v>97</v>
      </c>
      <c r="U34" s="3"/>
      <c r="V34" s="3"/>
      <c r="W34" s="3"/>
    </row>
    <row r="35" spans="1:23" s="39" customFormat="1" ht="15.75" customHeight="1">
      <c r="A35" s="41">
        <v>26</v>
      </c>
      <c r="B35" s="40">
        <f t="shared" si="0"/>
        <v>201014085</v>
      </c>
      <c r="C35" s="50" t="str">
        <f t="shared" si="1"/>
        <v>Mridul Ghosh</v>
      </c>
      <c r="D35" s="27">
        <f t="shared" si="2"/>
        <v>11</v>
      </c>
      <c r="E35" s="45">
        <f>ROUNDUP(((O35)/(O$9))*GradeSheet!$C$45,0)</f>
        <v>17</v>
      </c>
      <c r="F35" s="45">
        <f t="shared" si="3"/>
        <v>11</v>
      </c>
      <c r="G35" s="46">
        <f t="shared" si="4"/>
        <v>18.5</v>
      </c>
      <c r="H35" s="46">
        <f t="shared" si="5"/>
        <v>14</v>
      </c>
      <c r="I35" s="47">
        <f t="shared" si="6"/>
        <v>72</v>
      </c>
      <c r="J35" s="48">
        <f t="shared" si="8"/>
        <v>0.72</v>
      </c>
      <c r="K35" s="49" t="str">
        <f>VLOOKUP(I35,GradingPolicy!$B$2:$C$11,2)</f>
        <v>B (Plain)</v>
      </c>
      <c r="L35" s="3"/>
      <c r="M35" s="3"/>
      <c r="N35" s="27">
        <v>11</v>
      </c>
      <c r="O35" s="27">
        <v>17</v>
      </c>
      <c r="P35" s="27">
        <v>11</v>
      </c>
      <c r="Q35" s="27">
        <v>18.5</v>
      </c>
      <c r="R35" s="52">
        <v>14</v>
      </c>
      <c r="S35" s="54">
        <v>201014085</v>
      </c>
      <c r="T35" s="53" t="s">
        <v>98</v>
      </c>
      <c r="U35" s="3"/>
      <c r="V35" s="3"/>
      <c r="W35" s="3"/>
    </row>
    <row r="36" spans="1:23" s="39" customFormat="1" ht="15.75" customHeight="1">
      <c r="A36" s="40">
        <v>27</v>
      </c>
      <c r="B36" s="40">
        <f t="shared" si="0"/>
        <v>201014095</v>
      </c>
      <c r="C36" s="50" t="str">
        <f t="shared" si="1"/>
        <v>Sourav Kunda</v>
      </c>
      <c r="D36" s="27">
        <f t="shared" si="2"/>
        <v>10</v>
      </c>
      <c r="E36" s="45">
        <f>ROUNDUP(((O36)/(O$9))*GradeSheet!$C$45,0)</f>
        <v>12</v>
      </c>
      <c r="F36" s="45">
        <f t="shared" si="3"/>
        <v>9</v>
      </c>
      <c r="G36" s="46">
        <f t="shared" si="4"/>
        <v>12</v>
      </c>
      <c r="H36" s="46">
        <f t="shared" si="5"/>
        <v>14</v>
      </c>
      <c r="I36" s="47">
        <f t="shared" si="6"/>
        <v>57</v>
      </c>
      <c r="J36" s="48">
        <f t="shared" si="8"/>
        <v>0.56999999999999995</v>
      </c>
      <c r="K36" s="49" t="str">
        <f>VLOOKUP(I36,GradingPolicy!$B$2:$C$11,2)</f>
        <v>C (Plain)</v>
      </c>
      <c r="L36" s="3"/>
      <c r="M36" s="3"/>
      <c r="N36" s="27">
        <v>10</v>
      </c>
      <c r="O36" s="27">
        <v>12</v>
      </c>
      <c r="P36" s="27">
        <v>9</v>
      </c>
      <c r="Q36" s="27">
        <v>12</v>
      </c>
      <c r="R36" s="52">
        <v>14</v>
      </c>
      <c r="S36" s="54">
        <v>201014095</v>
      </c>
      <c r="T36" s="53" t="s">
        <v>99</v>
      </c>
      <c r="U36" s="3"/>
      <c r="V36" s="3"/>
      <c r="W36" s="3"/>
    </row>
    <row r="37" spans="1:23" s="51" customFormat="1" ht="15.75" customHeight="1">
      <c r="A37" s="41">
        <v>28</v>
      </c>
      <c r="B37" s="40">
        <f t="shared" si="0"/>
        <v>201014097</v>
      </c>
      <c r="C37" s="50" t="str">
        <f t="shared" si="1"/>
        <v>Md. Rashiq -Ul- Hoque</v>
      </c>
      <c r="D37" s="27">
        <f t="shared" si="2"/>
        <v>0</v>
      </c>
      <c r="E37" s="45">
        <f>ROUNDUP(((O37)/(O$9))*GradeSheet!$C$45,0)</f>
        <v>17</v>
      </c>
      <c r="F37" s="45">
        <f t="shared" si="3"/>
        <v>10</v>
      </c>
      <c r="G37" s="46">
        <f t="shared" si="4"/>
        <v>13.5</v>
      </c>
      <c r="H37" s="46">
        <f t="shared" si="5"/>
        <v>15.5</v>
      </c>
      <c r="I37" s="47">
        <f t="shared" si="6"/>
        <v>56</v>
      </c>
      <c r="J37" s="48">
        <f t="shared" ref="J37:J40" si="9">I37/100</f>
        <v>0.56000000000000005</v>
      </c>
      <c r="K37" s="49" t="str">
        <f>VLOOKUP(I37,GradingPolicy!$B$2:$C$11,2)</f>
        <v>C (Plain)</v>
      </c>
      <c r="L37" s="3"/>
      <c r="M37" s="3"/>
      <c r="N37" s="27">
        <v>0</v>
      </c>
      <c r="O37" s="27">
        <v>17</v>
      </c>
      <c r="P37" s="27">
        <v>10</v>
      </c>
      <c r="Q37" s="27">
        <v>13.5</v>
      </c>
      <c r="R37" s="52">
        <v>15.5</v>
      </c>
      <c r="S37" s="54">
        <v>201014097</v>
      </c>
      <c r="T37" s="53" t="s">
        <v>100</v>
      </c>
      <c r="U37" s="3"/>
      <c r="V37" s="3"/>
      <c r="W37" s="3"/>
    </row>
    <row r="38" spans="1:23" s="51" customFormat="1" ht="15.75" customHeight="1">
      <c r="A38" s="40">
        <v>29</v>
      </c>
      <c r="B38" s="40">
        <f t="shared" si="0"/>
        <v>201014098</v>
      </c>
      <c r="C38" s="50" t="str">
        <f t="shared" si="1"/>
        <v>Zeenat Akter Mim</v>
      </c>
      <c r="D38" s="27">
        <f t="shared" si="2"/>
        <v>9.5</v>
      </c>
      <c r="E38" s="45">
        <f>ROUNDUP(((O38)/(O$9))*GradeSheet!$C$45,0)</f>
        <v>15</v>
      </c>
      <c r="F38" s="45">
        <f t="shared" si="3"/>
        <v>10</v>
      </c>
      <c r="G38" s="46">
        <f t="shared" si="4"/>
        <v>12.5</v>
      </c>
      <c r="H38" s="46">
        <f t="shared" si="5"/>
        <v>16</v>
      </c>
      <c r="I38" s="47">
        <f t="shared" si="6"/>
        <v>63</v>
      </c>
      <c r="J38" s="48">
        <f t="shared" si="9"/>
        <v>0.63</v>
      </c>
      <c r="K38" s="49" t="str">
        <f>VLOOKUP(I38,GradingPolicy!$B$2:$C$11,2)</f>
        <v>C+ (Plus)</v>
      </c>
      <c r="L38" s="3"/>
      <c r="M38" s="3"/>
      <c r="N38" s="27">
        <v>9.5</v>
      </c>
      <c r="O38" s="27">
        <v>15</v>
      </c>
      <c r="P38" s="27">
        <v>10</v>
      </c>
      <c r="Q38" s="27">
        <v>12.5</v>
      </c>
      <c r="R38" s="52">
        <v>16</v>
      </c>
      <c r="S38" s="54">
        <v>201014098</v>
      </c>
      <c r="T38" s="53" t="s">
        <v>101</v>
      </c>
      <c r="U38" s="3"/>
      <c r="V38" s="3"/>
      <c r="W38" s="3"/>
    </row>
    <row r="39" spans="1:23" s="51" customFormat="1" ht="15.75" customHeight="1">
      <c r="A39" s="41">
        <v>30</v>
      </c>
      <c r="B39" s="40">
        <f t="shared" si="0"/>
        <v>201014100</v>
      </c>
      <c r="C39" s="50" t="str">
        <f t="shared" si="1"/>
        <v>Nayla Muqim</v>
      </c>
      <c r="D39" s="27">
        <f t="shared" si="2"/>
        <v>14</v>
      </c>
      <c r="E39" s="45">
        <f>ROUNDUP(((O39)/(O$9))*GradeSheet!$C$45,0)</f>
        <v>16</v>
      </c>
      <c r="F39" s="45">
        <f t="shared" si="3"/>
        <v>14</v>
      </c>
      <c r="G39" s="46">
        <f t="shared" si="4"/>
        <v>16</v>
      </c>
      <c r="H39" s="46">
        <f t="shared" si="5"/>
        <v>20</v>
      </c>
      <c r="I39" s="47">
        <f t="shared" si="6"/>
        <v>80</v>
      </c>
      <c r="J39" s="48">
        <f t="shared" si="9"/>
        <v>0.8</v>
      </c>
      <c r="K39" s="49" t="str">
        <f>VLOOKUP(I39,GradingPolicy!$B$2:$C$11,2)</f>
        <v>A- (Minus)</v>
      </c>
      <c r="L39" s="3"/>
      <c r="M39" s="3"/>
      <c r="N39" s="27">
        <v>14</v>
      </c>
      <c r="O39" s="27">
        <v>16</v>
      </c>
      <c r="P39" s="27">
        <v>14</v>
      </c>
      <c r="Q39" s="27">
        <v>16</v>
      </c>
      <c r="R39" s="52">
        <v>20</v>
      </c>
      <c r="S39" s="54">
        <v>201014100</v>
      </c>
      <c r="T39" s="53" t="s">
        <v>102</v>
      </c>
      <c r="U39" s="3"/>
      <c r="V39" s="3"/>
      <c r="W39" s="3"/>
    </row>
    <row r="40" spans="1:23" s="51" customFormat="1" ht="15.75" customHeight="1">
      <c r="A40" s="40">
        <v>31</v>
      </c>
      <c r="B40" s="40">
        <f t="shared" si="0"/>
        <v>201014110</v>
      </c>
      <c r="C40" s="50" t="str">
        <f t="shared" si="1"/>
        <v>Antor Das</v>
      </c>
      <c r="D40" s="27">
        <f t="shared" si="2"/>
        <v>14</v>
      </c>
      <c r="E40" s="45">
        <f>ROUNDUP(((O40)/(O$9))*GradeSheet!$C$45,0)</f>
        <v>17</v>
      </c>
      <c r="F40" s="45">
        <f t="shared" si="3"/>
        <v>12</v>
      </c>
      <c r="G40" s="46">
        <f t="shared" si="4"/>
        <v>12.5</v>
      </c>
      <c r="H40" s="46">
        <f t="shared" si="5"/>
        <v>14</v>
      </c>
      <c r="I40" s="47">
        <f t="shared" si="6"/>
        <v>70</v>
      </c>
      <c r="J40" s="48">
        <f t="shared" si="9"/>
        <v>0.7</v>
      </c>
      <c r="K40" s="49" t="str">
        <f>VLOOKUP(I40,GradingPolicy!$B$2:$C$11,2)</f>
        <v>B (Plain)</v>
      </c>
      <c r="L40" s="3"/>
      <c r="M40" s="3"/>
      <c r="N40" s="27">
        <v>14</v>
      </c>
      <c r="O40" s="27">
        <v>17</v>
      </c>
      <c r="P40" s="27">
        <v>12</v>
      </c>
      <c r="Q40" s="27">
        <v>12.5</v>
      </c>
      <c r="R40" s="52">
        <v>14</v>
      </c>
      <c r="S40" s="54">
        <v>201014110</v>
      </c>
      <c r="T40" s="53" t="s">
        <v>103</v>
      </c>
      <c r="U40" s="3"/>
      <c r="V40" s="3"/>
      <c r="W40" s="3"/>
    </row>
    <row r="41" spans="1:23" ht="15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</row>
    <row r="42" spans="1:23" ht="15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</row>
    <row r="43" spans="1:23" ht="15.75" customHeight="1">
      <c r="A43" s="3"/>
      <c r="B43" s="16" t="s">
        <v>38</v>
      </c>
      <c r="C43" s="16" t="s">
        <v>39</v>
      </c>
      <c r="D43" s="28"/>
      <c r="E43" s="29" t="s">
        <v>0</v>
      </c>
      <c r="F43" s="29" t="s">
        <v>2</v>
      </c>
      <c r="G43" s="19" t="s">
        <v>40</v>
      </c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</row>
    <row r="44" spans="1:23" ht="15.75" customHeight="1">
      <c r="A44" s="3"/>
      <c r="B44" s="24" t="s">
        <v>41</v>
      </c>
      <c r="C44" s="30">
        <v>15</v>
      </c>
      <c r="D44" s="31"/>
      <c r="E44" s="32" t="s">
        <v>21</v>
      </c>
      <c r="F44" s="33" t="s">
        <v>42</v>
      </c>
      <c r="G44" s="26">
        <f>COUNTIF(K10:K40, "A+ (Plus)")</f>
        <v>0</v>
      </c>
      <c r="H44" s="3"/>
      <c r="I44" s="3"/>
      <c r="J44" s="3"/>
      <c r="K44" s="3"/>
      <c r="L44" s="3"/>
      <c r="M44" s="34" t="s">
        <v>43</v>
      </c>
      <c r="N44" s="25">
        <f>MAX(N10:N40)</f>
        <v>17</v>
      </c>
      <c r="O44" s="25">
        <f>MAX(O10:O40)</f>
        <v>18</v>
      </c>
      <c r="P44" s="25">
        <f>MAX(P10:P40)</f>
        <v>15</v>
      </c>
      <c r="Q44" s="25">
        <f>MAX(Q10:Q40)</f>
        <v>20.5</v>
      </c>
      <c r="R44" s="25">
        <f>MAX(R10:R40)</f>
        <v>21</v>
      </c>
      <c r="S44" s="3"/>
      <c r="T44" s="3"/>
      <c r="U44" s="3"/>
      <c r="V44" s="3"/>
      <c r="W44" s="3"/>
    </row>
    <row r="45" spans="1:23" ht="15.75" customHeight="1">
      <c r="A45" s="3"/>
      <c r="B45" s="24" t="s">
        <v>46</v>
      </c>
      <c r="C45" s="30">
        <v>20</v>
      </c>
      <c r="D45" s="31"/>
      <c r="E45" s="32" t="s">
        <v>19</v>
      </c>
      <c r="F45" s="26" t="s">
        <v>44</v>
      </c>
      <c r="G45" s="26">
        <f>COUNTIF(K10:K40, "A (Plain)")</f>
        <v>0</v>
      </c>
      <c r="H45" s="3"/>
      <c r="I45" s="3"/>
      <c r="J45" s="3"/>
      <c r="K45" s="3"/>
      <c r="L45" s="3"/>
      <c r="M45" s="34" t="s">
        <v>45</v>
      </c>
      <c r="N45" s="25">
        <f>AVERAGE(N10:N40)</f>
        <v>9.7096774193548381</v>
      </c>
      <c r="O45" s="25">
        <f>AVERAGE(O10:O40)</f>
        <v>13.64516129032258</v>
      </c>
      <c r="P45" s="25">
        <f>AVERAGE(P10:P40)</f>
        <v>9.7741935483870961</v>
      </c>
      <c r="Q45" s="25">
        <f>AVERAGE(Q10:Q40)</f>
        <v>13.806451612903226</v>
      </c>
      <c r="R45" s="25">
        <f>AVERAGE(R10:R40)</f>
        <v>12.887096774193548</v>
      </c>
      <c r="S45" s="3"/>
      <c r="T45" s="3"/>
      <c r="U45" s="3"/>
      <c r="V45" s="3"/>
      <c r="W45" s="3"/>
    </row>
    <row r="46" spans="1:23" ht="15.75" customHeight="1">
      <c r="A46" s="3"/>
      <c r="B46" s="24" t="s">
        <v>104</v>
      </c>
      <c r="C46" s="30">
        <v>15</v>
      </c>
      <c r="D46" s="31"/>
      <c r="E46" s="32" t="s">
        <v>17</v>
      </c>
      <c r="F46" s="26" t="s">
        <v>47</v>
      </c>
      <c r="G46" s="26">
        <f>COUNTIF(K10:K40, "A- (Minus)")</f>
        <v>4</v>
      </c>
      <c r="H46" s="3"/>
      <c r="I46" s="3"/>
      <c r="J46" s="3"/>
      <c r="K46" s="3"/>
      <c r="L46" s="3"/>
      <c r="M46" s="34" t="s">
        <v>48</v>
      </c>
      <c r="N46" s="25">
        <f>MIN(N10:N40)</f>
        <v>0</v>
      </c>
      <c r="O46" s="25">
        <f>MIN(O10:O40)</f>
        <v>0</v>
      </c>
      <c r="P46" s="25">
        <f>MIN(P10:P40)</f>
        <v>0</v>
      </c>
      <c r="Q46" s="25">
        <f>MIN(Q10:Q40)</f>
        <v>0</v>
      </c>
      <c r="R46" s="25">
        <f>MIN(R10:R40)</f>
        <v>0</v>
      </c>
      <c r="S46" s="3"/>
      <c r="T46" s="3"/>
      <c r="U46" s="3"/>
      <c r="V46" s="3"/>
      <c r="W46" s="3"/>
    </row>
    <row r="47" spans="1:23" ht="15.75" customHeight="1">
      <c r="A47" s="3"/>
      <c r="B47" s="24" t="s">
        <v>23</v>
      </c>
      <c r="C47" s="36">
        <v>25</v>
      </c>
      <c r="D47" s="31"/>
      <c r="E47" s="32" t="s">
        <v>15</v>
      </c>
      <c r="F47" s="26" t="s">
        <v>49</v>
      </c>
      <c r="G47" s="26">
        <f>COUNTIF(K10:K40, "B+ (Plus)")</f>
        <v>0</v>
      </c>
      <c r="H47" s="3"/>
      <c r="I47" s="3"/>
      <c r="J47" s="3"/>
      <c r="K47" s="3"/>
      <c r="L47" s="3"/>
      <c r="M47" s="3"/>
      <c r="N47" s="3"/>
      <c r="O47" s="35"/>
      <c r="P47" s="35"/>
      <c r="Q47" s="35"/>
      <c r="R47" s="35"/>
      <c r="S47" s="3"/>
      <c r="T47" s="3"/>
      <c r="U47" s="3"/>
      <c r="V47" s="3"/>
      <c r="W47" s="3"/>
    </row>
    <row r="48" spans="1:23" ht="15.75" customHeight="1">
      <c r="A48" s="3"/>
      <c r="B48" s="24" t="s">
        <v>24</v>
      </c>
      <c r="C48" s="30">
        <v>25</v>
      </c>
      <c r="D48" s="31"/>
      <c r="E48" s="32" t="s">
        <v>13</v>
      </c>
      <c r="F48" s="26" t="s">
        <v>50</v>
      </c>
      <c r="G48" s="26">
        <f>COUNTIF(K10:K40, "B (Plain)")</f>
        <v>7</v>
      </c>
      <c r="H48" s="3"/>
      <c r="I48" s="3"/>
      <c r="J48" s="3"/>
      <c r="K48" s="3"/>
      <c r="L48" s="3"/>
      <c r="M48" s="3"/>
      <c r="N48" s="3"/>
      <c r="O48" s="35"/>
      <c r="P48" s="35"/>
      <c r="Q48" s="35"/>
      <c r="R48" s="35"/>
      <c r="S48" s="3"/>
      <c r="T48" s="3"/>
      <c r="U48" s="3"/>
      <c r="V48" s="3"/>
      <c r="W48" s="3"/>
    </row>
    <row r="49" spans="1:23" ht="15.75" customHeight="1">
      <c r="A49" s="3"/>
      <c r="B49" s="24" t="s">
        <v>25</v>
      </c>
      <c r="C49" s="24">
        <f>SUM(C44:C48)</f>
        <v>100</v>
      </c>
      <c r="D49" s="31"/>
      <c r="E49" s="32" t="s">
        <v>11</v>
      </c>
      <c r="F49" s="26" t="s">
        <v>51</v>
      </c>
      <c r="G49" s="26">
        <f>COUNTIF(K10:K40, "B- (Minus)")</f>
        <v>5</v>
      </c>
      <c r="H49" s="3"/>
      <c r="I49" s="3"/>
      <c r="J49" s="3"/>
      <c r="K49" s="3"/>
      <c r="L49" s="3"/>
      <c r="M49" s="3"/>
      <c r="N49" s="3"/>
      <c r="O49" s="35"/>
      <c r="P49" s="35"/>
      <c r="Q49" s="35"/>
      <c r="R49" s="35"/>
      <c r="S49" s="3"/>
      <c r="T49" s="3"/>
      <c r="U49" s="3"/>
      <c r="V49" s="3"/>
      <c r="W49" s="3"/>
    </row>
    <row r="50" spans="1:23" ht="15.75" customHeight="1">
      <c r="A50" s="3"/>
      <c r="D50" s="31"/>
      <c r="E50" s="32" t="s">
        <v>9</v>
      </c>
      <c r="F50" s="26" t="s">
        <v>52</v>
      </c>
      <c r="G50" s="26">
        <f>COUNTIF(K10:K40, "C+ (Plus)")</f>
        <v>6</v>
      </c>
      <c r="H50" s="3"/>
      <c r="I50" s="3"/>
      <c r="J50" s="3"/>
      <c r="K50" s="3"/>
      <c r="L50" s="3"/>
      <c r="M50" s="3"/>
      <c r="N50" s="3"/>
      <c r="O50" s="35"/>
      <c r="P50" s="35"/>
      <c r="Q50" s="35"/>
      <c r="R50" s="35"/>
      <c r="S50" s="3"/>
      <c r="T50" s="3"/>
      <c r="U50" s="3"/>
      <c r="V50" s="3"/>
      <c r="W50" s="3"/>
    </row>
    <row r="51" spans="1:23" ht="15.75" customHeight="1">
      <c r="A51" s="3"/>
      <c r="D51" s="37"/>
      <c r="E51" s="32" t="s">
        <v>7</v>
      </c>
      <c r="F51" s="26" t="s">
        <v>53</v>
      </c>
      <c r="G51" s="26">
        <f>COUNTIF(K10:K40, "C (Plain)")</f>
        <v>4</v>
      </c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</row>
    <row r="52" spans="1:23" ht="15.75" customHeight="1">
      <c r="A52" s="3"/>
      <c r="B52" s="3"/>
      <c r="C52" s="3"/>
      <c r="D52" s="3"/>
      <c r="E52" s="32" t="s">
        <v>5</v>
      </c>
      <c r="F52" s="26" t="s">
        <v>54</v>
      </c>
      <c r="G52" s="26">
        <f>COUNTIF(K10:K40, "D (Plain)")</f>
        <v>1</v>
      </c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</row>
    <row r="53" spans="1:23" ht="15.75" customHeight="1">
      <c r="A53" s="3"/>
      <c r="B53" s="3"/>
      <c r="C53" s="3"/>
      <c r="D53" s="3"/>
      <c r="E53" s="32" t="s">
        <v>3</v>
      </c>
      <c r="F53" s="26" t="s">
        <v>55</v>
      </c>
      <c r="G53" s="26">
        <f>COUNTIF(K10:K40, "F (Fail)")</f>
        <v>4</v>
      </c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</row>
    <row r="54" spans="1:23" ht="15.75" customHeight="1">
      <c r="A54" s="3"/>
      <c r="B54" s="3"/>
      <c r="C54" s="3"/>
      <c r="D54" s="3"/>
      <c r="E54" s="38" t="s">
        <v>56</v>
      </c>
      <c r="F54" s="26" t="s">
        <v>57</v>
      </c>
      <c r="G54" s="26">
        <f>COUNTIF(K10:K40, "I (Incomplete)")</f>
        <v>0</v>
      </c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</row>
    <row r="55" spans="1:23" ht="15.75" customHeight="1">
      <c r="A55" s="3"/>
      <c r="B55" s="64" t="str">
        <f>GradeSheet!$G$5</f>
        <v>Satyaki Das</v>
      </c>
      <c r="C55" s="65"/>
      <c r="D55" s="3"/>
      <c r="E55" s="38" t="s">
        <v>58</v>
      </c>
      <c r="F55" s="26" t="s">
        <v>59</v>
      </c>
      <c r="G55" s="26">
        <f>COUNTIF(K10:K40, "W (Withdrawn)")</f>
        <v>0</v>
      </c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</row>
    <row r="56" spans="1:23" ht="15.75" customHeight="1">
      <c r="A56" s="3"/>
      <c r="B56" s="62" t="s">
        <v>63</v>
      </c>
      <c r="C56" s="63"/>
      <c r="D56" s="3"/>
      <c r="E56" s="38" t="s">
        <v>60</v>
      </c>
      <c r="F56" s="38"/>
      <c r="G56" s="26">
        <f>SUM(G44:G55)</f>
        <v>31</v>
      </c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</row>
    <row r="57" spans="1:23" ht="15.75" customHeight="1">
      <c r="A57" s="3"/>
      <c r="B57" s="62" t="s">
        <v>61</v>
      </c>
      <c r="C57" s="63"/>
      <c r="D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</row>
    <row r="58" spans="1:23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</row>
    <row r="59" spans="1:23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</row>
    <row r="60" spans="1:23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</row>
    <row r="61" spans="1:23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</row>
    <row r="62" spans="1:23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</row>
    <row r="63" spans="1:23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</row>
    <row r="64" spans="1:23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</row>
    <row r="65" spans="1:23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</row>
    <row r="66" spans="1:23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</row>
    <row r="67" spans="1:23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</row>
    <row r="68" spans="1:23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</row>
    <row r="69" spans="1:23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</row>
    <row r="70" spans="1:23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</row>
    <row r="71" spans="1:23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</row>
    <row r="72" spans="1:23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</row>
    <row r="73" spans="1:23" ht="16.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</row>
    <row r="74" spans="1:23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</row>
    <row r="75" spans="1:23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</row>
    <row r="76" spans="1:23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</row>
    <row r="77" spans="1:23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</row>
    <row r="78" spans="1:23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</row>
    <row r="79" spans="1:23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</row>
    <row r="80" spans="1:23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</row>
    <row r="81" spans="1:23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</row>
    <row r="82" spans="1:23" ht="22.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</row>
    <row r="83" spans="1:23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</row>
    <row r="84" spans="1:23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</row>
    <row r="85" spans="1:23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</row>
    <row r="86" spans="1:23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</row>
    <row r="87" spans="1:23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</row>
    <row r="88" spans="1:23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</row>
    <row r="89" spans="1:23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</row>
    <row r="90" spans="1:23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</row>
    <row r="91" spans="1:23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</row>
    <row r="92" spans="1:23" ht="16.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</row>
    <row r="93" spans="1:23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</row>
    <row r="94" spans="1:23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</row>
    <row r="95" spans="1:23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</row>
    <row r="96" spans="1:23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</row>
    <row r="97" spans="1:23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</row>
    <row r="98" spans="1:23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</row>
    <row r="99" spans="1:23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</row>
    <row r="100" spans="1:23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</row>
    <row r="101" spans="1:23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</row>
    <row r="102" spans="1:23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</row>
    <row r="103" spans="1:23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</row>
    <row r="104" spans="1:23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</row>
    <row r="105" spans="1:23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</row>
    <row r="106" spans="1:23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</row>
    <row r="107" spans="1:23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</row>
    <row r="108" spans="1:23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</row>
    <row r="109" spans="1:23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</row>
    <row r="110" spans="1:23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</row>
    <row r="111" spans="1:23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</row>
    <row r="112" spans="1:23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</row>
    <row r="113" spans="1:23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</row>
    <row r="114" spans="1:23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</row>
    <row r="115" spans="1:23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</row>
    <row r="116" spans="1:23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</row>
    <row r="117" spans="1:23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</row>
    <row r="118" spans="1:23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</row>
    <row r="119" spans="1:23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</row>
    <row r="120" spans="1:23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</row>
    <row r="121" spans="1:23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</row>
    <row r="122" spans="1:23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</row>
    <row r="123" spans="1:23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</row>
    <row r="124" spans="1:23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</row>
    <row r="125" spans="1:23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</row>
    <row r="126" spans="1:23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</row>
    <row r="127" spans="1:23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</row>
    <row r="128" spans="1:23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</row>
    <row r="129" spans="1:23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</row>
    <row r="130" spans="1:23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</row>
    <row r="131" spans="1:23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</row>
    <row r="132" spans="1:23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</row>
    <row r="133" spans="1:23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</row>
    <row r="134" spans="1:23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</row>
    <row r="135" spans="1:23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</row>
    <row r="136" spans="1:23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</row>
    <row r="137" spans="1:23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</row>
    <row r="138" spans="1:23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</row>
    <row r="139" spans="1:23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</row>
    <row r="140" spans="1:23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</row>
    <row r="141" spans="1:23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</row>
    <row r="142" spans="1:23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</row>
    <row r="143" spans="1:23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</row>
    <row r="144" spans="1:23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</row>
    <row r="145" spans="1:23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</row>
    <row r="146" spans="1:23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</row>
    <row r="147" spans="1:23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</row>
    <row r="148" spans="1:23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</row>
    <row r="149" spans="1:23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</row>
    <row r="150" spans="1:23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</row>
    <row r="151" spans="1:23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</row>
    <row r="152" spans="1:23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</row>
    <row r="153" spans="1:23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</row>
    <row r="154" spans="1:23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</row>
    <row r="155" spans="1:23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</row>
    <row r="156" spans="1:23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</row>
    <row r="157" spans="1:23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</row>
    <row r="158" spans="1:23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</row>
    <row r="159" spans="1:23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</row>
    <row r="160" spans="1:23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</row>
    <row r="161" spans="1:23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</row>
    <row r="162" spans="1:23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</row>
    <row r="163" spans="1:23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</row>
    <row r="164" spans="1:23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</row>
    <row r="165" spans="1:23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</row>
    <row r="166" spans="1:23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</row>
    <row r="167" spans="1:23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</row>
    <row r="168" spans="1:23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</row>
    <row r="169" spans="1:23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</row>
    <row r="170" spans="1:23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</row>
    <row r="171" spans="1:23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</row>
    <row r="172" spans="1:23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</row>
    <row r="173" spans="1:23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</row>
    <row r="174" spans="1:23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</row>
    <row r="175" spans="1:23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</row>
    <row r="176" spans="1:23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</row>
    <row r="177" spans="1:23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</row>
    <row r="178" spans="1:23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</row>
    <row r="179" spans="1:23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</row>
    <row r="180" spans="1:23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</row>
    <row r="181" spans="1:23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</row>
    <row r="182" spans="1:23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</row>
    <row r="183" spans="1:23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</row>
    <row r="184" spans="1:23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</row>
    <row r="185" spans="1:23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</row>
    <row r="186" spans="1:23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</row>
    <row r="187" spans="1:23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</row>
    <row r="188" spans="1:23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</row>
    <row r="189" spans="1:23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</row>
    <row r="190" spans="1:23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</row>
    <row r="191" spans="1:23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</row>
    <row r="192" spans="1:23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</row>
    <row r="193" spans="1:23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</row>
    <row r="194" spans="1:23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</row>
    <row r="195" spans="1:23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</row>
    <row r="196" spans="1:23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</row>
    <row r="197" spans="1:23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</row>
    <row r="198" spans="1:23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</row>
    <row r="199" spans="1:23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</row>
    <row r="200" spans="1:23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</row>
    <row r="201" spans="1:23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</row>
    <row r="202" spans="1:23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</row>
    <row r="203" spans="1:23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</row>
    <row r="204" spans="1:23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</row>
    <row r="205" spans="1:23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</row>
    <row r="206" spans="1:23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</row>
    <row r="207" spans="1:23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</row>
    <row r="208" spans="1:23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</row>
    <row r="209" spans="1:23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</row>
    <row r="210" spans="1:23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</row>
    <row r="211" spans="1:23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</row>
    <row r="212" spans="1:23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</row>
    <row r="213" spans="1:23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</row>
    <row r="214" spans="1:23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</row>
    <row r="215" spans="1:23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</row>
    <row r="216" spans="1:23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</row>
    <row r="217" spans="1:23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</row>
    <row r="218" spans="1:23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</row>
    <row r="219" spans="1:23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</row>
    <row r="220" spans="1:23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</row>
    <row r="221" spans="1:23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</row>
    <row r="222" spans="1:23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</row>
    <row r="223" spans="1:23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</row>
    <row r="224" spans="1:23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</row>
    <row r="225" spans="1:23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</row>
    <row r="226" spans="1:23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</row>
    <row r="227" spans="1:23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</row>
    <row r="228" spans="1:23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</row>
    <row r="229" spans="1:23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</row>
    <row r="230" spans="1:23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</row>
    <row r="231" spans="1:23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</row>
    <row r="232" spans="1:23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</row>
    <row r="233" spans="1:23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</row>
    <row r="234" spans="1:23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</row>
    <row r="235" spans="1:23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</row>
    <row r="236" spans="1:23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</row>
    <row r="237" spans="1:23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</row>
    <row r="238" spans="1:23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</row>
    <row r="239" spans="1:23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</row>
    <row r="240" spans="1:23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</row>
    <row r="241" spans="1:23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</row>
    <row r="242" spans="1:23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</row>
    <row r="243" spans="1:23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</row>
    <row r="244" spans="1:23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</row>
    <row r="245" spans="1:23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</row>
    <row r="246" spans="1:23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</row>
    <row r="247" spans="1:23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</row>
    <row r="248" spans="1:23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</row>
    <row r="249" spans="1:23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</row>
    <row r="250" spans="1:23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</row>
    <row r="251" spans="1:23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</row>
    <row r="252" spans="1:23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</row>
    <row r="253" spans="1:23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</row>
    <row r="254" spans="1:23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</row>
    <row r="255" spans="1:23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</row>
    <row r="256" spans="1:23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</row>
    <row r="257" spans="1:23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</row>
    <row r="258" spans="1:23" ht="15.75" customHeight="1"/>
    <row r="259" spans="1:23" ht="15.75" customHeight="1"/>
    <row r="260" spans="1:23" ht="15.75" customHeight="1"/>
    <row r="261" spans="1:23" ht="15.75" customHeight="1"/>
    <row r="262" spans="1:23" ht="15.75" customHeight="1"/>
    <row r="263" spans="1:23" ht="15.75" customHeight="1"/>
    <row r="264" spans="1:23" ht="15.75" customHeight="1"/>
    <row r="265" spans="1:23" ht="15.75" customHeight="1"/>
    <row r="266" spans="1:23" ht="15.75" customHeight="1"/>
    <row r="267" spans="1:23" ht="15.75" customHeight="1"/>
    <row r="268" spans="1:23" ht="15.75" customHeight="1"/>
    <row r="269" spans="1:23" ht="15.75" customHeight="1"/>
    <row r="270" spans="1:23" ht="15.75" customHeight="1"/>
    <row r="271" spans="1:23" ht="15.75" customHeight="1"/>
    <row r="272" spans="1:23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</sheetData>
  <mergeCells count="8">
    <mergeCell ref="G3:H3"/>
    <mergeCell ref="G2:H2"/>
    <mergeCell ref="A7:K7"/>
    <mergeCell ref="B57:C57"/>
    <mergeCell ref="B55:C55"/>
    <mergeCell ref="B56:C56"/>
    <mergeCell ref="G5:H5"/>
    <mergeCell ref="G4:H4"/>
  </mergeCells>
  <pageMargins left="0.75" right="0.75" top="1" bottom="1" header="0" footer="0"/>
  <pageSetup scale="42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000"/>
  <sheetViews>
    <sheetView workbookViewId="0">
      <selection activeCell="D11" sqref="D11"/>
    </sheetView>
  </sheetViews>
  <sheetFormatPr defaultColWidth="14.375" defaultRowHeight="15" customHeight="1"/>
  <cols>
    <col min="1" max="1" width="18.75" customWidth="1"/>
    <col min="2" max="2" width="16.375" customWidth="1"/>
    <col min="3" max="3" width="16.75" customWidth="1"/>
    <col min="4" max="23" width="9.25" customWidth="1"/>
  </cols>
  <sheetData>
    <row r="1" spans="1:23" ht="15.75" customHeight="1">
      <c r="A1" s="1" t="s">
        <v>0</v>
      </c>
      <c r="B1" s="2" t="s">
        <v>1</v>
      </c>
      <c r="C1" s="1" t="s">
        <v>2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</row>
    <row r="2" spans="1:23" ht="15.75" customHeight="1">
      <c r="A2" s="4" t="s">
        <v>3</v>
      </c>
      <c r="B2" s="5">
        <v>0</v>
      </c>
      <c r="C2" s="5" t="s">
        <v>4</v>
      </c>
      <c r="D2" s="3" t="s">
        <v>55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spans="1:23" ht="15.75" customHeight="1">
      <c r="A3" s="6" t="s">
        <v>5</v>
      </c>
      <c r="B3" s="7">
        <v>50</v>
      </c>
      <c r="C3" s="7" t="s">
        <v>6</v>
      </c>
      <c r="D3" s="3" t="s">
        <v>54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spans="1:23" ht="15.75" customHeight="1">
      <c r="A4" s="6" t="s">
        <v>7</v>
      </c>
      <c r="B4" s="7">
        <v>55</v>
      </c>
      <c r="C4" s="7" t="s">
        <v>8</v>
      </c>
      <c r="D4" s="3" t="s">
        <v>53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pans="1:23" ht="15.75" customHeight="1">
      <c r="A5" s="6" t="s">
        <v>9</v>
      </c>
      <c r="B5" s="7">
        <v>60</v>
      </c>
      <c r="C5" s="7" t="s">
        <v>10</v>
      </c>
      <c r="D5" s="3" t="s">
        <v>52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ht="15.75" customHeight="1">
      <c r="A6" s="6" t="s">
        <v>11</v>
      </c>
      <c r="B6" s="7">
        <v>65</v>
      </c>
      <c r="C6" s="7" t="s">
        <v>12</v>
      </c>
      <c r="D6" s="3" t="s">
        <v>51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 spans="1:23" ht="15.75" customHeight="1">
      <c r="A7" s="6" t="s">
        <v>13</v>
      </c>
      <c r="B7" s="7">
        <v>70</v>
      </c>
      <c r="C7" s="7" t="s">
        <v>14</v>
      </c>
      <c r="D7" s="3" t="s">
        <v>50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pans="1:23" ht="15.75" customHeight="1">
      <c r="A8" s="6" t="s">
        <v>15</v>
      </c>
      <c r="B8" s="7">
        <v>75</v>
      </c>
      <c r="C8" s="7" t="s">
        <v>16</v>
      </c>
      <c r="D8" s="3" t="s">
        <v>49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</row>
    <row r="9" spans="1:23" ht="15.75" customHeight="1">
      <c r="A9" s="6" t="s">
        <v>17</v>
      </c>
      <c r="B9" s="7">
        <v>80</v>
      </c>
      <c r="C9" s="7" t="s">
        <v>18</v>
      </c>
      <c r="D9" s="3" t="s">
        <v>47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</row>
    <row r="10" spans="1:23" ht="15.75" customHeight="1">
      <c r="A10" s="8" t="s">
        <v>19</v>
      </c>
      <c r="B10" s="7">
        <v>85</v>
      </c>
      <c r="C10" s="7" t="s">
        <v>20</v>
      </c>
      <c r="D10" s="3" t="s">
        <v>44</v>
      </c>
      <c r="E10" s="3"/>
      <c r="F10" s="3"/>
      <c r="G10" s="3"/>
      <c r="H10" s="3"/>
      <c r="I10" s="3"/>
      <c r="J10" s="3"/>
      <c r="U10" s="3"/>
      <c r="V10" s="3"/>
      <c r="W10" s="3"/>
    </row>
    <row r="11" spans="1:23" ht="15.75" customHeight="1">
      <c r="A11" s="9" t="s">
        <v>21</v>
      </c>
      <c r="B11" s="10">
        <v>95</v>
      </c>
      <c r="C11" s="11" t="s">
        <v>22</v>
      </c>
      <c r="D11" s="3" t="s">
        <v>42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U11" s="3"/>
      <c r="V11" s="3"/>
      <c r="W11" s="3"/>
    </row>
    <row r="12" spans="1:23" ht="15.75" customHeight="1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U12" s="3"/>
      <c r="V12" s="3"/>
      <c r="W12" s="3"/>
    </row>
    <row r="13" spans="1:23" ht="15.75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U13" s="3"/>
      <c r="V13" s="3"/>
      <c r="W13" s="3"/>
    </row>
    <row r="14" spans="1:23" ht="15.75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U14" s="3"/>
      <c r="V14" s="3"/>
      <c r="W14" s="3"/>
    </row>
    <row r="15" spans="1:23" ht="15.7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U15" s="3"/>
      <c r="V15" s="3"/>
      <c r="W15" s="3"/>
    </row>
    <row r="16" spans="1:23" ht="15.75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U16" s="3"/>
      <c r="V16" s="3"/>
      <c r="W16" s="3"/>
    </row>
    <row r="17" spans="1:23" ht="15.7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U17" s="3"/>
      <c r="V17" s="3"/>
      <c r="W17" s="3"/>
    </row>
    <row r="18" spans="1:23" ht="15.75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U18" s="3"/>
      <c r="V18" s="3"/>
      <c r="W18" s="3"/>
    </row>
    <row r="19" spans="1:23" ht="15.7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U19" s="3"/>
      <c r="V19" s="3"/>
      <c r="W19" s="3"/>
    </row>
    <row r="20" spans="1:23" ht="15.75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</row>
    <row r="21" spans="1:23" ht="15.7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</row>
    <row r="22" spans="1:23" ht="15.7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</row>
    <row r="23" spans="1:23" ht="15.7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</row>
    <row r="24" spans="1:23" ht="15.7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</row>
    <row r="25" spans="1:23" ht="15.7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</row>
    <row r="26" spans="1:23" ht="15.7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</row>
    <row r="27" spans="1:23" ht="15.7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</row>
    <row r="28" spans="1:23" ht="15.7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</row>
    <row r="29" spans="1:23" ht="15.7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</row>
    <row r="30" spans="1:23" ht="15.7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</row>
    <row r="31" spans="1:23" ht="15.7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</row>
    <row r="32" spans="1:23" ht="15.7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</row>
    <row r="33" spans="1:23" ht="15.7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</row>
    <row r="34" spans="1:23" ht="15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</row>
    <row r="35" spans="1:23" ht="15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</row>
    <row r="36" spans="1:23" ht="15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</row>
    <row r="37" spans="1:23" ht="15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</row>
    <row r="38" spans="1:23" ht="15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</row>
    <row r="39" spans="1:23" ht="15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</row>
    <row r="40" spans="1:23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</row>
    <row r="41" spans="1:23" ht="15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</row>
    <row r="42" spans="1:23" ht="15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</row>
    <row r="43" spans="1:23" ht="15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</row>
    <row r="44" spans="1:23" ht="15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</row>
    <row r="45" spans="1:23" ht="15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</row>
    <row r="46" spans="1:23" ht="15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</row>
    <row r="47" spans="1:23" ht="15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</row>
    <row r="48" spans="1:23" ht="15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</row>
    <row r="49" spans="1:23" ht="15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</row>
    <row r="50" spans="1:23" ht="15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</row>
    <row r="51" spans="1:23" ht="15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</row>
    <row r="52" spans="1:23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</row>
    <row r="53" spans="1:23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</row>
    <row r="54" spans="1:23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</row>
    <row r="55" spans="1:23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</row>
    <row r="56" spans="1:23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</row>
    <row r="57" spans="1:23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</row>
    <row r="58" spans="1:23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</row>
    <row r="59" spans="1:23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</row>
    <row r="60" spans="1:23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</row>
    <row r="61" spans="1:23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</row>
    <row r="62" spans="1:23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</row>
    <row r="63" spans="1:23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</row>
    <row r="64" spans="1:23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</row>
    <row r="65" spans="1:23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</row>
    <row r="66" spans="1:23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</row>
    <row r="67" spans="1:23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</row>
    <row r="68" spans="1:23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</row>
    <row r="69" spans="1:23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</row>
    <row r="70" spans="1:23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</row>
    <row r="71" spans="1:23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</row>
    <row r="72" spans="1:23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</row>
    <row r="73" spans="1:23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</row>
    <row r="74" spans="1:23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</row>
    <row r="75" spans="1:23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</row>
    <row r="76" spans="1:23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</row>
    <row r="77" spans="1:23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</row>
    <row r="78" spans="1:23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</row>
    <row r="79" spans="1:23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</row>
    <row r="80" spans="1:23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</row>
    <row r="81" spans="1:23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</row>
    <row r="82" spans="1:23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</row>
    <row r="83" spans="1:23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</row>
    <row r="84" spans="1:23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</row>
    <row r="85" spans="1:23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</row>
    <row r="86" spans="1:23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</row>
    <row r="87" spans="1:23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</row>
    <row r="88" spans="1:23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</row>
    <row r="89" spans="1:23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</row>
    <row r="90" spans="1:23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</row>
    <row r="91" spans="1:23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</row>
    <row r="92" spans="1:23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</row>
    <row r="93" spans="1:23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</row>
    <row r="94" spans="1:23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</row>
    <row r="95" spans="1:23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</row>
    <row r="96" spans="1:23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</row>
    <row r="97" spans="1:23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</row>
    <row r="98" spans="1:23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</row>
    <row r="99" spans="1:23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</row>
    <row r="100" spans="1:23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</row>
    <row r="101" spans="1:23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</row>
    <row r="102" spans="1:23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</row>
    <row r="103" spans="1:23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</row>
    <row r="104" spans="1:23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</row>
    <row r="105" spans="1:23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</row>
    <row r="106" spans="1:23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</row>
    <row r="107" spans="1:23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</row>
    <row r="108" spans="1:23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</row>
    <row r="109" spans="1:23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</row>
    <row r="110" spans="1:23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</row>
    <row r="111" spans="1:23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</row>
    <row r="112" spans="1:23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</row>
    <row r="113" spans="1:23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</row>
    <row r="114" spans="1:23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</row>
    <row r="115" spans="1:23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</row>
    <row r="116" spans="1:23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</row>
    <row r="117" spans="1:23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</row>
    <row r="118" spans="1:23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</row>
    <row r="119" spans="1:23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</row>
    <row r="120" spans="1:23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</row>
    <row r="121" spans="1:23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</row>
    <row r="122" spans="1:23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</row>
    <row r="123" spans="1:23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</row>
    <row r="124" spans="1:23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</row>
    <row r="125" spans="1:23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</row>
    <row r="126" spans="1:23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</row>
    <row r="127" spans="1:23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</row>
    <row r="128" spans="1:23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</row>
    <row r="129" spans="1:23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</row>
    <row r="130" spans="1:23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</row>
    <row r="131" spans="1:23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</row>
    <row r="132" spans="1:23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</row>
    <row r="133" spans="1:23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</row>
    <row r="134" spans="1:23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</row>
    <row r="135" spans="1:23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</row>
    <row r="136" spans="1:23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</row>
    <row r="137" spans="1:23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</row>
    <row r="138" spans="1:23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</row>
    <row r="139" spans="1:23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</row>
    <row r="140" spans="1:23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</row>
    <row r="141" spans="1:23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</row>
    <row r="142" spans="1:23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</row>
    <row r="143" spans="1:23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</row>
    <row r="144" spans="1:23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</row>
    <row r="145" spans="1:23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</row>
    <row r="146" spans="1:23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</row>
    <row r="147" spans="1:23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</row>
    <row r="148" spans="1:23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</row>
    <row r="149" spans="1:23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</row>
    <row r="150" spans="1:23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</row>
    <row r="151" spans="1:23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</row>
    <row r="152" spans="1:23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</row>
    <row r="153" spans="1:23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</row>
    <row r="154" spans="1:23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</row>
    <row r="155" spans="1:23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</row>
    <row r="156" spans="1:23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</row>
    <row r="157" spans="1:23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</row>
    <row r="158" spans="1:23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</row>
    <row r="159" spans="1:23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</row>
    <row r="160" spans="1:23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</row>
    <row r="161" spans="1:23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</row>
    <row r="162" spans="1:23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</row>
    <row r="163" spans="1:23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</row>
    <row r="164" spans="1:23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</row>
    <row r="165" spans="1:23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</row>
    <row r="166" spans="1:23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</row>
    <row r="167" spans="1:23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</row>
    <row r="168" spans="1:23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</row>
    <row r="169" spans="1:23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</row>
    <row r="170" spans="1:23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</row>
    <row r="171" spans="1:23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</row>
    <row r="172" spans="1:23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</row>
    <row r="173" spans="1:23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</row>
    <row r="174" spans="1:23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</row>
    <row r="175" spans="1:23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</row>
    <row r="176" spans="1:23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</row>
    <row r="177" spans="1:23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</row>
    <row r="178" spans="1:23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</row>
    <row r="179" spans="1:23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</row>
    <row r="180" spans="1:23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</row>
    <row r="181" spans="1:23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</row>
    <row r="182" spans="1:23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</row>
    <row r="183" spans="1:23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</row>
    <row r="184" spans="1:23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</row>
    <row r="185" spans="1:23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</row>
    <row r="186" spans="1:23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</row>
    <row r="187" spans="1:23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</row>
    <row r="188" spans="1:23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</row>
    <row r="189" spans="1:23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</row>
    <row r="190" spans="1:23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</row>
    <row r="191" spans="1:23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</row>
    <row r="192" spans="1:23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</row>
    <row r="193" spans="1:23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</row>
    <row r="194" spans="1:23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</row>
    <row r="195" spans="1:23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</row>
    <row r="196" spans="1:23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</row>
    <row r="197" spans="1:23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</row>
    <row r="198" spans="1:23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</row>
    <row r="199" spans="1:23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</row>
    <row r="200" spans="1:23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</row>
    <row r="201" spans="1:23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</row>
    <row r="202" spans="1:23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</row>
    <row r="203" spans="1:23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</row>
    <row r="204" spans="1:23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</row>
    <row r="205" spans="1:23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</row>
    <row r="206" spans="1:23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</row>
    <row r="207" spans="1:23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</row>
    <row r="208" spans="1:23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</row>
    <row r="209" spans="1:23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</row>
    <row r="210" spans="1:23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</row>
    <row r="211" spans="1:23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</row>
    <row r="212" spans="1:23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</row>
    <row r="213" spans="1:23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</row>
    <row r="214" spans="1:23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</row>
    <row r="215" spans="1:23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</row>
    <row r="216" spans="1:23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</row>
    <row r="217" spans="1:23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</row>
    <row r="218" spans="1:23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</row>
    <row r="219" spans="1:23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</row>
    <row r="220" spans="1:23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</row>
    <row r="221" spans="1:23" ht="15.75" customHeight="1"/>
    <row r="222" spans="1:23" ht="15.75" customHeight="1"/>
    <row r="223" spans="1:23" ht="15.75" customHeight="1"/>
    <row r="224" spans="1:23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BA5B7-A138-4351-98A3-FF05F7AD2D75}">
  <dimension ref="A1:B33"/>
  <sheetViews>
    <sheetView workbookViewId="0">
      <selection activeCell="B1" sqref="B1:B31"/>
    </sheetView>
  </sheetViews>
  <sheetFormatPr defaultRowHeight="11.4"/>
  <cols>
    <col min="1" max="1" width="32.125" bestFit="1" customWidth="1"/>
  </cols>
  <sheetData>
    <row r="1" spans="1:2" ht="15.6">
      <c r="A1" s="54" t="s">
        <v>73</v>
      </c>
      <c r="B1" t="str">
        <f>VLOOKUP(GradeSheet!$K10,GradingPolicy!$C$2:$D$11,2,FALSE)</f>
        <v>F</v>
      </c>
    </row>
    <row r="2" spans="1:2" ht="15.6">
      <c r="A2" s="54" t="s">
        <v>74</v>
      </c>
      <c r="B2" s="57" t="str">
        <f>VLOOKUP(GradeSheet!$K11,GradingPolicy!$C$2:$D$11,2,FALSE)</f>
        <v>F</v>
      </c>
    </row>
    <row r="3" spans="1:2" ht="15.6">
      <c r="A3" s="54" t="s">
        <v>75</v>
      </c>
      <c r="B3" s="57" t="str">
        <f>VLOOKUP(GradeSheet!$K12,GradingPolicy!$C$2:$D$11,2,FALSE)</f>
        <v>C+</v>
      </c>
    </row>
    <row r="4" spans="1:2" ht="15.6">
      <c r="A4" s="54" t="s">
        <v>76</v>
      </c>
      <c r="B4" s="57" t="str">
        <f>VLOOKUP(GradeSheet!$K13,GradingPolicy!$C$2:$D$11,2,FALSE)</f>
        <v>C+</v>
      </c>
    </row>
    <row r="5" spans="1:2" ht="15.6">
      <c r="A5" s="54" t="s">
        <v>77</v>
      </c>
      <c r="B5" s="57" t="str">
        <f>VLOOKUP(GradeSheet!$K14,GradingPolicy!$C$2:$D$11,2,FALSE)</f>
        <v>F</v>
      </c>
    </row>
    <row r="6" spans="1:2" ht="15.6">
      <c r="A6" s="54" t="s">
        <v>78</v>
      </c>
      <c r="B6" s="57" t="str">
        <f>VLOOKUP(GradeSheet!$K15,GradingPolicy!$C$2:$D$11,2,FALSE)</f>
        <v>C+</v>
      </c>
    </row>
    <row r="7" spans="1:2" ht="15.6">
      <c r="A7" s="54" t="s">
        <v>79</v>
      </c>
      <c r="B7" s="57" t="str">
        <f>VLOOKUP(GradeSheet!$K16,GradingPolicy!$C$2:$D$11,2,FALSE)</f>
        <v>B</v>
      </c>
    </row>
    <row r="8" spans="1:2" ht="15.6">
      <c r="A8" s="54" t="s">
        <v>80</v>
      </c>
      <c r="B8" s="57" t="str">
        <f>VLOOKUP(GradeSheet!$K17,GradingPolicy!$C$2:$D$11,2,FALSE)</f>
        <v>B-</v>
      </c>
    </row>
    <row r="9" spans="1:2" ht="15.6">
      <c r="A9" s="54" t="s">
        <v>81</v>
      </c>
      <c r="B9" s="57" t="str">
        <f>VLOOKUP(GradeSheet!$K18,GradingPolicy!$C$2:$D$11,2,FALSE)</f>
        <v>B-</v>
      </c>
    </row>
    <row r="10" spans="1:2" ht="15.6">
      <c r="A10" s="54" t="s">
        <v>82</v>
      </c>
      <c r="B10" s="57" t="str">
        <f>VLOOKUP(GradeSheet!$K19,GradingPolicy!$C$2:$D$11,2,FALSE)</f>
        <v>B</v>
      </c>
    </row>
    <row r="11" spans="1:2" ht="15.6">
      <c r="A11" s="54" t="s">
        <v>83</v>
      </c>
      <c r="B11" s="57" t="str">
        <f>VLOOKUP(GradeSheet!$K20,GradingPolicy!$C$2:$D$11,2,FALSE)</f>
        <v>F</v>
      </c>
    </row>
    <row r="12" spans="1:2" ht="15.6">
      <c r="A12" s="54" t="s">
        <v>84</v>
      </c>
      <c r="B12" s="57" t="str">
        <f>VLOOKUP(GradeSheet!$K21,GradingPolicy!$C$2:$D$11,2,FALSE)</f>
        <v>D</v>
      </c>
    </row>
    <row r="13" spans="1:2" ht="15.6">
      <c r="A13" s="54" t="s">
        <v>85</v>
      </c>
      <c r="B13" s="57" t="str">
        <f>VLOOKUP(GradeSheet!$K22,GradingPolicy!$C$2:$D$11,2,FALSE)</f>
        <v>B</v>
      </c>
    </row>
    <row r="14" spans="1:2" ht="15.6">
      <c r="A14" s="54" t="s">
        <v>86</v>
      </c>
      <c r="B14" s="57" t="str">
        <f>VLOOKUP(GradeSheet!$K23,GradingPolicy!$C$2:$D$11,2,FALSE)</f>
        <v>B-</v>
      </c>
    </row>
    <row r="15" spans="1:2" ht="15.6">
      <c r="A15" s="54" t="s">
        <v>87</v>
      </c>
      <c r="B15" s="57" t="str">
        <f>VLOOKUP(GradeSheet!$K24,GradingPolicy!$C$2:$D$11,2,FALSE)</f>
        <v>B-</v>
      </c>
    </row>
    <row r="16" spans="1:2" ht="15.6">
      <c r="A16" s="54" t="s">
        <v>88</v>
      </c>
      <c r="B16" s="57" t="str">
        <f>VLOOKUP(GradeSheet!$K25,GradingPolicy!$C$2:$D$11,2,FALSE)</f>
        <v>A-</v>
      </c>
    </row>
    <row r="17" spans="1:2" ht="15.6">
      <c r="A17" s="54" t="s">
        <v>89</v>
      </c>
      <c r="B17" s="57" t="str">
        <f>VLOOKUP(GradeSheet!$K26,GradingPolicy!$C$2:$D$11,2,FALSE)</f>
        <v>C</v>
      </c>
    </row>
    <row r="18" spans="1:2" ht="15.6">
      <c r="A18" s="54" t="s">
        <v>90</v>
      </c>
      <c r="B18" s="57" t="str">
        <f>VLOOKUP(GradeSheet!$K27,GradingPolicy!$C$2:$D$11,2,FALSE)</f>
        <v>C</v>
      </c>
    </row>
    <row r="19" spans="1:2" ht="15.6">
      <c r="A19" s="54" t="s">
        <v>91</v>
      </c>
      <c r="B19" s="57" t="str">
        <f>VLOOKUP(GradeSheet!$K28,GradingPolicy!$C$2:$D$11,2,FALSE)</f>
        <v>C+</v>
      </c>
    </row>
    <row r="20" spans="1:2" ht="15.6">
      <c r="A20" s="54" t="s">
        <v>92</v>
      </c>
      <c r="B20" s="57" t="str">
        <f>VLOOKUP(GradeSheet!$K29,GradingPolicy!$C$2:$D$11,2,FALSE)</f>
        <v>B</v>
      </c>
    </row>
    <row r="21" spans="1:2" ht="15.6">
      <c r="A21" s="54" t="s">
        <v>93</v>
      </c>
      <c r="B21" s="57" t="str">
        <f>VLOOKUP(GradeSheet!$K30,GradingPolicy!$C$2:$D$11,2,FALSE)</f>
        <v>B-</v>
      </c>
    </row>
    <row r="22" spans="1:2" ht="15.6">
      <c r="A22" s="54" t="s">
        <v>94</v>
      </c>
      <c r="B22" s="57" t="str">
        <f>VLOOKUP(GradeSheet!$K31,GradingPolicy!$C$2:$D$11,2,FALSE)</f>
        <v>B</v>
      </c>
    </row>
    <row r="23" spans="1:2" ht="15.6">
      <c r="A23" s="54" t="s">
        <v>95</v>
      </c>
      <c r="B23" s="57" t="str">
        <f>VLOOKUP(GradeSheet!$K32,GradingPolicy!$C$2:$D$11,2,FALSE)</f>
        <v>C+</v>
      </c>
    </row>
    <row r="24" spans="1:2" ht="15.6">
      <c r="A24" s="54" t="s">
        <v>96</v>
      </c>
      <c r="B24" s="57" t="str">
        <f>VLOOKUP(GradeSheet!$K33,GradingPolicy!$C$2:$D$11,2,FALSE)</f>
        <v>A-</v>
      </c>
    </row>
    <row r="25" spans="1:2" ht="15.6">
      <c r="A25" s="54" t="s">
        <v>97</v>
      </c>
      <c r="B25" s="57" t="str">
        <f>VLOOKUP(GradeSheet!$K34,GradingPolicy!$C$2:$D$11,2,FALSE)</f>
        <v>A-</v>
      </c>
    </row>
    <row r="26" spans="1:2" ht="15.6">
      <c r="A26" s="54" t="s">
        <v>98</v>
      </c>
      <c r="B26" s="57" t="str">
        <f>VLOOKUP(GradeSheet!$K35,GradingPolicy!$C$2:$D$11,2,FALSE)</f>
        <v>B</v>
      </c>
    </row>
    <row r="27" spans="1:2" ht="15.6">
      <c r="A27" s="54" t="s">
        <v>99</v>
      </c>
      <c r="B27" s="57" t="str">
        <f>VLOOKUP(GradeSheet!$K36,GradingPolicy!$C$2:$D$11,2,FALSE)</f>
        <v>C</v>
      </c>
    </row>
    <row r="28" spans="1:2" ht="15.6">
      <c r="A28" s="54" t="s">
        <v>100</v>
      </c>
      <c r="B28" s="57" t="str">
        <f>VLOOKUP(GradeSheet!$K37,GradingPolicy!$C$2:$D$11,2,FALSE)</f>
        <v>C</v>
      </c>
    </row>
    <row r="29" spans="1:2" ht="15.6">
      <c r="A29" s="54" t="s">
        <v>101</v>
      </c>
      <c r="B29" s="57" t="str">
        <f>VLOOKUP(GradeSheet!$K38,GradingPolicy!$C$2:$D$11,2,FALSE)</f>
        <v>C+</v>
      </c>
    </row>
    <row r="30" spans="1:2" ht="15.6">
      <c r="A30" s="54" t="s">
        <v>102</v>
      </c>
      <c r="B30" s="57" t="str">
        <f>VLOOKUP(GradeSheet!$K39,GradingPolicy!$C$2:$D$11,2,FALSE)</f>
        <v>A-</v>
      </c>
    </row>
    <row r="31" spans="1:2" ht="15.6">
      <c r="A31" s="54" t="s">
        <v>103</v>
      </c>
      <c r="B31" s="57" t="str">
        <f>VLOOKUP(GradeSheet!$K40,GradingPolicy!$C$2:$D$11,2,FALSE)</f>
        <v>B</v>
      </c>
    </row>
    <row r="32" spans="1:2" ht="15.6">
      <c r="A32" s="54"/>
      <c r="B32" s="55" t="e">
        <f>VLOOKUP(GradeSheet!#REF!,GradingPolicy!$C$2:$D$11,2,FALSE)</f>
        <v>#REF!</v>
      </c>
    </row>
    <row r="33" spans="1:2" ht="15.6">
      <c r="A33" s="54"/>
      <c r="B33" s="55" t="e">
        <f>VLOOKUP(GradeSheet!#REF!,GradingPolicy!$C$2:$D$11,2,FALSE)</f>
        <v>#REF!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39E0C-BAAE-4C30-B1FF-E4D9A9015B81}">
  <dimension ref="A1:I33"/>
  <sheetViews>
    <sheetView tabSelected="1" zoomScale="140" zoomScaleNormal="140" workbookViewId="0">
      <selection activeCell="I22" activeCellId="1" sqref="I18 I22"/>
    </sheetView>
  </sheetViews>
  <sheetFormatPr defaultRowHeight="11.4"/>
  <cols>
    <col min="1" max="1" width="9.875" bestFit="1" customWidth="1"/>
    <col min="2" max="2" width="24.25" bestFit="1" customWidth="1"/>
  </cols>
  <sheetData>
    <row r="1" spans="1:9">
      <c r="A1">
        <v>162014031</v>
      </c>
      <c r="B1" t="s">
        <v>68</v>
      </c>
      <c r="C1" t="str">
        <f>VLOOKUP(B1,GradingPolicy!$C$2:$D$11,2,FALSE)</f>
        <v>F</v>
      </c>
      <c r="D1" t="s">
        <v>55</v>
      </c>
      <c r="E1" s="56" t="str">
        <f>IF(C1=D1," ","MISS")</f>
        <v xml:space="preserve"> </v>
      </c>
      <c r="F1" s="56"/>
      <c r="G1" s="56"/>
      <c r="H1" s="56"/>
      <c r="I1" s="56"/>
    </row>
    <row r="2" spans="1:9">
      <c r="A2">
        <v>173014024</v>
      </c>
      <c r="B2" t="s">
        <v>68</v>
      </c>
      <c r="C2" s="57" t="str">
        <f>VLOOKUP(B2,GradingPolicy!$C$2:$D$11,2,FALSE)</f>
        <v>F</v>
      </c>
      <c r="D2" t="s">
        <v>55</v>
      </c>
      <c r="E2" s="57" t="str">
        <f t="shared" ref="E2:E31" si="0">IF(C2=D2," ","MISS")</f>
        <v xml:space="preserve"> </v>
      </c>
      <c r="F2" s="56"/>
      <c r="G2" s="56"/>
      <c r="H2" s="56"/>
      <c r="I2" s="56"/>
    </row>
    <row r="3" spans="1:9">
      <c r="A3">
        <v>182014003</v>
      </c>
      <c r="B3" t="s">
        <v>67</v>
      </c>
      <c r="C3" s="57" t="str">
        <f>VLOOKUP(B3,GradingPolicy!$C$2:$D$11,2,FALSE)</f>
        <v>C+</v>
      </c>
      <c r="D3" t="s">
        <v>52</v>
      </c>
      <c r="E3" s="57" t="str">
        <f t="shared" si="0"/>
        <v xml:space="preserve"> </v>
      </c>
      <c r="F3" s="56"/>
      <c r="G3" s="56"/>
      <c r="H3" s="56"/>
      <c r="I3" s="56"/>
    </row>
    <row r="4" spans="1:9">
      <c r="A4">
        <v>182014011</v>
      </c>
      <c r="B4" t="s">
        <v>67</v>
      </c>
      <c r="C4" s="57" t="str">
        <f>VLOOKUP(B4,GradingPolicy!$C$2:$D$11,2,FALSE)</f>
        <v>C+</v>
      </c>
      <c r="D4" t="s">
        <v>52</v>
      </c>
      <c r="E4" s="57" t="str">
        <f t="shared" si="0"/>
        <v xml:space="preserve"> </v>
      </c>
      <c r="F4" s="56"/>
      <c r="G4" s="56"/>
      <c r="H4" s="56"/>
      <c r="I4" s="56"/>
    </row>
    <row r="5" spans="1:9">
      <c r="A5">
        <v>182014012</v>
      </c>
      <c r="B5" t="s">
        <v>68</v>
      </c>
      <c r="C5" s="57" t="str">
        <f>VLOOKUP(B5,GradingPolicy!$C$2:$D$11,2,FALSE)</f>
        <v>F</v>
      </c>
      <c r="D5" t="s">
        <v>55</v>
      </c>
      <c r="E5" s="57" t="str">
        <f t="shared" si="0"/>
        <v xml:space="preserve"> </v>
      </c>
      <c r="F5" s="56"/>
      <c r="G5" s="56"/>
      <c r="H5" s="56"/>
      <c r="I5" s="56"/>
    </row>
    <row r="6" spans="1:9">
      <c r="A6">
        <v>182014016</v>
      </c>
      <c r="B6" t="s">
        <v>67</v>
      </c>
      <c r="C6" s="57" t="str">
        <f>VLOOKUP(B6,GradingPolicy!$C$2:$D$11,2,FALSE)</f>
        <v>C+</v>
      </c>
      <c r="D6" t="s">
        <v>52</v>
      </c>
      <c r="E6" s="57" t="str">
        <f t="shared" si="0"/>
        <v xml:space="preserve"> </v>
      </c>
      <c r="F6" s="56"/>
      <c r="G6" s="56"/>
      <c r="H6" s="56"/>
      <c r="I6" s="56"/>
    </row>
    <row r="7" spans="1:9">
      <c r="A7">
        <v>183014047</v>
      </c>
      <c r="B7" t="s">
        <v>64</v>
      </c>
      <c r="C7" s="57" t="str">
        <f>VLOOKUP(B7,GradingPolicy!$C$2:$D$11,2,FALSE)</f>
        <v>B</v>
      </c>
      <c r="D7" t="s">
        <v>50</v>
      </c>
      <c r="E7" s="57" t="str">
        <f t="shared" si="0"/>
        <v xml:space="preserve"> </v>
      </c>
      <c r="F7" s="56"/>
      <c r="G7" s="56"/>
      <c r="H7" s="56"/>
      <c r="I7" s="56"/>
    </row>
    <row r="8" spans="1:9">
      <c r="A8">
        <v>191014054</v>
      </c>
      <c r="B8" t="s">
        <v>66</v>
      </c>
      <c r="C8" s="57" t="str">
        <f>VLOOKUP(B8,GradingPolicy!$C$2:$D$11,2,FALSE)</f>
        <v>B-</v>
      </c>
      <c r="D8" t="s">
        <v>51</v>
      </c>
      <c r="E8" s="57" t="str">
        <f t="shared" si="0"/>
        <v xml:space="preserve"> </v>
      </c>
      <c r="F8" s="56"/>
      <c r="G8" s="56"/>
      <c r="H8" s="56"/>
      <c r="I8" s="56"/>
    </row>
    <row r="9" spans="1:9">
      <c r="A9">
        <v>192014016</v>
      </c>
      <c r="B9" t="s">
        <v>66</v>
      </c>
      <c r="C9" s="57" t="str">
        <f>VLOOKUP(B9,GradingPolicy!$C$2:$D$11,2,FALSE)</f>
        <v>B-</v>
      </c>
      <c r="D9" t="s">
        <v>51</v>
      </c>
      <c r="E9" s="57" t="str">
        <f t="shared" si="0"/>
        <v xml:space="preserve"> </v>
      </c>
      <c r="F9" s="56"/>
      <c r="G9" s="56"/>
      <c r="H9" s="56"/>
      <c r="I9" s="56"/>
    </row>
    <row r="10" spans="1:9">
      <c r="A10">
        <v>192014029</v>
      </c>
      <c r="B10" t="s">
        <v>64</v>
      </c>
      <c r="C10" s="57" t="str">
        <f>VLOOKUP(B10,GradingPolicy!$C$2:$D$11,2,FALSE)</f>
        <v>B</v>
      </c>
      <c r="D10" t="s">
        <v>50</v>
      </c>
      <c r="E10" s="57" t="str">
        <f t="shared" si="0"/>
        <v xml:space="preserve"> </v>
      </c>
      <c r="F10" s="56"/>
      <c r="G10" s="56"/>
      <c r="H10" s="56"/>
      <c r="I10" s="56"/>
    </row>
    <row r="11" spans="1:9">
      <c r="A11">
        <v>192014034</v>
      </c>
      <c r="B11" t="s">
        <v>68</v>
      </c>
      <c r="C11" s="57" t="str">
        <f>VLOOKUP(B11,GradingPolicy!$C$2:$D$11,2,FALSE)</f>
        <v>F</v>
      </c>
      <c r="D11" t="s">
        <v>55</v>
      </c>
      <c r="E11" s="57" t="str">
        <f t="shared" si="0"/>
        <v xml:space="preserve"> </v>
      </c>
      <c r="F11" s="56"/>
      <c r="G11" s="56"/>
      <c r="H11" s="56"/>
      <c r="I11" s="56"/>
    </row>
    <row r="12" spans="1:9">
      <c r="A12">
        <v>193014019</v>
      </c>
      <c r="B12" t="s">
        <v>69</v>
      </c>
      <c r="C12" s="57" t="str">
        <f>VLOOKUP(B12,GradingPolicy!$C$2:$D$11,2,FALSE)</f>
        <v>D</v>
      </c>
      <c r="D12" t="s">
        <v>54</v>
      </c>
      <c r="E12" s="57" t="str">
        <f t="shared" si="0"/>
        <v xml:space="preserve"> </v>
      </c>
      <c r="F12" s="56"/>
      <c r="G12" s="56"/>
      <c r="H12" s="56"/>
      <c r="I12" s="56"/>
    </row>
    <row r="13" spans="1:9">
      <c r="A13">
        <v>201014011</v>
      </c>
      <c r="B13" t="s">
        <v>64</v>
      </c>
      <c r="C13" s="57" t="str">
        <f>VLOOKUP(B13,GradingPolicy!$C$2:$D$11,2,FALSE)</f>
        <v>B</v>
      </c>
      <c r="D13" t="s">
        <v>50</v>
      </c>
      <c r="E13" s="57" t="str">
        <f t="shared" si="0"/>
        <v xml:space="preserve"> </v>
      </c>
      <c r="F13" s="56"/>
      <c r="G13" s="56"/>
      <c r="H13" s="56"/>
      <c r="I13" s="56"/>
    </row>
    <row r="14" spans="1:9">
      <c r="A14">
        <v>201014029</v>
      </c>
      <c r="B14" t="s">
        <v>66</v>
      </c>
      <c r="C14" s="57" t="str">
        <f>VLOOKUP(B14,GradingPolicy!$C$2:$D$11,2,FALSE)</f>
        <v>B-</v>
      </c>
      <c r="D14" t="s">
        <v>51</v>
      </c>
      <c r="E14" s="57" t="str">
        <f t="shared" si="0"/>
        <v xml:space="preserve"> </v>
      </c>
      <c r="F14" s="56"/>
      <c r="G14" s="56"/>
      <c r="H14" s="56"/>
      <c r="I14" s="56"/>
    </row>
    <row r="15" spans="1:9">
      <c r="A15">
        <v>201014030</v>
      </c>
      <c r="B15" t="s">
        <v>65</v>
      </c>
      <c r="C15" s="57" t="str">
        <f>VLOOKUP(B15,GradingPolicy!$C$2:$D$11,2,FALSE)</f>
        <v>C</v>
      </c>
      <c r="D15" t="s">
        <v>53</v>
      </c>
      <c r="E15" s="57" t="str">
        <f t="shared" si="0"/>
        <v xml:space="preserve"> </v>
      </c>
      <c r="F15" s="56"/>
      <c r="G15" s="56"/>
      <c r="H15" s="56"/>
      <c r="I15" s="56"/>
    </row>
    <row r="16" spans="1:9">
      <c r="A16">
        <v>201014034</v>
      </c>
      <c r="B16" t="s">
        <v>105</v>
      </c>
      <c r="C16" s="57" t="str">
        <f>VLOOKUP(B16,GradingPolicy!$C$2:$D$11,2,FALSE)</f>
        <v>A-</v>
      </c>
      <c r="D16" t="s">
        <v>47</v>
      </c>
      <c r="E16" s="57" t="str">
        <f t="shared" si="0"/>
        <v xml:space="preserve"> </v>
      </c>
      <c r="F16" s="56"/>
      <c r="G16" s="56"/>
      <c r="H16" s="56"/>
      <c r="I16" s="56"/>
    </row>
    <row r="17" spans="1:9">
      <c r="A17">
        <v>201014035</v>
      </c>
      <c r="B17" t="s">
        <v>65</v>
      </c>
      <c r="C17" s="57" t="str">
        <f>VLOOKUP(B17,GradingPolicy!$C$2:$D$11,2,FALSE)</f>
        <v>C</v>
      </c>
      <c r="D17" t="s">
        <v>53</v>
      </c>
      <c r="E17" s="57" t="str">
        <f t="shared" si="0"/>
        <v xml:space="preserve"> </v>
      </c>
      <c r="F17" s="56"/>
      <c r="G17" s="56"/>
      <c r="H17" s="56"/>
      <c r="I17" s="56"/>
    </row>
    <row r="18" spans="1:9">
      <c r="A18">
        <v>201014043</v>
      </c>
      <c r="B18" t="s">
        <v>68</v>
      </c>
      <c r="C18" s="57" t="str">
        <f>VLOOKUP(B18,GradingPolicy!$C$2:$D$11,2,FALSE)</f>
        <v>F</v>
      </c>
      <c r="D18" t="s">
        <v>55</v>
      </c>
      <c r="E18" s="57" t="str">
        <f t="shared" si="0"/>
        <v xml:space="preserve"> </v>
      </c>
      <c r="F18" s="56"/>
      <c r="G18" s="56"/>
      <c r="H18" s="56"/>
      <c r="I18" s="56"/>
    </row>
    <row r="19" spans="1:9">
      <c r="A19">
        <v>201014050</v>
      </c>
      <c r="B19" t="s">
        <v>67</v>
      </c>
      <c r="C19" s="57" t="str">
        <f>VLOOKUP(B19,GradingPolicy!$C$2:$D$11,2,FALSE)</f>
        <v>C+</v>
      </c>
      <c r="D19" t="s">
        <v>52</v>
      </c>
      <c r="E19" s="57" t="str">
        <f t="shared" si="0"/>
        <v xml:space="preserve"> </v>
      </c>
      <c r="F19" s="56"/>
      <c r="G19" s="56"/>
      <c r="H19" s="56"/>
      <c r="I19" s="56"/>
    </row>
    <row r="20" spans="1:9">
      <c r="A20">
        <v>201014056</v>
      </c>
      <c r="B20" t="s">
        <v>64</v>
      </c>
      <c r="C20" s="57" t="str">
        <f>VLOOKUP(B20,GradingPolicy!$C$2:$D$11,2,FALSE)</f>
        <v>B</v>
      </c>
      <c r="D20" t="s">
        <v>50</v>
      </c>
      <c r="E20" s="57" t="str">
        <f t="shared" si="0"/>
        <v xml:space="preserve"> </v>
      </c>
      <c r="F20" s="56"/>
      <c r="G20" s="56"/>
      <c r="H20" s="56"/>
      <c r="I20" s="56"/>
    </row>
    <row r="21" spans="1:9">
      <c r="A21">
        <v>201014058</v>
      </c>
      <c r="B21" t="s">
        <v>66</v>
      </c>
      <c r="C21" s="57" t="str">
        <f>VLOOKUP(B21,GradingPolicy!$C$2:$D$11,2,FALSE)</f>
        <v>B-</v>
      </c>
      <c r="D21" t="s">
        <v>51</v>
      </c>
      <c r="E21" s="57" t="str">
        <f t="shared" si="0"/>
        <v xml:space="preserve"> </v>
      </c>
      <c r="F21" s="56"/>
      <c r="G21" s="56"/>
      <c r="H21" s="56"/>
      <c r="I21" s="56"/>
    </row>
    <row r="22" spans="1:9">
      <c r="A22">
        <v>201014062</v>
      </c>
      <c r="B22" t="s">
        <v>64</v>
      </c>
      <c r="C22" s="57" t="str">
        <f>VLOOKUP(B22,GradingPolicy!$C$2:$D$11,2,FALSE)</f>
        <v>B</v>
      </c>
      <c r="D22" t="s">
        <v>50</v>
      </c>
      <c r="E22" s="57" t="str">
        <f t="shared" si="0"/>
        <v xml:space="preserve"> </v>
      </c>
      <c r="F22" s="56"/>
      <c r="G22" s="56"/>
      <c r="H22" s="56"/>
      <c r="I22" s="56"/>
    </row>
    <row r="23" spans="1:9">
      <c r="A23">
        <v>201014074</v>
      </c>
      <c r="B23" t="s">
        <v>67</v>
      </c>
      <c r="C23" s="57" t="str">
        <f>VLOOKUP(B23,GradingPolicy!$C$2:$D$11,2,FALSE)</f>
        <v>C+</v>
      </c>
      <c r="D23" t="s">
        <v>52</v>
      </c>
      <c r="E23" s="57" t="str">
        <f t="shared" si="0"/>
        <v xml:space="preserve"> </v>
      </c>
      <c r="F23" s="56"/>
      <c r="G23" s="56"/>
      <c r="H23" s="56"/>
      <c r="I23" s="56"/>
    </row>
    <row r="24" spans="1:9">
      <c r="A24">
        <v>201014082</v>
      </c>
      <c r="B24" t="s">
        <v>105</v>
      </c>
      <c r="C24" s="57" t="str">
        <f>VLOOKUP(B24,GradingPolicy!$C$2:$D$11,2,FALSE)</f>
        <v>A-</v>
      </c>
      <c r="D24" t="s">
        <v>47</v>
      </c>
      <c r="E24" s="57" t="str">
        <f t="shared" si="0"/>
        <v xml:space="preserve"> </v>
      </c>
      <c r="F24" s="56"/>
      <c r="G24" s="56"/>
      <c r="H24" s="56"/>
      <c r="I24" s="56"/>
    </row>
    <row r="25" spans="1:9">
      <c r="A25">
        <v>201014083</v>
      </c>
      <c r="B25" t="s">
        <v>105</v>
      </c>
      <c r="C25" s="57" t="str">
        <f>VLOOKUP(B25,GradingPolicy!$C$2:$D$11,2,FALSE)</f>
        <v>A-</v>
      </c>
      <c r="D25" t="s">
        <v>47</v>
      </c>
      <c r="E25" s="57" t="str">
        <f t="shared" si="0"/>
        <v xml:space="preserve"> </v>
      </c>
      <c r="F25" s="56"/>
      <c r="G25" s="56"/>
      <c r="H25" s="56"/>
      <c r="I25" s="56"/>
    </row>
    <row r="26" spans="1:9">
      <c r="A26">
        <v>201014085</v>
      </c>
      <c r="B26" t="s">
        <v>64</v>
      </c>
      <c r="C26" s="57" t="str">
        <f>VLOOKUP(B26,GradingPolicy!$C$2:$D$11,2,FALSE)</f>
        <v>B</v>
      </c>
      <c r="D26" t="s">
        <v>50</v>
      </c>
      <c r="E26" s="57" t="str">
        <f t="shared" si="0"/>
        <v xml:space="preserve"> </v>
      </c>
      <c r="F26" s="56"/>
      <c r="G26" s="56"/>
      <c r="H26" s="56"/>
      <c r="I26" s="56"/>
    </row>
    <row r="27" spans="1:9">
      <c r="A27">
        <v>201014095</v>
      </c>
      <c r="B27" t="s">
        <v>65</v>
      </c>
      <c r="C27" s="57" t="str">
        <f>VLOOKUP(B27,GradingPolicy!$C$2:$D$11,2,FALSE)</f>
        <v>C</v>
      </c>
      <c r="D27" t="s">
        <v>53</v>
      </c>
      <c r="E27" s="57" t="str">
        <f t="shared" si="0"/>
        <v xml:space="preserve"> </v>
      </c>
      <c r="F27" s="56"/>
      <c r="G27" s="56"/>
      <c r="H27" s="56"/>
      <c r="I27" s="56"/>
    </row>
    <row r="28" spans="1:9">
      <c r="A28">
        <v>201014097</v>
      </c>
      <c r="B28" t="s">
        <v>65</v>
      </c>
      <c r="C28" s="57" t="str">
        <f>VLOOKUP(B28,GradingPolicy!$C$2:$D$11,2,FALSE)</f>
        <v>C</v>
      </c>
      <c r="D28" t="s">
        <v>53</v>
      </c>
      <c r="E28" s="57" t="str">
        <f t="shared" si="0"/>
        <v xml:space="preserve"> </v>
      </c>
      <c r="F28" s="56"/>
      <c r="G28" s="56"/>
      <c r="H28" s="56"/>
      <c r="I28" s="56"/>
    </row>
    <row r="29" spans="1:9">
      <c r="A29">
        <v>201014098</v>
      </c>
      <c r="B29" t="s">
        <v>67</v>
      </c>
      <c r="C29" s="57" t="str">
        <f>VLOOKUP(B29,GradingPolicy!$C$2:$D$11,2,FALSE)</f>
        <v>C+</v>
      </c>
      <c r="D29" t="s">
        <v>52</v>
      </c>
      <c r="E29" s="57" t="str">
        <f t="shared" si="0"/>
        <v xml:space="preserve"> </v>
      </c>
      <c r="F29" s="56"/>
      <c r="G29" s="56"/>
      <c r="H29" s="56"/>
      <c r="I29" s="56"/>
    </row>
    <row r="30" spans="1:9">
      <c r="A30">
        <v>201014100</v>
      </c>
      <c r="B30" t="s">
        <v>105</v>
      </c>
      <c r="C30" s="57" t="str">
        <f>VLOOKUP(B30,GradingPolicy!$C$2:$D$11,2,FALSE)</f>
        <v>A-</v>
      </c>
      <c r="D30" t="s">
        <v>47</v>
      </c>
      <c r="E30" s="57" t="str">
        <f t="shared" si="0"/>
        <v xml:space="preserve"> </v>
      </c>
      <c r="F30" s="56"/>
      <c r="G30" s="56"/>
      <c r="H30" s="56"/>
      <c r="I30" s="56"/>
    </row>
    <row r="31" spans="1:9">
      <c r="A31">
        <v>201014110</v>
      </c>
      <c r="B31" t="s">
        <v>64</v>
      </c>
      <c r="C31" s="57" t="str">
        <f>VLOOKUP(B31,GradingPolicy!$C$2:$D$11,2,FALSE)</f>
        <v>B</v>
      </c>
      <c r="D31" t="s">
        <v>50</v>
      </c>
      <c r="E31" s="57" t="str">
        <f t="shared" si="0"/>
        <v xml:space="preserve"> </v>
      </c>
      <c r="F31" s="56"/>
      <c r="G31" s="56"/>
      <c r="H31" s="56"/>
      <c r="I31" s="56"/>
    </row>
    <row r="32" spans="1:9">
      <c r="E32" s="56"/>
      <c r="F32" s="56" t="str">
        <f t="shared" ref="F32:F33" si="1">IF(C32=E32," ","MISS")</f>
        <v xml:space="preserve"> </v>
      </c>
      <c r="G32" s="56"/>
      <c r="H32" s="56"/>
      <c r="I32" s="56"/>
    </row>
    <row r="33" spans="5:9">
      <c r="E33" s="56"/>
      <c r="F33" s="56" t="str">
        <f t="shared" si="1"/>
        <v xml:space="preserve"> </v>
      </c>
      <c r="G33" s="56"/>
      <c r="H33" s="56"/>
      <c r="I33" s="5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GradeSheet</vt:lpstr>
      <vt:lpstr>GradingPolicy</vt:lpstr>
      <vt:lpstr>grades_only</vt:lpstr>
      <vt:lpstr>Sheet1</vt:lpstr>
      <vt:lpstr>GradeSheet!Print_Area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Dr.Farhana</dc:creator>
  <cp:lastModifiedBy>HP</cp:lastModifiedBy>
  <cp:lastPrinted>2020-01-21T08:13:44Z</cp:lastPrinted>
  <dcterms:created xsi:type="dcterms:W3CDTF">2019-05-06T03:48:27Z</dcterms:created>
  <dcterms:modified xsi:type="dcterms:W3CDTF">2021-02-24T17:48:09Z</dcterms:modified>
</cp:coreProperties>
</file>