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SPRING 20\CSE 101 Non CSE\Section 4\results_cse101_sec4\"/>
    </mc:Choice>
  </mc:AlternateContent>
  <xr:revisionPtr revIDLastSave="0" documentId="13_ncr:1_{41FA6070-A4A5-449B-8B13-632A29F1DC09}" xr6:coauthVersionLast="45" xr6:coauthVersionMax="45" xr10:uidLastSave="{00000000-0000-0000-0000-000000000000}"/>
  <bookViews>
    <workbookView xWindow="-28920" yWindow="-120" windowWidth="29040" windowHeight="15840" tabRatio="744" xr2:uid="{00000000-000D-0000-FFFF-FFFF00000000}"/>
  </bookViews>
  <sheets>
    <sheet name="GradeSheet" sheetId="1" r:id="rId1"/>
    <sheet name="GradingPolicy" sheetId="2" r:id="rId2"/>
  </sheets>
  <definedNames>
    <definedName name="_xlnm.Print_Area" localSheetId="0">GradeSheet!$A$1:$L$72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1" i="1" l="1"/>
  <c r="P61" i="1"/>
  <c r="Q61" i="1"/>
  <c r="R61" i="1"/>
  <c r="N61" i="1"/>
  <c r="O60" i="1"/>
  <c r="P60" i="1"/>
  <c r="Q60" i="1"/>
  <c r="R60" i="1"/>
  <c r="N60" i="1"/>
  <c r="R59" i="1"/>
  <c r="Q59" i="1"/>
  <c r="P59" i="1"/>
  <c r="O59" i="1"/>
  <c r="N59" i="1"/>
  <c r="R9" i="1"/>
  <c r="Q9" i="1"/>
  <c r="P9" i="1"/>
  <c r="O9" i="1"/>
  <c r="N9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10" i="1"/>
  <c r="H52" i="1" l="1"/>
  <c r="H53" i="1"/>
  <c r="H54" i="1"/>
  <c r="H55" i="1"/>
  <c r="G52" i="1"/>
  <c r="G53" i="1"/>
  <c r="G54" i="1"/>
  <c r="G55" i="1"/>
  <c r="F52" i="1"/>
  <c r="F53" i="1"/>
  <c r="F54" i="1"/>
  <c r="F55" i="1"/>
  <c r="D52" i="1"/>
  <c r="D53" i="1"/>
  <c r="D54" i="1"/>
  <c r="D55" i="1"/>
  <c r="C52" i="1" l="1"/>
  <c r="C53" i="1"/>
  <c r="C54" i="1"/>
  <c r="C55" i="1"/>
  <c r="B52" i="1"/>
  <c r="B53" i="1"/>
  <c r="B54" i="1"/>
  <c r="B55" i="1"/>
  <c r="H43" i="1" l="1"/>
  <c r="H44" i="1"/>
  <c r="H45" i="1"/>
  <c r="H46" i="1"/>
  <c r="H47" i="1"/>
  <c r="H48" i="1"/>
  <c r="H49" i="1"/>
  <c r="H50" i="1"/>
  <c r="H51" i="1"/>
  <c r="G42" i="1"/>
  <c r="G43" i="1"/>
  <c r="G44" i="1"/>
  <c r="G45" i="1"/>
  <c r="G46" i="1"/>
  <c r="G47" i="1"/>
  <c r="G48" i="1"/>
  <c r="G49" i="1"/>
  <c r="G50" i="1"/>
  <c r="G51" i="1"/>
  <c r="F42" i="1"/>
  <c r="F43" i="1"/>
  <c r="F44" i="1"/>
  <c r="F45" i="1"/>
  <c r="F46" i="1"/>
  <c r="F47" i="1"/>
  <c r="F48" i="1"/>
  <c r="F49" i="1"/>
  <c r="F50" i="1"/>
  <c r="F51" i="1"/>
  <c r="D42" i="1"/>
  <c r="D43" i="1"/>
  <c r="D44" i="1"/>
  <c r="D45" i="1"/>
  <c r="D46" i="1"/>
  <c r="D47" i="1"/>
  <c r="D48" i="1"/>
  <c r="D49" i="1"/>
  <c r="D50" i="1"/>
  <c r="D51" i="1"/>
  <c r="C42" i="1"/>
  <c r="C43" i="1"/>
  <c r="C44" i="1"/>
  <c r="C45" i="1"/>
  <c r="C46" i="1"/>
  <c r="C47" i="1"/>
  <c r="C48" i="1"/>
  <c r="C49" i="1"/>
  <c r="C50" i="1"/>
  <c r="C51" i="1"/>
  <c r="B43" i="1"/>
  <c r="B44" i="1"/>
  <c r="B45" i="1"/>
  <c r="B46" i="1"/>
  <c r="B47" i="1"/>
  <c r="B48" i="1"/>
  <c r="B49" i="1"/>
  <c r="B50" i="1"/>
  <c r="B51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I54" i="1" l="1"/>
  <c r="J54" i="1" s="1"/>
  <c r="I55" i="1"/>
  <c r="K55" i="1" s="1"/>
  <c r="I53" i="1"/>
  <c r="I52" i="1"/>
  <c r="I47" i="1"/>
  <c r="K47" i="1" s="1"/>
  <c r="I48" i="1"/>
  <c r="J48" i="1" s="1"/>
  <c r="I45" i="1"/>
  <c r="I44" i="1"/>
  <c r="I46" i="1"/>
  <c r="K46" i="1" s="1"/>
  <c r="I50" i="1"/>
  <c r="K50" i="1" s="1"/>
  <c r="I51" i="1"/>
  <c r="J51" i="1" s="1"/>
  <c r="I49" i="1"/>
  <c r="J49" i="1" s="1"/>
  <c r="K54" i="1" l="1"/>
  <c r="J55" i="1"/>
  <c r="J52" i="1"/>
  <c r="K52" i="1"/>
  <c r="J53" i="1"/>
  <c r="K53" i="1"/>
  <c r="J46" i="1"/>
  <c r="K48" i="1"/>
  <c r="J47" i="1"/>
  <c r="J50" i="1"/>
  <c r="K49" i="1"/>
  <c r="K51" i="1"/>
  <c r="I43" i="1" l="1"/>
  <c r="K43" i="1" s="1"/>
  <c r="I39" i="1"/>
  <c r="K39" i="1" s="1"/>
  <c r="I37" i="1"/>
  <c r="K37" i="1" s="1"/>
  <c r="I41" i="1"/>
  <c r="I38" i="1"/>
  <c r="K38" i="1" s="1"/>
  <c r="I40" i="1"/>
  <c r="I42" i="1"/>
  <c r="K42" i="1" s="1"/>
  <c r="J43" i="1" l="1"/>
  <c r="J41" i="1"/>
  <c r="K41" i="1"/>
  <c r="J40" i="1"/>
  <c r="K40" i="1"/>
  <c r="J44" i="1"/>
  <c r="K44" i="1"/>
  <c r="J45" i="1"/>
  <c r="K45" i="1"/>
  <c r="J39" i="1"/>
  <c r="J38" i="1"/>
  <c r="J37" i="1"/>
  <c r="J42" i="1"/>
  <c r="I31" i="1" l="1"/>
  <c r="K31" i="1" s="1"/>
  <c r="I35" i="1"/>
  <c r="K35" i="1" s="1"/>
  <c r="I32" i="1"/>
  <c r="K32" i="1" s="1"/>
  <c r="I28" i="1"/>
  <c r="K28" i="1" s="1"/>
  <c r="I36" i="1"/>
  <c r="K36" i="1" s="1"/>
  <c r="I27" i="1"/>
  <c r="K27" i="1" s="1"/>
  <c r="I29" i="1"/>
  <c r="K29" i="1" s="1"/>
  <c r="I33" i="1"/>
  <c r="K33" i="1" s="1"/>
  <c r="I34" i="1"/>
  <c r="K34" i="1" s="1"/>
  <c r="I30" i="1"/>
  <c r="K30" i="1" s="1"/>
  <c r="J34" i="1" l="1"/>
  <c r="J29" i="1"/>
  <c r="J32" i="1"/>
  <c r="J30" i="1"/>
  <c r="J36" i="1"/>
  <c r="J28" i="1"/>
  <c r="J27" i="1"/>
  <c r="J31" i="1"/>
  <c r="J35" i="1"/>
  <c r="J33" i="1"/>
  <c r="B70" i="1" l="1"/>
  <c r="C64" i="1"/>
  <c r="H9" i="1"/>
  <c r="G9" i="1"/>
  <c r="F9" i="1"/>
  <c r="E9" i="1"/>
  <c r="D9" i="1"/>
  <c r="A7" i="1"/>
  <c r="I10" i="1" l="1"/>
  <c r="J10" i="1" s="1"/>
  <c r="I11" i="1"/>
  <c r="K11" i="1" s="1"/>
  <c r="I13" i="1"/>
  <c r="K13" i="1" s="1"/>
  <c r="I14" i="1"/>
  <c r="K14" i="1" s="1"/>
  <c r="I15" i="1"/>
  <c r="K15" i="1" s="1"/>
  <c r="I17" i="1"/>
  <c r="K17" i="1" s="1"/>
  <c r="I18" i="1"/>
  <c r="K18" i="1" s="1"/>
  <c r="I19" i="1"/>
  <c r="K19" i="1" s="1"/>
  <c r="I21" i="1"/>
  <c r="K21" i="1" s="1"/>
  <c r="I22" i="1"/>
  <c r="K22" i="1" s="1"/>
  <c r="I23" i="1"/>
  <c r="K23" i="1" s="1"/>
  <c r="I25" i="1"/>
  <c r="K25" i="1" s="1"/>
  <c r="I26" i="1"/>
  <c r="K26" i="1" s="1"/>
  <c r="I12" i="1"/>
  <c r="K12" i="1" s="1"/>
  <c r="I16" i="1"/>
  <c r="K16" i="1" s="1"/>
  <c r="I20" i="1"/>
  <c r="K20" i="1" s="1"/>
  <c r="I24" i="1"/>
  <c r="K24" i="1" s="1"/>
  <c r="J13" i="1" l="1"/>
  <c r="J21" i="1"/>
  <c r="J15" i="1"/>
  <c r="J19" i="1"/>
  <c r="J23" i="1"/>
  <c r="J17" i="1"/>
  <c r="J11" i="1"/>
  <c r="J14" i="1"/>
  <c r="J26" i="1"/>
  <c r="J25" i="1"/>
  <c r="J22" i="1"/>
  <c r="K10" i="1"/>
  <c r="J18" i="1"/>
  <c r="J24" i="1"/>
  <c r="J16" i="1"/>
  <c r="J20" i="1"/>
  <c r="J12" i="1"/>
  <c r="G70" i="1" l="1"/>
  <c r="G64" i="1"/>
  <c r="G68" i="1"/>
  <c r="G69" i="1"/>
  <c r="G67" i="1"/>
  <c r="G60" i="1"/>
  <c r="G62" i="1"/>
  <c r="G65" i="1"/>
  <c r="G61" i="1"/>
  <c r="G66" i="1"/>
  <c r="G59" i="1"/>
  <c r="G63" i="1"/>
  <c r="G71" i="1" l="1"/>
</calcChain>
</file>

<file path=xl/sharedStrings.xml><?xml version="1.0" encoding="utf-8"?>
<sst xmlns="http://schemas.openxmlformats.org/spreadsheetml/2006/main" count="133" uniqueCount="116">
  <si>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</si>
  <si>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</si>
  <si>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</si>
  <si>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</si>
  <si>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</si>
  <si>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</si>
  <si>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</si>
  <si>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</si>
  <si>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</si>
  <si>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</si>
  <si>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</si>
  <si>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</si>
  <si>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</si>
  <si>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</si>
  <si>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</si>
  <si>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</si>
  <si>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</si>
  <si>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</si>
  <si>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</si>
  <si>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</si>
  <si>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</si>
  <si>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</si>
  <si>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</si>
  <si>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Midterm Exam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</si>
  <si>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</si>
  <si>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</si>
  <si>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</si>
  <si>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</si>
  <si>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</si>
  <si>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</si>
  <si>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</si>
  <si>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</si>
  <si>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 xml:space="preserve">Assignment </t>
  </si>
  <si>
    <t xml:space="preserve">Mid </t>
  </si>
  <si>
    <t xml:space="preserve">Final 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</si>
  <si>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</si>
  <si>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</si>
  <si>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</si>
  <si>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</si>
  <si>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</si>
  <si>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</si>
  <si>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</si>
  <si>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</si>
  <si>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</si>
  <si>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</si>
  <si>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</si>
  <si>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</si>
  <si>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</si>
  <si>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</si>
  <si>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</si>
  <si>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</si>
  <si>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</si>
  <si>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</si>
  <si>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</si>
  <si>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</si>
  <si>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</si>
  <si>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</si>
  <si>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</si>
  <si>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</si>
  <si>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</si>
  <si>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</si>
  <si>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</si>
  <si>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</si>
  <si>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</si>
  <si>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</si>
  <si>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CSE 101</t>
  </si>
  <si>
    <t>Introduction to Computer Studies</t>
  </si>
  <si>
    <t>Satyaki Das</t>
  </si>
  <si>
    <t>Lecturer</t>
  </si>
  <si>
    <t>Spring 2020</t>
  </si>
  <si>
    <t>Md. Iktiar Khan</t>
  </si>
  <si>
    <t>Osama Hyder Chowdhury</t>
  </si>
  <si>
    <t>Sanzida Islam</t>
  </si>
  <si>
    <t>Barsha Dash</t>
  </si>
  <si>
    <t>Sadia Akter</t>
  </si>
  <si>
    <t>Kazi Aftab Uddin</t>
  </si>
  <si>
    <t>Yamin Kabir Rafy</t>
  </si>
  <si>
    <t>Al Nur Raiyan</t>
  </si>
  <si>
    <t>Fariza Ekram</t>
  </si>
  <si>
    <t>Montasir Monsur Sourav</t>
  </si>
  <si>
    <t>Yamunnesa Sumaiya</t>
  </si>
  <si>
    <t>Md. Shakil</t>
  </si>
  <si>
    <t>Fazla Rabbi Shahil</t>
  </si>
  <si>
    <t>Tanjina Ferdows</t>
  </si>
  <si>
    <t>Sabrina Ferdows</t>
  </si>
  <si>
    <t>Gazi Md Rashid Shabab</t>
  </si>
  <si>
    <t>Nafisa Khan Nishita</t>
  </si>
  <si>
    <t>TOMA FLORENCE ROZARIO</t>
  </si>
  <si>
    <t>Tanjila Islam Rupa</t>
  </si>
  <si>
    <t>Jannatul Yasmin Songita</t>
  </si>
  <si>
    <t>Sk. rafat hossain</t>
  </si>
  <si>
    <t>Sintheya Aktary Sinthe</t>
  </si>
  <si>
    <t>Atia Ibnat</t>
  </si>
  <si>
    <t>Tasfia Tajmun</t>
  </si>
  <si>
    <t>Raiyan Rashky</t>
  </si>
  <si>
    <t>Pinki Biswas</t>
  </si>
  <si>
    <t>Quazi Mohammad Moshfique</t>
  </si>
  <si>
    <t>Jannatun Nayeem</t>
  </si>
  <si>
    <t>Israt Jahan Nahin</t>
  </si>
  <si>
    <t>Nadia islam</t>
  </si>
  <si>
    <t>Navid Hossain</t>
  </si>
  <si>
    <t>Afra Anjum</t>
  </si>
  <si>
    <t>Esraful Haque Piyal</t>
  </si>
  <si>
    <t>Al Nakib Anik</t>
  </si>
  <si>
    <t>Md. Shourov Hossen</t>
  </si>
  <si>
    <t>Md. Nafeul Islam</t>
  </si>
  <si>
    <t>Nusrat Jahan</t>
  </si>
  <si>
    <t>Mst.Shinha Tanvin Asha</t>
  </si>
  <si>
    <t>Tasmim Bashira Binth Arman</t>
  </si>
  <si>
    <t>MD. KHAIRUL ISLAM</t>
  </si>
  <si>
    <t>Humaira Jahan Ansari</t>
  </si>
  <si>
    <t>Mahmuda Akter Busra</t>
  </si>
  <si>
    <t>Fardin Hasan Bishal</t>
  </si>
  <si>
    <t>Sidratul Muntaha</t>
  </si>
  <si>
    <t>Tanveer Ahmed Chowdhury</t>
  </si>
  <si>
    <t>Anik George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</si>
</sst>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</cellStyleXfs>
  <cellXfs count="65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" fontId="0" fillId="0" borderId="0" xfId="0" applyNumberFormat="1" applyFont="1" applyAlignment="1"/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1" fontId="0" fillId="0" borderId="0" xfId="0" applyNumberFormat="1" applyFont="1" applyAlignment="1"/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/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5">
    <cellStyle name="Normal" xfId="0" builtinId="0"/>
    <cellStyle name="Normal 2" xfId="2" xr:uid="{00000000-0005-0000-0000-000001000000}"/>
    <cellStyle name="Normal 3" xfId="4" xr:uid="{00000000-0005-0000-0000-000002000000}"/>
    <cellStyle name="Normal 4" xfId="1" xr:uid="{00000000-0005-0000-0000-000003000000}"/>
    <cellStyle name="Normal 4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4878157707217254E-2"/>
          <c:y val="4.2622950819672129E-2"/>
          <c:w val="0.91057091306790072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GradeSheet!$F$59:$F$70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GradeSheet!$G$59:$G$70</c:f>
              <c:numCache>
                <c:formatCode>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14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7440"/>
        <c:axId val="49267840"/>
      </c:barChart>
      <c:catAx>
        <c:axId val="48557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67840"/>
        <c:crosses val="autoZero"/>
        <c:auto val="1"/>
        <c:lblAlgn val="ctr"/>
        <c:lblOffset val="100"/>
        <c:noMultiLvlLbl val="1"/>
      </c:catAx>
      <c:valAx>
        <c:axId val="492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57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57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29"/>
  <sheetViews>
    <sheetView tabSelected="1" workbookViewId="0">
      <selection activeCell="K3" sqref="K3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19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9.75" customWidth="1"/>
    <col min="16" max="16" width="16.75" customWidth="1"/>
    <col min="17" max="17" width="10.25" customWidth="1"/>
    <col min="18" max="18" width="9.75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26</v>
      </c>
      <c r="G2" s="57" t="s">
        <v>65</v>
      </c>
      <c r="H2" s="58"/>
      <c r="I2" s="12" t="s">
        <v>27</v>
      </c>
      <c r="J2" s="13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28</v>
      </c>
      <c r="G3" s="57" t="s">
        <v>66</v>
      </c>
      <c r="H3" s="58"/>
      <c r="I3" s="12" t="s">
        <v>29</v>
      </c>
      <c r="J3" s="13" t="s">
        <v>69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30</v>
      </c>
      <c r="G4" s="57">
        <v>3</v>
      </c>
      <c r="H4" s="58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31</v>
      </c>
      <c r="G5" s="57" t="s">
        <v>67</v>
      </c>
      <c r="H5" s="58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59" t="str">
        <f>CONCATENATE("Grade Sheet of ",GradeSheet!$G$2, " [",GradeSheet!$G$3, "] ", "(Section ",GradeSheet!$J$2, ") ", "[Semester - ",GradeSheet!$J$3,"]" )</f>
        <v>Grade Sheet of CSE 101 [Introduction to Computer Studies] (Section 4) [Semester - Spring 2020]</v>
      </c>
      <c r="B7" s="60"/>
      <c r="C7" s="60"/>
      <c r="D7" s="60"/>
      <c r="E7" s="60"/>
      <c r="F7" s="60"/>
      <c r="G7" s="60"/>
      <c r="H7" s="60"/>
      <c r="I7" s="60"/>
      <c r="J7" s="60"/>
      <c r="K7" s="5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">
        <v>44</v>
      </c>
      <c r="O8" s="17" t="s">
        <v>49</v>
      </c>
      <c r="P8" s="18" t="s">
        <v>32</v>
      </c>
      <c r="Q8" s="19" t="s">
        <v>33</v>
      </c>
      <c r="R8" s="19" t="s">
        <v>34</v>
      </c>
      <c r="S8" s="3"/>
      <c r="T8" s="3"/>
      <c r="U8" s="3"/>
      <c r="V8" s="3"/>
      <c r="W8" s="3"/>
    </row>
    <row r="9" spans="1:23" ht="31.5" customHeight="1">
      <c r="A9" s="20" t="s">
        <v>35</v>
      </c>
      <c r="B9" s="42" t="s">
        <v>36</v>
      </c>
      <c r="C9" s="42" t="s">
        <v>37</v>
      </c>
      <c r="D9" s="43" t="str">
        <f>CONCATENATE("Attendance (",GradeSheet!$C$59, ")")</f>
        <v>Attendance (15)</v>
      </c>
      <c r="E9" s="42" t="str">
        <f>CONCATENATE("Quiz (",GradeSheet!$C$60, ")")</f>
        <v>Quiz (20)</v>
      </c>
      <c r="F9" s="44" t="str">
        <f>CONCATENATE("Assignment (",GradeSheet!$C$61, ")")</f>
        <v>Assignment (15)</v>
      </c>
      <c r="G9" s="42" t="str">
        <f>CONCATENATE("Midterm (",GradeSheet!$C$62, ")")</f>
        <v>Midterm (25)</v>
      </c>
      <c r="H9" s="42" t="str">
        <f>CONCATENATE("Final (",GradeSheet!$C$63, ")")</f>
        <v>Final (25)</v>
      </c>
      <c r="I9" s="43" t="s">
        <v>38</v>
      </c>
      <c r="J9" s="43" t="s">
        <v>39</v>
      </c>
      <c r="K9" s="43" t="s">
        <v>40</v>
      </c>
      <c r="L9" s="21"/>
      <c r="M9" s="21"/>
      <c r="N9" s="22">
        <f>C59</f>
        <v>15</v>
      </c>
      <c r="O9" s="22">
        <f>C60</f>
        <v>20</v>
      </c>
      <c r="P9" s="22">
        <f>C61</f>
        <v>15</v>
      </c>
      <c r="Q9" s="22">
        <f>C62</f>
        <v>25</v>
      </c>
      <c r="R9" s="22">
        <f>C63</f>
        <v>25</v>
      </c>
      <c r="S9" s="42" t="s">
        <v>36</v>
      </c>
      <c r="T9" s="23" t="s">
        <v>37</v>
      </c>
      <c r="U9" s="21"/>
      <c r="V9" s="21"/>
      <c r="W9" s="21"/>
    </row>
    <row r="10" spans="1:23" ht="15.75" customHeight="1">
      <c r="A10" s="40">
        <v>1</v>
      </c>
      <c r="B10" s="40">
        <f t="shared" ref="B10:B55" si="0">S10</f>
        <v>181011267</v>
      </c>
      <c r="C10" s="50" t="str">
        <f t="shared" ref="C10:C55" si="1">T10</f>
        <v>Md. Iktiar Khan</v>
      </c>
      <c r="D10" s="27">
        <f t="shared" ref="D10:D55" si="2">N10</f>
        <v>2</v>
      </c>
      <c r="E10" s="45">
        <f>ROUNDUP(((O10)/(O$9))*GradeSheet!$C$60,0)</f>
        <v>7</v>
      </c>
      <c r="F10" s="45">
        <f t="shared" ref="F10:F55" si="3">P10</f>
        <v>5</v>
      </c>
      <c r="G10" s="46">
        <f t="shared" ref="G10:G55" si="4">Q10</f>
        <v>0</v>
      </c>
      <c r="H10" s="46">
        <f t="shared" ref="H10:H55" si="5">R10</f>
        <v>17</v>
      </c>
      <c r="I10" s="47">
        <f t="shared" ref="I10:I55" si="6">ROUNDUP(SUM(D10:H10),0)</f>
        <v>31</v>
      </c>
      <c r="J10" s="48">
        <f t="shared" ref="J10:J26" si="7">I10/100</f>
        <v>0.31</v>
      </c>
      <c r="K10" s="49" t="str">
        <f>VLOOKUP(I10,GradingPolicy!$B$2:$C$11,2)</f>
        <v>F (Fail)</v>
      </c>
      <c r="L10" s="3"/>
      <c r="M10" s="3"/>
      <c r="N10" s="27">
        <v>2</v>
      </c>
      <c r="O10" s="27">
        <v>7</v>
      </c>
      <c r="P10" s="27">
        <v>5</v>
      </c>
      <c r="Q10" s="27">
        <v>0</v>
      </c>
      <c r="R10" s="52">
        <v>17</v>
      </c>
      <c r="S10" s="54">
        <v>181011267</v>
      </c>
      <c r="T10" s="53" t="s">
        <v>70</v>
      </c>
      <c r="U10" s="3"/>
      <c r="V10" s="3"/>
      <c r="W10" s="3"/>
    </row>
    <row r="11" spans="1:23" ht="15.75" customHeight="1">
      <c r="A11" s="41">
        <v>2</v>
      </c>
      <c r="B11" s="40">
        <f t="shared" si="0"/>
        <v>182014067</v>
      </c>
      <c r="C11" s="50" t="str">
        <f t="shared" si="1"/>
        <v>Osama Hyder Chowdhury</v>
      </c>
      <c r="D11" s="27">
        <f t="shared" si="2"/>
        <v>2</v>
      </c>
      <c r="E11" s="45">
        <f>ROUNDUP(((O11)/(O$9))*GradeSheet!$C$60,0)</f>
        <v>0</v>
      </c>
      <c r="F11" s="45">
        <f t="shared" si="3"/>
        <v>0</v>
      </c>
      <c r="G11" s="46">
        <f t="shared" si="4"/>
        <v>0</v>
      </c>
      <c r="H11" s="46">
        <f t="shared" si="5"/>
        <v>0</v>
      </c>
      <c r="I11" s="47">
        <f t="shared" si="6"/>
        <v>2</v>
      </c>
      <c r="J11" s="48">
        <f t="shared" si="7"/>
        <v>0.02</v>
      </c>
      <c r="K11" s="49" t="str">
        <f>VLOOKUP(I11,GradingPolicy!$B$2:$C$11,2)</f>
        <v>F (Fail)</v>
      </c>
      <c r="L11" s="3"/>
      <c r="M11" s="3"/>
      <c r="N11" s="27">
        <v>2</v>
      </c>
      <c r="O11" s="27">
        <v>0</v>
      </c>
      <c r="P11" s="27">
        <v>0</v>
      </c>
      <c r="Q11" s="27">
        <v>0</v>
      </c>
      <c r="R11" s="52">
        <v>0</v>
      </c>
      <c r="S11" s="54">
        <v>182014067</v>
      </c>
      <c r="T11" s="53" t="s">
        <v>71</v>
      </c>
      <c r="U11" s="3"/>
      <c r="V11" s="3"/>
      <c r="W11" s="3"/>
    </row>
    <row r="12" spans="1:23" ht="15.75" customHeight="1">
      <c r="A12" s="40">
        <v>3</v>
      </c>
      <c r="B12" s="40">
        <f t="shared" si="0"/>
        <v>183013067</v>
      </c>
      <c r="C12" s="50" t="str">
        <f t="shared" si="1"/>
        <v>Sanzida Islam</v>
      </c>
      <c r="D12" s="27">
        <f t="shared" si="2"/>
        <v>11</v>
      </c>
      <c r="E12" s="45">
        <f>ROUNDUP(((O12)/(O$9))*GradeSheet!$C$60,0)</f>
        <v>16</v>
      </c>
      <c r="F12" s="45">
        <f t="shared" si="3"/>
        <v>12</v>
      </c>
      <c r="G12" s="46">
        <f t="shared" si="4"/>
        <v>22</v>
      </c>
      <c r="H12" s="46">
        <f t="shared" si="5"/>
        <v>18.5</v>
      </c>
      <c r="I12" s="47">
        <f t="shared" si="6"/>
        <v>80</v>
      </c>
      <c r="J12" s="48">
        <f t="shared" si="7"/>
        <v>0.8</v>
      </c>
      <c r="K12" s="49" t="str">
        <f>VLOOKUP(I12,GradingPolicy!$B$2:$C$11,2)</f>
        <v>A- (Minus)</v>
      </c>
      <c r="L12" s="3"/>
      <c r="M12" s="3"/>
      <c r="N12" s="27">
        <v>11</v>
      </c>
      <c r="O12" s="27">
        <v>16</v>
      </c>
      <c r="P12" s="27">
        <v>12</v>
      </c>
      <c r="Q12" s="27">
        <v>22</v>
      </c>
      <c r="R12" s="52">
        <v>18.5</v>
      </c>
      <c r="S12" s="54">
        <v>183013067</v>
      </c>
      <c r="T12" s="53" t="s">
        <v>72</v>
      </c>
      <c r="U12" s="3"/>
      <c r="V12" s="3"/>
      <c r="W12" s="3"/>
    </row>
    <row r="13" spans="1:23" ht="15.75" customHeight="1">
      <c r="A13" s="41">
        <v>4</v>
      </c>
      <c r="B13" s="40">
        <f t="shared" si="0"/>
        <v>191011047</v>
      </c>
      <c r="C13" s="50" t="str">
        <f t="shared" si="1"/>
        <v>Barsha Dash</v>
      </c>
      <c r="D13" s="27">
        <f t="shared" si="2"/>
        <v>14</v>
      </c>
      <c r="E13" s="45">
        <f>ROUNDUP(((O13)/(O$9))*GradeSheet!$C$60,0)</f>
        <v>16</v>
      </c>
      <c r="F13" s="45">
        <f t="shared" si="3"/>
        <v>12</v>
      </c>
      <c r="G13" s="46">
        <f t="shared" si="4"/>
        <v>22</v>
      </c>
      <c r="H13" s="46">
        <f t="shared" si="5"/>
        <v>17.5</v>
      </c>
      <c r="I13" s="47">
        <f t="shared" si="6"/>
        <v>82</v>
      </c>
      <c r="J13" s="48">
        <f t="shared" si="7"/>
        <v>0.82</v>
      </c>
      <c r="K13" s="49" t="str">
        <f>VLOOKUP(I13,GradingPolicy!$B$2:$C$11,2)</f>
        <v>A- (Minus)</v>
      </c>
      <c r="L13" s="3"/>
      <c r="M13" s="3"/>
      <c r="N13" s="27">
        <v>14</v>
      </c>
      <c r="O13" s="27">
        <v>16</v>
      </c>
      <c r="P13" s="27">
        <v>12</v>
      </c>
      <c r="Q13" s="27">
        <v>22</v>
      </c>
      <c r="R13" s="52">
        <v>17.5</v>
      </c>
      <c r="S13" s="54">
        <v>191011047</v>
      </c>
      <c r="T13" s="53" t="s">
        <v>73</v>
      </c>
      <c r="U13" s="3"/>
      <c r="V13" s="3"/>
      <c r="W13" s="3"/>
    </row>
    <row r="14" spans="1:23" ht="15.75" customHeight="1">
      <c r="A14" s="40">
        <v>5</v>
      </c>
      <c r="B14" s="40">
        <f t="shared" si="0"/>
        <v>191013041</v>
      </c>
      <c r="C14" s="50" t="str">
        <f t="shared" si="1"/>
        <v>Sadia Akter</v>
      </c>
      <c r="D14" s="27">
        <f t="shared" si="2"/>
        <v>9</v>
      </c>
      <c r="E14" s="45">
        <f>ROUNDUP(((O14)/(O$9))*GradeSheet!$C$60,0)</f>
        <v>14</v>
      </c>
      <c r="F14" s="45">
        <f t="shared" si="3"/>
        <v>11</v>
      </c>
      <c r="G14" s="46">
        <f t="shared" si="4"/>
        <v>17</v>
      </c>
      <c r="H14" s="46">
        <f t="shared" si="5"/>
        <v>18.5</v>
      </c>
      <c r="I14" s="47">
        <f t="shared" si="6"/>
        <v>70</v>
      </c>
      <c r="J14" s="48">
        <f t="shared" si="7"/>
        <v>0.7</v>
      </c>
      <c r="K14" s="49" t="str">
        <f>VLOOKUP(I14,GradingPolicy!$B$2:$C$11,2)</f>
        <v>B (Plain)</v>
      </c>
      <c r="L14" s="3"/>
      <c r="M14" s="3"/>
      <c r="N14" s="27">
        <v>9</v>
      </c>
      <c r="O14" s="27">
        <v>14</v>
      </c>
      <c r="P14" s="27">
        <v>11</v>
      </c>
      <c r="Q14" s="27">
        <v>17</v>
      </c>
      <c r="R14" s="52">
        <v>18.5</v>
      </c>
      <c r="S14" s="54">
        <v>191013041</v>
      </c>
      <c r="T14" s="53" t="s">
        <v>74</v>
      </c>
      <c r="U14" s="3"/>
      <c r="V14" s="3"/>
      <c r="W14" s="3"/>
    </row>
    <row r="15" spans="1:23" ht="15.75" customHeight="1">
      <c r="A15" s="41">
        <v>6</v>
      </c>
      <c r="B15" s="40">
        <f t="shared" si="0"/>
        <v>192011082</v>
      </c>
      <c r="C15" s="50" t="str">
        <f t="shared" si="1"/>
        <v>Kazi Aftab Uddin</v>
      </c>
      <c r="D15" s="27">
        <f t="shared" si="2"/>
        <v>13</v>
      </c>
      <c r="E15" s="45">
        <f>ROUNDUP(((O15)/(O$9))*GradeSheet!$C$60,0)</f>
        <v>15</v>
      </c>
      <c r="F15" s="45">
        <f t="shared" si="3"/>
        <v>11</v>
      </c>
      <c r="G15" s="46">
        <f t="shared" si="4"/>
        <v>19</v>
      </c>
      <c r="H15" s="46">
        <f t="shared" si="5"/>
        <v>17.5</v>
      </c>
      <c r="I15" s="47">
        <f t="shared" si="6"/>
        <v>76</v>
      </c>
      <c r="J15" s="48">
        <f t="shared" si="7"/>
        <v>0.76</v>
      </c>
      <c r="K15" s="49" t="str">
        <f>VLOOKUP(I15,GradingPolicy!$B$2:$C$11,2)</f>
        <v>B+ (Plus)</v>
      </c>
      <c r="L15" s="3"/>
      <c r="M15" s="3"/>
      <c r="N15" s="27">
        <v>13</v>
      </c>
      <c r="O15" s="27">
        <v>15</v>
      </c>
      <c r="P15" s="27">
        <v>11</v>
      </c>
      <c r="Q15" s="27">
        <v>19</v>
      </c>
      <c r="R15" s="52">
        <v>17.5</v>
      </c>
      <c r="S15" s="54">
        <v>192011082</v>
      </c>
      <c r="T15" s="53" t="s">
        <v>75</v>
      </c>
      <c r="U15" s="3"/>
      <c r="V15" s="3"/>
      <c r="W15" s="3"/>
    </row>
    <row r="16" spans="1:23" ht="15.75" customHeight="1">
      <c r="A16" s="40">
        <v>7</v>
      </c>
      <c r="B16" s="40">
        <f t="shared" si="0"/>
        <v>192011115</v>
      </c>
      <c r="C16" s="50" t="str">
        <f t="shared" si="1"/>
        <v>Yamin Kabir Rafy</v>
      </c>
      <c r="D16" s="27">
        <f t="shared" si="2"/>
        <v>2</v>
      </c>
      <c r="E16" s="45">
        <f>ROUNDUP(((O16)/(O$9))*GradeSheet!$C$60,0)</f>
        <v>5</v>
      </c>
      <c r="F16" s="45">
        <f t="shared" si="3"/>
        <v>4</v>
      </c>
      <c r="G16" s="46">
        <f t="shared" si="4"/>
        <v>0</v>
      </c>
      <c r="H16" s="46">
        <f t="shared" si="5"/>
        <v>13.5</v>
      </c>
      <c r="I16" s="47">
        <f t="shared" si="6"/>
        <v>25</v>
      </c>
      <c r="J16" s="48">
        <f t="shared" si="7"/>
        <v>0.25</v>
      </c>
      <c r="K16" s="49" t="str">
        <f>VLOOKUP(I16,GradingPolicy!$B$2:$C$11,2)</f>
        <v>F (Fail)</v>
      </c>
      <c r="L16" s="3"/>
      <c r="M16" s="3"/>
      <c r="N16" s="27">
        <v>2</v>
      </c>
      <c r="O16" s="27">
        <v>5</v>
      </c>
      <c r="P16" s="27">
        <v>4</v>
      </c>
      <c r="Q16" s="27">
        <v>0</v>
      </c>
      <c r="R16" s="52">
        <v>13.5</v>
      </c>
      <c r="S16" s="54">
        <v>192011115</v>
      </c>
      <c r="T16" s="53" t="s">
        <v>76</v>
      </c>
      <c r="U16" s="3"/>
      <c r="V16" s="3"/>
      <c r="W16" s="3"/>
    </row>
    <row r="17" spans="1:23" ht="15.75" customHeight="1">
      <c r="A17" s="41">
        <v>8</v>
      </c>
      <c r="B17" s="40">
        <f t="shared" si="0"/>
        <v>193011146</v>
      </c>
      <c r="C17" s="50" t="str">
        <f t="shared" si="1"/>
        <v>Al Nur Raiyan</v>
      </c>
      <c r="D17" s="27">
        <f t="shared" si="2"/>
        <v>2</v>
      </c>
      <c r="E17" s="45">
        <f>ROUNDUP(((O17)/(O$9))*GradeSheet!$C$60,0)</f>
        <v>0</v>
      </c>
      <c r="F17" s="45">
        <f t="shared" si="3"/>
        <v>0</v>
      </c>
      <c r="G17" s="46">
        <f t="shared" si="4"/>
        <v>0</v>
      </c>
      <c r="H17" s="46">
        <f t="shared" si="5"/>
        <v>0</v>
      </c>
      <c r="I17" s="47">
        <f t="shared" si="6"/>
        <v>2</v>
      </c>
      <c r="J17" s="48">
        <f t="shared" si="7"/>
        <v>0.02</v>
      </c>
      <c r="K17" s="49" t="str">
        <f>VLOOKUP(I17,GradingPolicy!$B$2:$C$11,2)</f>
        <v>F (Fail)</v>
      </c>
      <c r="L17" s="3"/>
      <c r="M17" s="3"/>
      <c r="N17" s="27">
        <v>2</v>
      </c>
      <c r="O17" s="27">
        <v>0</v>
      </c>
      <c r="P17" s="27">
        <v>0</v>
      </c>
      <c r="Q17" s="27">
        <v>0</v>
      </c>
      <c r="R17" s="52">
        <v>0</v>
      </c>
      <c r="S17" s="54">
        <v>193011146</v>
      </c>
      <c r="T17" s="53" t="s">
        <v>77</v>
      </c>
      <c r="U17" s="3"/>
      <c r="V17" s="3"/>
      <c r="W17" s="3"/>
    </row>
    <row r="18" spans="1:23" ht="15.75" customHeight="1">
      <c r="A18" s="40">
        <v>9</v>
      </c>
      <c r="B18" s="40">
        <f t="shared" si="0"/>
        <v>193012057</v>
      </c>
      <c r="C18" s="50" t="str">
        <f t="shared" si="1"/>
        <v>Fariza Ekram</v>
      </c>
      <c r="D18" s="27">
        <f t="shared" si="2"/>
        <v>12</v>
      </c>
      <c r="E18" s="45">
        <f>ROUNDUP(((O18)/(O$9))*GradeSheet!$C$60,0)</f>
        <v>17</v>
      </c>
      <c r="F18" s="45">
        <f t="shared" si="3"/>
        <v>13</v>
      </c>
      <c r="G18" s="46">
        <f t="shared" si="4"/>
        <v>24</v>
      </c>
      <c r="H18" s="46">
        <f t="shared" si="5"/>
        <v>19.5</v>
      </c>
      <c r="I18" s="47">
        <f t="shared" si="6"/>
        <v>86</v>
      </c>
      <c r="J18" s="48">
        <f t="shared" si="7"/>
        <v>0.86</v>
      </c>
      <c r="K18" s="49" t="str">
        <f>VLOOKUP(I18,GradingPolicy!$B$2:$C$11,2)</f>
        <v>A (Plain)</v>
      </c>
      <c r="L18" s="3"/>
      <c r="M18" s="3"/>
      <c r="N18" s="27">
        <v>12</v>
      </c>
      <c r="O18" s="27">
        <v>17</v>
      </c>
      <c r="P18" s="27">
        <v>13</v>
      </c>
      <c r="Q18" s="27">
        <v>24</v>
      </c>
      <c r="R18" s="52">
        <v>19.5</v>
      </c>
      <c r="S18" s="54">
        <v>193012057</v>
      </c>
      <c r="T18" s="53" t="s">
        <v>78</v>
      </c>
      <c r="U18" s="3"/>
      <c r="V18" s="3"/>
      <c r="W18" s="3"/>
    </row>
    <row r="19" spans="1:23" ht="15.75" customHeight="1">
      <c r="A19" s="41">
        <v>10</v>
      </c>
      <c r="B19" s="40">
        <f t="shared" si="0"/>
        <v>193013072</v>
      </c>
      <c r="C19" s="50" t="str">
        <f t="shared" si="1"/>
        <v>Montasir Monsur Sourav</v>
      </c>
      <c r="D19" s="27">
        <f t="shared" si="2"/>
        <v>13</v>
      </c>
      <c r="E19" s="45">
        <f>ROUNDUP(((O19)/(O$9))*GradeSheet!$C$60,0)</f>
        <v>16</v>
      </c>
      <c r="F19" s="45">
        <f t="shared" si="3"/>
        <v>12</v>
      </c>
      <c r="G19" s="46">
        <f t="shared" si="4"/>
        <v>20</v>
      </c>
      <c r="H19" s="46">
        <f t="shared" si="5"/>
        <v>19</v>
      </c>
      <c r="I19" s="47">
        <f t="shared" si="6"/>
        <v>80</v>
      </c>
      <c r="J19" s="48">
        <f t="shared" si="7"/>
        <v>0.8</v>
      </c>
      <c r="K19" s="49" t="str">
        <f>VLOOKUP(I19,GradingPolicy!$B$2:$C$11,2)</f>
        <v>A- (Minus)</v>
      </c>
      <c r="L19" s="3"/>
      <c r="M19" s="3"/>
      <c r="N19" s="27">
        <v>13</v>
      </c>
      <c r="O19" s="27">
        <v>16</v>
      </c>
      <c r="P19" s="27">
        <v>12</v>
      </c>
      <c r="Q19" s="27">
        <v>20</v>
      </c>
      <c r="R19" s="52">
        <v>19</v>
      </c>
      <c r="S19" s="54">
        <v>193013072</v>
      </c>
      <c r="T19" s="53" t="s">
        <v>79</v>
      </c>
      <c r="U19" s="3"/>
      <c r="V19" s="3"/>
      <c r="W19" s="3"/>
    </row>
    <row r="20" spans="1:23" ht="15.75" customHeight="1">
      <c r="A20" s="40">
        <v>11</v>
      </c>
      <c r="B20" s="40">
        <f t="shared" si="0"/>
        <v>193013094</v>
      </c>
      <c r="C20" s="50" t="str">
        <f t="shared" si="1"/>
        <v>Yamunnesa Sumaiya</v>
      </c>
      <c r="D20" s="27">
        <f t="shared" si="2"/>
        <v>11</v>
      </c>
      <c r="E20" s="45">
        <f>ROUNDUP(((O20)/(O$9))*GradeSheet!$C$60,0)</f>
        <v>13</v>
      </c>
      <c r="F20" s="45">
        <f t="shared" si="3"/>
        <v>10</v>
      </c>
      <c r="G20" s="46">
        <f t="shared" si="4"/>
        <v>16</v>
      </c>
      <c r="H20" s="46">
        <f t="shared" si="5"/>
        <v>16.5</v>
      </c>
      <c r="I20" s="47">
        <f t="shared" si="6"/>
        <v>67</v>
      </c>
      <c r="J20" s="48">
        <f t="shared" si="7"/>
        <v>0.67</v>
      </c>
      <c r="K20" s="49" t="str">
        <f>VLOOKUP(I20,GradingPolicy!$B$2:$C$11,2)</f>
        <v>B- (Minus)</v>
      </c>
      <c r="L20" s="3"/>
      <c r="M20" s="3"/>
      <c r="N20" s="27">
        <v>11</v>
      </c>
      <c r="O20" s="27">
        <v>13</v>
      </c>
      <c r="P20" s="27">
        <v>10</v>
      </c>
      <c r="Q20" s="27">
        <v>16</v>
      </c>
      <c r="R20" s="52">
        <v>16.5</v>
      </c>
      <c r="S20" s="54">
        <v>193013094</v>
      </c>
      <c r="T20" s="53" t="s">
        <v>80</v>
      </c>
      <c r="U20" s="3"/>
      <c r="V20" s="3"/>
      <c r="W20" s="3"/>
    </row>
    <row r="21" spans="1:23" ht="15.75" customHeight="1">
      <c r="A21" s="41">
        <v>12</v>
      </c>
      <c r="B21" s="40">
        <f t="shared" si="0"/>
        <v>201011087</v>
      </c>
      <c r="C21" s="50" t="str">
        <f t="shared" si="1"/>
        <v>Md. Shakil</v>
      </c>
      <c r="D21" s="27">
        <f t="shared" si="2"/>
        <v>10</v>
      </c>
      <c r="E21" s="45">
        <f>ROUNDUP(((O21)/(O$9))*GradeSheet!$C$60,0)</f>
        <v>16</v>
      </c>
      <c r="F21" s="45">
        <f t="shared" si="3"/>
        <v>12</v>
      </c>
      <c r="G21" s="46">
        <f t="shared" si="4"/>
        <v>20</v>
      </c>
      <c r="H21" s="46">
        <f t="shared" si="5"/>
        <v>19</v>
      </c>
      <c r="I21" s="47">
        <f t="shared" si="6"/>
        <v>77</v>
      </c>
      <c r="J21" s="48">
        <f t="shared" si="7"/>
        <v>0.77</v>
      </c>
      <c r="K21" s="49" t="str">
        <f>VLOOKUP(I21,GradingPolicy!$B$2:$C$11,2)</f>
        <v>B+ (Plus)</v>
      </c>
      <c r="L21" s="3"/>
      <c r="M21" s="3"/>
      <c r="N21" s="27">
        <v>10</v>
      </c>
      <c r="O21" s="27">
        <v>16</v>
      </c>
      <c r="P21" s="27">
        <v>12</v>
      </c>
      <c r="Q21" s="27">
        <v>20</v>
      </c>
      <c r="R21" s="52">
        <v>19</v>
      </c>
      <c r="S21" s="54">
        <v>201011087</v>
      </c>
      <c r="T21" s="53" t="s">
        <v>81</v>
      </c>
      <c r="U21" s="3"/>
      <c r="V21" s="3"/>
      <c r="W21" s="3"/>
    </row>
    <row r="22" spans="1:23" ht="15.75" customHeight="1">
      <c r="A22" s="40">
        <v>13</v>
      </c>
      <c r="B22" s="40">
        <f t="shared" si="0"/>
        <v>201011091</v>
      </c>
      <c r="C22" s="50" t="str">
        <f t="shared" si="1"/>
        <v>Fazla Rabbi Shahil</v>
      </c>
      <c r="D22" s="27">
        <f t="shared" si="2"/>
        <v>2</v>
      </c>
      <c r="E22" s="45">
        <f>ROUNDUP(((O22)/(O$9))*GradeSheet!$C$60,0)</f>
        <v>0</v>
      </c>
      <c r="F22" s="45">
        <f t="shared" si="3"/>
        <v>0</v>
      </c>
      <c r="G22" s="46">
        <f t="shared" si="4"/>
        <v>0</v>
      </c>
      <c r="H22" s="46">
        <f t="shared" si="5"/>
        <v>0</v>
      </c>
      <c r="I22" s="47">
        <f t="shared" si="6"/>
        <v>2</v>
      </c>
      <c r="J22" s="48">
        <f t="shared" si="7"/>
        <v>0.02</v>
      </c>
      <c r="K22" s="49" t="str">
        <f>VLOOKUP(I22,GradingPolicy!$B$2:$C$11,2)</f>
        <v>F (Fail)</v>
      </c>
      <c r="L22" s="3"/>
      <c r="M22" s="3"/>
      <c r="N22" s="27">
        <v>2</v>
      </c>
      <c r="O22" s="27">
        <v>0</v>
      </c>
      <c r="P22" s="27">
        <v>0</v>
      </c>
      <c r="Q22" s="27">
        <v>0</v>
      </c>
      <c r="R22" s="52">
        <v>0</v>
      </c>
      <c r="S22" s="54">
        <v>201011091</v>
      </c>
      <c r="T22" s="53" t="s">
        <v>82</v>
      </c>
      <c r="U22" s="3"/>
      <c r="V22" s="3"/>
      <c r="W22" s="3"/>
    </row>
    <row r="23" spans="1:23" ht="15.75" customHeight="1">
      <c r="A23" s="41">
        <v>14</v>
      </c>
      <c r="B23" s="40">
        <f t="shared" si="0"/>
        <v>201011130</v>
      </c>
      <c r="C23" s="50" t="str">
        <f t="shared" si="1"/>
        <v>Tanjina Ferdows</v>
      </c>
      <c r="D23" s="27">
        <f t="shared" si="2"/>
        <v>14</v>
      </c>
      <c r="E23" s="45">
        <f>ROUNDUP(((O23)/(O$9))*GradeSheet!$C$60,0)</f>
        <v>17</v>
      </c>
      <c r="F23" s="45">
        <f t="shared" si="3"/>
        <v>12</v>
      </c>
      <c r="G23" s="46">
        <f t="shared" si="4"/>
        <v>22</v>
      </c>
      <c r="H23" s="46">
        <f t="shared" si="5"/>
        <v>19.5</v>
      </c>
      <c r="I23" s="47">
        <f t="shared" si="6"/>
        <v>85</v>
      </c>
      <c r="J23" s="48">
        <f t="shared" si="7"/>
        <v>0.85</v>
      </c>
      <c r="K23" s="49" t="str">
        <f>VLOOKUP(I23,GradingPolicy!$B$2:$C$11,2)</f>
        <v>A (Plain)</v>
      </c>
      <c r="L23" s="3"/>
      <c r="M23" s="3"/>
      <c r="N23" s="27">
        <v>14</v>
      </c>
      <c r="O23" s="27">
        <v>17</v>
      </c>
      <c r="P23" s="27">
        <v>12</v>
      </c>
      <c r="Q23" s="27">
        <v>22</v>
      </c>
      <c r="R23" s="52">
        <v>19.5</v>
      </c>
      <c r="S23" s="54">
        <v>201011130</v>
      </c>
      <c r="T23" s="53" t="s">
        <v>83</v>
      </c>
      <c r="U23" s="3"/>
      <c r="V23" s="3"/>
      <c r="W23" s="3"/>
    </row>
    <row r="24" spans="1:23" ht="15.75" customHeight="1">
      <c r="A24" s="40">
        <v>15</v>
      </c>
      <c r="B24" s="40">
        <f t="shared" si="0"/>
        <v>201011131</v>
      </c>
      <c r="C24" s="50" t="str">
        <f t="shared" si="1"/>
        <v>Sabrina Ferdows</v>
      </c>
      <c r="D24" s="27">
        <f t="shared" si="2"/>
        <v>13</v>
      </c>
      <c r="E24" s="45">
        <f>ROUNDUP(((O24)/(O$9))*GradeSheet!$C$60,0)</f>
        <v>16</v>
      </c>
      <c r="F24" s="45">
        <f t="shared" si="3"/>
        <v>12</v>
      </c>
      <c r="G24" s="46">
        <f t="shared" si="4"/>
        <v>21</v>
      </c>
      <c r="H24" s="46">
        <f t="shared" si="5"/>
        <v>19.5</v>
      </c>
      <c r="I24" s="47">
        <f t="shared" si="6"/>
        <v>82</v>
      </c>
      <c r="J24" s="48">
        <f t="shared" si="7"/>
        <v>0.82</v>
      </c>
      <c r="K24" s="49" t="str">
        <f>VLOOKUP(I24,GradingPolicy!$B$2:$C$11,2)</f>
        <v>A- (Minus)</v>
      </c>
      <c r="L24" s="3"/>
      <c r="M24" s="3"/>
      <c r="N24" s="27">
        <v>13</v>
      </c>
      <c r="O24" s="27">
        <v>16</v>
      </c>
      <c r="P24" s="27">
        <v>12</v>
      </c>
      <c r="Q24" s="27">
        <v>21</v>
      </c>
      <c r="R24" s="52">
        <v>19.5</v>
      </c>
      <c r="S24" s="54">
        <v>201011131</v>
      </c>
      <c r="T24" s="53" t="s">
        <v>84</v>
      </c>
      <c r="U24" s="3"/>
      <c r="V24" s="3"/>
      <c r="W24" s="3"/>
    </row>
    <row r="25" spans="1:23" ht="15.75" customHeight="1">
      <c r="A25" s="41">
        <v>16</v>
      </c>
      <c r="B25" s="40">
        <f t="shared" si="0"/>
        <v>201011143</v>
      </c>
      <c r="C25" s="50" t="str">
        <f t="shared" si="1"/>
        <v>Gazi Md Rashid Shabab</v>
      </c>
      <c r="D25" s="27">
        <f t="shared" si="2"/>
        <v>13</v>
      </c>
      <c r="E25" s="45">
        <f>ROUNDUP(((O25)/(O$9))*GradeSheet!$C$60,0)</f>
        <v>15</v>
      </c>
      <c r="F25" s="45">
        <f t="shared" si="3"/>
        <v>11</v>
      </c>
      <c r="G25" s="46">
        <f t="shared" si="4"/>
        <v>20</v>
      </c>
      <c r="H25" s="46">
        <f t="shared" si="5"/>
        <v>16.5</v>
      </c>
      <c r="I25" s="47">
        <f t="shared" si="6"/>
        <v>76</v>
      </c>
      <c r="J25" s="48">
        <f t="shared" si="7"/>
        <v>0.76</v>
      </c>
      <c r="K25" s="49" t="str">
        <f>VLOOKUP(I25,GradingPolicy!$B$2:$C$11,2)</f>
        <v>B+ (Plus)</v>
      </c>
      <c r="L25" s="3"/>
      <c r="M25" s="3"/>
      <c r="N25" s="27">
        <v>13</v>
      </c>
      <c r="O25" s="27">
        <v>15</v>
      </c>
      <c r="P25" s="27">
        <v>11</v>
      </c>
      <c r="Q25" s="27">
        <v>20</v>
      </c>
      <c r="R25" s="52">
        <v>16.5</v>
      </c>
      <c r="S25" s="54">
        <v>201011143</v>
      </c>
      <c r="T25" s="53" t="s">
        <v>85</v>
      </c>
      <c r="U25" s="3"/>
      <c r="V25" s="3"/>
      <c r="W25" s="3"/>
    </row>
    <row r="26" spans="1:23" ht="15.75" customHeight="1">
      <c r="A26" s="40">
        <v>17</v>
      </c>
      <c r="B26" s="40">
        <f t="shared" si="0"/>
        <v>201011146</v>
      </c>
      <c r="C26" s="50" t="str">
        <f t="shared" si="1"/>
        <v>Nafisa Khan Nishita</v>
      </c>
      <c r="D26" s="27">
        <f t="shared" si="2"/>
        <v>11</v>
      </c>
      <c r="E26" s="45">
        <f>ROUNDUP(((O26)/(O$9))*GradeSheet!$C$60,0)</f>
        <v>15</v>
      </c>
      <c r="F26" s="45">
        <f t="shared" si="3"/>
        <v>11</v>
      </c>
      <c r="G26" s="46">
        <f t="shared" si="4"/>
        <v>20</v>
      </c>
      <c r="H26" s="46">
        <f t="shared" si="5"/>
        <v>18</v>
      </c>
      <c r="I26" s="47">
        <f t="shared" si="6"/>
        <v>75</v>
      </c>
      <c r="J26" s="48">
        <f t="shared" si="7"/>
        <v>0.75</v>
      </c>
      <c r="K26" s="49" t="str">
        <f>VLOOKUP(I26,GradingPolicy!$B$2:$C$11,2)</f>
        <v>B+ (Plus)</v>
      </c>
      <c r="L26" s="3"/>
      <c r="M26" s="3"/>
      <c r="N26" s="27">
        <v>11</v>
      </c>
      <c r="O26" s="27">
        <v>15</v>
      </c>
      <c r="P26" s="27">
        <v>11</v>
      </c>
      <c r="Q26" s="27">
        <v>20</v>
      </c>
      <c r="R26" s="52">
        <v>18</v>
      </c>
      <c r="S26" s="54">
        <v>201011146</v>
      </c>
      <c r="T26" s="53" t="s">
        <v>86</v>
      </c>
      <c r="U26" s="3"/>
      <c r="V26" s="3"/>
      <c r="W26" s="3"/>
    </row>
    <row r="27" spans="1:23" s="39" customFormat="1" ht="15.75" customHeight="1">
      <c r="A27" s="41">
        <v>18</v>
      </c>
      <c r="B27" s="40">
        <f t="shared" si="0"/>
        <v>201011199</v>
      </c>
      <c r="C27" s="50" t="str">
        <f t="shared" si="1"/>
        <v>TOMA FLORENCE ROZARIO</v>
      </c>
      <c r="D27" s="27">
        <f t="shared" si="2"/>
        <v>14</v>
      </c>
      <c r="E27" s="45">
        <f>ROUNDUP(((O27)/(O$9))*GradeSheet!$C$60,0)</f>
        <v>14</v>
      </c>
      <c r="F27" s="45">
        <f t="shared" si="3"/>
        <v>11</v>
      </c>
      <c r="G27" s="46">
        <f t="shared" si="4"/>
        <v>20</v>
      </c>
      <c r="H27" s="46">
        <f t="shared" si="5"/>
        <v>16</v>
      </c>
      <c r="I27" s="47">
        <f t="shared" si="6"/>
        <v>75</v>
      </c>
      <c r="J27" s="48">
        <f t="shared" ref="J27:J36" si="8">I27/100</f>
        <v>0.75</v>
      </c>
      <c r="K27" s="49" t="str">
        <f>VLOOKUP(I27,GradingPolicy!$B$2:$C$11,2)</f>
        <v>B+ (Plus)</v>
      </c>
      <c r="L27" s="3"/>
      <c r="M27" s="3"/>
      <c r="N27" s="27">
        <v>14</v>
      </c>
      <c r="O27" s="27">
        <v>14</v>
      </c>
      <c r="P27" s="27">
        <v>11</v>
      </c>
      <c r="Q27" s="27">
        <v>20</v>
      </c>
      <c r="R27" s="52">
        <v>16</v>
      </c>
      <c r="S27" s="54">
        <v>201011199</v>
      </c>
      <c r="T27" s="53" t="s">
        <v>87</v>
      </c>
      <c r="U27" s="3"/>
      <c r="V27" s="3"/>
      <c r="W27" s="3"/>
    </row>
    <row r="28" spans="1:23" s="39" customFormat="1" ht="15.75" customHeight="1">
      <c r="A28" s="40">
        <v>19</v>
      </c>
      <c r="B28" s="40">
        <f t="shared" si="0"/>
        <v>201011212</v>
      </c>
      <c r="C28" s="50" t="str">
        <f t="shared" si="1"/>
        <v>Tanjila Islam Rupa</v>
      </c>
      <c r="D28" s="27">
        <f t="shared" si="2"/>
        <v>9</v>
      </c>
      <c r="E28" s="45">
        <f>ROUNDUP(((O28)/(O$9))*GradeSheet!$C$60,0)</f>
        <v>13</v>
      </c>
      <c r="F28" s="45">
        <f t="shared" si="3"/>
        <v>10</v>
      </c>
      <c r="G28" s="46">
        <f t="shared" si="4"/>
        <v>17</v>
      </c>
      <c r="H28" s="46">
        <f t="shared" si="5"/>
        <v>16.5</v>
      </c>
      <c r="I28" s="47">
        <f t="shared" si="6"/>
        <v>66</v>
      </c>
      <c r="J28" s="48">
        <f t="shared" si="8"/>
        <v>0.66</v>
      </c>
      <c r="K28" s="49" t="str">
        <f>VLOOKUP(I28,GradingPolicy!$B$2:$C$11,2)</f>
        <v>B- (Minus)</v>
      </c>
      <c r="L28" s="3"/>
      <c r="M28" s="3"/>
      <c r="N28" s="27">
        <v>9</v>
      </c>
      <c r="O28" s="27">
        <v>13</v>
      </c>
      <c r="P28" s="27">
        <v>10</v>
      </c>
      <c r="Q28" s="27">
        <v>17</v>
      </c>
      <c r="R28" s="52">
        <v>16.5</v>
      </c>
      <c r="S28" s="54">
        <v>201011212</v>
      </c>
      <c r="T28" s="53" t="s">
        <v>88</v>
      </c>
      <c r="U28" s="3"/>
      <c r="V28" s="3"/>
      <c r="W28" s="3"/>
    </row>
    <row r="29" spans="1:23" s="39" customFormat="1" ht="15.75" customHeight="1">
      <c r="A29" s="41">
        <v>20</v>
      </c>
      <c r="B29" s="40">
        <f t="shared" si="0"/>
        <v>201012032</v>
      </c>
      <c r="C29" s="50" t="str">
        <f t="shared" si="1"/>
        <v>Jannatul Yasmin Songita</v>
      </c>
      <c r="D29" s="27">
        <f t="shared" si="2"/>
        <v>14</v>
      </c>
      <c r="E29" s="45">
        <f>ROUNDUP(((O29)/(O$9))*GradeSheet!$C$60,0)</f>
        <v>14</v>
      </c>
      <c r="F29" s="45">
        <f t="shared" si="3"/>
        <v>11</v>
      </c>
      <c r="G29" s="46">
        <f t="shared" si="4"/>
        <v>19</v>
      </c>
      <c r="H29" s="46">
        <f t="shared" si="5"/>
        <v>16.5</v>
      </c>
      <c r="I29" s="47">
        <f t="shared" si="6"/>
        <v>75</v>
      </c>
      <c r="J29" s="48">
        <f t="shared" si="8"/>
        <v>0.75</v>
      </c>
      <c r="K29" s="49" t="str">
        <f>VLOOKUP(I29,GradingPolicy!$B$2:$C$11,2)</f>
        <v>B+ (Plus)</v>
      </c>
      <c r="L29" s="3"/>
      <c r="M29" s="3"/>
      <c r="N29" s="27">
        <v>14</v>
      </c>
      <c r="O29" s="27">
        <v>14</v>
      </c>
      <c r="P29" s="27">
        <v>11</v>
      </c>
      <c r="Q29" s="27">
        <v>19</v>
      </c>
      <c r="R29" s="52">
        <v>16.5</v>
      </c>
      <c r="S29" s="54">
        <v>201012032</v>
      </c>
      <c r="T29" s="53" t="s">
        <v>89</v>
      </c>
      <c r="U29" s="3"/>
      <c r="V29" s="3"/>
      <c r="W29" s="3"/>
    </row>
    <row r="30" spans="1:23" s="39" customFormat="1" ht="15.75" customHeight="1">
      <c r="A30" s="40">
        <v>21</v>
      </c>
      <c r="B30" s="40">
        <f t="shared" si="0"/>
        <v>201012055</v>
      </c>
      <c r="C30" s="50" t="str">
        <f t="shared" si="1"/>
        <v>Sk. rafat hossain</v>
      </c>
      <c r="D30" s="27">
        <f t="shared" si="2"/>
        <v>10</v>
      </c>
      <c r="E30" s="45">
        <f>ROUNDUP(((O30)/(O$9))*GradeSheet!$C$60,0)</f>
        <v>14</v>
      </c>
      <c r="F30" s="45">
        <f t="shared" si="3"/>
        <v>11</v>
      </c>
      <c r="G30" s="46">
        <f t="shared" si="4"/>
        <v>19</v>
      </c>
      <c r="H30" s="46">
        <f t="shared" si="5"/>
        <v>17</v>
      </c>
      <c r="I30" s="47">
        <f t="shared" si="6"/>
        <v>71</v>
      </c>
      <c r="J30" s="48">
        <f t="shared" si="8"/>
        <v>0.71</v>
      </c>
      <c r="K30" s="49" t="str">
        <f>VLOOKUP(I30,GradingPolicy!$B$2:$C$11,2)</f>
        <v>B (Plain)</v>
      </c>
      <c r="L30" s="3"/>
      <c r="M30" s="3"/>
      <c r="N30" s="27">
        <v>10</v>
      </c>
      <c r="O30" s="27">
        <v>14</v>
      </c>
      <c r="P30" s="27">
        <v>11</v>
      </c>
      <c r="Q30" s="27">
        <v>19</v>
      </c>
      <c r="R30" s="52">
        <v>17</v>
      </c>
      <c r="S30" s="54">
        <v>201012055</v>
      </c>
      <c r="T30" s="53" t="s">
        <v>90</v>
      </c>
      <c r="U30" s="3"/>
      <c r="V30" s="3"/>
      <c r="W30" s="3"/>
    </row>
    <row r="31" spans="1:23" s="39" customFormat="1" ht="15.75" customHeight="1">
      <c r="A31" s="41">
        <v>22</v>
      </c>
      <c r="B31" s="40">
        <f t="shared" si="0"/>
        <v>201012063</v>
      </c>
      <c r="C31" s="50" t="str">
        <f t="shared" si="1"/>
        <v>Sintheya Aktary Sinthe</v>
      </c>
      <c r="D31" s="27">
        <f t="shared" si="2"/>
        <v>13</v>
      </c>
      <c r="E31" s="45">
        <f>ROUNDUP(((O31)/(O$9))*GradeSheet!$C$60,0)</f>
        <v>16</v>
      </c>
      <c r="F31" s="45">
        <f t="shared" si="3"/>
        <v>12</v>
      </c>
      <c r="G31" s="46">
        <f t="shared" si="4"/>
        <v>20</v>
      </c>
      <c r="H31" s="46">
        <f t="shared" si="5"/>
        <v>19.5</v>
      </c>
      <c r="I31" s="47">
        <f t="shared" si="6"/>
        <v>81</v>
      </c>
      <c r="J31" s="48">
        <f t="shared" si="8"/>
        <v>0.81</v>
      </c>
      <c r="K31" s="49" t="str">
        <f>VLOOKUP(I31,GradingPolicy!$B$2:$C$11,2)</f>
        <v>A- (Minus)</v>
      </c>
      <c r="L31" s="3"/>
      <c r="M31" s="3"/>
      <c r="N31" s="27">
        <v>13</v>
      </c>
      <c r="O31" s="27">
        <v>16</v>
      </c>
      <c r="P31" s="27">
        <v>12</v>
      </c>
      <c r="Q31" s="27">
        <v>20</v>
      </c>
      <c r="R31" s="52">
        <v>19.5</v>
      </c>
      <c r="S31" s="54">
        <v>201012063</v>
      </c>
      <c r="T31" s="53" t="s">
        <v>91</v>
      </c>
      <c r="U31" s="3"/>
      <c r="V31" s="3"/>
      <c r="W31" s="3"/>
    </row>
    <row r="32" spans="1:23" s="39" customFormat="1" ht="15.75" customHeight="1">
      <c r="A32" s="40">
        <v>23</v>
      </c>
      <c r="B32" s="40">
        <f t="shared" si="0"/>
        <v>201012079</v>
      </c>
      <c r="C32" s="50" t="str">
        <f t="shared" si="1"/>
        <v>Atia Ibnat</v>
      </c>
      <c r="D32" s="27">
        <f t="shared" si="2"/>
        <v>12</v>
      </c>
      <c r="E32" s="45">
        <f>ROUNDUP(((O32)/(O$9))*GradeSheet!$C$60,0)</f>
        <v>17</v>
      </c>
      <c r="F32" s="45">
        <f t="shared" si="3"/>
        <v>12</v>
      </c>
      <c r="G32" s="46">
        <f t="shared" si="4"/>
        <v>24</v>
      </c>
      <c r="H32" s="46">
        <f t="shared" si="5"/>
        <v>17.5</v>
      </c>
      <c r="I32" s="47">
        <f t="shared" si="6"/>
        <v>83</v>
      </c>
      <c r="J32" s="48">
        <f t="shared" si="8"/>
        <v>0.83</v>
      </c>
      <c r="K32" s="49" t="str">
        <f>VLOOKUP(I32,GradingPolicy!$B$2:$C$11,2)</f>
        <v>A- (Minus)</v>
      </c>
      <c r="L32" s="3"/>
      <c r="M32" s="3"/>
      <c r="N32" s="27">
        <v>12</v>
      </c>
      <c r="O32" s="27">
        <v>17</v>
      </c>
      <c r="P32" s="27">
        <v>12</v>
      </c>
      <c r="Q32" s="27">
        <v>24</v>
      </c>
      <c r="R32" s="52">
        <v>17.5</v>
      </c>
      <c r="S32" s="54">
        <v>201012079</v>
      </c>
      <c r="T32" s="53" t="s">
        <v>92</v>
      </c>
      <c r="U32" s="3"/>
      <c r="V32" s="3"/>
      <c r="W32" s="3"/>
    </row>
    <row r="33" spans="1:23" s="39" customFormat="1" ht="15.75" customHeight="1">
      <c r="A33" s="41">
        <v>24</v>
      </c>
      <c r="B33" s="40">
        <f t="shared" si="0"/>
        <v>201013012</v>
      </c>
      <c r="C33" s="50" t="str">
        <f t="shared" si="1"/>
        <v>Tasfia Tajmun</v>
      </c>
      <c r="D33" s="27">
        <f t="shared" si="2"/>
        <v>13</v>
      </c>
      <c r="E33" s="45">
        <f>ROUNDUP(((O33)/(O$9))*GradeSheet!$C$60,0)</f>
        <v>14</v>
      </c>
      <c r="F33" s="45">
        <f t="shared" si="3"/>
        <v>10</v>
      </c>
      <c r="G33" s="46">
        <f t="shared" si="4"/>
        <v>19</v>
      </c>
      <c r="H33" s="46">
        <f t="shared" si="5"/>
        <v>15</v>
      </c>
      <c r="I33" s="47">
        <f t="shared" si="6"/>
        <v>71</v>
      </c>
      <c r="J33" s="48">
        <f t="shared" si="8"/>
        <v>0.71</v>
      </c>
      <c r="K33" s="49" t="str">
        <f>VLOOKUP(I33,GradingPolicy!$B$2:$C$11,2)</f>
        <v>B (Plain)</v>
      </c>
      <c r="L33" s="3"/>
      <c r="M33" s="3"/>
      <c r="N33" s="27">
        <v>13</v>
      </c>
      <c r="O33" s="27">
        <v>14</v>
      </c>
      <c r="P33" s="27">
        <v>10</v>
      </c>
      <c r="Q33" s="27">
        <v>19</v>
      </c>
      <c r="R33" s="52">
        <v>15</v>
      </c>
      <c r="S33" s="54">
        <v>201013012</v>
      </c>
      <c r="T33" s="53" t="s">
        <v>93</v>
      </c>
      <c r="U33" s="3"/>
      <c r="V33" s="3"/>
      <c r="W33" s="3"/>
    </row>
    <row r="34" spans="1:23" s="39" customFormat="1" ht="15.75" customHeight="1">
      <c r="A34" s="40">
        <v>25</v>
      </c>
      <c r="B34" s="40">
        <f t="shared" si="0"/>
        <v>201013028</v>
      </c>
      <c r="C34" s="50" t="str">
        <f t="shared" si="1"/>
        <v>Raiyan Rashky</v>
      </c>
      <c r="D34" s="27">
        <f t="shared" si="2"/>
        <v>13</v>
      </c>
      <c r="E34" s="45">
        <f>ROUNDUP(((O34)/(O$9))*GradeSheet!$C$60,0)</f>
        <v>15</v>
      </c>
      <c r="F34" s="45">
        <f t="shared" si="3"/>
        <v>11</v>
      </c>
      <c r="G34" s="46">
        <f t="shared" si="4"/>
        <v>20</v>
      </c>
      <c r="H34" s="46">
        <f t="shared" si="5"/>
        <v>17</v>
      </c>
      <c r="I34" s="47">
        <f t="shared" si="6"/>
        <v>76</v>
      </c>
      <c r="J34" s="48">
        <f t="shared" si="8"/>
        <v>0.76</v>
      </c>
      <c r="K34" s="49" t="str">
        <f>VLOOKUP(I34,GradingPolicy!$B$2:$C$11,2)</f>
        <v>B+ (Plus)</v>
      </c>
      <c r="L34" s="3"/>
      <c r="M34" s="3"/>
      <c r="N34" s="27">
        <v>13</v>
      </c>
      <c r="O34" s="27">
        <v>15</v>
      </c>
      <c r="P34" s="27">
        <v>11</v>
      </c>
      <c r="Q34" s="27">
        <v>20</v>
      </c>
      <c r="R34" s="52">
        <v>17</v>
      </c>
      <c r="S34" s="54">
        <v>201013028</v>
      </c>
      <c r="T34" s="53" t="s">
        <v>94</v>
      </c>
      <c r="U34" s="3"/>
      <c r="V34" s="3"/>
      <c r="W34" s="3"/>
    </row>
    <row r="35" spans="1:23" s="39" customFormat="1" ht="15.75" customHeight="1">
      <c r="A35" s="41">
        <v>26</v>
      </c>
      <c r="B35" s="40">
        <f t="shared" si="0"/>
        <v>201013030</v>
      </c>
      <c r="C35" s="50" t="str">
        <f t="shared" si="1"/>
        <v>Pinki Biswas</v>
      </c>
      <c r="D35" s="27">
        <f t="shared" si="2"/>
        <v>2</v>
      </c>
      <c r="E35" s="45">
        <f>ROUNDUP(((O35)/(O$9))*GradeSheet!$C$60,0)</f>
        <v>0</v>
      </c>
      <c r="F35" s="45">
        <f t="shared" si="3"/>
        <v>0</v>
      </c>
      <c r="G35" s="46">
        <f t="shared" si="4"/>
        <v>0</v>
      </c>
      <c r="H35" s="46">
        <f t="shared" si="5"/>
        <v>0</v>
      </c>
      <c r="I35" s="47">
        <f t="shared" si="6"/>
        <v>2</v>
      </c>
      <c r="J35" s="48">
        <f t="shared" si="8"/>
        <v>0.02</v>
      </c>
      <c r="K35" s="49" t="str">
        <f>VLOOKUP(I35,GradingPolicy!$B$2:$C$11,2)</f>
        <v>F (Fail)</v>
      </c>
      <c r="L35" s="3"/>
      <c r="M35" s="3"/>
      <c r="N35" s="27">
        <v>2</v>
      </c>
      <c r="O35" s="27">
        <v>0</v>
      </c>
      <c r="P35" s="27">
        <v>0</v>
      </c>
      <c r="Q35" s="27">
        <v>0</v>
      </c>
      <c r="R35" s="52">
        <v>0</v>
      </c>
      <c r="S35" s="54">
        <v>201013030</v>
      </c>
      <c r="T35" s="53" t="s">
        <v>95</v>
      </c>
      <c r="U35" s="3"/>
      <c r="V35" s="3"/>
      <c r="W35" s="3"/>
    </row>
    <row r="36" spans="1:23" s="39" customFormat="1" ht="15.75" customHeight="1">
      <c r="A36" s="40">
        <v>27</v>
      </c>
      <c r="B36" s="40">
        <f t="shared" si="0"/>
        <v>201013032</v>
      </c>
      <c r="C36" s="50" t="str">
        <f t="shared" si="1"/>
        <v>Quazi Mohammad Moshfique</v>
      </c>
      <c r="D36" s="27">
        <f t="shared" si="2"/>
        <v>10</v>
      </c>
      <c r="E36" s="45">
        <f>ROUNDUP(((O36)/(O$9))*GradeSheet!$C$60,0)</f>
        <v>16</v>
      </c>
      <c r="F36" s="45">
        <f t="shared" si="3"/>
        <v>12</v>
      </c>
      <c r="G36" s="46">
        <f t="shared" si="4"/>
        <v>20</v>
      </c>
      <c r="H36" s="46">
        <f t="shared" si="5"/>
        <v>19</v>
      </c>
      <c r="I36" s="47">
        <f t="shared" si="6"/>
        <v>77</v>
      </c>
      <c r="J36" s="48">
        <f t="shared" si="8"/>
        <v>0.77</v>
      </c>
      <c r="K36" s="49" t="str">
        <f>VLOOKUP(I36,GradingPolicy!$B$2:$C$11,2)</f>
        <v>B+ (Plus)</v>
      </c>
      <c r="L36" s="3"/>
      <c r="M36" s="3"/>
      <c r="N36" s="27">
        <v>10</v>
      </c>
      <c r="O36" s="27">
        <v>16</v>
      </c>
      <c r="P36" s="27">
        <v>12</v>
      </c>
      <c r="Q36" s="27">
        <v>20</v>
      </c>
      <c r="R36" s="52">
        <v>19</v>
      </c>
      <c r="S36" s="54">
        <v>201013032</v>
      </c>
      <c r="T36" s="53" t="s">
        <v>96</v>
      </c>
      <c r="U36" s="3"/>
      <c r="V36" s="3"/>
      <c r="W36" s="3"/>
    </row>
    <row r="37" spans="1:23" s="51" customFormat="1" ht="15.75" customHeight="1">
      <c r="A37" s="41">
        <v>28</v>
      </c>
      <c r="B37" s="40">
        <f t="shared" si="0"/>
        <v>201013033</v>
      </c>
      <c r="C37" s="50" t="str">
        <f t="shared" si="1"/>
        <v>Jannatun Nayeem</v>
      </c>
      <c r="D37" s="27">
        <f t="shared" si="2"/>
        <v>9</v>
      </c>
      <c r="E37" s="45">
        <f>ROUNDUP(((O37)/(O$9))*GradeSheet!$C$60,0)</f>
        <v>13</v>
      </c>
      <c r="F37" s="45">
        <f t="shared" si="3"/>
        <v>10</v>
      </c>
      <c r="G37" s="46">
        <f t="shared" si="4"/>
        <v>17</v>
      </c>
      <c r="H37" s="46">
        <f t="shared" si="5"/>
        <v>16.5</v>
      </c>
      <c r="I37" s="47">
        <f t="shared" si="6"/>
        <v>66</v>
      </c>
      <c r="J37" s="48">
        <f t="shared" ref="J37:J55" si="9">I37/100</f>
        <v>0.66</v>
      </c>
      <c r="K37" s="49" t="str">
        <f>VLOOKUP(I37,GradingPolicy!$B$2:$C$11,2)</f>
        <v>B- (Minus)</v>
      </c>
      <c r="L37" s="3"/>
      <c r="M37" s="3"/>
      <c r="N37" s="27">
        <v>9</v>
      </c>
      <c r="O37" s="27">
        <v>13</v>
      </c>
      <c r="P37" s="27">
        <v>10</v>
      </c>
      <c r="Q37" s="27">
        <v>17</v>
      </c>
      <c r="R37" s="52">
        <v>16.5</v>
      </c>
      <c r="S37" s="54">
        <v>201013033</v>
      </c>
      <c r="T37" s="53" t="s">
        <v>97</v>
      </c>
      <c r="U37" s="3"/>
      <c r="V37" s="3"/>
      <c r="W37" s="3"/>
    </row>
    <row r="38" spans="1:23" s="51" customFormat="1" ht="15.75" customHeight="1">
      <c r="A38" s="40">
        <v>29</v>
      </c>
      <c r="B38" s="40">
        <f t="shared" si="0"/>
        <v>201013036</v>
      </c>
      <c r="C38" s="50" t="str">
        <f t="shared" si="1"/>
        <v>Israt Jahan Nahin</v>
      </c>
      <c r="D38" s="27">
        <f t="shared" si="2"/>
        <v>14</v>
      </c>
      <c r="E38" s="45">
        <f>ROUNDUP(((O38)/(O$9))*GradeSheet!$C$60,0)</f>
        <v>15</v>
      </c>
      <c r="F38" s="45">
        <f t="shared" si="3"/>
        <v>12</v>
      </c>
      <c r="G38" s="46">
        <f t="shared" si="4"/>
        <v>21</v>
      </c>
      <c r="H38" s="46">
        <f t="shared" si="5"/>
        <v>17.5</v>
      </c>
      <c r="I38" s="47">
        <f t="shared" si="6"/>
        <v>80</v>
      </c>
      <c r="J38" s="48">
        <f t="shared" si="9"/>
        <v>0.8</v>
      </c>
      <c r="K38" s="49" t="str">
        <f>VLOOKUP(I38,GradingPolicy!$B$2:$C$11,2)</f>
        <v>A- (Minus)</v>
      </c>
      <c r="L38" s="3"/>
      <c r="M38" s="3"/>
      <c r="N38" s="27">
        <v>14</v>
      </c>
      <c r="O38" s="27">
        <v>15</v>
      </c>
      <c r="P38" s="27">
        <v>12</v>
      </c>
      <c r="Q38" s="27">
        <v>21</v>
      </c>
      <c r="R38" s="52">
        <v>17.5</v>
      </c>
      <c r="S38" s="54">
        <v>201013036</v>
      </c>
      <c r="T38" s="53" t="s">
        <v>98</v>
      </c>
      <c r="U38" s="3"/>
      <c r="V38" s="3"/>
      <c r="W38" s="3"/>
    </row>
    <row r="39" spans="1:23" s="51" customFormat="1" ht="15.75" customHeight="1">
      <c r="A39" s="41">
        <v>30</v>
      </c>
      <c r="B39" s="40">
        <f t="shared" si="0"/>
        <v>201013039</v>
      </c>
      <c r="C39" s="50" t="str">
        <f t="shared" si="1"/>
        <v>Nadia islam</v>
      </c>
      <c r="D39" s="27">
        <f t="shared" si="2"/>
        <v>9</v>
      </c>
      <c r="E39" s="45">
        <f>ROUNDUP(((O39)/(O$9))*GradeSheet!$C$60,0)</f>
        <v>11</v>
      </c>
      <c r="F39" s="45">
        <f t="shared" si="3"/>
        <v>8</v>
      </c>
      <c r="G39" s="46">
        <f t="shared" si="4"/>
        <v>12</v>
      </c>
      <c r="H39" s="46">
        <f t="shared" si="5"/>
        <v>14.5</v>
      </c>
      <c r="I39" s="47">
        <f t="shared" si="6"/>
        <v>55</v>
      </c>
      <c r="J39" s="48">
        <f t="shared" si="9"/>
        <v>0.55000000000000004</v>
      </c>
      <c r="K39" s="49" t="str">
        <f>VLOOKUP(I39,GradingPolicy!$B$2:$C$11,2)</f>
        <v>C (Plain)</v>
      </c>
      <c r="L39" s="3"/>
      <c r="M39" s="3"/>
      <c r="N39" s="27">
        <v>9</v>
      </c>
      <c r="O39" s="27">
        <v>11</v>
      </c>
      <c r="P39" s="27">
        <v>8</v>
      </c>
      <c r="Q39" s="27">
        <v>12</v>
      </c>
      <c r="R39" s="52">
        <v>14.5</v>
      </c>
      <c r="S39" s="54">
        <v>201013039</v>
      </c>
      <c r="T39" s="53" t="s">
        <v>99</v>
      </c>
      <c r="U39" s="3"/>
      <c r="V39" s="3"/>
      <c r="W39" s="3"/>
    </row>
    <row r="40" spans="1:23" s="51" customFormat="1" ht="15.75" customHeight="1">
      <c r="A40" s="40">
        <v>31</v>
      </c>
      <c r="B40" s="40">
        <f t="shared" si="0"/>
        <v>201013046</v>
      </c>
      <c r="C40" s="50" t="str">
        <f t="shared" si="1"/>
        <v>Navid Hossain</v>
      </c>
      <c r="D40" s="27">
        <f t="shared" si="2"/>
        <v>14</v>
      </c>
      <c r="E40" s="45">
        <f>ROUNDUP(((O40)/(O$9))*GradeSheet!$C$60,0)</f>
        <v>15</v>
      </c>
      <c r="F40" s="45">
        <f t="shared" si="3"/>
        <v>12</v>
      </c>
      <c r="G40" s="46">
        <f t="shared" si="4"/>
        <v>22</v>
      </c>
      <c r="H40" s="46">
        <f t="shared" si="5"/>
        <v>16.5</v>
      </c>
      <c r="I40" s="47">
        <f t="shared" si="6"/>
        <v>80</v>
      </c>
      <c r="J40" s="48">
        <f t="shared" si="9"/>
        <v>0.8</v>
      </c>
      <c r="K40" s="49" t="str">
        <f>VLOOKUP(I40,GradingPolicy!$B$2:$C$11,2)</f>
        <v>A- (Minus)</v>
      </c>
      <c r="L40" s="3"/>
      <c r="M40" s="3"/>
      <c r="N40" s="27">
        <v>14</v>
      </c>
      <c r="O40" s="27">
        <v>15</v>
      </c>
      <c r="P40" s="27">
        <v>12</v>
      </c>
      <c r="Q40" s="27">
        <v>22</v>
      </c>
      <c r="R40" s="52">
        <v>16.5</v>
      </c>
      <c r="S40" s="54">
        <v>201013046</v>
      </c>
      <c r="T40" s="53" t="s">
        <v>100</v>
      </c>
      <c r="U40" s="3"/>
      <c r="V40" s="3"/>
      <c r="W40" s="3"/>
    </row>
    <row r="41" spans="1:23" s="51" customFormat="1" ht="15.75" customHeight="1">
      <c r="A41" s="41">
        <v>32</v>
      </c>
      <c r="B41" s="40">
        <f t="shared" si="0"/>
        <v>201013053</v>
      </c>
      <c r="C41" s="50" t="str">
        <f t="shared" si="1"/>
        <v>Afra Anjum</v>
      </c>
      <c r="D41" s="27">
        <f t="shared" si="2"/>
        <v>14</v>
      </c>
      <c r="E41" s="45">
        <f>ROUNDUP(((O41)/(O$9))*GradeSheet!$C$60,0)</f>
        <v>13</v>
      </c>
      <c r="F41" s="45">
        <f t="shared" si="3"/>
        <v>10</v>
      </c>
      <c r="G41" s="46">
        <f t="shared" si="4"/>
        <v>22</v>
      </c>
      <c r="H41" s="46">
        <f t="shared" si="5"/>
        <v>11</v>
      </c>
      <c r="I41" s="47">
        <f t="shared" si="6"/>
        <v>70</v>
      </c>
      <c r="J41" s="48">
        <f t="shared" si="9"/>
        <v>0.7</v>
      </c>
      <c r="K41" s="49" t="str">
        <f>VLOOKUP(I41,GradingPolicy!$B$2:$C$11,2)</f>
        <v>B (Plain)</v>
      </c>
      <c r="L41" s="3"/>
      <c r="M41" s="3"/>
      <c r="N41" s="27">
        <v>14</v>
      </c>
      <c r="O41" s="27">
        <v>13</v>
      </c>
      <c r="P41" s="27">
        <v>10</v>
      </c>
      <c r="Q41" s="27">
        <v>22</v>
      </c>
      <c r="R41" s="52">
        <v>11</v>
      </c>
      <c r="S41" s="54">
        <v>201013053</v>
      </c>
      <c r="T41" s="53" t="s">
        <v>101</v>
      </c>
      <c r="U41" s="3"/>
      <c r="V41" s="3"/>
      <c r="W41" s="3"/>
    </row>
    <row r="42" spans="1:23" s="51" customFormat="1" ht="15.75" customHeight="1">
      <c r="A42" s="40">
        <v>33</v>
      </c>
      <c r="B42" s="40">
        <f t="shared" si="0"/>
        <v>201013063</v>
      </c>
      <c r="C42" s="50" t="str">
        <f t="shared" si="1"/>
        <v>Esraful Haque Piyal</v>
      </c>
      <c r="D42" s="27">
        <f t="shared" si="2"/>
        <v>15</v>
      </c>
      <c r="E42" s="45">
        <f>ROUNDUP(((O42)/(O$9))*GradeSheet!$C$60,0)</f>
        <v>18</v>
      </c>
      <c r="F42" s="45">
        <f t="shared" si="3"/>
        <v>14</v>
      </c>
      <c r="G42" s="46">
        <f t="shared" si="4"/>
        <v>24</v>
      </c>
      <c r="H42" s="46">
        <f t="shared" si="5"/>
        <v>22</v>
      </c>
      <c r="I42" s="47">
        <f t="shared" si="6"/>
        <v>93</v>
      </c>
      <c r="J42" s="48">
        <f t="shared" si="9"/>
        <v>0.93</v>
      </c>
      <c r="K42" s="49" t="str">
        <f>VLOOKUP(I42,GradingPolicy!$B$2:$C$11,2)</f>
        <v>A (Plain)</v>
      </c>
      <c r="L42" s="3"/>
      <c r="M42" s="3"/>
      <c r="N42" s="27">
        <v>15</v>
      </c>
      <c r="O42" s="27">
        <v>18</v>
      </c>
      <c r="P42" s="27">
        <v>14</v>
      </c>
      <c r="Q42" s="27">
        <v>24</v>
      </c>
      <c r="R42" s="52">
        <v>22</v>
      </c>
      <c r="S42" s="54">
        <v>201013063</v>
      </c>
      <c r="T42" s="53" t="s">
        <v>102</v>
      </c>
      <c r="U42" s="3"/>
      <c r="V42" s="3"/>
      <c r="W42" s="3"/>
    </row>
    <row r="43" spans="1:23" s="51" customFormat="1" ht="15.75" customHeight="1">
      <c r="A43" s="41">
        <v>34</v>
      </c>
      <c r="B43" s="40">
        <f t="shared" si="0"/>
        <v>201013074</v>
      </c>
      <c r="C43" s="50" t="str">
        <f t="shared" si="1"/>
        <v>Al Nakib Anik</v>
      </c>
      <c r="D43" s="27">
        <f t="shared" si="2"/>
        <v>14</v>
      </c>
      <c r="E43" s="45">
        <f>ROUNDUP(((O43)/(O$9))*GradeSheet!$C$60,0)</f>
        <v>17</v>
      </c>
      <c r="F43" s="45">
        <f t="shared" si="3"/>
        <v>13</v>
      </c>
      <c r="G43" s="46">
        <f t="shared" si="4"/>
        <v>22</v>
      </c>
      <c r="H43" s="46">
        <f t="shared" si="5"/>
        <v>21</v>
      </c>
      <c r="I43" s="47">
        <f t="shared" si="6"/>
        <v>87</v>
      </c>
      <c r="J43" s="48">
        <f t="shared" si="9"/>
        <v>0.87</v>
      </c>
      <c r="K43" s="49" t="str">
        <f>VLOOKUP(I43,GradingPolicy!$B$2:$C$11,2)</f>
        <v>A (Plain)</v>
      </c>
      <c r="L43" s="3"/>
      <c r="M43" s="3"/>
      <c r="N43" s="27">
        <v>14</v>
      </c>
      <c r="O43" s="27">
        <v>17</v>
      </c>
      <c r="P43" s="27">
        <v>13</v>
      </c>
      <c r="Q43" s="27">
        <v>22</v>
      </c>
      <c r="R43" s="52">
        <v>21</v>
      </c>
      <c r="S43" s="54">
        <v>201013074</v>
      </c>
      <c r="T43" s="53" t="s">
        <v>103</v>
      </c>
      <c r="U43" s="3"/>
      <c r="V43" s="3"/>
      <c r="W43" s="3"/>
    </row>
    <row r="44" spans="1:23" s="51" customFormat="1" ht="15.75" customHeight="1">
      <c r="A44" s="40">
        <v>35</v>
      </c>
      <c r="B44" s="40">
        <f t="shared" si="0"/>
        <v>201013075</v>
      </c>
      <c r="C44" s="50" t="str">
        <f t="shared" si="1"/>
        <v>Md. Shourov Hossen</v>
      </c>
      <c r="D44" s="27">
        <f t="shared" si="2"/>
        <v>10</v>
      </c>
      <c r="E44" s="45">
        <f>ROUNDUP(((O44)/(O$9))*GradeSheet!$C$60,0)</f>
        <v>17</v>
      </c>
      <c r="F44" s="45">
        <f t="shared" si="3"/>
        <v>12</v>
      </c>
      <c r="G44" s="46">
        <f t="shared" si="4"/>
        <v>21</v>
      </c>
      <c r="H44" s="46">
        <f t="shared" si="5"/>
        <v>20.5</v>
      </c>
      <c r="I44" s="47">
        <f t="shared" si="6"/>
        <v>81</v>
      </c>
      <c r="J44" s="48">
        <f t="shared" si="9"/>
        <v>0.81</v>
      </c>
      <c r="K44" s="49" t="str">
        <f>VLOOKUP(I44,GradingPolicy!$B$2:$C$11,2)</f>
        <v>A- (Minus)</v>
      </c>
      <c r="L44" s="3"/>
      <c r="M44" s="3"/>
      <c r="N44" s="27">
        <v>10</v>
      </c>
      <c r="O44" s="27">
        <v>17</v>
      </c>
      <c r="P44" s="27">
        <v>12</v>
      </c>
      <c r="Q44" s="27">
        <v>21</v>
      </c>
      <c r="R44" s="52">
        <v>20.5</v>
      </c>
      <c r="S44" s="54">
        <v>201013075</v>
      </c>
      <c r="T44" s="53" t="s">
        <v>104</v>
      </c>
      <c r="U44" s="3"/>
      <c r="V44" s="3"/>
      <c r="W44" s="3"/>
    </row>
    <row r="45" spans="1:23" s="51" customFormat="1" ht="15.75" customHeight="1">
      <c r="A45" s="41">
        <v>36</v>
      </c>
      <c r="B45" s="40">
        <f t="shared" si="0"/>
        <v>201013076</v>
      </c>
      <c r="C45" s="50" t="str">
        <f t="shared" si="1"/>
        <v>Md. Nafeul Islam</v>
      </c>
      <c r="D45" s="27">
        <f t="shared" si="2"/>
        <v>14</v>
      </c>
      <c r="E45" s="45">
        <f>ROUNDUP(((O45)/(O$9))*GradeSheet!$C$60,0)</f>
        <v>17</v>
      </c>
      <c r="F45" s="45">
        <f t="shared" si="3"/>
        <v>13</v>
      </c>
      <c r="G45" s="46">
        <f t="shared" si="4"/>
        <v>22</v>
      </c>
      <c r="H45" s="46">
        <f t="shared" si="5"/>
        <v>21</v>
      </c>
      <c r="I45" s="47">
        <f t="shared" si="6"/>
        <v>87</v>
      </c>
      <c r="J45" s="48">
        <f t="shared" si="9"/>
        <v>0.87</v>
      </c>
      <c r="K45" s="49" t="str">
        <f>VLOOKUP(I45,GradingPolicy!$B$2:$C$11,2)</f>
        <v>A (Plain)</v>
      </c>
      <c r="L45" s="3"/>
      <c r="M45" s="3"/>
      <c r="N45" s="27">
        <v>14</v>
      </c>
      <c r="O45" s="27">
        <v>17</v>
      </c>
      <c r="P45" s="27">
        <v>13</v>
      </c>
      <c r="Q45" s="27">
        <v>22</v>
      </c>
      <c r="R45" s="52">
        <v>21</v>
      </c>
      <c r="S45" s="54">
        <v>201013076</v>
      </c>
      <c r="T45" s="53" t="s">
        <v>105</v>
      </c>
      <c r="U45" s="3"/>
      <c r="V45" s="3"/>
      <c r="W45" s="3"/>
    </row>
    <row r="46" spans="1:23" s="55" customFormat="1" ht="15.75" customHeight="1">
      <c r="A46" s="40">
        <v>37</v>
      </c>
      <c r="B46" s="40">
        <f t="shared" si="0"/>
        <v>201013081</v>
      </c>
      <c r="C46" s="50" t="str">
        <f t="shared" si="1"/>
        <v>Nusrat Jahan</v>
      </c>
      <c r="D46" s="27">
        <f t="shared" si="2"/>
        <v>13</v>
      </c>
      <c r="E46" s="45">
        <f>ROUNDUP(((O46)/(O$9))*GradeSheet!$C$60,0)</f>
        <v>15</v>
      </c>
      <c r="F46" s="45">
        <f t="shared" si="3"/>
        <v>11</v>
      </c>
      <c r="G46" s="46">
        <f t="shared" si="4"/>
        <v>20</v>
      </c>
      <c r="H46" s="46">
        <f t="shared" si="5"/>
        <v>18</v>
      </c>
      <c r="I46" s="47">
        <f t="shared" si="6"/>
        <v>77</v>
      </c>
      <c r="J46" s="48">
        <f t="shared" si="9"/>
        <v>0.77</v>
      </c>
      <c r="K46" s="49" t="str">
        <f>VLOOKUP(I46,GradingPolicy!$B$2:$C$11,2)</f>
        <v>B+ (Plus)</v>
      </c>
      <c r="L46" s="3"/>
      <c r="M46" s="3"/>
      <c r="N46" s="27">
        <v>13</v>
      </c>
      <c r="O46" s="27">
        <v>15</v>
      </c>
      <c r="P46" s="27">
        <v>11</v>
      </c>
      <c r="Q46" s="27">
        <v>20</v>
      </c>
      <c r="R46" s="52">
        <v>18</v>
      </c>
      <c r="S46" s="54">
        <v>201013081</v>
      </c>
      <c r="T46" s="53" t="s">
        <v>106</v>
      </c>
      <c r="U46" s="3"/>
      <c r="V46" s="3"/>
      <c r="W46" s="3"/>
    </row>
    <row r="47" spans="1:23" s="55" customFormat="1" ht="15.75" customHeight="1">
      <c r="A47" s="41">
        <v>38</v>
      </c>
      <c r="B47" s="40">
        <f t="shared" si="0"/>
        <v>201013087</v>
      </c>
      <c r="C47" s="50" t="str">
        <f t="shared" si="1"/>
        <v>Mst.Shinha Tanvin Asha</v>
      </c>
      <c r="D47" s="27">
        <f t="shared" si="2"/>
        <v>10</v>
      </c>
      <c r="E47" s="45">
        <f>ROUNDUP(((O47)/(O$9))*GradeSheet!$C$60,0)</f>
        <v>13</v>
      </c>
      <c r="F47" s="45">
        <f t="shared" si="3"/>
        <v>10</v>
      </c>
      <c r="G47" s="46">
        <f t="shared" si="4"/>
        <v>20</v>
      </c>
      <c r="H47" s="46">
        <f t="shared" si="5"/>
        <v>13</v>
      </c>
      <c r="I47" s="47">
        <f t="shared" si="6"/>
        <v>66</v>
      </c>
      <c r="J47" s="48">
        <f t="shared" si="9"/>
        <v>0.66</v>
      </c>
      <c r="K47" s="49" t="str">
        <f>VLOOKUP(I47,GradingPolicy!$B$2:$C$11,2)</f>
        <v>B- (Minus)</v>
      </c>
      <c r="L47" s="3"/>
      <c r="M47" s="3"/>
      <c r="N47" s="27">
        <v>10</v>
      </c>
      <c r="O47" s="27">
        <v>13</v>
      </c>
      <c r="P47" s="27">
        <v>10</v>
      </c>
      <c r="Q47" s="27">
        <v>20</v>
      </c>
      <c r="R47" s="52">
        <v>13</v>
      </c>
      <c r="S47" s="54">
        <v>201013087</v>
      </c>
      <c r="T47" s="53" t="s">
        <v>107</v>
      </c>
      <c r="U47" s="3"/>
      <c r="V47" s="3"/>
      <c r="W47" s="3"/>
    </row>
    <row r="48" spans="1:23" s="55" customFormat="1" ht="15.75" customHeight="1">
      <c r="A48" s="40">
        <v>39</v>
      </c>
      <c r="B48" s="40">
        <f t="shared" si="0"/>
        <v>201013090</v>
      </c>
      <c r="C48" s="50" t="str">
        <f t="shared" si="1"/>
        <v>Tasmim Bashira Binth Arman</v>
      </c>
      <c r="D48" s="27">
        <f t="shared" si="2"/>
        <v>14</v>
      </c>
      <c r="E48" s="45">
        <f>ROUNDUP(((O48)/(O$9))*GradeSheet!$C$60,0)</f>
        <v>15</v>
      </c>
      <c r="F48" s="45">
        <f t="shared" si="3"/>
        <v>12</v>
      </c>
      <c r="G48" s="46">
        <f t="shared" si="4"/>
        <v>23</v>
      </c>
      <c r="H48" s="46">
        <f t="shared" si="5"/>
        <v>15.5</v>
      </c>
      <c r="I48" s="47">
        <f t="shared" si="6"/>
        <v>80</v>
      </c>
      <c r="J48" s="48">
        <f t="shared" si="9"/>
        <v>0.8</v>
      </c>
      <c r="K48" s="49" t="str">
        <f>VLOOKUP(I48,GradingPolicy!$B$2:$C$11,2)</f>
        <v>A- (Minus)</v>
      </c>
      <c r="L48" s="3"/>
      <c r="M48" s="3"/>
      <c r="N48" s="27">
        <v>14</v>
      </c>
      <c r="O48" s="27">
        <v>15</v>
      </c>
      <c r="P48" s="27">
        <v>12</v>
      </c>
      <c r="Q48" s="27">
        <v>23</v>
      </c>
      <c r="R48" s="52">
        <v>15.5</v>
      </c>
      <c r="S48" s="54">
        <v>201013090</v>
      </c>
      <c r="T48" s="53" t="s">
        <v>108</v>
      </c>
      <c r="U48" s="3"/>
      <c r="V48" s="3"/>
      <c r="W48" s="3"/>
    </row>
    <row r="49" spans="1:23" s="55" customFormat="1" ht="15.75" customHeight="1">
      <c r="A49" s="41">
        <v>40</v>
      </c>
      <c r="B49" s="40">
        <f t="shared" si="0"/>
        <v>201013100</v>
      </c>
      <c r="C49" s="50" t="str">
        <f t="shared" si="1"/>
        <v>MD. KHAIRUL ISLAM</v>
      </c>
      <c r="D49" s="27">
        <f t="shared" si="2"/>
        <v>10</v>
      </c>
      <c r="E49" s="45">
        <f>ROUNDUP(((O49)/(O$9))*GradeSheet!$C$60,0)</f>
        <v>15</v>
      </c>
      <c r="F49" s="45">
        <f t="shared" si="3"/>
        <v>12</v>
      </c>
      <c r="G49" s="46">
        <f t="shared" si="4"/>
        <v>21</v>
      </c>
      <c r="H49" s="46">
        <f t="shared" si="5"/>
        <v>17.5</v>
      </c>
      <c r="I49" s="47">
        <f t="shared" si="6"/>
        <v>76</v>
      </c>
      <c r="J49" s="48">
        <f t="shared" si="9"/>
        <v>0.76</v>
      </c>
      <c r="K49" s="49" t="str">
        <f>VLOOKUP(I49,GradingPolicy!$B$2:$C$11,2)</f>
        <v>B+ (Plus)</v>
      </c>
      <c r="L49" s="3"/>
      <c r="M49" s="3"/>
      <c r="N49" s="27">
        <v>10</v>
      </c>
      <c r="O49" s="27">
        <v>15</v>
      </c>
      <c r="P49" s="27">
        <v>12</v>
      </c>
      <c r="Q49" s="27">
        <v>21</v>
      </c>
      <c r="R49" s="52">
        <v>17.5</v>
      </c>
      <c r="S49" s="54">
        <v>201013100</v>
      </c>
      <c r="T49" s="53" t="s">
        <v>109</v>
      </c>
      <c r="U49" s="3"/>
      <c r="V49" s="3"/>
      <c r="W49" s="3"/>
    </row>
    <row r="50" spans="1:23" s="55" customFormat="1" ht="15.75" customHeight="1">
      <c r="A50" s="40">
        <v>41</v>
      </c>
      <c r="B50" s="40">
        <f t="shared" si="0"/>
        <v>201013102</v>
      </c>
      <c r="C50" s="50" t="str">
        <f t="shared" si="1"/>
        <v>Humaira Jahan Ansari</v>
      </c>
      <c r="D50" s="27">
        <f t="shared" si="2"/>
        <v>13</v>
      </c>
      <c r="E50" s="45">
        <f>ROUNDUP(((O50)/(O$9))*GradeSheet!$C$60,0)</f>
        <v>16</v>
      </c>
      <c r="F50" s="45">
        <f t="shared" si="3"/>
        <v>12</v>
      </c>
      <c r="G50" s="46">
        <f t="shared" si="4"/>
        <v>21</v>
      </c>
      <c r="H50" s="46">
        <f t="shared" si="5"/>
        <v>20</v>
      </c>
      <c r="I50" s="47">
        <f t="shared" si="6"/>
        <v>82</v>
      </c>
      <c r="J50" s="48">
        <f t="shared" si="9"/>
        <v>0.82</v>
      </c>
      <c r="K50" s="49" t="str">
        <f>VLOOKUP(I50,GradingPolicy!$B$2:$C$11,2)</f>
        <v>A- (Minus)</v>
      </c>
      <c r="L50" s="3"/>
      <c r="M50" s="3"/>
      <c r="N50" s="27">
        <v>13</v>
      </c>
      <c r="O50" s="27">
        <v>16</v>
      </c>
      <c r="P50" s="27">
        <v>12</v>
      </c>
      <c r="Q50" s="27">
        <v>21</v>
      </c>
      <c r="R50" s="52">
        <v>20</v>
      </c>
      <c r="S50" s="54">
        <v>201013102</v>
      </c>
      <c r="T50" s="53" t="s">
        <v>110</v>
      </c>
      <c r="U50" s="3"/>
      <c r="V50" s="3"/>
      <c r="W50" s="3"/>
    </row>
    <row r="51" spans="1:23" s="55" customFormat="1" ht="15.75" customHeight="1">
      <c r="A51" s="41">
        <v>42</v>
      </c>
      <c r="B51" s="40">
        <f t="shared" si="0"/>
        <v>201013104</v>
      </c>
      <c r="C51" s="50" t="str">
        <f t="shared" si="1"/>
        <v>Mahmuda Akter Busra</v>
      </c>
      <c r="D51" s="27">
        <f t="shared" si="2"/>
        <v>10</v>
      </c>
      <c r="E51" s="45">
        <f>ROUNDUP(((O51)/(O$9))*GradeSheet!$C$60,0)</f>
        <v>14</v>
      </c>
      <c r="F51" s="45">
        <f t="shared" si="3"/>
        <v>11</v>
      </c>
      <c r="G51" s="46">
        <f t="shared" si="4"/>
        <v>20</v>
      </c>
      <c r="H51" s="46">
        <f t="shared" si="5"/>
        <v>16</v>
      </c>
      <c r="I51" s="47">
        <f t="shared" si="6"/>
        <v>71</v>
      </c>
      <c r="J51" s="48">
        <f t="shared" si="9"/>
        <v>0.71</v>
      </c>
      <c r="K51" s="49" t="str">
        <f>VLOOKUP(I51,GradingPolicy!$B$2:$C$11,2)</f>
        <v>B (Plain)</v>
      </c>
      <c r="L51" s="3"/>
      <c r="M51" s="3"/>
      <c r="N51" s="27">
        <v>10</v>
      </c>
      <c r="O51" s="27">
        <v>14</v>
      </c>
      <c r="P51" s="27">
        <v>11</v>
      </c>
      <c r="Q51" s="27">
        <v>20</v>
      </c>
      <c r="R51" s="52">
        <v>16</v>
      </c>
      <c r="S51" s="54">
        <v>201013104</v>
      </c>
      <c r="T51" s="53" t="s">
        <v>111</v>
      </c>
      <c r="U51" s="3"/>
      <c r="V51" s="3"/>
      <c r="W51" s="3"/>
    </row>
    <row r="52" spans="1:23" s="56" customFormat="1" ht="15.75" customHeight="1">
      <c r="A52" s="41">
        <v>43</v>
      </c>
      <c r="B52" s="40">
        <f t="shared" si="0"/>
        <v>201013110</v>
      </c>
      <c r="C52" s="50" t="str">
        <f t="shared" si="1"/>
        <v>Fardin Hasan Bishal</v>
      </c>
      <c r="D52" s="27">
        <f t="shared" si="2"/>
        <v>14</v>
      </c>
      <c r="E52" s="45">
        <f>ROUNDUP(((O52)/(O$9))*GradeSheet!$C$60,0)</f>
        <v>14</v>
      </c>
      <c r="F52" s="45">
        <f t="shared" si="3"/>
        <v>11</v>
      </c>
      <c r="G52" s="46">
        <f t="shared" si="4"/>
        <v>20</v>
      </c>
      <c r="H52" s="46">
        <f t="shared" si="5"/>
        <v>16</v>
      </c>
      <c r="I52" s="47">
        <f t="shared" si="6"/>
        <v>75</v>
      </c>
      <c r="J52" s="48">
        <f t="shared" si="9"/>
        <v>0.75</v>
      </c>
      <c r="K52" s="49" t="str">
        <f>VLOOKUP(I52,GradingPolicy!$B$2:$C$11,2)</f>
        <v>B+ (Plus)</v>
      </c>
      <c r="L52" s="3"/>
      <c r="M52" s="3"/>
      <c r="N52" s="27">
        <v>14</v>
      </c>
      <c r="O52" s="27">
        <v>14</v>
      </c>
      <c r="P52" s="27">
        <v>11</v>
      </c>
      <c r="Q52" s="27">
        <v>20</v>
      </c>
      <c r="R52" s="52">
        <v>16</v>
      </c>
      <c r="S52" s="54">
        <v>201013110</v>
      </c>
      <c r="T52" s="53" t="s">
        <v>112</v>
      </c>
      <c r="U52" s="3"/>
      <c r="V52" s="3"/>
      <c r="W52" s="3"/>
    </row>
    <row r="53" spans="1:23" s="56" customFormat="1" ht="15.75" customHeight="1">
      <c r="A53" s="41">
        <v>44</v>
      </c>
      <c r="B53" s="40">
        <f t="shared" si="0"/>
        <v>201013114</v>
      </c>
      <c r="C53" s="50" t="str">
        <f t="shared" si="1"/>
        <v>Sidratul Muntaha</v>
      </c>
      <c r="D53" s="27">
        <f t="shared" si="2"/>
        <v>13</v>
      </c>
      <c r="E53" s="45">
        <f>ROUNDUP(((O53)/(O$9))*GradeSheet!$C$60,0)</f>
        <v>15</v>
      </c>
      <c r="F53" s="45">
        <f t="shared" si="3"/>
        <v>11</v>
      </c>
      <c r="G53" s="46">
        <f t="shared" si="4"/>
        <v>20</v>
      </c>
      <c r="H53" s="46">
        <f t="shared" si="5"/>
        <v>16.5</v>
      </c>
      <c r="I53" s="47">
        <f t="shared" si="6"/>
        <v>76</v>
      </c>
      <c r="J53" s="48">
        <f t="shared" si="9"/>
        <v>0.76</v>
      </c>
      <c r="K53" s="49" t="str">
        <f>VLOOKUP(I53,GradingPolicy!$B$2:$C$11,2)</f>
        <v>B+ (Plus)</v>
      </c>
      <c r="L53" s="3"/>
      <c r="M53" s="3"/>
      <c r="N53" s="27">
        <v>13</v>
      </c>
      <c r="O53" s="27">
        <v>15</v>
      </c>
      <c r="P53" s="27">
        <v>11</v>
      </c>
      <c r="Q53" s="27">
        <v>20</v>
      </c>
      <c r="R53" s="52">
        <v>16.5</v>
      </c>
      <c r="S53" s="54">
        <v>201013114</v>
      </c>
      <c r="T53" s="53" t="s">
        <v>113</v>
      </c>
      <c r="U53" s="3"/>
      <c r="V53" s="3"/>
      <c r="W53" s="3"/>
    </row>
    <row r="54" spans="1:23" s="56" customFormat="1" ht="15.75" customHeight="1">
      <c r="A54" s="41">
        <v>45</v>
      </c>
      <c r="B54" s="40">
        <f t="shared" si="0"/>
        <v>201014075</v>
      </c>
      <c r="C54" s="50" t="str">
        <f t="shared" si="1"/>
        <v>Tanveer Ahmed Chowdhury</v>
      </c>
      <c r="D54" s="27">
        <f t="shared" si="2"/>
        <v>13</v>
      </c>
      <c r="E54" s="45">
        <f>ROUNDUP(((O54)/(O$9))*GradeSheet!$C$60,0)</f>
        <v>15</v>
      </c>
      <c r="F54" s="45">
        <f t="shared" si="3"/>
        <v>11</v>
      </c>
      <c r="G54" s="46">
        <f t="shared" si="4"/>
        <v>20</v>
      </c>
      <c r="H54" s="46">
        <f t="shared" si="5"/>
        <v>16.5</v>
      </c>
      <c r="I54" s="47">
        <f t="shared" si="6"/>
        <v>76</v>
      </c>
      <c r="J54" s="48">
        <f t="shared" si="9"/>
        <v>0.76</v>
      </c>
      <c r="K54" s="49" t="str">
        <f>VLOOKUP(I54,GradingPolicy!$B$2:$C$11,2)</f>
        <v>B+ (Plus)</v>
      </c>
      <c r="L54" s="3"/>
      <c r="M54" s="3"/>
      <c r="N54" s="27">
        <v>13</v>
      </c>
      <c r="O54" s="27">
        <v>15</v>
      </c>
      <c r="P54" s="27">
        <v>11</v>
      </c>
      <c r="Q54" s="27">
        <v>20</v>
      </c>
      <c r="R54" s="52">
        <v>16.5</v>
      </c>
      <c r="S54" s="54">
        <v>201014075</v>
      </c>
      <c r="T54" s="53" t="s">
        <v>114</v>
      </c>
      <c r="U54" s="3"/>
      <c r="V54" s="3"/>
      <c r="W54" s="3"/>
    </row>
    <row r="55" spans="1:23" s="56" customFormat="1" ht="15.75" customHeight="1">
      <c r="A55" s="41">
        <v>46</v>
      </c>
      <c r="B55" s="40">
        <f t="shared" si="0"/>
        <v>201016013</v>
      </c>
      <c r="C55" s="50" t="str">
        <f t="shared" si="1"/>
        <v>Anik George Gomes</v>
      </c>
      <c r="D55" s="27">
        <f t="shared" si="2"/>
        <v>13</v>
      </c>
      <c r="E55" s="45">
        <f>ROUNDUP(((O55)/(O$9))*GradeSheet!$C$60,0)</f>
        <v>15</v>
      </c>
      <c r="F55" s="45">
        <f t="shared" si="3"/>
        <v>11</v>
      </c>
      <c r="G55" s="46">
        <f t="shared" si="4"/>
        <v>20</v>
      </c>
      <c r="H55" s="46">
        <f t="shared" si="5"/>
        <v>18</v>
      </c>
      <c r="I55" s="47">
        <f t="shared" si="6"/>
        <v>77</v>
      </c>
      <c r="J55" s="48">
        <f t="shared" si="9"/>
        <v>0.77</v>
      </c>
      <c r="K55" s="49" t="str">
        <f>VLOOKUP(I55,GradingPolicy!$B$2:$C$11,2)</f>
        <v>B+ (Plus)</v>
      </c>
      <c r="L55" s="3"/>
      <c r="M55" s="3"/>
      <c r="N55" s="27">
        <v>13</v>
      </c>
      <c r="O55" s="27">
        <v>15</v>
      </c>
      <c r="P55" s="27">
        <v>11</v>
      </c>
      <c r="Q55" s="27">
        <v>20</v>
      </c>
      <c r="R55" s="52">
        <v>18</v>
      </c>
      <c r="S55" s="54">
        <v>201016013</v>
      </c>
      <c r="T55" s="53" t="s">
        <v>115</v>
      </c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16" t="s">
        <v>41</v>
      </c>
      <c r="C58" s="16" t="s">
        <v>42</v>
      </c>
      <c r="D58" s="28"/>
      <c r="E58" s="29" t="s">
        <v>0</v>
      </c>
      <c r="F58" s="29" t="s">
        <v>2</v>
      </c>
      <c r="G58" s="19" t="s">
        <v>43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24" t="s">
        <v>44</v>
      </c>
      <c r="C59" s="30">
        <v>15</v>
      </c>
      <c r="D59" s="31"/>
      <c r="E59" s="32" t="s">
        <v>21</v>
      </c>
      <c r="F59" s="33" t="s">
        <v>45</v>
      </c>
      <c r="G59" s="26">
        <f>COUNTIF(K10:K55, "A+ (Plus)")</f>
        <v>0</v>
      </c>
      <c r="H59" s="3"/>
      <c r="I59" s="3"/>
      <c r="J59" s="3"/>
      <c r="K59" s="3"/>
      <c r="L59" s="3"/>
      <c r="M59" s="34" t="s">
        <v>46</v>
      </c>
      <c r="N59" s="25">
        <f>MAX(N10:N55)</f>
        <v>15</v>
      </c>
      <c r="O59" s="25">
        <f>MAX(O10:O55)</f>
        <v>18</v>
      </c>
      <c r="P59" s="25">
        <f>MAX(P10:P55)</f>
        <v>14</v>
      </c>
      <c r="Q59" s="25">
        <f>MAX(Q10:Q55)</f>
        <v>24</v>
      </c>
      <c r="R59" s="25">
        <f>MAX(R10:R55)</f>
        <v>22</v>
      </c>
      <c r="S59" s="3"/>
      <c r="T59" s="3"/>
      <c r="U59" s="3"/>
      <c r="V59" s="3"/>
      <c r="W59" s="3"/>
    </row>
    <row r="60" spans="1:23" ht="15.75" customHeight="1">
      <c r="A60" s="3"/>
      <c r="B60" s="24" t="s">
        <v>49</v>
      </c>
      <c r="C60" s="30">
        <v>20</v>
      </c>
      <c r="D60" s="31"/>
      <c r="E60" s="32" t="s">
        <v>19</v>
      </c>
      <c r="F60" s="26" t="s">
        <v>47</v>
      </c>
      <c r="G60" s="26">
        <f>COUNTIF(K10:K55, "A (Plain)")</f>
        <v>5</v>
      </c>
      <c r="H60" s="3"/>
      <c r="I60" s="3"/>
      <c r="J60" s="3"/>
      <c r="K60" s="3"/>
      <c r="L60" s="3"/>
      <c r="M60" s="34" t="s">
        <v>48</v>
      </c>
      <c r="N60" s="25">
        <f>AVERAGE(N10:N55)</f>
        <v>10.869565217391305</v>
      </c>
      <c r="O60" s="25">
        <f>AVERAGE(O10:O55)</f>
        <v>13.347826086956522</v>
      </c>
      <c r="P60" s="25">
        <f>AVERAGE(P10:P55)</f>
        <v>10.086956521739131</v>
      </c>
      <c r="Q60" s="25">
        <f>AVERAGE(Q10:Q55)</f>
        <v>17.586956521739129</v>
      </c>
      <c r="R60" s="25">
        <f>AVERAGE(R10:R55)</f>
        <v>15.902173913043478</v>
      </c>
      <c r="S60" s="3"/>
      <c r="T60" s="3"/>
      <c r="U60" s="3"/>
      <c r="V60" s="3"/>
      <c r="W60" s="3"/>
    </row>
    <row r="61" spans="1:23" ht="15.75" customHeight="1">
      <c r="A61" s="3"/>
      <c r="B61" s="24" t="s">
        <v>32</v>
      </c>
      <c r="C61" s="30">
        <v>15</v>
      </c>
      <c r="D61" s="31"/>
      <c r="E61" s="32" t="s">
        <v>17</v>
      </c>
      <c r="F61" s="26" t="s">
        <v>50</v>
      </c>
      <c r="G61" s="26">
        <f>COUNTIF(K10:K55, "A- (Minus)")</f>
        <v>11</v>
      </c>
      <c r="H61" s="3"/>
      <c r="I61" s="3"/>
      <c r="J61" s="3"/>
      <c r="K61" s="3"/>
      <c r="L61" s="3"/>
      <c r="M61" s="34" t="s">
        <v>51</v>
      </c>
      <c r="N61" s="25">
        <f>MIN(N10:N55)</f>
        <v>2</v>
      </c>
      <c r="O61" s="25">
        <f>MIN(O10:O55)</f>
        <v>0</v>
      </c>
      <c r="P61" s="25">
        <f>MIN(P10:P55)</f>
        <v>0</v>
      </c>
      <c r="Q61" s="25">
        <f>MIN(Q10:Q55)</f>
        <v>0</v>
      </c>
      <c r="R61" s="25">
        <f>MIN(R10:R55)</f>
        <v>0</v>
      </c>
      <c r="S61" s="3"/>
      <c r="T61" s="3"/>
      <c r="U61" s="3"/>
      <c r="V61" s="3"/>
      <c r="W61" s="3"/>
    </row>
    <row r="62" spans="1:23" ht="15.75" customHeight="1">
      <c r="A62" s="3"/>
      <c r="B62" s="24" t="s">
        <v>23</v>
      </c>
      <c r="C62" s="36">
        <v>25</v>
      </c>
      <c r="D62" s="31"/>
      <c r="E62" s="32" t="s">
        <v>15</v>
      </c>
      <c r="F62" s="26" t="s">
        <v>52</v>
      </c>
      <c r="G62" s="26">
        <f>COUNTIF(K10:K55, "B+ (Plus)")</f>
        <v>14</v>
      </c>
      <c r="H62" s="3"/>
      <c r="I62" s="3"/>
      <c r="J62" s="3"/>
      <c r="K62" s="3"/>
      <c r="L62" s="3"/>
      <c r="M62" s="3"/>
      <c r="N62" s="3"/>
      <c r="O62" s="35"/>
      <c r="P62" s="35"/>
      <c r="Q62" s="35"/>
      <c r="R62" s="35"/>
      <c r="S62" s="3"/>
      <c r="T62" s="3"/>
      <c r="U62" s="3"/>
      <c r="V62" s="3"/>
      <c r="W62" s="3"/>
    </row>
    <row r="63" spans="1:23" ht="15.75" customHeight="1">
      <c r="A63" s="3"/>
      <c r="B63" s="24" t="s">
        <v>24</v>
      </c>
      <c r="C63" s="30">
        <v>25</v>
      </c>
      <c r="D63" s="31"/>
      <c r="E63" s="32" t="s">
        <v>13</v>
      </c>
      <c r="F63" s="26" t="s">
        <v>53</v>
      </c>
      <c r="G63" s="26">
        <f>COUNTIF(K10:K55, "B (Plain)")</f>
        <v>5</v>
      </c>
      <c r="H63" s="3"/>
      <c r="I63" s="3"/>
      <c r="J63" s="3"/>
      <c r="K63" s="3"/>
      <c r="L63" s="3"/>
      <c r="M63" s="3"/>
      <c r="N63" s="3"/>
      <c r="O63" s="35"/>
      <c r="P63" s="35"/>
      <c r="Q63" s="35"/>
      <c r="R63" s="35"/>
      <c r="S63" s="3"/>
      <c r="T63" s="3"/>
      <c r="U63" s="3"/>
      <c r="V63" s="3"/>
      <c r="W63" s="3"/>
    </row>
    <row r="64" spans="1:23" ht="15.75" customHeight="1">
      <c r="A64" s="3"/>
      <c r="B64" s="24" t="s">
        <v>25</v>
      </c>
      <c r="C64" s="24">
        <f>SUM(C59:C63)</f>
        <v>100</v>
      </c>
      <c r="D64" s="31"/>
      <c r="E64" s="32" t="s">
        <v>11</v>
      </c>
      <c r="F64" s="26" t="s">
        <v>54</v>
      </c>
      <c r="G64" s="26">
        <f>COUNTIF(K10:K55, "B- (Minus)")</f>
        <v>4</v>
      </c>
      <c r="H64" s="3"/>
      <c r="I64" s="3"/>
      <c r="J64" s="3"/>
      <c r="K64" s="3"/>
      <c r="L64" s="3"/>
      <c r="M64" s="3"/>
      <c r="N64" s="3"/>
      <c r="O64" s="35"/>
      <c r="P64" s="35"/>
      <c r="Q64" s="35"/>
      <c r="R64" s="35"/>
      <c r="S64" s="3"/>
      <c r="T64" s="3"/>
      <c r="U64" s="3"/>
      <c r="V64" s="3"/>
      <c r="W64" s="3"/>
    </row>
    <row r="65" spans="1:23" ht="15.75" customHeight="1">
      <c r="A65" s="3"/>
      <c r="D65" s="31"/>
      <c r="E65" s="32" t="s">
        <v>9</v>
      </c>
      <c r="F65" s="26" t="s">
        <v>55</v>
      </c>
      <c r="G65" s="26">
        <f>COUNTIF(K10:K55, "C+ (Plus)")</f>
        <v>0</v>
      </c>
      <c r="H65" s="3"/>
      <c r="I65" s="3"/>
      <c r="J65" s="3"/>
      <c r="K65" s="3"/>
      <c r="L65" s="3"/>
      <c r="M65" s="3"/>
      <c r="N65" s="3"/>
      <c r="O65" s="35"/>
      <c r="P65" s="35"/>
      <c r="Q65" s="35"/>
      <c r="R65" s="35"/>
      <c r="S65" s="3"/>
      <c r="T65" s="3"/>
      <c r="U65" s="3"/>
      <c r="V65" s="3"/>
      <c r="W65" s="3"/>
    </row>
    <row r="66" spans="1:23" ht="15.75" customHeight="1">
      <c r="A66" s="3"/>
      <c r="D66" s="37"/>
      <c r="E66" s="32" t="s">
        <v>7</v>
      </c>
      <c r="F66" s="26" t="s">
        <v>56</v>
      </c>
      <c r="G66" s="26">
        <f>COUNTIF(K10:K55, "C (Plain)")</f>
        <v>1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2" t="s">
        <v>5</v>
      </c>
      <c r="F67" s="26" t="s">
        <v>57</v>
      </c>
      <c r="G67" s="26">
        <f>COUNTIF(K10:K55, "D (Plain)")</f>
        <v>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2" t="s">
        <v>3</v>
      </c>
      <c r="F68" s="26" t="s">
        <v>58</v>
      </c>
      <c r="G68" s="26">
        <f>COUNTIF(K10:K55, "F (Fail)")</f>
        <v>6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8" t="s">
        <v>59</v>
      </c>
      <c r="F69" s="26" t="s">
        <v>60</v>
      </c>
      <c r="G69" s="26">
        <f>COUNTIF(K10:K55, "I (Incomplete)")</f>
        <v>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63" t="str">
        <f>GradeSheet!$G$5</f>
        <v>Satyaki Das</v>
      </c>
      <c r="C70" s="64"/>
      <c r="D70" s="3"/>
      <c r="E70" s="38" t="s">
        <v>61</v>
      </c>
      <c r="F70" s="26" t="s">
        <v>62</v>
      </c>
      <c r="G70" s="26">
        <f>COUNTIF(K10:K55, "W (Withdrawn)")</f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61" t="s">
        <v>68</v>
      </c>
      <c r="C71" s="62"/>
      <c r="D71" s="3"/>
      <c r="E71" s="38" t="s">
        <v>63</v>
      </c>
      <c r="F71" s="38"/>
      <c r="G71" s="26">
        <f>SUM(G59:G70)</f>
        <v>46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61" t="s">
        <v>64</v>
      </c>
      <c r="C72" s="62"/>
      <c r="D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6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6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</sheetData>
  <mergeCells count="8">
    <mergeCell ref="G3:H3"/>
    <mergeCell ref="G2:H2"/>
    <mergeCell ref="A7:K7"/>
    <mergeCell ref="B72:C72"/>
    <mergeCell ref="B70:C70"/>
    <mergeCell ref="B71:C71"/>
    <mergeCell ref="G5:H5"/>
    <mergeCell ref="G4:H4"/>
  </mergeCells>
  <pageMargins left="0.75" right="0.75" top="1" bottom="1" header="0" footer="0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C2" sqref="C2:C11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GradeSheet</vt:lpstr>
      <vt:lpstr>GradingPolicy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2020-01-21T08:13:44Z</cp:lastPrinted>
  <dcterms:created xsi:type="dcterms:W3CDTF">2019-05-06T03:48:27Z</dcterms:created>
  <dcterms:modified xsi:type="dcterms:W3CDTF">2020-06-10T13:59:15Z</dcterms:modified>
</cp:coreProperties>
</file>