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PRING 20\CSE 101\results_cse101_sec11\"/>
    </mc:Choice>
  </mc:AlternateContent>
  <xr:revisionPtr revIDLastSave="0" documentId="13_ncr:1_{BC3F108C-926A-4DAE-9D7E-215249CAB6D7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3" i="1" l="1"/>
  <c r="R54" i="1"/>
  <c r="R55" i="1"/>
  <c r="Q55" i="1"/>
  <c r="Q54" i="1"/>
  <c r="Q53" i="1"/>
  <c r="P53" i="1"/>
  <c r="P54" i="1"/>
  <c r="P55" i="1"/>
  <c r="O55" i="1"/>
  <c r="O54" i="1"/>
  <c r="O53" i="1"/>
  <c r="N55" i="1"/>
  <c r="N54" i="1"/>
  <c r="N53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0" i="1"/>
  <c r="R9" i="1"/>
  <c r="Q9" i="1"/>
  <c r="P9" i="1"/>
  <c r="O9" i="1"/>
  <c r="N9" i="1"/>
  <c r="H43" i="1" l="1"/>
  <c r="H44" i="1"/>
  <c r="H45" i="1"/>
  <c r="H46" i="1"/>
  <c r="H47" i="1"/>
  <c r="H48" i="1"/>
  <c r="H49" i="1"/>
  <c r="G42" i="1"/>
  <c r="G43" i="1"/>
  <c r="G44" i="1"/>
  <c r="G45" i="1"/>
  <c r="G46" i="1"/>
  <c r="G47" i="1"/>
  <c r="G48" i="1"/>
  <c r="G49" i="1"/>
  <c r="F42" i="1"/>
  <c r="F43" i="1"/>
  <c r="F44" i="1"/>
  <c r="F45" i="1"/>
  <c r="F46" i="1"/>
  <c r="F47" i="1"/>
  <c r="F48" i="1"/>
  <c r="F49" i="1"/>
  <c r="D42" i="1"/>
  <c r="D43" i="1"/>
  <c r="D44" i="1"/>
  <c r="D45" i="1"/>
  <c r="D46" i="1"/>
  <c r="D47" i="1"/>
  <c r="D48" i="1"/>
  <c r="D49" i="1"/>
  <c r="C42" i="1"/>
  <c r="C43" i="1"/>
  <c r="C44" i="1"/>
  <c r="C45" i="1"/>
  <c r="C46" i="1"/>
  <c r="C47" i="1"/>
  <c r="C48" i="1"/>
  <c r="C49" i="1"/>
  <c r="B43" i="1"/>
  <c r="B44" i="1"/>
  <c r="B45" i="1"/>
  <c r="B46" i="1"/>
  <c r="B47" i="1"/>
  <c r="B48" i="1"/>
  <c r="B4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I47" i="1" l="1"/>
  <c r="K47" i="1" s="1"/>
  <c r="I48" i="1"/>
  <c r="J48" i="1" s="1"/>
  <c r="I45" i="1"/>
  <c r="I44" i="1"/>
  <c r="I46" i="1"/>
  <c r="K46" i="1" s="1"/>
  <c r="I49" i="1"/>
  <c r="J49" i="1" s="1"/>
  <c r="J46" i="1" l="1"/>
  <c r="K48" i="1"/>
  <c r="J47" i="1"/>
  <c r="K49" i="1"/>
  <c r="I43" i="1" l="1"/>
  <c r="K43" i="1" s="1"/>
  <c r="I39" i="1"/>
  <c r="K39" i="1" s="1"/>
  <c r="I37" i="1"/>
  <c r="K37" i="1" s="1"/>
  <c r="I41" i="1"/>
  <c r="I38" i="1"/>
  <c r="K38" i="1" s="1"/>
  <c r="I40" i="1"/>
  <c r="I42" i="1"/>
  <c r="K42" i="1" s="1"/>
  <c r="J43" i="1" l="1"/>
  <c r="J41" i="1"/>
  <c r="K41" i="1"/>
  <c r="J40" i="1"/>
  <c r="K40" i="1"/>
  <c r="J44" i="1"/>
  <c r="K44" i="1"/>
  <c r="J45" i="1"/>
  <c r="K45" i="1"/>
  <c r="J39" i="1"/>
  <c r="J38" i="1"/>
  <c r="J37" i="1"/>
  <c r="J42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64" i="1" l="1"/>
  <c r="C58" i="1"/>
  <c r="H9" i="1"/>
  <c r="G9" i="1"/>
  <c r="F9" i="1"/>
  <c r="E9" i="1"/>
  <c r="D9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J13" i="1" l="1"/>
  <c r="J21" i="1"/>
  <c r="J15" i="1"/>
  <c r="J19" i="1"/>
  <c r="J23" i="1"/>
  <c r="J17" i="1"/>
  <c r="J11" i="1"/>
  <c r="J14" i="1"/>
  <c r="J26" i="1"/>
  <c r="J25" i="1"/>
  <c r="J22" i="1"/>
  <c r="K10" i="1"/>
  <c r="G54" i="1" s="1"/>
  <c r="J18" i="1"/>
  <c r="J24" i="1"/>
  <c r="J16" i="1"/>
  <c r="J20" i="1"/>
  <c r="J12" i="1"/>
  <c r="G64" i="1" l="1"/>
  <c r="G58" i="1"/>
  <c r="G62" i="1"/>
  <c r="G63" i="1"/>
  <c r="G61" i="1"/>
  <c r="G56" i="1"/>
  <c r="G59" i="1"/>
  <c r="G55" i="1"/>
  <c r="G60" i="1"/>
  <c r="G53" i="1"/>
  <c r="G57" i="1"/>
  <c r="G65" i="1" l="1"/>
</calcChain>
</file>

<file path=xl/sharedStrings.xml><?xml version="1.0" encoding="utf-8"?>
<sst xmlns="http://schemas.openxmlformats.org/spreadsheetml/2006/main" count="127" uniqueCount="110">
  <si>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</si>
  <si>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</si>
  <si>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</si>
  <si>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</si>
  <si>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</si>
  <si>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</si>
  <si>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</si>
  <si>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</si>
  <si>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</si>
  <si>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</si>
  <si>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</si>
  <si>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</si>
  <si>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</si>
  <si>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</si>
  <si>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</si>
  <si>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</si>
  <si>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</si>
  <si>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</si>
  <si>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</si>
  <si>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</si>
  <si>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</si>
  <si>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</si>
  <si>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</si>
  <si>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</si>
  <si>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</si>
  <si>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</si>
  <si>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</si>
  <si>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</si>
  <si>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</si>
  <si>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</si>
  <si>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</si>
  <si>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</si>
  <si>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</si>
  <si>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</si>
  <si>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</si>
  <si>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</si>
  <si>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</si>
  <si>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</si>
  <si>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</si>
  <si>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</si>
  <si>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</si>
  <si>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</si>
  <si>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</si>
  <si>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</si>
  <si>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</si>
  <si>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</si>
  <si>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</si>
  <si>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</si>
  <si>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</si>
  <si>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</si>
  <si>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</si>
  <si>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</si>
  <si>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</si>
  <si>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</si>
  <si>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</si>
  <si>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</si>
  <si>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</si>
  <si>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</si>
  <si>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</si>
  <si>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</si>
  <si>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</si>
  <si>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</si>
  <si>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</si>
  <si>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</si>
  <si>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</si>
  <si>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CSE 101</t>
  </si>
  <si>
    <t>Introduction to Computer Studies</t>
  </si>
  <si>
    <t>Satyaki Das</t>
  </si>
  <si>
    <t>Lecturer</t>
  </si>
  <si>
    <t>Sk Arifullah Chisty Anon</t>
  </si>
  <si>
    <t>Md. Shajedul Islam Sumon</t>
  </si>
  <si>
    <t>Neelema Ahamed Neela</t>
  </si>
  <si>
    <t>Sanjib Biswas</t>
  </si>
  <si>
    <t>Shakib Hasan Pranta</t>
  </si>
  <si>
    <t>Ashrin Habib</t>
  </si>
  <si>
    <t>Mahfuja Akter Shifa</t>
  </si>
  <si>
    <t>Tayba Rahman Khan</t>
  </si>
  <si>
    <t>Michah Mithun Saha</t>
  </si>
  <si>
    <t>Farjahan Akter Boby</t>
  </si>
  <si>
    <t>Mitu Akter</t>
  </si>
  <si>
    <t>Rafida Bintea Galib Rowshni</t>
  </si>
  <si>
    <t>Mst. Sultana Sharmin</t>
  </si>
  <si>
    <t>Mehraj Rahman</t>
  </si>
  <si>
    <t>Shawon Chowdhury</t>
  </si>
  <si>
    <t>Andalib Rahaman</t>
  </si>
  <si>
    <t>Shurfa Maliha Lorin</t>
  </si>
  <si>
    <t>Tasnima Yeasmin Tumpa</t>
  </si>
  <si>
    <t>RASEL AHMED ANTOR</t>
  </si>
  <si>
    <t>Dip Kumar Mondal</t>
  </si>
  <si>
    <t>Anik Paul Shuvo</t>
  </si>
  <si>
    <t>Emtu Rani Paul</t>
  </si>
  <si>
    <t>Foysal Hasan Rafi</t>
  </si>
  <si>
    <t>Md. Mizanur Rahman</t>
  </si>
  <si>
    <t>ARPITA PODDER</t>
  </si>
  <si>
    <t>Shatabdi Mondal Shila</t>
  </si>
  <si>
    <t>Morium Begum</t>
  </si>
  <si>
    <t>Habiba Akter Mou</t>
  </si>
  <si>
    <t>Ahammad Ullah</t>
  </si>
  <si>
    <t>Shakil Ahmed Shawon</t>
  </si>
  <si>
    <t>Md. Mehedi Hasan</t>
  </si>
  <si>
    <t>Md Arif Fuad Akash</t>
  </si>
  <si>
    <t>Mridul Ghosh</t>
  </si>
  <si>
    <t>Anika Tahsin Momo</t>
  </si>
  <si>
    <t>Md. Yusuf Hossain</t>
  </si>
  <si>
    <t>Saiba Tahsin Islam Sheherin</t>
  </si>
  <si>
    <t>Md.Rashiq -Ul- Hoque</t>
  </si>
  <si>
    <t>Redoy Hasan</t>
  </si>
  <si>
    <t>Antor Das</t>
  </si>
  <si>
    <t>Nilasha Mondal</t>
  </si>
  <si>
    <t>Spring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</si>
</sst>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5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B24764D5-13D2-4D24-9A61-5BE88599A414}"/>
    <cellStyle name="Normal 3" xfId="4" xr:uid="{0C890624-18BF-4848-94A4-EC4D34C1E1C4}"/>
    <cellStyle name="Normal 4" xfId="1" xr:uid="{5578E141-087E-4426-9C67-6B2B636A48F7}"/>
    <cellStyle name="Normal 4 2" xfId="3" xr:uid="{61903ACD-3C5B-4033-9493-672F9C937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4878157707217247E-2"/>
          <c:y val="4.2622950819672129E-2"/>
          <c:w val="0.91057091306790094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GradeSheet!$F$53:$F$64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GradeSheet!$G$53:$G$64</c:f>
              <c:numCache>
                <c:formatCode>0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24423"/>
        <c:axId val="1844206332"/>
      </c:barChart>
      <c:catAx>
        <c:axId val="2452244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44206332"/>
        <c:crosses val="autoZero"/>
        <c:auto val="1"/>
        <c:lblAlgn val="ctr"/>
        <c:lblOffset val="100"/>
        <c:noMultiLvlLbl val="1"/>
      </c:catAx>
      <c:valAx>
        <c:axId val="1844206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522442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51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23"/>
  <sheetViews>
    <sheetView tabSelected="1" zoomScaleNormal="100" workbookViewId="0">
      <selection activeCell="L3" sqref="L3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10.2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7" t="s">
        <v>65</v>
      </c>
      <c r="H2" s="58"/>
      <c r="I2" s="12" t="s">
        <v>27</v>
      </c>
      <c r="J2" s="13">
        <v>11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7" t="s">
        <v>66</v>
      </c>
      <c r="H3" s="58"/>
      <c r="I3" s="12" t="s">
        <v>29</v>
      </c>
      <c r="J3" s="13" t="s">
        <v>109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7">
        <v>3</v>
      </c>
      <c r="H4" s="58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7" t="s">
        <v>67</v>
      </c>
      <c r="H5" s="58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9" t="str">
        <f>CONCATENATE("Grade Sheet of ",GradeSheet!$G$2, " [",GradeSheet!$G$3, "] ", "(Section ",GradeSheet!$J$2, ") ", "[Semester - ",GradeSheet!$J$3,"]" )</f>
        <v>Grade Sheet of CSE 101 [Introduction to Computer Studies] (Section 11) [Semester - Spring 2020]</v>
      </c>
      <c r="B7" s="60"/>
      <c r="C7" s="60"/>
      <c r="D7" s="60"/>
      <c r="E7" s="60"/>
      <c r="F7" s="60"/>
      <c r="G7" s="60"/>
      <c r="H7" s="60"/>
      <c r="I7" s="60"/>
      <c r="J7" s="60"/>
      <c r="K7" s="5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3" t="s">
        <v>36</v>
      </c>
      <c r="C9" s="43" t="s">
        <v>37</v>
      </c>
      <c r="D9" s="44" t="str">
        <f>CONCATENATE("Attendance (",GradeSheet!$C$53, ")")</f>
        <v>Attendance (15)</v>
      </c>
      <c r="E9" s="43" t="str">
        <f>CONCATENATE("Quiz (",GradeSheet!$C$54, ")")</f>
        <v>Quiz (20)</v>
      </c>
      <c r="F9" s="45" t="str">
        <f>CONCATENATE("Assignment (",GradeSheet!$C$55, ")")</f>
        <v>Assignment (15)</v>
      </c>
      <c r="G9" s="43" t="str">
        <f>CONCATENATE("Midterm (",GradeSheet!$C$56, ")")</f>
        <v>Midterm (25)</v>
      </c>
      <c r="H9" s="43" t="str">
        <f>CONCATENATE("Final (",GradeSheet!$C$57, ")")</f>
        <v>Final (25)</v>
      </c>
      <c r="I9" s="44" t="s">
        <v>38</v>
      </c>
      <c r="J9" s="44" t="s">
        <v>39</v>
      </c>
      <c r="K9" s="44" t="s">
        <v>40</v>
      </c>
      <c r="L9" s="21"/>
      <c r="M9" s="21"/>
      <c r="N9" s="22">
        <f>C53</f>
        <v>15</v>
      </c>
      <c r="O9" s="22">
        <f>C54</f>
        <v>20</v>
      </c>
      <c r="P9" s="22">
        <f>C55</f>
        <v>15</v>
      </c>
      <c r="Q9" s="22">
        <f>C56</f>
        <v>25</v>
      </c>
      <c r="R9" s="22">
        <f>C57</f>
        <v>25</v>
      </c>
      <c r="S9" s="43" t="s">
        <v>36</v>
      </c>
      <c r="T9" s="23" t="s">
        <v>37</v>
      </c>
      <c r="U9" s="21"/>
      <c r="V9" s="21"/>
      <c r="W9" s="21"/>
    </row>
    <row r="10" spans="1:23" ht="15.75" customHeight="1">
      <c r="A10" s="41">
        <v>1</v>
      </c>
      <c r="B10" s="41">
        <f t="shared" ref="B10:B49" si="0">S10</f>
        <v>191014072</v>
      </c>
      <c r="C10" s="51" t="str">
        <f t="shared" ref="C10:C49" si="1">T10</f>
        <v>Sk Arifullah Chisty Anon</v>
      </c>
      <c r="D10" s="27">
        <f t="shared" ref="D10:D49" si="2">N10</f>
        <v>8</v>
      </c>
      <c r="E10" s="46">
        <f>O10</f>
        <v>0</v>
      </c>
      <c r="F10" s="46">
        <f t="shared" ref="F10:F49" si="3">P10</f>
        <v>0</v>
      </c>
      <c r="G10" s="47">
        <f t="shared" ref="G10:G49" si="4">Q10</f>
        <v>0</v>
      </c>
      <c r="H10" s="47">
        <f t="shared" ref="H10:H49" si="5">R10</f>
        <v>0</v>
      </c>
      <c r="I10" s="48">
        <f t="shared" ref="I10:I49" si="6">ROUNDUP(SUM(D10:H10),0)</f>
        <v>8</v>
      </c>
      <c r="J10" s="49">
        <f t="shared" ref="J10:J26" si="7">I10/100</f>
        <v>0.08</v>
      </c>
      <c r="K10" s="50" t="str">
        <f>VLOOKUP(I10,GradingPolicy!$B$2:$C$11,2)</f>
        <v>F (Fail)</v>
      </c>
      <c r="L10" s="3"/>
      <c r="M10" s="3"/>
      <c r="N10" s="27">
        <v>8</v>
      </c>
      <c r="O10" s="27">
        <v>0</v>
      </c>
      <c r="P10" s="27">
        <v>0</v>
      </c>
      <c r="Q10" s="27">
        <v>0</v>
      </c>
      <c r="R10" s="53">
        <v>0</v>
      </c>
      <c r="S10" s="55">
        <v>191014072</v>
      </c>
      <c r="T10" s="54" t="s">
        <v>69</v>
      </c>
      <c r="U10" s="3"/>
      <c r="V10" s="3"/>
      <c r="W10" s="3"/>
    </row>
    <row r="11" spans="1:23" ht="15.75" customHeight="1">
      <c r="A11" s="42">
        <v>2</v>
      </c>
      <c r="B11" s="41">
        <f t="shared" si="0"/>
        <v>192014034</v>
      </c>
      <c r="C11" s="51" t="str">
        <f t="shared" si="1"/>
        <v>Md. Shajedul Islam Sumon</v>
      </c>
      <c r="D11" s="27">
        <f t="shared" si="2"/>
        <v>8</v>
      </c>
      <c r="E11" s="46">
        <f t="shared" ref="E11:E49" si="8">O11</f>
        <v>15</v>
      </c>
      <c r="F11" s="46">
        <f t="shared" si="3"/>
        <v>11</v>
      </c>
      <c r="G11" s="47">
        <f t="shared" si="4"/>
        <v>18</v>
      </c>
      <c r="H11" s="47">
        <f t="shared" si="5"/>
        <v>20</v>
      </c>
      <c r="I11" s="48">
        <f t="shared" si="6"/>
        <v>72</v>
      </c>
      <c r="J11" s="49">
        <f t="shared" si="7"/>
        <v>0.72</v>
      </c>
      <c r="K11" s="50" t="str">
        <f>VLOOKUP(I11,GradingPolicy!$B$2:$C$11,2)</f>
        <v>B (Plain)</v>
      </c>
      <c r="L11" s="3"/>
      <c r="M11" s="3"/>
      <c r="N11" s="27">
        <v>8</v>
      </c>
      <c r="O11" s="27">
        <v>15</v>
      </c>
      <c r="P11" s="27">
        <v>11</v>
      </c>
      <c r="Q11" s="27">
        <v>18</v>
      </c>
      <c r="R11" s="53">
        <v>20</v>
      </c>
      <c r="S11" s="55">
        <v>192014034</v>
      </c>
      <c r="T11" s="54" t="s">
        <v>70</v>
      </c>
      <c r="U11" s="3"/>
      <c r="V11" s="3"/>
      <c r="W11" s="3"/>
    </row>
    <row r="12" spans="1:23" ht="15.75" customHeight="1">
      <c r="A12" s="41">
        <v>3</v>
      </c>
      <c r="B12" s="41">
        <f t="shared" si="0"/>
        <v>193013042</v>
      </c>
      <c r="C12" s="51" t="str">
        <f t="shared" si="1"/>
        <v>Neelema Ahamed Neela</v>
      </c>
      <c r="D12" s="27">
        <f t="shared" si="2"/>
        <v>12</v>
      </c>
      <c r="E12" s="46">
        <f t="shared" si="8"/>
        <v>16</v>
      </c>
      <c r="F12" s="46">
        <f t="shared" si="3"/>
        <v>12</v>
      </c>
      <c r="G12" s="47">
        <f t="shared" si="4"/>
        <v>24</v>
      </c>
      <c r="H12" s="47">
        <f t="shared" si="5"/>
        <v>16</v>
      </c>
      <c r="I12" s="48">
        <f t="shared" si="6"/>
        <v>80</v>
      </c>
      <c r="J12" s="49">
        <f t="shared" si="7"/>
        <v>0.8</v>
      </c>
      <c r="K12" s="50" t="str">
        <f>VLOOKUP(I12,GradingPolicy!$B$2:$C$11,2)</f>
        <v>A- (Minus)</v>
      </c>
      <c r="L12" s="3"/>
      <c r="M12" s="3"/>
      <c r="N12" s="27">
        <v>12</v>
      </c>
      <c r="O12" s="27">
        <v>16</v>
      </c>
      <c r="P12" s="27">
        <v>12</v>
      </c>
      <c r="Q12" s="27">
        <v>24</v>
      </c>
      <c r="R12" s="53">
        <v>16</v>
      </c>
      <c r="S12" s="55">
        <v>193013042</v>
      </c>
      <c r="T12" s="54" t="s">
        <v>71</v>
      </c>
      <c r="U12" s="3"/>
      <c r="V12" s="3"/>
      <c r="W12" s="3"/>
    </row>
    <row r="13" spans="1:23" ht="15.75" customHeight="1">
      <c r="A13" s="42">
        <v>4</v>
      </c>
      <c r="B13" s="41">
        <f t="shared" si="0"/>
        <v>193014012</v>
      </c>
      <c r="C13" s="51" t="str">
        <f t="shared" si="1"/>
        <v>Sanjib Biswas</v>
      </c>
      <c r="D13" s="27">
        <f t="shared" si="2"/>
        <v>8</v>
      </c>
      <c r="E13" s="46">
        <f t="shared" si="8"/>
        <v>10</v>
      </c>
      <c r="F13" s="46">
        <f t="shared" si="3"/>
        <v>8</v>
      </c>
      <c r="G13" s="47">
        <f t="shared" si="4"/>
        <v>13</v>
      </c>
      <c r="H13" s="47">
        <f t="shared" si="5"/>
        <v>13</v>
      </c>
      <c r="I13" s="48">
        <f t="shared" si="6"/>
        <v>52</v>
      </c>
      <c r="J13" s="49">
        <f t="shared" si="7"/>
        <v>0.52</v>
      </c>
      <c r="K13" s="50" t="str">
        <f>VLOOKUP(I13,GradingPolicy!$B$2:$C$11,2)</f>
        <v>D (Plain)</v>
      </c>
      <c r="L13" s="3"/>
      <c r="M13" s="3"/>
      <c r="N13" s="27">
        <v>8</v>
      </c>
      <c r="O13" s="27">
        <v>10</v>
      </c>
      <c r="P13" s="27">
        <v>8</v>
      </c>
      <c r="Q13" s="27">
        <v>13</v>
      </c>
      <c r="R13" s="53">
        <v>13</v>
      </c>
      <c r="S13" s="55">
        <v>193014012</v>
      </c>
      <c r="T13" s="54" t="s">
        <v>72</v>
      </c>
      <c r="U13" s="3"/>
      <c r="V13" s="3"/>
      <c r="W13" s="3"/>
    </row>
    <row r="14" spans="1:23" ht="15.75" customHeight="1">
      <c r="A14" s="41">
        <v>5</v>
      </c>
      <c r="B14" s="41">
        <f t="shared" si="0"/>
        <v>193014025</v>
      </c>
      <c r="C14" s="51" t="str">
        <f t="shared" si="1"/>
        <v>Shakib Hasan Pranta</v>
      </c>
      <c r="D14" s="27">
        <f t="shared" si="2"/>
        <v>8</v>
      </c>
      <c r="E14" s="46">
        <f t="shared" si="8"/>
        <v>0</v>
      </c>
      <c r="F14" s="46">
        <f t="shared" si="3"/>
        <v>0</v>
      </c>
      <c r="G14" s="47">
        <f t="shared" si="4"/>
        <v>0</v>
      </c>
      <c r="H14" s="47">
        <f t="shared" si="5"/>
        <v>0</v>
      </c>
      <c r="I14" s="48">
        <f t="shared" si="6"/>
        <v>8</v>
      </c>
      <c r="J14" s="49">
        <f t="shared" si="7"/>
        <v>0.08</v>
      </c>
      <c r="K14" s="50" t="str">
        <f>VLOOKUP(I14,GradingPolicy!$B$2:$C$11,2)</f>
        <v>F (Fail)</v>
      </c>
      <c r="L14" s="3"/>
      <c r="M14" s="3"/>
      <c r="N14" s="27">
        <v>8</v>
      </c>
      <c r="O14" s="27">
        <v>0</v>
      </c>
      <c r="P14" s="27">
        <v>0</v>
      </c>
      <c r="Q14" s="27">
        <v>0</v>
      </c>
      <c r="R14" s="53">
        <v>0</v>
      </c>
      <c r="S14" s="55">
        <v>193014025</v>
      </c>
      <c r="T14" s="54" t="s">
        <v>73</v>
      </c>
      <c r="U14" s="3"/>
      <c r="V14" s="3"/>
      <c r="W14" s="3"/>
    </row>
    <row r="15" spans="1:23" ht="15.75" customHeight="1">
      <c r="A15" s="42">
        <v>6</v>
      </c>
      <c r="B15" s="41">
        <f t="shared" si="0"/>
        <v>201011240</v>
      </c>
      <c r="C15" s="51" t="str">
        <f t="shared" si="1"/>
        <v>Ashrin Habib</v>
      </c>
      <c r="D15" s="27">
        <f t="shared" si="2"/>
        <v>8</v>
      </c>
      <c r="E15" s="46">
        <f t="shared" si="8"/>
        <v>15</v>
      </c>
      <c r="F15" s="46">
        <f t="shared" si="3"/>
        <v>11</v>
      </c>
      <c r="G15" s="47">
        <f t="shared" si="4"/>
        <v>18</v>
      </c>
      <c r="H15" s="47">
        <f t="shared" si="5"/>
        <v>20</v>
      </c>
      <c r="I15" s="48">
        <f t="shared" si="6"/>
        <v>72</v>
      </c>
      <c r="J15" s="49">
        <f t="shared" si="7"/>
        <v>0.72</v>
      </c>
      <c r="K15" s="50" t="str">
        <f>VLOOKUP(I15,GradingPolicy!$B$2:$C$11,2)</f>
        <v>B (Plain)</v>
      </c>
      <c r="L15" s="3"/>
      <c r="M15" s="3"/>
      <c r="N15" s="27">
        <v>8</v>
      </c>
      <c r="O15" s="27">
        <v>15</v>
      </c>
      <c r="P15" s="27">
        <v>11</v>
      </c>
      <c r="Q15" s="27">
        <v>18</v>
      </c>
      <c r="R15" s="53">
        <v>20</v>
      </c>
      <c r="S15" s="55">
        <v>201011240</v>
      </c>
      <c r="T15" s="54" t="s">
        <v>74</v>
      </c>
      <c r="U15" s="3"/>
      <c r="V15" s="3"/>
      <c r="W15" s="3"/>
    </row>
    <row r="16" spans="1:23" ht="15.75" customHeight="1">
      <c r="A16" s="41">
        <v>7</v>
      </c>
      <c r="B16" s="41">
        <f t="shared" si="0"/>
        <v>201014001</v>
      </c>
      <c r="C16" s="51" t="str">
        <f t="shared" si="1"/>
        <v>Mahfuja Akter Shifa</v>
      </c>
      <c r="D16" s="27">
        <f t="shared" si="2"/>
        <v>15</v>
      </c>
      <c r="E16" s="46">
        <f t="shared" si="8"/>
        <v>15</v>
      </c>
      <c r="F16" s="46">
        <f t="shared" si="3"/>
        <v>11</v>
      </c>
      <c r="G16" s="47">
        <f t="shared" si="4"/>
        <v>22</v>
      </c>
      <c r="H16" s="47">
        <f t="shared" si="5"/>
        <v>15</v>
      </c>
      <c r="I16" s="48">
        <f t="shared" si="6"/>
        <v>78</v>
      </c>
      <c r="J16" s="49">
        <f t="shared" si="7"/>
        <v>0.78</v>
      </c>
      <c r="K16" s="50" t="str">
        <f>VLOOKUP(I16,GradingPolicy!$B$2:$C$11,2)</f>
        <v>B+ (Plus)</v>
      </c>
      <c r="L16" s="3"/>
      <c r="M16" s="3"/>
      <c r="N16" s="27">
        <v>15</v>
      </c>
      <c r="O16" s="27">
        <v>15</v>
      </c>
      <c r="P16" s="27">
        <v>11</v>
      </c>
      <c r="Q16" s="27">
        <v>22</v>
      </c>
      <c r="R16" s="53">
        <v>15</v>
      </c>
      <c r="S16" s="55">
        <v>201014001</v>
      </c>
      <c r="T16" s="54" t="s">
        <v>75</v>
      </c>
      <c r="U16" s="3"/>
      <c r="V16" s="3"/>
      <c r="W16" s="3"/>
    </row>
    <row r="17" spans="1:23" ht="15.75" customHeight="1">
      <c r="A17" s="42">
        <v>8</v>
      </c>
      <c r="B17" s="41">
        <f t="shared" si="0"/>
        <v>201014002</v>
      </c>
      <c r="C17" s="51" t="str">
        <f t="shared" si="1"/>
        <v>Tayba Rahman Khan</v>
      </c>
      <c r="D17" s="27">
        <f t="shared" si="2"/>
        <v>15</v>
      </c>
      <c r="E17" s="46">
        <f t="shared" si="8"/>
        <v>19</v>
      </c>
      <c r="F17" s="46">
        <f t="shared" si="3"/>
        <v>14</v>
      </c>
      <c r="G17" s="47">
        <f t="shared" si="4"/>
        <v>24</v>
      </c>
      <c r="H17" s="47">
        <f t="shared" si="5"/>
        <v>23</v>
      </c>
      <c r="I17" s="48">
        <f t="shared" si="6"/>
        <v>95</v>
      </c>
      <c r="J17" s="49">
        <f t="shared" si="7"/>
        <v>0.95</v>
      </c>
      <c r="K17" s="50" t="str">
        <f>VLOOKUP(I17,GradingPolicy!$B$2:$C$11,2)</f>
        <v>A+ (Plus)</v>
      </c>
      <c r="L17" s="3"/>
      <c r="M17" s="3"/>
      <c r="N17" s="27">
        <v>15</v>
      </c>
      <c r="O17" s="27">
        <v>19</v>
      </c>
      <c r="P17" s="27">
        <v>14</v>
      </c>
      <c r="Q17" s="27">
        <v>24</v>
      </c>
      <c r="R17" s="53">
        <v>23</v>
      </c>
      <c r="S17" s="55">
        <v>201014002</v>
      </c>
      <c r="T17" s="54" t="s">
        <v>76</v>
      </c>
      <c r="U17" s="3"/>
      <c r="V17" s="3"/>
      <c r="W17" s="3"/>
    </row>
    <row r="18" spans="1:23" ht="15.75" customHeight="1">
      <c r="A18" s="41">
        <v>9</v>
      </c>
      <c r="B18" s="41">
        <f t="shared" si="0"/>
        <v>201014003</v>
      </c>
      <c r="C18" s="51" t="str">
        <f t="shared" si="1"/>
        <v>Michah Mithun Saha</v>
      </c>
      <c r="D18" s="27">
        <f t="shared" si="2"/>
        <v>15</v>
      </c>
      <c r="E18" s="46">
        <f t="shared" si="8"/>
        <v>16</v>
      </c>
      <c r="F18" s="46">
        <f t="shared" si="3"/>
        <v>12</v>
      </c>
      <c r="G18" s="47">
        <f t="shared" si="4"/>
        <v>21</v>
      </c>
      <c r="H18" s="47">
        <f t="shared" si="5"/>
        <v>18</v>
      </c>
      <c r="I18" s="48">
        <f t="shared" si="6"/>
        <v>82</v>
      </c>
      <c r="J18" s="49">
        <f t="shared" si="7"/>
        <v>0.82</v>
      </c>
      <c r="K18" s="50" t="str">
        <f>VLOOKUP(I18,GradingPolicy!$B$2:$C$11,2)</f>
        <v>A- (Minus)</v>
      </c>
      <c r="L18" s="3"/>
      <c r="M18" s="3"/>
      <c r="N18" s="27">
        <v>15</v>
      </c>
      <c r="O18" s="27">
        <v>16</v>
      </c>
      <c r="P18" s="27">
        <v>12</v>
      </c>
      <c r="Q18" s="27">
        <v>21</v>
      </c>
      <c r="R18" s="53">
        <v>18</v>
      </c>
      <c r="S18" s="55">
        <v>201014003</v>
      </c>
      <c r="T18" s="54" t="s">
        <v>77</v>
      </c>
      <c r="U18" s="3"/>
      <c r="V18" s="3"/>
      <c r="W18" s="3"/>
    </row>
    <row r="19" spans="1:23" ht="15.75" customHeight="1">
      <c r="A19" s="42">
        <v>10</v>
      </c>
      <c r="B19" s="41">
        <f t="shared" si="0"/>
        <v>201014007</v>
      </c>
      <c r="C19" s="51" t="str">
        <f t="shared" si="1"/>
        <v>Farjahan Akter Boby</v>
      </c>
      <c r="D19" s="27">
        <f t="shared" si="2"/>
        <v>15</v>
      </c>
      <c r="E19" s="46">
        <f t="shared" si="8"/>
        <v>18</v>
      </c>
      <c r="F19" s="46">
        <f t="shared" si="3"/>
        <v>14</v>
      </c>
      <c r="G19" s="47">
        <f t="shared" si="4"/>
        <v>20</v>
      </c>
      <c r="H19" s="47">
        <f t="shared" si="5"/>
        <v>25</v>
      </c>
      <c r="I19" s="48">
        <f t="shared" si="6"/>
        <v>92</v>
      </c>
      <c r="J19" s="49">
        <f t="shared" si="7"/>
        <v>0.92</v>
      </c>
      <c r="K19" s="50" t="str">
        <f>VLOOKUP(I19,GradingPolicy!$B$2:$C$11,2)</f>
        <v>A (Plain)</v>
      </c>
      <c r="L19" s="3"/>
      <c r="M19" s="3"/>
      <c r="N19" s="27">
        <v>15</v>
      </c>
      <c r="O19" s="27">
        <v>18</v>
      </c>
      <c r="P19" s="27">
        <v>14</v>
      </c>
      <c r="Q19" s="27">
        <v>20</v>
      </c>
      <c r="R19" s="53">
        <v>25</v>
      </c>
      <c r="S19" s="55">
        <v>201014007</v>
      </c>
      <c r="T19" s="54" t="s">
        <v>78</v>
      </c>
      <c r="U19" s="3"/>
      <c r="V19" s="3"/>
      <c r="W19" s="3"/>
    </row>
    <row r="20" spans="1:23" ht="15.75" customHeight="1">
      <c r="A20" s="41">
        <v>11</v>
      </c>
      <c r="B20" s="41">
        <f t="shared" si="0"/>
        <v>201014008</v>
      </c>
      <c r="C20" s="51" t="str">
        <f t="shared" si="1"/>
        <v>Mitu Akter</v>
      </c>
      <c r="D20" s="27">
        <f t="shared" si="2"/>
        <v>8</v>
      </c>
      <c r="E20" s="46">
        <f t="shared" si="8"/>
        <v>14</v>
      </c>
      <c r="F20" s="46">
        <f t="shared" si="3"/>
        <v>10</v>
      </c>
      <c r="G20" s="47">
        <f t="shared" si="4"/>
        <v>20</v>
      </c>
      <c r="H20" s="47">
        <f t="shared" si="5"/>
        <v>14</v>
      </c>
      <c r="I20" s="48">
        <f t="shared" si="6"/>
        <v>66</v>
      </c>
      <c r="J20" s="49">
        <f t="shared" si="7"/>
        <v>0.66</v>
      </c>
      <c r="K20" s="50" t="str">
        <f>VLOOKUP(I20,GradingPolicy!$B$2:$C$11,2)</f>
        <v>B- (Minus)</v>
      </c>
      <c r="L20" s="3"/>
      <c r="M20" s="3"/>
      <c r="N20" s="27">
        <v>8</v>
      </c>
      <c r="O20" s="27">
        <v>14</v>
      </c>
      <c r="P20" s="27">
        <v>10</v>
      </c>
      <c r="Q20" s="27">
        <v>20</v>
      </c>
      <c r="R20" s="53">
        <v>14</v>
      </c>
      <c r="S20" s="55">
        <v>201014008</v>
      </c>
      <c r="T20" s="54" t="s">
        <v>79</v>
      </c>
      <c r="U20" s="3"/>
      <c r="V20" s="3"/>
      <c r="W20" s="3"/>
    </row>
    <row r="21" spans="1:23" ht="15.75" customHeight="1">
      <c r="A21" s="42">
        <v>12</v>
      </c>
      <c r="B21" s="41">
        <f t="shared" si="0"/>
        <v>201014012</v>
      </c>
      <c r="C21" s="51" t="str">
        <f t="shared" si="1"/>
        <v>Rafida Bintea Galib Rowshni</v>
      </c>
      <c r="D21" s="27">
        <f t="shared" si="2"/>
        <v>15</v>
      </c>
      <c r="E21" s="46">
        <f t="shared" si="8"/>
        <v>15</v>
      </c>
      <c r="F21" s="46">
        <f t="shared" si="3"/>
        <v>11</v>
      </c>
      <c r="G21" s="47">
        <f t="shared" si="4"/>
        <v>24</v>
      </c>
      <c r="H21" s="47">
        <f t="shared" si="5"/>
        <v>14</v>
      </c>
      <c r="I21" s="48">
        <f t="shared" si="6"/>
        <v>79</v>
      </c>
      <c r="J21" s="49">
        <f t="shared" si="7"/>
        <v>0.79</v>
      </c>
      <c r="K21" s="50" t="str">
        <f>VLOOKUP(I21,GradingPolicy!$B$2:$C$11,2)</f>
        <v>B+ (Plus)</v>
      </c>
      <c r="L21" s="3"/>
      <c r="M21" s="3"/>
      <c r="N21" s="27">
        <v>15</v>
      </c>
      <c r="O21" s="27">
        <v>15</v>
      </c>
      <c r="P21" s="27">
        <v>11</v>
      </c>
      <c r="Q21" s="27">
        <v>24</v>
      </c>
      <c r="R21" s="53">
        <v>14</v>
      </c>
      <c r="S21" s="55">
        <v>201014012</v>
      </c>
      <c r="T21" s="54" t="s">
        <v>80</v>
      </c>
      <c r="U21" s="3"/>
      <c r="V21" s="3"/>
      <c r="W21" s="3"/>
    </row>
    <row r="22" spans="1:23" ht="15.75" customHeight="1">
      <c r="A22" s="41">
        <v>13</v>
      </c>
      <c r="B22" s="41">
        <f t="shared" si="0"/>
        <v>201014017</v>
      </c>
      <c r="C22" s="51" t="str">
        <f t="shared" si="1"/>
        <v>Mst. Sultana Sharmin</v>
      </c>
      <c r="D22" s="27">
        <f t="shared" si="2"/>
        <v>15</v>
      </c>
      <c r="E22" s="46">
        <f t="shared" si="8"/>
        <v>18</v>
      </c>
      <c r="F22" s="46">
        <f t="shared" si="3"/>
        <v>14</v>
      </c>
      <c r="G22" s="47">
        <f t="shared" si="4"/>
        <v>22</v>
      </c>
      <c r="H22" s="47">
        <f t="shared" si="5"/>
        <v>23</v>
      </c>
      <c r="I22" s="48">
        <f t="shared" si="6"/>
        <v>92</v>
      </c>
      <c r="J22" s="49">
        <f t="shared" si="7"/>
        <v>0.92</v>
      </c>
      <c r="K22" s="50" t="str">
        <f>VLOOKUP(I22,GradingPolicy!$B$2:$C$11,2)</f>
        <v>A (Plain)</v>
      </c>
      <c r="L22" s="3"/>
      <c r="M22" s="3"/>
      <c r="N22" s="27">
        <v>15</v>
      </c>
      <c r="O22" s="27">
        <v>18</v>
      </c>
      <c r="P22" s="27">
        <v>14</v>
      </c>
      <c r="Q22" s="27">
        <v>22</v>
      </c>
      <c r="R22" s="53">
        <v>23</v>
      </c>
      <c r="S22" s="55">
        <v>201014017</v>
      </c>
      <c r="T22" s="54" t="s">
        <v>81</v>
      </c>
      <c r="U22" s="3"/>
      <c r="V22" s="3"/>
      <c r="W22" s="3"/>
    </row>
    <row r="23" spans="1:23" ht="15.75" customHeight="1">
      <c r="A23" s="42">
        <v>14</v>
      </c>
      <c r="B23" s="41">
        <f t="shared" si="0"/>
        <v>201014019</v>
      </c>
      <c r="C23" s="51" t="str">
        <f t="shared" si="1"/>
        <v>Mehraj Rahman</v>
      </c>
      <c r="D23" s="27">
        <f t="shared" si="2"/>
        <v>12</v>
      </c>
      <c r="E23" s="46">
        <f t="shared" si="8"/>
        <v>14</v>
      </c>
      <c r="F23" s="46">
        <f t="shared" si="3"/>
        <v>11</v>
      </c>
      <c r="G23" s="47">
        <f t="shared" si="4"/>
        <v>18</v>
      </c>
      <c r="H23" s="47">
        <f t="shared" si="5"/>
        <v>17</v>
      </c>
      <c r="I23" s="48">
        <f t="shared" si="6"/>
        <v>72</v>
      </c>
      <c r="J23" s="49">
        <f t="shared" si="7"/>
        <v>0.72</v>
      </c>
      <c r="K23" s="50" t="str">
        <f>VLOOKUP(I23,GradingPolicy!$B$2:$C$11,2)</f>
        <v>B (Plain)</v>
      </c>
      <c r="L23" s="3"/>
      <c r="M23" s="3"/>
      <c r="N23" s="27">
        <v>12</v>
      </c>
      <c r="O23" s="27">
        <v>14</v>
      </c>
      <c r="P23" s="27">
        <v>11</v>
      </c>
      <c r="Q23" s="27">
        <v>18</v>
      </c>
      <c r="R23" s="53">
        <v>17</v>
      </c>
      <c r="S23" s="55">
        <v>201014019</v>
      </c>
      <c r="T23" s="54" t="s">
        <v>82</v>
      </c>
      <c r="U23" s="3"/>
      <c r="V23" s="3"/>
      <c r="W23" s="3"/>
    </row>
    <row r="24" spans="1:23" ht="15.75" customHeight="1">
      <c r="A24" s="41">
        <v>15</v>
      </c>
      <c r="B24" s="41">
        <f t="shared" si="0"/>
        <v>201014023</v>
      </c>
      <c r="C24" s="51" t="str">
        <f t="shared" si="1"/>
        <v>Shawon Chowdhury</v>
      </c>
      <c r="D24" s="27">
        <f t="shared" si="2"/>
        <v>8</v>
      </c>
      <c r="E24" s="46">
        <f t="shared" si="8"/>
        <v>18</v>
      </c>
      <c r="F24" s="46">
        <f t="shared" si="3"/>
        <v>13</v>
      </c>
      <c r="G24" s="47">
        <f t="shared" si="4"/>
        <v>20</v>
      </c>
      <c r="H24" s="47">
        <f t="shared" si="5"/>
        <v>24</v>
      </c>
      <c r="I24" s="48">
        <f t="shared" si="6"/>
        <v>83</v>
      </c>
      <c r="J24" s="49">
        <f t="shared" si="7"/>
        <v>0.83</v>
      </c>
      <c r="K24" s="50" t="str">
        <f>VLOOKUP(I24,GradingPolicy!$B$2:$C$11,2)</f>
        <v>A- (Minus)</v>
      </c>
      <c r="L24" s="3"/>
      <c r="M24" s="3"/>
      <c r="N24" s="27">
        <v>8</v>
      </c>
      <c r="O24" s="27">
        <v>18</v>
      </c>
      <c r="P24" s="27">
        <v>13</v>
      </c>
      <c r="Q24" s="27">
        <v>20</v>
      </c>
      <c r="R24" s="53">
        <v>24</v>
      </c>
      <c r="S24" s="55">
        <v>201014023</v>
      </c>
      <c r="T24" s="54" t="s">
        <v>83</v>
      </c>
      <c r="U24" s="3"/>
      <c r="V24" s="3"/>
      <c r="W24" s="3"/>
    </row>
    <row r="25" spans="1:23" ht="15.75" customHeight="1">
      <c r="A25" s="42">
        <v>16</v>
      </c>
      <c r="B25" s="41">
        <f t="shared" si="0"/>
        <v>201014033</v>
      </c>
      <c r="C25" s="51" t="str">
        <f t="shared" si="1"/>
        <v>Andalib Rahaman</v>
      </c>
      <c r="D25" s="27">
        <f t="shared" si="2"/>
        <v>15</v>
      </c>
      <c r="E25" s="46">
        <f t="shared" si="8"/>
        <v>13</v>
      </c>
      <c r="F25" s="46">
        <f t="shared" si="3"/>
        <v>10</v>
      </c>
      <c r="G25" s="47">
        <f t="shared" si="4"/>
        <v>18</v>
      </c>
      <c r="H25" s="47">
        <f t="shared" si="5"/>
        <v>15</v>
      </c>
      <c r="I25" s="48">
        <f t="shared" si="6"/>
        <v>71</v>
      </c>
      <c r="J25" s="49">
        <f t="shared" si="7"/>
        <v>0.71</v>
      </c>
      <c r="K25" s="50" t="str">
        <f>VLOOKUP(I25,GradingPolicy!$B$2:$C$11,2)</f>
        <v>B (Plain)</v>
      </c>
      <c r="L25" s="3"/>
      <c r="M25" s="3"/>
      <c r="N25" s="27">
        <v>15</v>
      </c>
      <c r="O25" s="27">
        <v>13</v>
      </c>
      <c r="P25" s="27">
        <v>10</v>
      </c>
      <c r="Q25" s="27">
        <v>18</v>
      </c>
      <c r="R25" s="53">
        <v>15</v>
      </c>
      <c r="S25" s="55">
        <v>201014033</v>
      </c>
      <c r="T25" s="54" t="s">
        <v>84</v>
      </c>
      <c r="U25" s="3"/>
      <c r="V25" s="3"/>
      <c r="W25" s="3"/>
    </row>
    <row r="26" spans="1:23" ht="15.75" customHeight="1">
      <c r="A26" s="41">
        <v>17</v>
      </c>
      <c r="B26" s="41">
        <f t="shared" si="0"/>
        <v>201014034</v>
      </c>
      <c r="C26" s="51" t="str">
        <f t="shared" si="1"/>
        <v>Shurfa Maliha Lorin</v>
      </c>
      <c r="D26" s="27">
        <f t="shared" si="2"/>
        <v>15</v>
      </c>
      <c r="E26" s="46">
        <f t="shared" si="8"/>
        <v>18</v>
      </c>
      <c r="F26" s="46">
        <f t="shared" si="3"/>
        <v>14</v>
      </c>
      <c r="G26" s="47">
        <f t="shared" si="4"/>
        <v>24</v>
      </c>
      <c r="H26" s="47">
        <f t="shared" si="5"/>
        <v>22</v>
      </c>
      <c r="I26" s="48">
        <f t="shared" si="6"/>
        <v>93</v>
      </c>
      <c r="J26" s="49">
        <f t="shared" si="7"/>
        <v>0.93</v>
      </c>
      <c r="K26" s="50" t="str">
        <f>VLOOKUP(I26,GradingPolicy!$B$2:$C$11,2)</f>
        <v>A (Plain)</v>
      </c>
      <c r="L26" s="3"/>
      <c r="M26" s="3"/>
      <c r="N26" s="27">
        <v>15</v>
      </c>
      <c r="O26" s="27">
        <v>18</v>
      </c>
      <c r="P26" s="27">
        <v>14</v>
      </c>
      <c r="Q26" s="27">
        <v>24</v>
      </c>
      <c r="R26" s="53">
        <v>22</v>
      </c>
      <c r="S26" s="55">
        <v>201014034</v>
      </c>
      <c r="T26" s="54" t="s">
        <v>85</v>
      </c>
      <c r="U26" s="3"/>
      <c r="V26" s="3"/>
      <c r="W26" s="3"/>
    </row>
    <row r="27" spans="1:23" s="40" customFormat="1" ht="15.75" customHeight="1">
      <c r="A27" s="42">
        <v>18</v>
      </c>
      <c r="B27" s="41">
        <f t="shared" si="0"/>
        <v>201014038</v>
      </c>
      <c r="C27" s="51" t="str">
        <f t="shared" si="1"/>
        <v>Tasnima Yeasmin Tumpa</v>
      </c>
      <c r="D27" s="27">
        <f t="shared" si="2"/>
        <v>15</v>
      </c>
      <c r="E27" s="46">
        <f t="shared" si="8"/>
        <v>16</v>
      </c>
      <c r="F27" s="46">
        <f t="shared" si="3"/>
        <v>12</v>
      </c>
      <c r="G27" s="47">
        <f t="shared" si="4"/>
        <v>17</v>
      </c>
      <c r="H27" s="47">
        <f t="shared" si="5"/>
        <v>23</v>
      </c>
      <c r="I27" s="48">
        <f t="shared" si="6"/>
        <v>83</v>
      </c>
      <c r="J27" s="49">
        <f t="shared" ref="J27:J36" si="9">I27/100</f>
        <v>0.83</v>
      </c>
      <c r="K27" s="50" t="str">
        <f>VLOOKUP(I27,GradingPolicy!$B$2:$C$11,2)</f>
        <v>A- (Minus)</v>
      </c>
      <c r="L27" s="3"/>
      <c r="M27" s="3"/>
      <c r="N27" s="27">
        <v>15</v>
      </c>
      <c r="O27" s="27">
        <v>16</v>
      </c>
      <c r="P27" s="27">
        <v>12</v>
      </c>
      <c r="Q27" s="27">
        <v>17</v>
      </c>
      <c r="R27" s="53">
        <v>23</v>
      </c>
      <c r="S27" s="55">
        <v>201014038</v>
      </c>
      <c r="T27" s="54" t="s">
        <v>86</v>
      </c>
      <c r="U27" s="3"/>
      <c r="V27" s="3"/>
      <c r="W27" s="3"/>
    </row>
    <row r="28" spans="1:23" s="40" customFormat="1" ht="15.75" customHeight="1">
      <c r="A28" s="41">
        <v>19</v>
      </c>
      <c r="B28" s="41">
        <f t="shared" si="0"/>
        <v>201014048</v>
      </c>
      <c r="C28" s="51" t="str">
        <f t="shared" si="1"/>
        <v>RASEL AHMED ANTOR</v>
      </c>
      <c r="D28" s="27">
        <f t="shared" si="2"/>
        <v>12</v>
      </c>
      <c r="E28" s="46">
        <f t="shared" si="8"/>
        <v>16</v>
      </c>
      <c r="F28" s="46">
        <f t="shared" si="3"/>
        <v>12</v>
      </c>
      <c r="G28" s="47">
        <f t="shared" si="4"/>
        <v>22</v>
      </c>
      <c r="H28" s="47">
        <f t="shared" si="5"/>
        <v>19</v>
      </c>
      <c r="I28" s="48">
        <f t="shared" si="6"/>
        <v>81</v>
      </c>
      <c r="J28" s="49">
        <f t="shared" si="9"/>
        <v>0.81</v>
      </c>
      <c r="K28" s="50" t="str">
        <f>VLOOKUP(I28,GradingPolicy!$B$2:$C$11,2)</f>
        <v>A- (Minus)</v>
      </c>
      <c r="L28" s="3"/>
      <c r="M28" s="3"/>
      <c r="N28" s="27">
        <v>12</v>
      </c>
      <c r="O28" s="27">
        <v>16</v>
      </c>
      <c r="P28" s="27">
        <v>12</v>
      </c>
      <c r="Q28" s="27">
        <v>22</v>
      </c>
      <c r="R28" s="53">
        <v>19</v>
      </c>
      <c r="S28" s="55">
        <v>201014048</v>
      </c>
      <c r="T28" s="54" t="s">
        <v>87</v>
      </c>
      <c r="U28" s="3"/>
      <c r="V28" s="3"/>
      <c r="W28" s="3"/>
    </row>
    <row r="29" spans="1:23" s="40" customFormat="1" ht="15.75" customHeight="1">
      <c r="A29" s="42">
        <v>20</v>
      </c>
      <c r="B29" s="41">
        <f t="shared" si="0"/>
        <v>201014050</v>
      </c>
      <c r="C29" s="51" t="str">
        <f t="shared" si="1"/>
        <v>Dip Kumar Mondal</v>
      </c>
      <c r="D29" s="27">
        <f t="shared" si="2"/>
        <v>15</v>
      </c>
      <c r="E29" s="46">
        <f t="shared" si="8"/>
        <v>14</v>
      </c>
      <c r="F29" s="46">
        <f t="shared" si="3"/>
        <v>11</v>
      </c>
      <c r="G29" s="47">
        <f t="shared" si="4"/>
        <v>18</v>
      </c>
      <c r="H29" s="47">
        <f t="shared" si="5"/>
        <v>18</v>
      </c>
      <c r="I29" s="48">
        <f t="shared" si="6"/>
        <v>76</v>
      </c>
      <c r="J29" s="49">
        <f t="shared" si="9"/>
        <v>0.76</v>
      </c>
      <c r="K29" s="50" t="str">
        <f>VLOOKUP(I29,GradingPolicy!$B$2:$C$11,2)</f>
        <v>B+ (Plus)</v>
      </c>
      <c r="L29" s="3"/>
      <c r="M29" s="3"/>
      <c r="N29" s="27">
        <v>15</v>
      </c>
      <c r="O29" s="27">
        <v>14</v>
      </c>
      <c r="P29" s="27">
        <v>11</v>
      </c>
      <c r="Q29" s="27">
        <v>18</v>
      </c>
      <c r="R29" s="53">
        <v>18</v>
      </c>
      <c r="S29" s="55">
        <v>201014050</v>
      </c>
      <c r="T29" s="54" t="s">
        <v>88</v>
      </c>
      <c r="U29" s="3"/>
      <c r="V29" s="3"/>
      <c r="W29" s="3"/>
    </row>
    <row r="30" spans="1:23" s="40" customFormat="1" ht="15.75" customHeight="1">
      <c r="A30" s="41">
        <v>21</v>
      </c>
      <c r="B30" s="41">
        <f t="shared" si="0"/>
        <v>201014051</v>
      </c>
      <c r="C30" s="51" t="str">
        <f t="shared" si="1"/>
        <v>Anik Paul Shuvo</v>
      </c>
      <c r="D30" s="27">
        <f t="shared" si="2"/>
        <v>12</v>
      </c>
      <c r="E30" s="46">
        <f t="shared" si="8"/>
        <v>18</v>
      </c>
      <c r="F30" s="46">
        <f t="shared" si="3"/>
        <v>14</v>
      </c>
      <c r="G30" s="47">
        <f t="shared" si="4"/>
        <v>24</v>
      </c>
      <c r="H30" s="47">
        <f t="shared" si="5"/>
        <v>21</v>
      </c>
      <c r="I30" s="48">
        <f t="shared" si="6"/>
        <v>89</v>
      </c>
      <c r="J30" s="49">
        <f t="shared" si="9"/>
        <v>0.89</v>
      </c>
      <c r="K30" s="50" t="str">
        <f>VLOOKUP(I30,GradingPolicy!$B$2:$C$11,2)</f>
        <v>A (Plain)</v>
      </c>
      <c r="L30" s="3"/>
      <c r="M30" s="3"/>
      <c r="N30" s="27">
        <v>12</v>
      </c>
      <c r="O30" s="27">
        <v>18</v>
      </c>
      <c r="P30" s="27">
        <v>14</v>
      </c>
      <c r="Q30" s="27">
        <v>24</v>
      </c>
      <c r="R30" s="53">
        <v>21</v>
      </c>
      <c r="S30" s="55">
        <v>201014051</v>
      </c>
      <c r="T30" s="54" t="s">
        <v>89</v>
      </c>
      <c r="U30" s="3"/>
      <c r="V30" s="3"/>
      <c r="W30" s="3"/>
    </row>
    <row r="31" spans="1:23" s="40" customFormat="1" ht="15.75" customHeight="1">
      <c r="A31" s="42">
        <v>22</v>
      </c>
      <c r="B31" s="41">
        <f t="shared" si="0"/>
        <v>201014056</v>
      </c>
      <c r="C31" s="51" t="str">
        <f t="shared" si="1"/>
        <v>Emtu Rani Paul</v>
      </c>
      <c r="D31" s="27">
        <f t="shared" si="2"/>
        <v>15</v>
      </c>
      <c r="E31" s="46">
        <f t="shared" si="8"/>
        <v>17</v>
      </c>
      <c r="F31" s="46">
        <f t="shared" si="3"/>
        <v>13</v>
      </c>
      <c r="G31" s="47">
        <f t="shared" si="4"/>
        <v>20</v>
      </c>
      <c r="H31" s="47">
        <f t="shared" si="5"/>
        <v>23</v>
      </c>
      <c r="I31" s="48">
        <f t="shared" si="6"/>
        <v>88</v>
      </c>
      <c r="J31" s="49">
        <f t="shared" si="9"/>
        <v>0.88</v>
      </c>
      <c r="K31" s="50" t="str">
        <f>VLOOKUP(I31,GradingPolicy!$B$2:$C$11,2)</f>
        <v>A (Plain)</v>
      </c>
      <c r="L31" s="3"/>
      <c r="M31" s="3"/>
      <c r="N31" s="27">
        <v>15</v>
      </c>
      <c r="O31" s="27">
        <v>17</v>
      </c>
      <c r="P31" s="27">
        <v>13</v>
      </c>
      <c r="Q31" s="27">
        <v>20</v>
      </c>
      <c r="R31" s="53">
        <v>23</v>
      </c>
      <c r="S31" s="55">
        <v>201014056</v>
      </c>
      <c r="T31" s="54" t="s">
        <v>90</v>
      </c>
      <c r="U31" s="3"/>
      <c r="V31" s="3"/>
      <c r="W31" s="3"/>
    </row>
    <row r="32" spans="1:23" s="40" customFormat="1" ht="15.75" customHeight="1">
      <c r="A32" s="41">
        <v>23</v>
      </c>
      <c r="B32" s="41">
        <f t="shared" si="0"/>
        <v>201014058</v>
      </c>
      <c r="C32" s="51" t="str">
        <f t="shared" si="1"/>
        <v>Foysal Hasan Rafi</v>
      </c>
      <c r="D32" s="27">
        <f t="shared" si="2"/>
        <v>15</v>
      </c>
      <c r="E32" s="46">
        <f t="shared" si="8"/>
        <v>17</v>
      </c>
      <c r="F32" s="46">
        <f t="shared" si="3"/>
        <v>13</v>
      </c>
      <c r="G32" s="47">
        <f t="shared" si="4"/>
        <v>24</v>
      </c>
      <c r="H32" s="47">
        <f t="shared" si="5"/>
        <v>19</v>
      </c>
      <c r="I32" s="48">
        <f t="shared" si="6"/>
        <v>88</v>
      </c>
      <c r="J32" s="49">
        <f t="shared" si="9"/>
        <v>0.88</v>
      </c>
      <c r="K32" s="50" t="str">
        <f>VLOOKUP(I32,GradingPolicy!$B$2:$C$11,2)</f>
        <v>A (Plain)</v>
      </c>
      <c r="L32" s="3"/>
      <c r="M32" s="3"/>
      <c r="N32" s="27">
        <v>15</v>
      </c>
      <c r="O32" s="27">
        <v>17</v>
      </c>
      <c r="P32" s="27">
        <v>13</v>
      </c>
      <c r="Q32" s="27">
        <v>24</v>
      </c>
      <c r="R32" s="53">
        <v>19</v>
      </c>
      <c r="S32" s="55">
        <v>201014058</v>
      </c>
      <c r="T32" s="54" t="s">
        <v>91</v>
      </c>
      <c r="U32" s="3"/>
      <c r="V32" s="3"/>
      <c r="W32" s="3"/>
    </row>
    <row r="33" spans="1:23" s="40" customFormat="1" ht="15.75" customHeight="1">
      <c r="A33" s="42">
        <v>24</v>
      </c>
      <c r="B33" s="41">
        <f t="shared" si="0"/>
        <v>201014061</v>
      </c>
      <c r="C33" s="51" t="str">
        <f t="shared" si="1"/>
        <v>Md. Mizanur Rahman</v>
      </c>
      <c r="D33" s="27">
        <f t="shared" si="2"/>
        <v>8</v>
      </c>
      <c r="E33" s="46">
        <f t="shared" si="8"/>
        <v>18</v>
      </c>
      <c r="F33" s="46">
        <f t="shared" si="3"/>
        <v>13</v>
      </c>
      <c r="G33" s="47">
        <f t="shared" si="4"/>
        <v>20</v>
      </c>
      <c r="H33" s="47">
        <f t="shared" si="5"/>
        <v>24</v>
      </c>
      <c r="I33" s="48">
        <f t="shared" si="6"/>
        <v>83</v>
      </c>
      <c r="J33" s="49">
        <f t="shared" si="9"/>
        <v>0.83</v>
      </c>
      <c r="K33" s="50" t="str">
        <f>VLOOKUP(I33,GradingPolicy!$B$2:$C$11,2)</f>
        <v>A- (Minus)</v>
      </c>
      <c r="L33" s="3"/>
      <c r="M33" s="3"/>
      <c r="N33" s="27">
        <v>8</v>
      </c>
      <c r="O33" s="27">
        <v>18</v>
      </c>
      <c r="P33" s="27">
        <v>13</v>
      </c>
      <c r="Q33" s="27">
        <v>20</v>
      </c>
      <c r="R33" s="53">
        <v>24</v>
      </c>
      <c r="S33" s="55">
        <v>201014061</v>
      </c>
      <c r="T33" s="54" t="s">
        <v>92</v>
      </c>
      <c r="U33" s="3"/>
      <c r="V33" s="3"/>
      <c r="W33" s="3"/>
    </row>
    <row r="34" spans="1:23" s="40" customFormat="1" ht="15.75" customHeight="1">
      <c r="A34" s="41">
        <v>25</v>
      </c>
      <c r="B34" s="41">
        <f t="shared" si="0"/>
        <v>201014062</v>
      </c>
      <c r="C34" s="51" t="str">
        <f t="shared" si="1"/>
        <v>ARPITA PODDER</v>
      </c>
      <c r="D34" s="27">
        <f t="shared" si="2"/>
        <v>15</v>
      </c>
      <c r="E34" s="46">
        <f t="shared" si="8"/>
        <v>15</v>
      </c>
      <c r="F34" s="46">
        <f t="shared" si="3"/>
        <v>11</v>
      </c>
      <c r="G34" s="47">
        <f t="shared" si="4"/>
        <v>18</v>
      </c>
      <c r="H34" s="47">
        <f t="shared" si="5"/>
        <v>20</v>
      </c>
      <c r="I34" s="48">
        <f t="shared" si="6"/>
        <v>79</v>
      </c>
      <c r="J34" s="49">
        <f t="shared" si="9"/>
        <v>0.79</v>
      </c>
      <c r="K34" s="50" t="str">
        <f>VLOOKUP(I34,GradingPolicy!$B$2:$C$11,2)</f>
        <v>B+ (Plus)</v>
      </c>
      <c r="L34" s="3"/>
      <c r="M34" s="3"/>
      <c r="N34" s="27">
        <v>15</v>
      </c>
      <c r="O34" s="27">
        <v>15</v>
      </c>
      <c r="P34" s="27">
        <v>11</v>
      </c>
      <c r="Q34" s="27">
        <v>18</v>
      </c>
      <c r="R34" s="53">
        <v>20</v>
      </c>
      <c r="S34" s="55">
        <v>201014062</v>
      </c>
      <c r="T34" s="54" t="s">
        <v>93</v>
      </c>
      <c r="U34" s="3"/>
      <c r="V34" s="3"/>
      <c r="W34" s="3"/>
    </row>
    <row r="35" spans="1:23" s="40" customFormat="1" ht="15.75" customHeight="1">
      <c r="A35" s="42">
        <v>26</v>
      </c>
      <c r="B35" s="41">
        <f t="shared" si="0"/>
        <v>201014068</v>
      </c>
      <c r="C35" s="51" t="str">
        <f t="shared" si="1"/>
        <v>Shatabdi Mondal Shila</v>
      </c>
      <c r="D35" s="27">
        <f t="shared" si="2"/>
        <v>15</v>
      </c>
      <c r="E35" s="46">
        <f t="shared" si="8"/>
        <v>15</v>
      </c>
      <c r="F35" s="46">
        <f t="shared" si="3"/>
        <v>11</v>
      </c>
      <c r="G35" s="47">
        <f t="shared" si="4"/>
        <v>24</v>
      </c>
      <c r="H35" s="47">
        <f t="shared" si="5"/>
        <v>14</v>
      </c>
      <c r="I35" s="48">
        <f t="shared" si="6"/>
        <v>79</v>
      </c>
      <c r="J35" s="49">
        <f t="shared" si="9"/>
        <v>0.79</v>
      </c>
      <c r="K35" s="50" t="str">
        <f>VLOOKUP(I35,GradingPolicy!$B$2:$C$11,2)</f>
        <v>B+ (Plus)</v>
      </c>
      <c r="L35" s="3"/>
      <c r="M35" s="3"/>
      <c r="N35" s="27">
        <v>15</v>
      </c>
      <c r="O35" s="27">
        <v>15</v>
      </c>
      <c r="P35" s="27">
        <v>11</v>
      </c>
      <c r="Q35" s="27">
        <v>24</v>
      </c>
      <c r="R35" s="53">
        <v>14</v>
      </c>
      <c r="S35" s="55">
        <v>201014068</v>
      </c>
      <c r="T35" s="54" t="s">
        <v>94</v>
      </c>
      <c r="U35" s="3"/>
      <c r="V35" s="3"/>
      <c r="W35" s="3"/>
    </row>
    <row r="36" spans="1:23" s="40" customFormat="1" ht="15.75" customHeight="1">
      <c r="A36" s="41">
        <v>27</v>
      </c>
      <c r="B36" s="41">
        <f t="shared" si="0"/>
        <v>201014072</v>
      </c>
      <c r="C36" s="51" t="str">
        <f t="shared" si="1"/>
        <v>Morium Begum</v>
      </c>
      <c r="D36" s="27">
        <f t="shared" si="2"/>
        <v>15</v>
      </c>
      <c r="E36" s="46">
        <f t="shared" si="8"/>
        <v>18</v>
      </c>
      <c r="F36" s="46">
        <f t="shared" si="3"/>
        <v>14</v>
      </c>
      <c r="G36" s="47">
        <f t="shared" si="4"/>
        <v>23</v>
      </c>
      <c r="H36" s="47">
        <f t="shared" si="5"/>
        <v>23</v>
      </c>
      <c r="I36" s="48">
        <f t="shared" si="6"/>
        <v>93</v>
      </c>
      <c r="J36" s="49">
        <f t="shared" si="9"/>
        <v>0.93</v>
      </c>
      <c r="K36" s="50" t="str">
        <f>VLOOKUP(I36,GradingPolicy!$B$2:$C$11,2)</f>
        <v>A (Plain)</v>
      </c>
      <c r="L36" s="3"/>
      <c r="M36" s="3"/>
      <c r="N36" s="27">
        <v>15</v>
      </c>
      <c r="O36" s="27">
        <v>18</v>
      </c>
      <c r="P36" s="27">
        <v>14</v>
      </c>
      <c r="Q36" s="27">
        <v>23</v>
      </c>
      <c r="R36" s="53">
        <v>23</v>
      </c>
      <c r="S36" s="55">
        <v>201014072</v>
      </c>
      <c r="T36" s="54" t="s">
        <v>95</v>
      </c>
      <c r="U36" s="3"/>
      <c r="V36" s="3"/>
      <c r="W36" s="3"/>
    </row>
    <row r="37" spans="1:23" s="52" customFormat="1" ht="15.75" customHeight="1">
      <c r="A37" s="42">
        <v>28</v>
      </c>
      <c r="B37" s="41">
        <f t="shared" si="0"/>
        <v>201014074</v>
      </c>
      <c r="C37" s="51" t="str">
        <f t="shared" si="1"/>
        <v>Habiba Akter Mou</v>
      </c>
      <c r="D37" s="27">
        <f t="shared" si="2"/>
        <v>12</v>
      </c>
      <c r="E37" s="46">
        <f t="shared" si="8"/>
        <v>16</v>
      </c>
      <c r="F37" s="46">
        <f t="shared" si="3"/>
        <v>12</v>
      </c>
      <c r="G37" s="47">
        <f t="shared" si="4"/>
        <v>23</v>
      </c>
      <c r="H37" s="47">
        <f t="shared" si="5"/>
        <v>18</v>
      </c>
      <c r="I37" s="48">
        <f t="shared" si="6"/>
        <v>81</v>
      </c>
      <c r="J37" s="49">
        <f t="shared" ref="J37:J49" si="10">I37/100</f>
        <v>0.81</v>
      </c>
      <c r="K37" s="50" t="str">
        <f>VLOOKUP(I37,GradingPolicy!$B$2:$C$11,2)</f>
        <v>A- (Minus)</v>
      </c>
      <c r="L37" s="3"/>
      <c r="M37" s="3"/>
      <c r="N37" s="27">
        <v>12</v>
      </c>
      <c r="O37" s="27">
        <v>16</v>
      </c>
      <c r="P37" s="27">
        <v>12</v>
      </c>
      <c r="Q37" s="27">
        <v>23</v>
      </c>
      <c r="R37" s="53">
        <v>18</v>
      </c>
      <c r="S37" s="55">
        <v>201014074</v>
      </c>
      <c r="T37" s="54" t="s">
        <v>96</v>
      </c>
      <c r="U37" s="3"/>
      <c r="V37" s="3"/>
      <c r="W37" s="3"/>
    </row>
    <row r="38" spans="1:23" s="52" customFormat="1" ht="15.75" customHeight="1">
      <c r="A38" s="41">
        <v>29</v>
      </c>
      <c r="B38" s="41">
        <f t="shared" si="0"/>
        <v>201014077</v>
      </c>
      <c r="C38" s="51" t="str">
        <f t="shared" si="1"/>
        <v>Ahammad Ullah</v>
      </c>
      <c r="D38" s="27">
        <f t="shared" si="2"/>
        <v>15</v>
      </c>
      <c r="E38" s="46">
        <f t="shared" si="8"/>
        <v>17</v>
      </c>
      <c r="F38" s="46">
        <f t="shared" si="3"/>
        <v>13</v>
      </c>
      <c r="G38" s="47">
        <f t="shared" si="4"/>
        <v>19</v>
      </c>
      <c r="H38" s="47">
        <f t="shared" si="5"/>
        <v>24</v>
      </c>
      <c r="I38" s="48">
        <f t="shared" si="6"/>
        <v>88</v>
      </c>
      <c r="J38" s="49">
        <f t="shared" si="10"/>
        <v>0.88</v>
      </c>
      <c r="K38" s="50" t="str">
        <f>VLOOKUP(I38,GradingPolicy!$B$2:$C$11,2)</f>
        <v>A (Plain)</v>
      </c>
      <c r="L38" s="3"/>
      <c r="M38" s="3"/>
      <c r="N38" s="27">
        <v>15</v>
      </c>
      <c r="O38" s="27">
        <v>17</v>
      </c>
      <c r="P38" s="27">
        <v>13</v>
      </c>
      <c r="Q38" s="27">
        <v>19</v>
      </c>
      <c r="R38" s="53">
        <v>24</v>
      </c>
      <c r="S38" s="55">
        <v>201014077</v>
      </c>
      <c r="T38" s="54" t="s">
        <v>97</v>
      </c>
      <c r="U38" s="3"/>
      <c r="V38" s="3"/>
      <c r="W38" s="3"/>
    </row>
    <row r="39" spans="1:23" s="52" customFormat="1" ht="15.75" customHeight="1">
      <c r="A39" s="42">
        <v>30</v>
      </c>
      <c r="B39" s="41">
        <f t="shared" si="0"/>
        <v>201014081</v>
      </c>
      <c r="C39" s="51" t="str">
        <f t="shared" si="1"/>
        <v>Shakil Ahmed Shawon</v>
      </c>
      <c r="D39" s="27">
        <f t="shared" si="2"/>
        <v>8</v>
      </c>
      <c r="E39" s="46">
        <f t="shared" si="8"/>
        <v>15</v>
      </c>
      <c r="F39" s="46">
        <f t="shared" si="3"/>
        <v>11</v>
      </c>
      <c r="G39" s="47">
        <f t="shared" si="4"/>
        <v>24</v>
      </c>
      <c r="H39" s="47">
        <f t="shared" si="5"/>
        <v>14</v>
      </c>
      <c r="I39" s="48">
        <f t="shared" si="6"/>
        <v>72</v>
      </c>
      <c r="J39" s="49">
        <f t="shared" si="10"/>
        <v>0.72</v>
      </c>
      <c r="K39" s="50" t="str">
        <f>VLOOKUP(I39,GradingPolicy!$B$2:$C$11,2)</f>
        <v>B (Plain)</v>
      </c>
      <c r="L39" s="3"/>
      <c r="M39" s="3"/>
      <c r="N39" s="27">
        <v>8</v>
      </c>
      <c r="O39" s="27">
        <v>15</v>
      </c>
      <c r="P39" s="27">
        <v>11</v>
      </c>
      <c r="Q39" s="27">
        <v>24</v>
      </c>
      <c r="R39" s="53">
        <v>14</v>
      </c>
      <c r="S39" s="55">
        <v>201014081</v>
      </c>
      <c r="T39" s="54" t="s">
        <v>98</v>
      </c>
      <c r="U39" s="3"/>
      <c r="V39" s="3"/>
      <c r="W39" s="3"/>
    </row>
    <row r="40" spans="1:23" s="52" customFormat="1" ht="15.75" customHeight="1">
      <c r="A40" s="41">
        <v>31</v>
      </c>
      <c r="B40" s="41">
        <f t="shared" si="0"/>
        <v>201014082</v>
      </c>
      <c r="C40" s="51" t="str">
        <f t="shared" si="1"/>
        <v>Md. Mehedi Hasan</v>
      </c>
      <c r="D40" s="27">
        <f t="shared" si="2"/>
        <v>15</v>
      </c>
      <c r="E40" s="46">
        <f t="shared" si="8"/>
        <v>18</v>
      </c>
      <c r="F40" s="46">
        <f t="shared" si="3"/>
        <v>14</v>
      </c>
      <c r="G40" s="47">
        <f t="shared" si="4"/>
        <v>22</v>
      </c>
      <c r="H40" s="47">
        <f t="shared" si="5"/>
        <v>23</v>
      </c>
      <c r="I40" s="48">
        <f t="shared" si="6"/>
        <v>92</v>
      </c>
      <c r="J40" s="49">
        <f t="shared" si="10"/>
        <v>0.92</v>
      </c>
      <c r="K40" s="50" t="str">
        <f>VLOOKUP(I40,GradingPolicy!$B$2:$C$11,2)</f>
        <v>A (Plain)</v>
      </c>
      <c r="L40" s="3"/>
      <c r="M40" s="3"/>
      <c r="N40" s="27">
        <v>15</v>
      </c>
      <c r="O40" s="27">
        <v>18</v>
      </c>
      <c r="P40" s="27">
        <v>14</v>
      </c>
      <c r="Q40" s="27">
        <v>22</v>
      </c>
      <c r="R40" s="53">
        <v>23</v>
      </c>
      <c r="S40" s="55">
        <v>201014082</v>
      </c>
      <c r="T40" s="54" t="s">
        <v>99</v>
      </c>
      <c r="U40" s="3"/>
      <c r="V40" s="3"/>
      <c r="W40" s="3"/>
    </row>
    <row r="41" spans="1:23" s="52" customFormat="1" ht="15.75" customHeight="1">
      <c r="A41" s="42">
        <v>32</v>
      </c>
      <c r="B41" s="41">
        <f t="shared" si="0"/>
        <v>201014083</v>
      </c>
      <c r="C41" s="51" t="str">
        <f t="shared" si="1"/>
        <v>Md Arif Fuad Akash</v>
      </c>
      <c r="D41" s="27">
        <f t="shared" si="2"/>
        <v>12</v>
      </c>
      <c r="E41" s="46">
        <f t="shared" si="8"/>
        <v>16</v>
      </c>
      <c r="F41" s="46">
        <f t="shared" si="3"/>
        <v>12</v>
      </c>
      <c r="G41" s="47">
        <f t="shared" si="4"/>
        <v>24</v>
      </c>
      <c r="H41" s="47">
        <f t="shared" si="5"/>
        <v>16</v>
      </c>
      <c r="I41" s="48">
        <f t="shared" si="6"/>
        <v>80</v>
      </c>
      <c r="J41" s="49">
        <f t="shared" si="10"/>
        <v>0.8</v>
      </c>
      <c r="K41" s="50" t="str">
        <f>VLOOKUP(I41,GradingPolicy!$B$2:$C$11,2)</f>
        <v>A- (Minus)</v>
      </c>
      <c r="L41" s="3"/>
      <c r="M41" s="3"/>
      <c r="N41" s="27">
        <v>12</v>
      </c>
      <c r="O41" s="27">
        <v>16</v>
      </c>
      <c r="P41" s="27">
        <v>12</v>
      </c>
      <c r="Q41" s="27">
        <v>24</v>
      </c>
      <c r="R41" s="53">
        <v>16</v>
      </c>
      <c r="S41" s="55">
        <v>201014083</v>
      </c>
      <c r="T41" s="54" t="s">
        <v>100</v>
      </c>
      <c r="U41" s="3"/>
      <c r="V41" s="3"/>
      <c r="W41" s="3"/>
    </row>
    <row r="42" spans="1:23" s="52" customFormat="1" ht="15.75" customHeight="1">
      <c r="A42" s="41">
        <v>33</v>
      </c>
      <c r="B42" s="41">
        <f t="shared" si="0"/>
        <v>201014085</v>
      </c>
      <c r="C42" s="51" t="str">
        <f t="shared" si="1"/>
        <v>Mridul Ghosh</v>
      </c>
      <c r="D42" s="27">
        <f t="shared" si="2"/>
        <v>15</v>
      </c>
      <c r="E42" s="46">
        <f t="shared" si="8"/>
        <v>17</v>
      </c>
      <c r="F42" s="46">
        <f t="shared" si="3"/>
        <v>13</v>
      </c>
      <c r="G42" s="47">
        <f t="shared" si="4"/>
        <v>24</v>
      </c>
      <c r="H42" s="47">
        <f t="shared" si="5"/>
        <v>18</v>
      </c>
      <c r="I42" s="48">
        <f t="shared" si="6"/>
        <v>87</v>
      </c>
      <c r="J42" s="49">
        <f t="shared" si="10"/>
        <v>0.87</v>
      </c>
      <c r="K42" s="50" t="str">
        <f>VLOOKUP(I42,GradingPolicy!$B$2:$C$11,2)</f>
        <v>A (Plain)</v>
      </c>
      <c r="L42" s="3"/>
      <c r="M42" s="3"/>
      <c r="N42" s="27">
        <v>15</v>
      </c>
      <c r="O42" s="27">
        <v>17</v>
      </c>
      <c r="P42" s="27">
        <v>13</v>
      </c>
      <c r="Q42" s="27">
        <v>24</v>
      </c>
      <c r="R42" s="53">
        <v>18</v>
      </c>
      <c r="S42" s="55">
        <v>201014085</v>
      </c>
      <c r="T42" s="54" t="s">
        <v>101</v>
      </c>
      <c r="U42" s="3"/>
      <c r="V42" s="3"/>
      <c r="W42" s="3"/>
    </row>
    <row r="43" spans="1:23" s="52" customFormat="1" ht="15.75" customHeight="1">
      <c r="A43" s="42">
        <v>34</v>
      </c>
      <c r="B43" s="41">
        <f t="shared" si="0"/>
        <v>201014086</v>
      </c>
      <c r="C43" s="51" t="str">
        <f t="shared" si="1"/>
        <v>Anika Tahsin Momo</v>
      </c>
      <c r="D43" s="27">
        <f t="shared" si="2"/>
        <v>15</v>
      </c>
      <c r="E43" s="46">
        <f t="shared" si="8"/>
        <v>17</v>
      </c>
      <c r="F43" s="46">
        <f t="shared" si="3"/>
        <v>13</v>
      </c>
      <c r="G43" s="47">
        <f t="shared" si="4"/>
        <v>19</v>
      </c>
      <c r="H43" s="47">
        <f t="shared" si="5"/>
        <v>23</v>
      </c>
      <c r="I43" s="48">
        <f t="shared" si="6"/>
        <v>87</v>
      </c>
      <c r="J43" s="49">
        <f t="shared" si="10"/>
        <v>0.87</v>
      </c>
      <c r="K43" s="50" t="str">
        <f>VLOOKUP(I43,GradingPolicy!$B$2:$C$11,2)</f>
        <v>A (Plain)</v>
      </c>
      <c r="L43" s="3"/>
      <c r="M43" s="3"/>
      <c r="N43" s="27">
        <v>15</v>
      </c>
      <c r="O43" s="27">
        <v>17</v>
      </c>
      <c r="P43" s="27">
        <v>13</v>
      </c>
      <c r="Q43" s="27">
        <v>19</v>
      </c>
      <c r="R43" s="53">
        <v>23</v>
      </c>
      <c r="S43" s="55">
        <v>201014086</v>
      </c>
      <c r="T43" s="54" t="s">
        <v>102</v>
      </c>
      <c r="U43" s="3"/>
      <c r="V43" s="3"/>
      <c r="W43" s="3"/>
    </row>
    <row r="44" spans="1:23" s="52" customFormat="1" ht="15.75" customHeight="1">
      <c r="A44" s="41">
        <v>35</v>
      </c>
      <c r="B44" s="41">
        <f t="shared" si="0"/>
        <v>201014089</v>
      </c>
      <c r="C44" s="51" t="str">
        <f t="shared" si="1"/>
        <v>Md. Yusuf Hossain</v>
      </c>
      <c r="D44" s="27">
        <f t="shared" si="2"/>
        <v>12</v>
      </c>
      <c r="E44" s="46">
        <f t="shared" si="8"/>
        <v>18</v>
      </c>
      <c r="F44" s="46">
        <f t="shared" si="3"/>
        <v>14</v>
      </c>
      <c r="G44" s="47">
        <f t="shared" si="4"/>
        <v>24</v>
      </c>
      <c r="H44" s="47">
        <f t="shared" si="5"/>
        <v>22</v>
      </c>
      <c r="I44" s="48">
        <f t="shared" si="6"/>
        <v>90</v>
      </c>
      <c r="J44" s="49">
        <f t="shared" si="10"/>
        <v>0.9</v>
      </c>
      <c r="K44" s="50" t="str">
        <f>VLOOKUP(I44,GradingPolicy!$B$2:$C$11,2)</f>
        <v>A (Plain)</v>
      </c>
      <c r="L44" s="3"/>
      <c r="M44" s="3"/>
      <c r="N44" s="27">
        <v>12</v>
      </c>
      <c r="O44" s="27">
        <v>18</v>
      </c>
      <c r="P44" s="27">
        <v>14</v>
      </c>
      <c r="Q44" s="27">
        <v>24</v>
      </c>
      <c r="R44" s="53">
        <v>22</v>
      </c>
      <c r="S44" s="55">
        <v>201014089</v>
      </c>
      <c r="T44" s="54" t="s">
        <v>103</v>
      </c>
      <c r="U44" s="3"/>
      <c r="V44" s="3"/>
      <c r="W44" s="3"/>
    </row>
    <row r="45" spans="1:23" s="52" customFormat="1" ht="15.75" customHeight="1">
      <c r="A45" s="42">
        <v>36</v>
      </c>
      <c r="B45" s="41">
        <f t="shared" si="0"/>
        <v>201014093</v>
      </c>
      <c r="C45" s="51" t="str">
        <f t="shared" si="1"/>
        <v>Saiba Tahsin Islam Sheherin</v>
      </c>
      <c r="D45" s="27">
        <f t="shared" si="2"/>
        <v>8</v>
      </c>
      <c r="E45" s="46">
        <f t="shared" si="8"/>
        <v>14</v>
      </c>
      <c r="F45" s="46">
        <f t="shared" si="3"/>
        <v>11</v>
      </c>
      <c r="G45" s="47">
        <f t="shared" si="4"/>
        <v>17</v>
      </c>
      <c r="H45" s="47">
        <f t="shared" si="5"/>
        <v>18</v>
      </c>
      <c r="I45" s="48">
        <f t="shared" si="6"/>
        <v>68</v>
      </c>
      <c r="J45" s="49">
        <f t="shared" si="10"/>
        <v>0.68</v>
      </c>
      <c r="K45" s="50" t="str">
        <f>VLOOKUP(I45,GradingPolicy!$B$2:$C$11,2)</f>
        <v>B- (Minus)</v>
      </c>
      <c r="L45" s="3"/>
      <c r="M45" s="3"/>
      <c r="N45" s="27">
        <v>8</v>
      </c>
      <c r="O45" s="27">
        <v>14</v>
      </c>
      <c r="P45" s="27">
        <v>11</v>
      </c>
      <c r="Q45" s="27">
        <v>17</v>
      </c>
      <c r="R45" s="53">
        <v>18</v>
      </c>
      <c r="S45" s="55">
        <v>201014093</v>
      </c>
      <c r="T45" s="54" t="s">
        <v>104</v>
      </c>
      <c r="U45" s="3"/>
      <c r="V45" s="3"/>
      <c r="W45" s="3"/>
    </row>
    <row r="46" spans="1:23" s="56" customFormat="1" ht="15.75" customHeight="1">
      <c r="A46" s="41">
        <v>37</v>
      </c>
      <c r="B46" s="41">
        <f t="shared" si="0"/>
        <v>201014097</v>
      </c>
      <c r="C46" s="51" t="str">
        <f t="shared" si="1"/>
        <v>Md.Rashiq -Ul- Hoque</v>
      </c>
      <c r="D46" s="27">
        <f t="shared" si="2"/>
        <v>15</v>
      </c>
      <c r="E46" s="46">
        <f t="shared" si="8"/>
        <v>17</v>
      </c>
      <c r="F46" s="46">
        <f t="shared" si="3"/>
        <v>13</v>
      </c>
      <c r="G46" s="47">
        <f t="shared" si="4"/>
        <v>24</v>
      </c>
      <c r="H46" s="47">
        <f t="shared" si="5"/>
        <v>19</v>
      </c>
      <c r="I46" s="48">
        <f t="shared" si="6"/>
        <v>88</v>
      </c>
      <c r="J46" s="49">
        <f t="shared" si="10"/>
        <v>0.88</v>
      </c>
      <c r="K46" s="50" t="str">
        <f>VLOOKUP(I46,GradingPolicy!$B$2:$C$11,2)</f>
        <v>A (Plain)</v>
      </c>
      <c r="L46" s="3"/>
      <c r="M46" s="3"/>
      <c r="N46" s="27">
        <v>15</v>
      </c>
      <c r="O46" s="27">
        <v>17</v>
      </c>
      <c r="P46" s="27">
        <v>13</v>
      </c>
      <c r="Q46" s="27">
        <v>24</v>
      </c>
      <c r="R46" s="53">
        <v>19</v>
      </c>
      <c r="S46" s="55">
        <v>201014097</v>
      </c>
      <c r="T46" s="54" t="s">
        <v>105</v>
      </c>
      <c r="U46" s="3"/>
      <c r="V46" s="3"/>
      <c r="W46" s="3"/>
    </row>
    <row r="47" spans="1:23" s="56" customFormat="1" ht="15.75" customHeight="1">
      <c r="A47" s="42">
        <v>38</v>
      </c>
      <c r="B47" s="41">
        <f t="shared" si="0"/>
        <v>201014108</v>
      </c>
      <c r="C47" s="51" t="str">
        <f t="shared" si="1"/>
        <v>Redoy Hasan</v>
      </c>
      <c r="D47" s="27">
        <f t="shared" si="2"/>
        <v>8</v>
      </c>
      <c r="E47" s="46">
        <f t="shared" si="8"/>
        <v>0</v>
      </c>
      <c r="F47" s="46">
        <f t="shared" si="3"/>
        <v>0</v>
      </c>
      <c r="G47" s="47">
        <f t="shared" si="4"/>
        <v>0</v>
      </c>
      <c r="H47" s="47">
        <f t="shared" si="5"/>
        <v>0</v>
      </c>
      <c r="I47" s="48">
        <f t="shared" si="6"/>
        <v>8</v>
      </c>
      <c r="J47" s="49">
        <f t="shared" si="10"/>
        <v>0.08</v>
      </c>
      <c r="K47" s="50" t="str">
        <f>VLOOKUP(I47,GradingPolicy!$B$2:$C$11,2)</f>
        <v>F (Fail)</v>
      </c>
      <c r="L47" s="3"/>
      <c r="M47" s="3"/>
      <c r="N47" s="27">
        <v>8</v>
      </c>
      <c r="O47" s="27">
        <v>0</v>
      </c>
      <c r="P47" s="27">
        <v>0</v>
      </c>
      <c r="Q47" s="27">
        <v>0</v>
      </c>
      <c r="R47" s="53">
        <v>0</v>
      </c>
      <c r="S47" s="55">
        <v>201014108</v>
      </c>
      <c r="T47" s="54" t="s">
        <v>106</v>
      </c>
      <c r="U47" s="3"/>
      <c r="V47" s="3"/>
      <c r="W47" s="3"/>
    </row>
    <row r="48" spans="1:23" s="56" customFormat="1" ht="15.75" customHeight="1">
      <c r="A48" s="41">
        <v>39</v>
      </c>
      <c r="B48" s="41">
        <f t="shared" si="0"/>
        <v>201014110</v>
      </c>
      <c r="C48" s="51" t="str">
        <f t="shared" si="1"/>
        <v>Antor Das</v>
      </c>
      <c r="D48" s="27">
        <f t="shared" si="2"/>
        <v>12</v>
      </c>
      <c r="E48" s="46">
        <f t="shared" si="8"/>
        <v>15</v>
      </c>
      <c r="F48" s="46">
        <f t="shared" si="3"/>
        <v>11</v>
      </c>
      <c r="G48" s="47">
        <f t="shared" si="4"/>
        <v>17</v>
      </c>
      <c r="H48" s="47">
        <f t="shared" si="5"/>
        <v>20</v>
      </c>
      <c r="I48" s="48">
        <f t="shared" si="6"/>
        <v>75</v>
      </c>
      <c r="J48" s="49">
        <f t="shared" si="10"/>
        <v>0.75</v>
      </c>
      <c r="K48" s="50" t="str">
        <f>VLOOKUP(I48,GradingPolicy!$B$2:$C$11,2)</f>
        <v>B+ (Plus)</v>
      </c>
      <c r="L48" s="3"/>
      <c r="M48" s="3"/>
      <c r="N48" s="27">
        <v>12</v>
      </c>
      <c r="O48" s="27">
        <v>15</v>
      </c>
      <c r="P48" s="27">
        <v>11</v>
      </c>
      <c r="Q48" s="27">
        <v>17</v>
      </c>
      <c r="R48" s="53">
        <v>20</v>
      </c>
      <c r="S48" s="55">
        <v>201014110</v>
      </c>
      <c r="T48" s="54" t="s">
        <v>107</v>
      </c>
      <c r="U48" s="3"/>
      <c r="V48" s="3"/>
      <c r="W48" s="3"/>
    </row>
    <row r="49" spans="1:23" s="56" customFormat="1" ht="15.75" customHeight="1">
      <c r="A49" s="42">
        <v>40</v>
      </c>
      <c r="B49" s="41">
        <f t="shared" si="0"/>
        <v>201014114</v>
      </c>
      <c r="C49" s="51" t="str">
        <f t="shared" si="1"/>
        <v>Nilasha Mondal</v>
      </c>
      <c r="D49" s="27">
        <f t="shared" si="2"/>
        <v>15</v>
      </c>
      <c r="E49" s="46">
        <f t="shared" si="8"/>
        <v>18</v>
      </c>
      <c r="F49" s="46">
        <f t="shared" si="3"/>
        <v>13</v>
      </c>
      <c r="G49" s="47">
        <f t="shared" si="4"/>
        <v>19</v>
      </c>
      <c r="H49" s="47">
        <f t="shared" si="5"/>
        <v>25</v>
      </c>
      <c r="I49" s="48">
        <f t="shared" si="6"/>
        <v>90</v>
      </c>
      <c r="J49" s="49">
        <f t="shared" si="10"/>
        <v>0.9</v>
      </c>
      <c r="K49" s="50" t="str">
        <f>VLOOKUP(I49,GradingPolicy!$B$2:$C$11,2)</f>
        <v>A (Plain)</v>
      </c>
      <c r="L49" s="3"/>
      <c r="M49" s="3"/>
      <c r="N49" s="27">
        <v>15</v>
      </c>
      <c r="O49" s="27">
        <v>18</v>
      </c>
      <c r="P49" s="27">
        <v>13</v>
      </c>
      <c r="Q49" s="27">
        <v>19</v>
      </c>
      <c r="R49" s="53">
        <v>25</v>
      </c>
      <c r="S49" s="55">
        <v>201014114</v>
      </c>
      <c r="T49" s="54" t="s">
        <v>108</v>
      </c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16" t="s">
        <v>41</v>
      </c>
      <c r="C52" s="16" t="s">
        <v>42</v>
      </c>
      <c r="D52" s="28"/>
      <c r="E52" s="29" t="s">
        <v>0</v>
      </c>
      <c r="F52" s="29" t="s">
        <v>2</v>
      </c>
      <c r="G52" s="19" t="s">
        <v>43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24" t="s">
        <v>44</v>
      </c>
      <c r="C53" s="30">
        <v>15</v>
      </c>
      <c r="D53" s="31"/>
      <c r="E53" s="32" t="s">
        <v>21</v>
      </c>
      <c r="F53" s="33" t="s">
        <v>45</v>
      </c>
      <c r="G53" s="26">
        <f>COUNTIF(K10:K49, "A+ (Plus)")</f>
        <v>1</v>
      </c>
      <c r="H53" s="3"/>
      <c r="I53" s="3"/>
      <c r="J53" s="3"/>
      <c r="K53" s="3"/>
      <c r="L53" s="3"/>
      <c r="M53" s="34" t="s">
        <v>46</v>
      </c>
      <c r="N53" s="25">
        <f>MAX(N10:N49)</f>
        <v>15</v>
      </c>
      <c r="O53" s="39">
        <f>MAX(O10:O49)</f>
        <v>19</v>
      </c>
      <c r="P53" s="39">
        <f>MAX(P10:P49)</f>
        <v>14</v>
      </c>
      <c r="Q53" s="39">
        <f>MAX(Q10:Q49)</f>
        <v>24</v>
      </c>
      <c r="R53" s="39">
        <f>MAX(R10:R49)</f>
        <v>25</v>
      </c>
      <c r="S53" s="3"/>
      <c r="T53" s="3"/>
      <c r="U53" s="3"/>
      <c r="V53" s="3"/>
      <c r="W53" s="3"/>
    </row>
    <row r="54" spans="1:23" ht="15.75" customHeight="1">
      <c r="A54" s="3"/>
      <c r="B54" s="24" t="s">
        <v>49</v>
      </c>
      <c r="C54" s="30">
        <v>20</v>
      </c>
      <c r="D54" s="31"/>
      <c r="E54" s="32" t="s">
        <v>19</v>
      </c>
      <c r="F54" s="26" t="s">
        <v>47</v>
      </c>
      <c r="G54" s="26">
        <f>COUNTIF(K10:K49, "A (Plain)")</f>
        <v>14</v>
      </c>
      <c r="H54" s="3"/>
      <c r="I54" s="3"/>
      <c r="J54" s="3"/>
      <c r="K54" s="3"/>
      <c r="L54" s="3"/>
      <c r="M54" s="34" t="s">
        <v>48</v>
      </c>
      <c r="N54" s="25">
        <f>AVERAGE(N10:N49)</f>
        <v>12.475</v>
      </c>
      <c r="O54" s="25">
        <f>AVERAGE(O10:O49)</f>
        <v>14.9</v>
      </c>
      <c r="P54" s="25">
        <f>AVERAGE(P10:P49)</f>
        <v>11.25</v>
      </c>
      <c r="Q54" s="25">
        <f>AVERAGE(Q10:Q49)</f>
        <v>19.3</v>
      </c>
      <c r="R54" s="25">
        <f>AVERAGE(R10:R49)</f>
        <v>18.074999999999999</v>
      </c>
      <c r="S54" s="3"/>
      <c r="T54" s="3"/>
      <c r="U54" s="3"/>
      <c r="V54" s="3"/>
      <c r="W54" s="3"/>
    </row>
    <row r="55" spans="1:23" ht="15.75" customHeight="1">
      <c r="A55" s="3"/>
      <c r="B55" s="24" t="s">
        <v>32</v>
      </c>
      <c r="C55" s="30">
        <v>15</v>
      </c>
      <c r="D55" s="31"/>
      <c r="E55" s="32" t="s">
        <v>17</v>
      </c>
      <c r="F55" s="26" t="s">
        <v>50</v>
      </c>
      <c r="G55" s="26">
        <f>COUNTIF(K10:K49, "A- (Minus)")</f>
        <v>8</v>
      </c>
      <c r="H55" s="3"/>
      <c r="I55" s="3"/>
      <c r="J55" s="3"/>
      <c r="K55" s="3"/>
      <c r="L55" s="3"/>
      <c r="M55" s="34" t="s">
        <v>51</v>
      </c>
      <c r="N55" s="25">
        <f>MIN(N10:N49)</f>
        <v>8</v>
      </c>
      <c r="O55" s="39">
        <f>MIN(O10:O49)</f>
        <v>0</v>
      </c>
      <c r="P55" s="39">
        <f>MIN(P10:P49)</f>
        <v>0</v>
      </c>
      <c r="Q55" s="39">
        <f>MIN(Q10:Q49)</f>
        <v>0</v>
      </c>
      <c r="R55" s="39">
        <f>MIN(R10:R49)</f>
        <v>0</v>
      </c>
      <c r="S55" s="3"/>
      <c r="T55" s="3"/>
      <c r="U55" s="3"/>
      <c r="V55" s="3"/>
      <c r="W55" s="3"/>
    </row>
    <row r="56" spans="1:23" ht="15.75" customHeight="1">
      <c r="A56" s="3"/>
      <c r="B56" s="24" t="s">
        <v>23</v>
      </c>
      <c r="C56" s="36">
        <v>25</v>
      </c>
      <c r="D56" s="31"/>
      <c r="E56" s="32" t="s">
        <v>15</v>
      </c>
      <c r="F56" s="26" t="s">
        <v>52</v>
      </c>
      <c r="G56" s="26">
        <f>COUNTIF(K10:K49, "B+ (Plus)")</f>
        <v>6</v>
      </c>
      <c r="H56" s="3"/>
      <c r="I56" s="3"/>
      <c r="J56" s="3"/>
      <c r="K56" s="3"/>
      <c r="L56" s="3"/>
      <c r="M56" s="3"/>
      <c r="N56" s="3"/>
      <c r="O56" s="35"/>
      <c r="P56" s="35"/>
      <c r="Q56" s="35"/>
      <c r="R56" s="35"/>
      <c r="S56" s="3"/>
      <c r="T56" s="3"/>
      <c r="U56" s="3"/>
      <c r="V56" s="3"/>
      <c r="W56" s="3"/>
    </row>
    <row r="57" spans="1:23" ht="15.75" customHeight="1">
      <c r="A57" s="3"/>
      <c r="B57" s="24" t="s">
        <v>24</v>
      </c>
      <c r="C57" s="30">
        <v>25</v>
      </c>
      <c r="D57" s="31"/>
      <c r="E57" s="32" t="s">
        <v>13</v>
      </c>
      <c r="F57" s="26" t="s">
        <v>53</v>
      </c>
      <c r="G57" s="26">
        <f>COUNTIF(K10:K49, "B (Plain)")</f>
        <v>5</v>
      </c>
      <c r="H57" s="3"/>
      <c r="I57" s="3"/>
      <c r="J57" s="3"/>
      <c r="K57" s="3"/>
      <c r="L57" s="3"/>
      <c r="M57" s="3"/>
      <c r="N57" s="3"/>
      <c r="O57" s="35"/>
      <c r="P57" s="35"/>
      <c r="Q57" s="35"/>
      <c r="R57" s="35"/>
      <c r="S57" s="3"/>
      <c r="T57" s="3"/>
      <c r="U57" s="3"/>
      <c r="V57" s="3"/>
      <c r="W57" s="3"/>
    </row>
    <row r="58" spans="1:23" ht="15.75" customHeight="1">
      <c r="A58" s="3"/>
      <c r="B58" s="24" t="s">
        <v>25</v>
      </c>
      <c r="C58" s="24">
        <f>SUM(C53:C57)</f>
        <v>100</v>
      </c>
      <c r="D58" s="31"/>
      <c r="E58" s="32" t="s">
        <v>11</v>
      </c>
      <c r="F58" s="26" t="s">
        <v>54</v>
      </c>
      <c r="G58" s="26">
        <f>COUNTIF(K10:K49, "B- (Minus)")</f>
        <v>2</v>
      </c>
      <c r="H58" s="3"/>
      <c r="I58" s="3"/>
      <c r="J58" s="3"/>
      <c r="K58" s="3"/>
      <c r="L58" s="3"/>
      <c r="M58" s="3"/>
      <c r="N58" s="3"/>
      <c r="O58" s="35"/>
      <c r="P58" s="35"/>
      <c r="Q58" s="35"/>
      <c r="R58" s="35"/>
      <c r="S58" s="3"/>
      <c r="T58" s="3"/>
      <c r="U58" s="3"/>
      <c r="V58" s="3"/>
      <c r="W58" s="3"/>
    </row>
    <row r="59" spans="1:23" ht="15.75" customHeight="1">
      <c r="A59" s="3"/>
      <c r="D59" s="31"/>
      <c r="E59" s="32" t="s">
        <v>9</v>
      </c>
      <c r="F59" s="26" t="s">
        <v>55</v>
      </c>
      <c r="G59" s="26">
        <f>COUNTIF(K10:K49, "C+ (Plus)")</f>
        <v>0</v>
      </c>
      <c r="H59" s="3"/>
      <c r="I59" s="3"/>
      <c r="J59" s="3"/>
      <c r="K59" s="3"/>
      <c r="L59" s="3"/>
      <c r="M59" s="3"/>
      <c r="N59" s="3"/>
      <c r="O59" s="35"/>
      <c r="P59" s="35"/>
      <c r="Q59" s="35"/>
      <c r="R59" s="35"/>
      <c r="S59" s="3"/>
      <c r="T59" s="3"/>
      <c r="U59" s="3"/>
      <c r="V59" s="3"/>
      <c r="W59" s="3"/>
    </row>
    <row r="60" spans="1:23" ht="15.75" customHeight="1">
      <c r="A60" s="3"/>
      <c r="D60" s="37"/>
      <c r="E60" s="32" t="s">
        <v>7</v>
      </c>
      <c r="F60" s="26" t="s">
        <v>56</v>
      </c>
      <c r="G60" s="26">
        <f>COUNTIF(K10:K49, "C (Plain)")</f>
        <v>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2" t="s">
        <v>5</v>
      </c>
      <c r="F61" s="26" t="s">
        <v>57</v>
      </c>
      <c r="G61" s="26">
        <f>COUNTIF(K10:K49, "D (Plain)")</f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2" t="s">
        <v>3</v>
      </c>
      <c r="F62" s="26" t="s">
        <v>58</v>
      </c>
      <c r="G62" s="26">
        <f>COUNTIF(K10:K49, "F (Fail)")</f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8" t="s">
        <v>59</v>
      </c>
      <c r="F63" s="26" t="s">
        <v>60</v>
      </c>
      <c r="G63" s="26">
        <f>COUNTIF(K10:K49, "I (Incomplete)")</f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63" t="str">
        <f>GradeSheet!$G$5</f>
        <v>Satyaki Das</v>
      </c>
      <c r="C64" s="64"/>
      <c r="D64" s="3"/>
      <c r="E64" s="38" t="s">
        <v>61</v>
      </c>
      <c r="F64" s="26" t="s">
        <v>62</v>
      </c>
      <c r="G64" s="26">
        <f>COUNTIF(K10:K49, "W (Withdrawn)")</f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61" t="s">
        <v>68</v>
      </c>
      <c r="C65" s="62"/>
      <c r="D65" s="3"/>
      <c r="E65" s="38" t="s">
        <v>63</v>
      </c>
      <c r="F65" s="38"/>
      <c r="G65" s="26">
        <f>SUM(G53:G64)</f>
        <v>40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61" t="s">
        <v>64</v>
      </c>
      <c r="C66" s="62"/>
      <c r="D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75" customHeight="1"/>
    <row r="268" spans="1:23" ht="15.75" customHeight="1"/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mergeCells count="8">
    <mergeCell ref="G3:H3"/>
    <mergeCell ref="G2:H2"/>
    <mergeCell ref="A7:K7"/>
    <mergeCell ref="B66:C66"/>
    <mergeCell ref="B64:C64"/>
    <mergeCell ref="B65:C65"/>
    <mergeCell ref="G5:H5"/>
    <mergeCell ref="G4:H4"/>
  </mergeCells>
  <pageMargins left="0.75" right="0.75" top="1" bottom="1" header="0" footer="0"/>
  <pageSetup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C2" sqref="C2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2019-08-27T07:38:53Z</cp:lastPrinted>
  <dcterms:created xsi:type="dcterms:W3CDTF">2019-05-06T03:48:27Z</dcterms:created>
  <dcterms:modified xsi:type="dcterms:W3CDTF">2020-06-09T17:26:49Z</dcterms:modified>
</cp:coreProperties>
</file>