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results_cse306_sec1\"/>
    </mc:Choice>
  </mc:AlternateContent>
  <xr:revisionPtr revIDLastSave="0" documentId="13_ncr:1_{22F1A9C3-EC8F-4FE9-8D2B-AF10A2FDCF2C}" xr6:coauthVersionLast="45" xr6:coauthVersionMax="45" xr10:uidLastSave="{00000000-0000-0000-0000-000000000000}"/>
  <bookViews>
    <workbookView xWindow="-28920" yWindow="-120" windowWidth="29040" windowHeight="15840" tabRatio="744" activeTab="1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O41" i="1" l="1"/>
  <c r="P41" i="1"/>
  <c r="Q41" i="1"/>
  <c r="R41" i="1"/>
  <c r="N41" i="1"/>
  <c r="O40" i="1"/>
  <c r="P40" i="1"/>
  <c r="Q40" i="1"/>
  <c r="R40" i="1"/>
  <c r="N40" i="1"/>
  <c r="R39" i="1"/>
  <c r="Q39" i="1"/>
  <c r="P39" i="1"/>
  <c r="O39" i="1"/>
  <c r="N39" i="1"/>
  <c r="R9" i="1"/>
  <c r="Q9" i="1"/>
  <c r="P9" i="1"/>
  <c r="O9" i="1"/>
  <c r="N9" i="1"/>
  <c r="E13" i="1" l="1"/>
  <c r="I13" i="1" s="1"/>
  <c r="E21" i="1"/>
  <c r="I21" i="1" s="1"/>
  <c r="E29" i="1"/>
  <c r="I29" i="1" s="1"/>
  <c r="E11" i="1"/>
  <c r="I11" i="1" s="1"/>
  <c r="E20" i="1"/>
  <c r="I20" i="1" s="1"/>
  <c r="E14" i="1"/>
  <c r="I14" i="1" s="1"/>
  <c r="J14" i="1" s="1"/>
  <c r="E22" i="1"/>
  <c r="I22" i="1" s="1"/>
  <c r="J22" i="1" s="1"/>
  <c r="E30" i="1"/>
  <c r="I30" i="1" s="1"/>
  <c r="E17" i="1"/>
  <c r="I17" i="1" s="1"/>
  <c r="E19" i="1"/>
  <c r="I19" i="1" s="1"/>
  <c r="E12" i="1"/>
  <c r="I12" i="1" s="1"/>
  <c r="E15" i="1"/>
  <c r="I15" i="1" s="1"/>
  <c r="E23" i="1"/>
  <c r="I23" i="1" s="1"/>
  <c r="E31" i="1"/>
  <c r="I31" i="1" s="1"/>
  <c r="K31" i="1" s="1"/>
  <c r="E33" i="1"/>
  <c r="I33" i="1" s="1"/>
  <c r="J33" i="1" s="1"/>
  <c r="E27" i="1"/>
  <c r="I27" i="1" s="1"/>
  <c r="E10" i="1"/>
  <c r="E16" i="1"/>
  <c r="I16" i="1" s="1"/>
  <c r="K16" i="1" s="1"/>
  <c r="E24" i="1"/>
  <c r="I24" i="1" s="1"/>
  <c r="E32" i="1"/>
  <c r="I32" i="1" s="1"/>
  <c r="K32" i="1" s="1"/>
  <c r="E25" i="1"/>
  <c r="I25" i="1" s="1"/>
  <c r="J25" i="1" s="1"/>
  <c r="E35" i="1"/>
  <c r="I35" i="1" s="1"/>
  <c r="E28" i="1"/>
  <c r="I28" i="1" s="1"/>
  <c r="E18" i="1"/>
  <c r="I18" i="1" s="1"/>
  <c r="E26" i="1"/>
  <c r="I26" i="1" s="1"/>
  <c r="E34" i="1"/>
  <c r="I34" i="1" s="1"/>
  <c r="K14" i="1" l="1"/>
  <c r="K25" i="1"/>
  <c r="K22" i="1"/>
  <c r="J16" i="1"/>
  <c r="J20" i="1"/>
  <c r="K20" i="1"/>
  <c r="K23" i="1"/>
  <c r="J23" i="1"/>
  <c r="J11" i="1"/>
  <c r="K11" i="1"/>
  <c r="J34" i="1"/>
  <c r="K34" i="1"/>
  <c r="J15" i="1"/>
  <c r="K15" i="1"/>
  <c r="K17" i="1"/>
  <c r="J17" i="1"/>
  <c r="J31" i="1"/>
  <c r="K24" i="1"/>
  <c r="J24" i="1"/>
  <c r="K33" i="1"/>
  <c r="K26" i="1"/>
  <c r="J26" i="1"/>
  <c r="K28" i="1"/>
  <c r="J28" i="1"/>
  <c r="J18" i="1"/>
  <c r="K18" i="1"/>
  <c r="J12" i="1"/>
  <c r="K12" i="1"/>
  <c r="J32" i="1"/>
  <c r="J35" i="1"/>
  <c r="K35" i="1"/>
  <c r="J19" i="1"/>
  <c r="K19" i="1"/>
  <c r="J29" i="1"/>
  <c r="K29" i="1"/>
  <c r="J27" i="1"/>
  <c r="K27" i="1"/>
  <c r="K30" i="1"/>
  <c r="J30" i="1"/>
  <c r="K21" i="1"/>
  <c r="J21" i="1"/>
  <c r="J13" i="1"/>
  <c r="K13" i="1"/>
  <c r="B10" i="1" l="1"/>
  <c r="C10" i="1"/>
  <c r="H10" i="1"/>
  <c r="F10" i="1"/>
  <c r="D10" i="1"/>
  <c r="G10" i="1" l="1"/>
  <c r="B50" i="1" l="1"/>
  <c r="C44" i="1"/>
  <c r="H9" i="1"/>
  <c r="G9" i="1"/>
  <c r="F9" i="1"/>
  <c r="E9" i="1"/>
  <c r="D9" i="1"/>
  <c r="A7" i="1"/>
  <c r="I10" i="1" l="1"/>
  <c r="J10" i="1" s="1"/>
  <c r="K10" i="1" l="1"/>
  <c r="G50" i="1" l="1"/>
  <c r="G44" i="1"/>
  <c r="G48" i="1"/>
  <c r="G49" i="1"/>
  <c r="G47" i="1"/>
  <c r="G40" i="1"/>
  <c r="G42" i="1"/>
  <c r="G45" i="1"/>
  <c r="G41" i="1"/>
  <c r="G46" i="1"/>
  <c r="G39" i="1"/>
  <c r="G43" i="1"/>
  <c r="G51" i="1" l="1"/>
</calcChain>
</file>

<file path=xl/sharedStrings.xml><?xml version="1.0" encoding="utf-8"?>
<sst xmlns="http://schemas.openxmlformats.org/spreadsheetml/2006/main" count="113" uniqueCount="96">
  <si>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</si>
  <si>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</si>
  <si>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</si>
  <si>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</si>
  <si>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</si>
  <si>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</si>
  <si>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</si>
  <si>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</si>
  <si>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</si>
  <si>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</si>
  <si>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</si>
  <si>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</si>
  <si>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</si>
  <si>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</si>
  <si>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</si>
  <si>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</si>
  <si>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</si>
  <si>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</si>
  <si>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</si>
  <si>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</si>
  <si>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</si>
  <si>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</si>
  <si>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</si>
  <si>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</si>
  <si>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</si>
  <si>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</si>
  <si>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</si>
  <si>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</si>
  <si>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</si>
  <si>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</si>
  <si>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</si>
  <si>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</si>
  <si>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</si>
  <si>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</si>
  <si>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</si>
  <si>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</si>
  <si>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</si>
  <si>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</si>
  <si>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</si>
  <si>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</si>
  <si>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</si>
  <si>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</si>
  <si>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</si>
  <si>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</si>
  <si>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</si>
  <si>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</si>
  <si>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</si>
  <si>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</si>
  <si>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</si>
  <si>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</si>
  <si>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</si>
  <si>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</si>
  <si>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</si>
  <si>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</si>
  <si>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</si>
  <si>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</si>
  <si>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</si>
  <si>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</si>
  <si>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</si>
  <si>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</si>
  <si>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</si>
  <si>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</si>
  <si>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</si>
  <si>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</si>
  <si>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</si>
  <si>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</si>
  <si>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</si>
  <si>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Spring 2020</t>
  </si>
  <si>
    <t>Sanzida Akter</t>
  </si>
  <si>
    <t>CSE 306</t>
  </si>
  <si>
    <t>Algorithms Lab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</si>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</sst>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GradeSheet!$F$39:$F$50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GradeSheet!$G$39:$G$50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37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9"/>
  <sheetViews>
    <sheetView topLeftCell="A23" workbookViewId="0">
      <selection activeCell="H53" sqref="H5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5" t="s">
        <v>69</v>
      </c>
      <c r="H2" s="56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5" t="s">
        <v>70</v>
      </c>
      <c r="H3" s="56"/>
      <c r="I3" s="12" t="s">
        <v>29</v>
      </c>
      <c r="J3" s="13" t="s">
        <v>67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5" t="s">
        <v>65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306 [Algorithms Lab] (Section 1) [Semester - Spring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2" t="s">
        <v>36</v>
      </c>
      <c r="C9" s="42" t="s">
        <v>37</v>
      </c>
      <c r="D9" s="43" t="str">
        <f>CONCATENATE("Attendance (",GradeSheet!$C$39, ")")</f>
        <v>Attendance (15)</v>
      </c>
      <c r="E9" s="42" t="str">
        <f>CONCATENATE("Quiz (",GradeSheet!$C$40, ")")</f>
        <v>Quiz (20)</v>
      </c>
      <c r="F9" s="44" t="str">
        <f>CONCATENATE("Assignment (",GradeSheet!$C$41, ")")</f>
        <v>Assignment (15)</v>
      </c>
      <c r="G9" s="42" t="str">
        <f>CONCATENATE("Midterm (",GradeSheet!$C$42, ")")</f>
        <v>Midterm (25)</v>
      </c>
      <c r="H9" s="42" t="str">
        <f>CONCATENATE("Final (",GradeSheet!$C$43, ")")</f>
        <v>Final (25)</v>
      </c>
      <c r="I9" s="43" t="s">
        <v>38</v>
      </c>
      <c r="J9" s="43" t="s">
        <v>39</v>
      </c>
      <c r="K9" s="43" t="s">
        <v>40</v>
      </c>
      <c r="L9" s="21"/>
      <c r="M9" s="21"/>
      <c r="N9" s="22">
        <f>C39</f>
        <v>15</v>
      </c>
      <c r="O9" s="22">
        <f>C40</f>
        <v>20</v>
      </c>
      <c r="P9" s="22">
        <f>C41</f>
        <v>15</v>
      </c>
      <c r="Q9" s="22">
        <f>C42</f>
        <v>25</v>
      </c>
      <c r="R9" s="22">
        <f>C43</f>
        <v>25</v>
      </c>
      <c r="S9" s="42" t="s">
        <v>36</v>
      </c>
      <c r="T9" s="23" t="s">
        <v>37</v>
      </c>
      <c r="U9" s="21"/>
      <c r="V9" s="21"/>
      <c r="W9" s="21"/>
    </row>
    <row r="10" spans="1:23" ht="15.75" customHeight="1">
      <c r="A10" s="40">
        <v>1</v>
      </c>
      <c r="B10" s="40">
        <f t="shared" ref="B10:B35" si="0">S10</f>
        <v>151014006</v>
      </c>
      <c r="C10" s="50" t="str">
        <f t="shared" ref="C10:C35" si="1">T10</f>
        <v>Sanzida Akter</v>
      </c>
      <c r="D10" s="27">
        <f t="shared" ref="D10:D35" si="2">N10</f>
        <v>2</v>
      </c>
      <c r="E10" s="45">
        <f>ROUNDUP(((O10)/(O$9))*GradeSheet!$C$40,0)</f>
        <v>0</v>
      </c>
      <c r="F10" s="45">
        <f t="shared" ref="F10:F35" si="3">P10</f>
        <v>0</v>
      </c>
      <c r="G10" s="46">
        <f t="shared" ref="G10:G35" si="4">Q10</f>
        <v>0</v>
      </c>
      <c r="H10" s="46">
        <f t="shared" ref="H10:H35" si="5">R10</f>
        <v>0</v>
      </c>
      <c r="I10" s="47">
        <f t="shared" ref="I10:I35" si="6">ROUNDUP(SUM(D10:H10),0)</f>
        <v>2</v>
      </c>
      <c r="J10" s="48">
        <f t="shared" ref="J10:J35" si="7">I10/100</f>
        <v>0.02</v>
      </c>
      <c r="K10" s="49" t="str">
        <f>VLOOKUP(I10,GradingPolicy!$B$2:$C$11,2)</f>
        <v>F (Fail)</v>
      </c>
      <c r="L10" s="3"/>
      <c r="M10" s="3"/>
      <c r="N10" s="27">
        <v>2</v>
      </c>
      <c r="O10" s="27">
        <v>0</v>
      </c>
      <c r="P10" s="27">
        <v>0</v>
      </c>
      <c r="Q10" s="27">
        <v>0</v>
      </c>
      <c r="R10" s="51">
        <v>0</v>
      </c>
      <c r="S10" s="53">
        <v>151014006</v>
      </c>
      <c r="T10" s="52" t="s">
        <v>68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181014014</v>
      </c>
      <c r="C11" s="50" t="str">
        <f t="shared" si="1"/>
        <v>Zubaira Islam Sara</v>
      </c>
      <c r="D11" s="27">
        <f t="shared" si="2"/>
        <v>2</v>
      </c>
      <c r="E11" s="45">
        <f>ROUNDUP(((O11)/(O$9))*GradeSheet!$C$40,0)</f>
        <v>0</v>
      </c>
      <c r="F11" s="45">
        <f t="shared" si="3"/>
        <v>0</v>
      </c>
      <c r="G11" s="46">
        <f t="shared" si="4"/>
        <v>0</v>
      </c>
      <c r="H11" s="46">
        <f t="shared" si="5"/>
        <v>0</v>
      </c>
      <c r="I11" s="47">
        <f t="shared" si="6"/>
        <v>2</v>
      </c>
      <c r="J11" s="48">
        <f t="shared" si="7"/>
        <v>0.02</v>
      </c>
      <c r="K11" s="49" t="str">
        <f>VLOOKUP(I11,GradingPolicy!$B$2:$C$11,2)</f>
        <v>F (Fail)</v>
      </c>
      <c r="L11" s="3"/>
      <c r="M11" s="3"/>
      <c r="N11" s="27">
        <v>2</v>
      </c>
      <c r="O11" s="27">
        <v>0</v>
      </c>
      <c r="P11" s="27">
        <v>0</v>
      </c>
      <c r="Q11" s="27">
        <v>0</v>
      </c>
      <c r="R11" s="51">
        <v>0</v>
      </c>
      <c r="S11" s="53">
        <v>181014014</v>
      </c>
      <c r="T11" s="52" t="s">
        <v>71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181014057</v>
      </c>
      <c r="C12" s="50" t="str">
        <f t="shared" si="1"/>
        <v>Kawser Islam Shourov</v>
      </c>
      <c r="D12" s="27">
        <f t="shared" si="2"/>
        <v>10.5</v>
      </c>
      <c r="E12" s="45">
        <f>ROUNDUP(((O12)/(O$9))*GradeSheet!$C$40,0)</f>
        <v>13</v>
      </c>
      <c r="F12" s="45">
        <f t="shared" si="3"/>
        <v>10</v>
      </c>
      <c r="G12" s="46">
        <f t="shared" si="4"/>
        <v>15.5</v>
      </c>
      <c r="H12" s="46">
        <f t="shared" si="5"/>
        <v>18.5</v>
      </c>
      <c r="I12" s="47">
        <f t="shared" si="6"/>
        <v>68</v>
      </c>
      <c r="J12" s="48">
        <f t="shared" si="7"/>
        <v>0.68</v>
      </c>
      <c r="K12" s="49" t="str">
        <f>VLOOKUP(I12,GradingPolicy!$B$2:$C$11,2)</f>
        <v>B- (Minus)</v>
      </c>
      <c r="L12" s="3"/>
      <c r="M12" s="3"/>
      <c r="N12" s="27">
        <v>10.5</v>
      </c>
      <c r="O12" s="27">
        <v>13</v>
      </c>
      <c r="P12" s="27">
        <v>10</v>
      </c>
      <c r="Q12" s="27">
        <v>15.5</v>
      </c>
      <c r="R12" s="51">
        <v>18.5</v>
      </c>
      <c r="S12" s="53">
        <v>181014057</v>
      </c>
      <c r="T12" s="52" t="s">
        <v>72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181014064</v>
      </c>
      <c r="C13" s="50" t="str">
        <f t="shared" si="1"/>
        <v>Tasnia karim Ansari</v>
      </c>
      <c r="D13" s="27">
        <f t="shared" si="2"/>
        <v>2</v>
      </c>
      <c r="E13" s="45">
        <f>ROUNDUP(((O13)/(O$9))*GradeSheet!$C$40,0)</f>
        <v>0</v>
      </c>
      <c r="F13" s="45">
        <f t="shared" si="3"/>
        <v>0</v>
      </c>
      <c r="G13" s="46">
        <f t="shared" si="4"/>
        <v>0</v>
      </c>
      <c r="H13" s="46">
        <f t="shared" si="5"/>
        <v>0</v>
      </c>
      <c r="I13" s="47">
        <f t="shared" si="6"/>
        <v>2</v>
      </c>
      <c r="J13" s="48">
        <f t="shared" si="7"/>
        <v>0.02</v>
      </c>
      <c r="K13" s="49" t="str">
        <f>VLOOKUP(I13,GradingPolicy!$B$2:$C$11,2)</f>
        <v>F (Fail)</v>
      </c>
      <c r="L13" s="3"/>
      <c r="M13" s="3"/>
      <c r="N13" s="27">
        <v>2</v>
      </c>
      <c r="O13" s="27">
        <v>0</v>
      </c>
      <c r="P13" s="27">
        <v>0</v>
      </c>
      <c r="Q13" s="27">
        <v>0</v>
      </c>
      <c r="R13" s="51">
        <v>0</v>
      </c>
      <c r="S13" s="53">
        <v>181014064</v>
      </c>
      <c r="T13" s="52" t="s">
        <v>73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181014067</v>
      </c>
      <c r="C14" s="50" t="str">
        <f t="shared" si="1"/>
        <v>Suhayla Hossain Shemonti</v>
      </c>
      <c r="D14" s="27">
        <f t="shared" si="2"/>
        <v>2</v>
      </c>
      <c r="E14" s="45">
        <f>ROUNDUP(((O14)/(O$9))*GradeSheet!$C$40,0)</f>
        <v>0</v>
      </c>
      <c r="F14" s="45">
        <f t="shared" si="3"/>
        <v>0</v>
      </c>
      <c r="G14" s="46">
        <f t="shared" si="4"/>
        <v>0</v>
      </c>
      <c r="H14" s="46">
        <f t="shared" si="5"/>
        <v>0</v>
      </c>
      <c r="I14" s="47">
        <f t="shared" si="6"/>
        <v>2</v>
      </c>
      <c r="J14" s="48">
        <f t="shared" si="7"/>
        <v>0.02</v>
      </c>
      <c r="K14" s="49" t="str">
        <f>VLOOKUP(I14,GradingPolicy!$B$2:$C$11,2)</f>
        <v>F (Fail)</v>
      </c>
      <c r="L14" s="3"/>
      <c r="M14" s="3"/>
      <c r="N14" s="27">
        <v>2</v>
      </c>
      <c r="O14" s="27">
        <v>0</v>
      </c>
      <c r="P14" s="27">
        <v>0</v>
      </c>
      <c r="Q14" s="27">
        <v>0</v>
      </c>
      <c r="R14" s="51">
        <v>0</v>
      </c>
      <c r="S14" s="53">
        <v>181014067</v>
      </c>
      <c r="T14" s="52" t="s">
        <v>74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181014073</v>
      </c>
      <c r="C15" s="50" t="str">
        <f t="shared" si="1"/>
        <v>Abu Saddat Mohammad Sayem</v>
      </c>
      <c r="D15" s="27">
        <f t="shared" si="2"/>
        <v>2</v>
      </c>
      <c r="E15" s="45">
        <f>ROUNDUP(((O15)/(O$9))*GradeSheet!$C$40,0)</f>
        <v>0</v>
      </c>
      <c r="F15" s="45">
        <f t="shared" si="3"/>
        <v>0</v>
      </c>
      <c r="G15" s="46">
        <f t="shared" si="4"/>
        <v>0</v>
      </c>
      <c r="H15" s="46">
        <f t="shared" si="5"/>
        <v>0</v>
      </c>
      <c r="I15" s="47">
        <f t="shared" si="6"/>
        <v>2</v>
      </c>
      <c r="J15" s="48">
        <f t="shared" si="7"/>
        <v>0.02</v>
      </c>
      <c r="K15" s="49" t="str">
        <f>VLOOKUP(I15,GradingPolicy!$B$2:$C$11,2)</f>
        <v>F (Fail)</v>
      </c>
      <c r="L15" s="3"/>
      <c r="M15" s="3"/>
      <c r="N15" s="27">
        <v>2</v>
      </c>
      <c r="O15" s="27">
        <v>0</v>
      </c>
      <c r="P15" s="27">
        <v>0</v>
      </c>
      <c r="Q15" s="27">
        <v>0</v>
      </c>
      <c r="R15" s="51">
        <v>0</v>
      </c>
      <c r="S15" s="53">
        <v>181014073</v>
      </c>
      <c r="T15" s="52" t="s">
        <v>75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181014081</v>
      </c>
      <c r="C16" s="50" t="str">
        <f t="shared" si="1"/>
        <v>Humyra Binte Rafiq Razin</v>
      </c>
      <c r="D16" s="27">
        <f t="shared" si="2"/>
        <v>2</v>
      </c>
      <c r="E16" s="45">
        <f>ROUNDUP(((O16)/(O$9))*GradeSheet!$C$40,0)</f>
        <v>0</v>
      </c>
      <c r="F16" s="45">
        <f t="shared" si="3"/>
        <v>0</v>
      </c>
      <c r="G16" s="46">
        <f t="shared" si="4"/>
        <v>0</v>
      </c>
      <c r="H16" s="46">
        <f t="shared" si="5"/>
        <v>0</v>
      </c>
      <c r="I16" s="47">
        <f t="shared" si="6"/>
        <v>2</v>
      </c>
      <c r="J16" s="48">
        <f t="shared" si="7"/>
        <v>0.02</v>
      </c>
      <c r="K16" s="49" t="str">
        <f>VLOOKUP(I16,GradingPolicy!$B$2:$C$11,2)</f>
        <v>F (Fail)</v>
      </c>
      <c r="L16" s="3"/>
      <c r="M16" s="3"/>
      <c r="N16" s="27">
        <v>2</v>
      </c>
      <c r="O16" s="27">
        <v>0</v>
      </c>
      <c r="P16" s="27">
        <v>0</v>
      </c>
      <c r="Q16" s="27">
        <v>0</v>
      </c>
      <c r="R16" s="51">
        <v>0</v>
      </c>
      <c r="S16" s="53">
        <v>181014081</v>
      </c>
      <c r="T16" s="52" t="s">
        <v>76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181014125</v>
      </c>
      <c r="C17" s="50" t="str">
        <f t="shared" si="1"/>
        <v>Mohammad Junaed -AL- Jubayer</v>
      </c>
      <c r="D17" s="27">
        <f t="shared" si="2"/>
        <v>2</v>
      </c>
      <c r="E17" s="45">
        <f>ROUNDUP(((O17)/(O$9))*GradeSheet!$C$40,0)</f>
        <v>0</v>
      </c>
      <c r="F17" s="45">
        <f t="shared" si="3"/>
        <v>0</v>
      </c>
      <c r="G17" s="46">
        <f t="shared" si="4"/>
        <v>0</v>
      </c>
      <c r="H17" s="46">
        <f t="shared" si="5"/>
        <v>0</v>
      </c>
      <c r="I17" s="47">
        <f t="shared" si="6"/>
        <v>2</v>
      </c>
      <c r="J17" s="48">
        <f t="shared" si="7"/>
        <v>0.02</v>
      </c>
      <c r="K17" s="49" t="str">
        <f>VLOOKUP(I17,GradingPolicy!$B$2:$C$11,2)</f>
        <v>F (Fail)</v>
      </c>
      <c r="L17" s="3"/>
      <c r="M17" s="3"/>
      <c r="N17" s="27">
        <v>2</v>
      </c>
      <c r="O17" s="27">
        <v>0</v>
      </c>
      <c r="P17" s="27">
        <v>0</v>
      </c>
      <c r="Q17" s="27">
        <v>0</v>
      </c>
      <c r="R17" s="51">
        <v>0</v>
      </c>
      <c r="S17" s="53">
        <v>181014125</v>
      </c>
      <c r="T17" s="52" t="s">
        <v>77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182014006</v>
      </c>
      <c r="C18" s="50" t="str">
        <f t="shared" si="1"/>
        <v>Nisa Akter</v>
      </c>
      <c r="D18" s="27">
        <f t="shared" si="2"/>
        <v>7</v>
      </c>
      <c r="E18" s="45">
        <f>ROUNDUP(((O18)/(O$9))*GradeSheet!$C$40,0)</f>
        <v>15</v>
      </c>
      <c r="F18" s="45">
        <f t="shared" si="3"/>
        <v>9</v>
      </c>
      <c r="G18" s="46">
        <f t="shared" si="4"/>
        <v>15</v>
      </c>
      <c r="H18" s="46">
        <f t="shared" si="5"/>
        <v>14</v>
      </c>
      <c r="I18" s="47">
        <f t="shared" si="6"/>
        <v>60</v>
      </c>
      <c r="J18" s="48">
        <f t="shared" si="7"/>
        <v>0.6</v>
      </c>
      <c r="K18" s="49" t="str">
        <f>VLOOKUP(I18,GradingPolicy!$B$2:$C$11,2)</f>
        <v>C+ (Plus)</v>
      </c>
      <c r="L18" s="3"/>
      <c r="M18" s="3"/>
      <c r="N18" s="27">
        <v>7</v>
      </c>
      <c r="O18" s="27">
        <v>14.5</v>
      </c>
      <c r="P18" s="27">
        <v>9</v>
      </c>
      <c r="Q18" s="27">
        <v>15</v>
      </c>
      <c r="R18" s="51">
        <v>14</v>
      </c>
      <c r="S18" s="53">
        <v>182014006</v>
      </c>
      <c r="T18" s="52" t="s">
        <v>78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182014014</v>
      </c>
      <c r="C19" s="50" t="str">
        <f t="shared" si="1"/>
        <v>Tahsin Gafur Subha</v>
      </c>
      <c r="D19" s="27">
        <f t="shared" si="2"/>
        <v>13</v>
      </c>
      <c r="E19" s="45">
        <f>ROUNDUP(((O19)/(O$9))*GradeSheet!$C$40,0)</f>
        <v>0</v>
      </c>
      <c r="F19" s="45">
        <f t="shared" si="3"/>
        <v>12</v>
      </c>
      <c r="G19" s="46">
        <f t="shared" si="4"/>
        <v>13.5</v>
      </c>
      <c r="H19" s="46">
        <f t="shared" si="5"/>
        <v>16</v>
      </c>
      <c r="I19" s="47">
        <f t="shared" si="6"/>
        <v>55</v>
      </c>
      <c r="J19" s="48">
        <f t="shared" si="7"/>
        <v>0.55000000000000004</v>
      </c>
      <c r="K19" s="49" t="str">
        <f>VLOOKUP(I19,GradingPolicy!$B$2:$C$11,2)</f>
        <v>C (Plain)</v>
      </c>
      <c r="L19" s="3"/>
      <c r="M19" s="3"/>
      <c r="N19" s="27">
        <v>13</v>
      </c>
      <c r="O19" s="27">
        <v>0</v>
      </c>
      <c r="P19" s="27">
        <v>12</v>
      </c>
      <c r="Q19" s="27">
        <v>13.5</v>
      </c>
      <c r="R19" s="51">
        <v>16</v>
      </c>
      <c r="S19" s="53">
        <v>182014014</v>
      </c>
      <c r="T19" s="52" t="s">
        <v>79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182014024</v>
      </c>
      <c r="C20" s="50" t="str">
        <f t="shared" si="1"/>
        <v>Tansim Anjum</v>
      </c>
      <c r="D20" s="27">
        <f t="shared" si="2"/>
        <v>7</v>
      </c>
      <c r="E20" s="45">
        <f>ROUNDUP(((O20)/(O$9))*GradeSheet!$C$40,0)</f>
        <v>0</v>
      </c>
      <c r="F20" s="45">
        <f t="shared" si="3"/>
        <v>4</v>
      </c>
      <c r="G20" s="46">
        <f t="shared" si="4"/>
        <v>0</v>
      </c>
      <c r="H20" s="46">
        <f t="shared" si="5"/>
        <v>17</v>
      </c>
      <c r="I20" s="47">
        <f t="shared" si="6"/>
        <v>28</v>
      </c>
      <c r="J20" s="48">
        <f t="shared" si="7"/>
        <v>0.28000000000000003</v>
      </c>
      <c r="K20" s="49" t="str">
        <f>VLOOKUP(I20,GradingPolicy!$B$2:$C$11,2)</f>
        <v>F (Fail)</v>
      </c>
      <c r="L20" s="3"/>
      <c r="M20" s="3"/>
      <c r="N20" s="27">
        <v>7</v>
      </c>
      <c r="O20" s="27">
        <v>0</v>
      </c>
      <c r="P20" s="27">
        <v>4</v>
      </c>
      <c r="Q20" s="27">
        <v>0</v>
      </c>
      <c r="R20" s="51">
        <v>17</v>
      </c>
      <c r="S20" s="53">
        <v>182014024</v>
      </c>
      <c r="T20" s="52" t="s">
        <v>80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182014069</v>
      </c>
      <c r="C21" s="50" t="str">
        <f t="shared" si="1"/>
        <v>Md Rakibul Islam Aurnob</v>
      </c>
      <c r="D21" s="27">
        <f t="shared" si="2"/>
        <v>9.5</v>
      </c>
      <c r="E21" s="45">
        <f>ROUNDUP(((O21)/(O$9))*GradeSheet!$C$40,0)</f>
        <v>0</v>
      </c>
      <c r="F21" s="45">
        <f t="shared" si="3"/>
        <v>3</v>
      </c>
      <c r="G21" s="46">
        <f t="shared" si="4"/>
        <v>0</v>
      </c>
      <c r="H21" s="46">
        <f t="shared" si="5"/>
        <v>15</v>
      </c>
      <c r="I21" s="47">
        <f t="shared" si="6"/>
        <v>28</v>
      </c>
      <c r="J21" s="48">
        <f t="shared" si="7"/>
        <v>0.28000000000000003</v>
      </c>
      <c r="K21" s="49" t="str">
        <f>VLOOKUP(I21,GradingPolicy!$B$2:$C$11,2)</f>
        <v>F (Fail)</v>
      </c>
      <c r="L21" s="3"/>
      <c r="M21" s="3"/>
      <c r="N21" s="27">
        <v>9.5</v>
      </c>
      <c r="O21" s="27">
        <v>0</v>
      </c>
      <c r="P21" s="27">
        <v>3</v>
      </c>
      <c r="Q21" s="27">
        <v>0</v>
      </c>
      <c r="R21" s="51">
        <v>15</v>
      </c>
      <c r="S21" s="53">
        <v>182014069</v>
      </c>
      <c r="T21" s="52" t="s">
        <v>81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182014081</v>
      </c>
      <c r="C22" s="50" t="str">
        <f t="shared" si="1"/>
        <v>Aishwariya Farahi</v>
      </c>
      <c r="D22" s="27">
        <f t="shared" si="2"/>
        <v>4.5</v>
      </c>
      <c r="E22" s="45">
        <f>ROUNDUP(((O22)/(O$9))*GradeSheet!$C$40,0)</f>
        <v>0</v>
      </c>
      <c r="F22" s="45">
        <f t="shared" si="3"/>
        <v>0</v>
      </c>
      <c r="G22" s="46">
        <f t="shared" si="4"/>
        <v>0</v>
      </c>
      <c r="H22" s="46">
        <f t="shared" si="5"/>
        <v>0</v>
      </c>
      <c r="I22" s="47">
        <f t="shared" si="6"/>
        <v>5</v>
      </c>
      <c r="J22" s="48">
        <f t="shared" si="7"/>
        <v>0.05</v>
      </c>
      <c r="K22" s="49" t="str">
        <f>VLOOKUP(I22,GradingPolicy!$B$2:$C$11,2)</f>
        <v>F (Fail)</v>
      </c>
      <c r="L22" s="3"/>
      <c r="M22" s="3"/>
      <c r="N22" s="27">
        <v>4.5</v>
      </c>
      <c r="O22" s="27">
        <v>0</v>
      </c>
      <c r="P22" s="27">
        <v>0</v>
      </c>
      <c r="Q22" s="27">
        <v>0</v>
      </c>
      <c r="R22" s="51">
        <v>0</v>
      </c>
      <c r="S22" s="53">
        <v>182014081</v>
      </c>
      <c r="T22" s="52" t="s">
        <v>82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183014002</v>
      </c>
      <c r="C23" s="50" t="str">
        <f t="shared" si="1"/>
        <v>Priyata Deb</v>
      </c>
      <c r="D23" s="27">
        <f t="shared" si="2"/>
        <v>13</v>
      </c>
      <c r="E23" s="45">
        <f>ROUNDUP(((O23)/(O$9))*GradeSheet!$C$40,0)</f>
        <v>16</v>
      </c>
      <c r="F23" s="45">
        <f t="shared" si="3"/>
        <v>11</v>
      </c>
      <c r="G23" s="46">
        <f t="shared" si="4"/>
        <v>19</v>
      </c>
      <c r="H23" s="46">
        <f t="shared" si="5"/>
        <v>17.5</v>
      </c>
      <c r="I23" s="47">
        <f t="shared" si="6"/>
        <v>77</v>
      </c>
      <c r="J23" s="48">
        <f t="shared" si="7"/>
        <v>0.77</v>
      </c>
      <c r="K23" s="49" t="str">
        <f>VLOOKUP(I23,GradingPolicy!$B$2:$C$11,2)</f>
        <v>B+ (Plus)</v>
      </c>
      <c r="L23" s="3"/>
      <c r="M23" s="3"/>
      <c r="N23" s="27">
        <v>13</v>
      </c>
      <c r="O23" s="27">
        <v>15.5</v>
      </c>
      <c r="P23" s="27">
        <v>11</v>
      </c>
      <c r="Q23" s="27">
        <v>19</v>
      </c>
      <c r="R23" s="51">
        <v>17.5</v>
      </c>
      <c r="S23" s="53">
        <v>183014002</v>
      </c>
      <c r="T23" s="52" t="s">
        <v>83</v>
      </c>
      <c r="U23" s="3"/>
      <c r="V23" s="3"/>
      <c r="W23" s="3"/>
    </row>
    <row r="24" spans="1:23" s="54" customFormat="1" ht="15.75" customHeight="1">
      <c r="A24" s="40">
        <v>15</v>
      </c>
      <c r="B24" s="40">
        <f t="shared" si="0"/>
        <v>183014004</v>
      </c>
      <c r="C24" s="50" t="str">
        <f t="shared" si="1"/>
        <v>Elma Hossain Borsha</v>
      </c>
      <c r="D24" s="27">
        <f t="shared" si="2"/>
        <v>13</v>
      </c>
      <c r="E24" s="45">
        <f>ROUNDUP(((O24)/(O$9))*GradeSheet!$C$40,0)</f>
        <v>15</v>
      </c>
      <c r="F24" s="45">
        <f t="shared" si="3"/>
        <v>11</v>
      </c>
      <c r="G24" s="46">
        <f t="shared" si="4"/>
        <v>17.5</v>
      </c>
      <c r="H24" s="46">
        <f t="shared" si="5"/>
        <v>19</v>
      </c>
      <c r="I24" s="47">
        <f t="shared" si="6"/>
        <v>76</v>
      </c>
      <c r="J24" s="48">
        <f t="shared" si="7"/>
        <v>0.76</v>
      </c>
      <c r="K24" s="49" t="str">
        <f>VLOOKUP(I24,GradingPolicy!$B$2:$C$11,2)</f>
        <v>B+ (Plus)</v>
      </c>
      <c r="L24" s="3"/>
      <c r="M24" s="3"/>
      <c r="N24" s="27">
        <v>13</v>
      </c>
      <c r="O24" s="27">
        <v>15</v>
      </c>
      <c r="P24" s="27">
        <v>11</v>
      </c>
      <c r="Q24" s="27">
        <v>17.5</v>
      </c>
      <c r="R24" s="51">
        <v>19</v>
      </c>
      <c r="S24" s="53">
        <v>183014004</v>
      </c>
      <c r="T24" s="52" t="s">
        <v>84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183014007</v>
      </c>
      <c r="C25" s="50" t="str">
        <f t="shared" si="1"/>
        <v>Atikur Rahman</v>
      </c>
      <c r="D25" s="27">
        <f t="shared" si="2"/>
        <v>13</v>
      </c>
      <c r="E25" s="45">
        <f>ROUNDUP(((O25)/(O$9))*GradeSheet!$C$40,0)</f>
        <v>17</v>
      </c>
      <c r="F25" s="45">
        <f t="shared" si="3"/>
        <v>13</v>
      </c>
      <c r="G25" s="46">
        <f t="shared" si="4"/>
        <v>23</v>
      </c>
      <c r="H25" s="46">
        <f t="shared" si="5"/>
        <v>20</v>
      </c>
      <c r="I25" s="47">
        <f t="shared" si="6"/>
        <v>86</v>
      </c>
      <c r="J25" s="48">
        <f t="shared" si="7"/>
        <v>0.86</v>
      </c>
      <c r="K25" s="49" t="str">
        <f>VLOOKUP(I25,GradingPolicy!$B$2:$C$11,2)</f>
        <v>A (Plain)</v>
      </c>
      <c r="L25" s="3"/>
      <c r="M25" s="3"/>
      <c r="N25" s="27">
        <v>13</v>
      </c>
      <c r="O25" s="27">
        <v>17</v>
      </c>
      <c r="P25" s="27">
        <v>13</v>
      </c>
      <c r="Q25" s="27">
        <v>23</v>
      </c>
      <c r="R25" s="51">
        <v>20</v>
      </c>
      <c r="S25" s="53">
        <v>183014007</v>
      </c>
      <c r="T25" s="52" t="s">
        <v>85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183014012</v>
      </c>
      <c r="C26" s="50" t="str">
        <f t="shared" si="1"/>
        <v>Akash Ahamed</v>
      </c>
      <c r="D26" s="27">
        <f t="shared" si="2"/>
        <v>12</v>
      </c>
      <c r="E26" s="45">
        <f>ROUNDUP(((O26)/(O$9))*GradeSheet!$C$40,0)</f>
        <v>13</v>
      </c>
      <c r="F26" s="45">
        <f t="shared" si="3"/>
        <v>10</v>
      </c>
      <c r="G26" s="46">
        <f t="shared" si="4"/>
        <v>17</v>
      </c>
      <c r="H26" s="46">
        <f t="shared" si="5"/>
        <v>15</v>
      </c>
      <c r="I26" s="47">
        <f t="shared" si="6"/>
        <v>67</v>
      </c>
      <c r="J26" s="48">
        <f t="shared" si="7"/>
        <v>0.67</v>
      </c>
      <c r="K26" s="49" t="str">
        <f>VLOOKUP(I26,GradingPolicy!$B$2:$C$11,2)</f>
        <v>B- (Minus)</v>
      </c>
      <c r="L26" s="3"/>
      <c r="M26" s="3"/>
      <c r="N26" s="27">
        <v>12</v>
      </c>
      <c r="O26" s="27">
        <v>12.5</v>
      </c>
      <c r="P26" s="27">
        <v>10</v>
      </c>
      <c r="Q26" s="27">
        <v>17</v>
      </c>
      <c r="R26" s="51">
        <v>15</v>
      </c>
      <c r="S26" s="53">
        <v>183014012</v>
      </c>
      <c r="T26" s="52" t="s">
        <v>86</v>
      </c>
      <c r="U26" s="3"/>
      <c r="V26" s="3"/>
      <c r="W26" s="3"/>
    </row>
    <row r="27" spans="1:23" ht="15.75" customHeight="1">
      <c r="A27" s="41">
        <v>18</v>
      </c>
      <c r="B27" s="40">
        <f t="shared" si="0"/>
        <v>183014014</v>
      </c>
      <c r="C27" s="50" t="str">
        <f t="shared" si="1"/>
        <v>Purno Ashiquzzaman</v>
      </c>
      <c r="D27" s="27">
        <f t="shared" si="2"/>
        <v>12</v>
      </c>
      <c r="E27" s="45">
        <f>ROUNDUP(((O27)/(O$9))*GradeSheet!$C$40,0)</f>
        <v>14</v>
      </c>
      <c r="F27" s="45">
        <f t="shared" si="3"/>
        <v>10</v>
      </c>
      <c r="G27" s="46">
        <f t="shared" si="4"/>
        <v>15.5</v>
      </c>
      <c r="H27" s="46">
        <f t="shared" si="5"/>
        <v>16.5</v>
      </c>
      <c r="I27" s="47">
        <f t="shared" si="6"/>
        <v>68</v>
      </c>
      <c r="J27" s="48">
        <f t="shared" si="7"/>
        <v>0.68</v>
      </c>
      <c r="K27" s="49" t="str">
        <f>VLOOKUP(I27,GradingPolicy!$B$2:$C$11,2)</f>
        <v>B- (Minus)</v>
      </c>
      <c r="L27" s="3"/>
      <c r="M27" s="3"/>
      <c r="N27" s="27">
        <v>12</v>
      </c>
      <c r="O27" s="27">
        <v>13.5</v>
      </c>
      <c r="P27" s="27">
        <v>10</v>
      </c>
      <c r="Q27" s="27">
        <v>15.5</v>
      </c>
      <c r="R27" s="51">
        <v>16.5</v>
      </c>
      <c r="S27" s="53">
        <v>183014014</v>
      </c>
      <c r="T27" s="52" t="s">
        <v>87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183014017</v>
      </c>
      <c r="C28" s="50" t="str">
        <f t="shared" si="1"/>
        <v>Md. Arifur Rahman</v>
      </c>
      <c r="D28" s="27">
        <f t="shared" si="2"/>
        <v>14</v>
      </c>
      <c r="E28" s="45">
        <f>ROUNDUP(((O28)/(O$9))*GradeSheet!$C$40,0)</f>
        <v>17</v>
      </c>
      <c r="F28" s="45">
        <f t="shared" si="3"/>
        <v>13</v>
      </c>
      <c r="G28" s="46">
        <f t="shared" si="4"/>
        <v>22.5</v>
      </c>
      <c r="H28" s="46">
        <f t="shared" si="5"/>
        <v>23</v>
      </c>
      <c r="I28" s="47">
        <f t="shared" si="6"/>
        <v>90</v>
      </c>
      <c r="J28" s="48">
        <f t="shared" si="7"/>
        <v>0.9</v>
      </c>
      <c r="K28" s="49" t="str">
        <f>VLOOKUP(I28,GradingPolicy!$B$2:$C$11,2)</f>
        <v>A (Plain)</v>
      </c>
      <c r="L28" s="3"/>
      <c r="M28" s="3"/>
      <c r="N28" s="27">
        <v>14</v>
      </c>
      <c r="O28" s="27">
        <v>16.5</v>
      </c>
      <c r="P28" s="27">
        <v>13</v>
      </c>
      <c r="Q28" s="27">
        <v>22.5</v>
      </c>
      <c r="R28" s="51">
        <v>23</v>
      </c>
      <c r="S28" s="53">
        <v>183014017</v>
      </c>
      <c r="T28" s="52" t="s">
        <v>88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183014024</v>
      </c>
      <c r="C29" s="50" t="str">
        <f t="shared" si="1"/>
        <v>Abu Hadi Raihan</v>
      </c>
      <c r="D29" s="27">
        <f t="shared" si="2"/>
        <v>8</v>
      </c>
      <c r="E29" s="45">
        <f>ROUNDUP(((O29)/(O$9))*GradeSheet!$C$40,0)</f>
        <v>12</v>
      </c>
      <c r="F29" s="45">
        <f t="shared" si="3"/>
        <v>9</v>
      </c>
      <c r="G29" s="46">
        <f t="shared" si="4"/>
        <v>16</v>
      </c>
      <c r="H29" s="46">
        <f t="shared" si="5"/>
        <v>14.5</v>
      </c>
      <c r="I29" s="47">
        <f t="shared" si="6"/>
        <v>60</v>
      </c>
      <c r="J29" s="48">
        <f t="shared" si="7"/>
        <v>0.6</v>
      </c>
      <c r="K29" s="49" t="str">
        <f>VLOOKUP(I29,GradingPolicy!$B$2:$C$11,2)</f>
        <v>C+ (Plus)</v>
      </c>
      <c r="L29" s="3"/>
      <c r="M29" s="3"/>
      <c r="N29" s="27">
        <v>8</v>
      </c>
      <c r="O29" s="27">
        <v>12</v>
      </c>
      <c r="P29" s="27">
        <v>9</v>
      </c>
      <c r="Q29" s="27">
        <v>16</v>
      </c>
      <c r="R29" s="51">
        <v>14.5</v>
      </c>
      <c r="S29" s="53">
        <v>183014024</v>
      </c>
      <c r="T29" s="52" t="s">
        <v>89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183014031</v>
      </c>
      <c r="C30" s="50" t="str">
        <f t="shared" si="1"/>
        <v>Md. Shahriar Islam Pranto</v>
      </c>
      <c r="D30" s="27">
        <f t="shared" si="2"/>
        <v>12</v>
      </c>
      <c r="E30" s="45">
        <f>ROUNDUP(((O30)/(O$9))*GradeSheet!$C$40,0)</f>
        <v>15</v>
      </c>
      <c r="F30" s="45">
        <f t="shared" si="3"/>
        <v>10</v>
      </c>
      <c r="G30" s="46">
        <f t="shared" si="4"/>
        <v>18</v>
      </c>
      <c r="H30" s="46">
        <f t="shared" si="5"/>
        <v>15.5</v>
      </c>
      <c r="I30" s="47">
        <f t="shared" si="6"/>
        <v>71</v>
      </c>
      <c r="J30" s="48">
        <f t="shared" si="7"/>
        <v>0.71</v>
      </c>
      <c r="K30" s="49" t="str">
        <f>VLOOKUP(I30,GradingPolicy!$B$2:$C$11,2)</f>
        <v>B (Plain)</v>
      </c>
      <c r="L30" s="3"/>
      <c r="M30" s="3"/>
      <c r="N30" s="27">
        <v>12</v>
      </c>
      <c r="O30" s="27">
        <v>15</v>
      </c>
      <c r="P30" s="27">
        <v>10</v>
      </c>
      <c r="Q30" s="27">
        <v>18</v>
      </c>
      <c r="R30" s="51">
        <v>15.5</v>
      </c>
      <c r="S30" s="53">
        <v>183014031</v>
      </c>
      <c r="T30" s="52" t="s">
        <v>90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183014046</v>
      </c>
      <c r="C31" s="50" t="str">
        <f t="shared" si="1"/>
        <v>Mohammad Ali Ahanaf Hossain</v>
      </c>
      <c r="D31" s="27">
        <f t="shared" si="2"/>
        <v>12</v>
      </c>
      <c r="E31" s="45">
        <f>ROUNDUP(((O31)/(O$9))*GradeSheet!$C$40,0)</f>
        <v>0</v>
      </c>
      <c r="F31" s="45">
        <f t="shared" si="3"/>
        <v>4</v>
      </c>
      <c r="G31" s="46">
        <f t="shared" si="4"/>
        <v>0</v>
      </c>
      <c r="H31" s="46">
        <f t="shared" si="5"/>
        <v>16.5</v>
      </c>
      <c r="I31" s="47">
        <f t="shared" si="6"/>
        <v>33</v>
      </c>
      <c r="J31" s="48">
        <f t="shared" si="7"/>
        <v>0.33</v>
      </c>
      <c r="K31" s="49" t="str">
        <f>VLOOKUP(I31,GradingPolicy!$B$2:$C$11,2)</f>
        <v>F (Fail)</v>
      </c>
      <c r="L31" s="3"/>
      <c r="M31" s="3"/>
      <c r="N31" s="27">
        <v>12</v>
      </c>
      <c r="O31" s="27">
        <v>0</v>
      </c>
      <c r="P31" s="27">
        <v>4</v>
      </c>
      <c r="Q31" s="27">
        <v>0</v>
      </c>
      <c r="R31" s="51">
        <v>16.5</v>
      </c>
      <c r="S31" s="53">
        <v>183014046</v>
      </c>
      <c r="T31" s="52" t="s">
        <v>91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183014052</v>
      </c>
      <c r="C32" s="50" t="str">
        <f t="shared" si="1"/>
        <v>Anthony Ovishek Baroi</v>
      </c>
      <c r="D32" s="27">
        <f t="shared" si="2"/>
        <v>8.5</v>
      </c>
      <c r="E32" s="45">
        <f>ROUNDUP(((O32)/(O$9))*GradeSheet!$C$40,0)</f>
        <v>15</v>
      </c>
      <c r="F32" s="45">
        <f t="shared" si="3"/>
        <v>9</v>
      </c>
      <c r="G32" s="46">
        <f t="shared" si="4"/>
        <v>14.5</v>
      </c>
      <c r="H32" s="46">
        <f t="shared" si="5"/>
        <v>14</v>
      </c>
      <c r="I32" s="47">
        <f t="shared" si="6"/>
        <v>61</v>
      </c>
      <c r="J32" s="48">
        <f t="shared" si="7"/>
        <v>0.61</v>
      </c>
      <c r="K32" s="49" t="str">
        <f>VLOOKUP(I32,GradingPolicy!$B$2:$C$11,2)</f>
        <v>C+ (Plus)</v>
      </c>
      <c r="L32" s="3"/>
      <c r="M32" s="3"/>
      <c r="N32" s="27">
        <v>8.5</v>
      </c>
      <c r="O32" s="27">
        <v>14.5</v>
      </c>
      <c r="P32" s="27">
        <v>9</v>
      </c>
      <c r="Q32" s="27">
        <v>14.5</v>
      </c>
      <c r="R32" s="51">
        <v>14</v>
      </c>
      <c r="S32" s="53">
        <v>183014052</v>
      </c>
      <c r="T32" s="52" t="s">
        <v>92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183014056</v>
      </c>
      <c r="C33" s="50" t="str">
        <f t="shared" si="1"/>
        <v>Md. Siam Reza Akash</v>
      </c>
      <c r="D33" s="27">
        <f t="shared" si="2"/>
        <v>13</v>
      </c>
      <c r="E33" s="45">
        <f>ROUNDUP(((O33)/(O$9))*GradeSheet!$C$40,0)</f>
        <v>0</v>
      </c>
      <c r="F33" s="45">
        <f t="shared" si="3"/>
        <v>13</v>
      </c>
      <c r="G33" s="46">
        <f t="shared" si="4"/>
        <v>14.5</v>
      </c>
      <c r="H33" s="46">
        <f t="shared" si="5"/>
        <v>14.5</v>
      </c>
      <c r="I33" s="47">
        <f t="shared" si="6"/>
        <v>55</v>
      </c>
      <c r="J33" s="48">
        <f t="shared" si="7"/>
        <v>0.55000000000000004</v>
      </c>
      <c r="K33" s="49" t="str">
        <f>VLOOKUP(I33,GradingPolicy!$B$2:$C$11,2)</f>
        <v>C (Plain)</v>
      </c>
      <c r="L33" s="3"/>
      <c r="M33" s="3"/>
      <c r="N33" s="27">
        <v>13</v>
      </c>
      <c r="O33" s="27">
        <v>0</v>
      </c>
      <c r="P33" s="27">
        <v>13</v>
      </c>
      <c r="Q33" s="27">
        <v>14.5</v>
      </c>
      <c r="R33" s="51">
        <v>14.5</v>
      </c>
      <c r="S33" s="53">
        <v>183014056</v>
      </c>
      <c r="T33" s="52" t="s">
        <v>93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183014057</v>
      </c>
      <c r="C34" s="50" t="str">
        <f t="shared" si="1"/>
        <v>Sadikah Safiun Rafa</v>
      </c>
      <c r="D34" s="27">
        <f t="shared" si="2"/>
        <v>13</v>
      </c>
      <c r="E34" s="45">
        <f>ROUNDUP(((O34)/(O$9))*GradeSheet!$C$40,0)</f>
        <v>16</v>
      </c>
      <c r="F34" s="45">
        <f t="shared" si="3"/>
        <v>11</v>
      </c>
      <c r="G34" s="46">
        <f t="shared" si="4"/>
        <v>18</v>
      </c>
      <c r="H34" s="46">
        <f t="shared" si="5"/>
        <v>18</v>
      </c>
      <c r="I34" s="47">
        <f t="shared" si="6"/>
        <v>76</v>
      </c>
      <c r="J34" s="48">
        <f t="shared" si="7"/>
        <v>0.76</v>
      </c>
      <c r="K34" s="49" t="str">
        <f>VLOOKUP(I34,GradingPolicy!$B$2:$C$11,2)</f>
        <v>B+ (Plus)</v>
      </c>
      <c r="L34" s="3"/>
      <c r="M34" s="3"/>
      <c r="N34" s="27">
        <v>13</v>
      </c>
      <c r="O34" s="27">
        <v>15.5</v>
      </c>
      <c r="P34" s="27">
        <v>11</v>
      </c>
      <c r="Q34" s="27">
        <v>18</v>
      </c>
      <c r="R34" s="51">
        <v>18</v>
      </c>
      <c r="S34" s="53">
        <v>183014057</v>
      </c>
      <c r="T34" s="52" t="s">
        <v>94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183014063</v>
      </c>
      <c r="C35" s="50" t="str">
        <f t="shared" si="1"/>
        <v>Tarek Ahammad</v>
      </c>
      <c r="D35" s="27">
        <f t="shared" si="2"/>
        <v>9.5</v>
      </c>
      <c r="E35" s="45">
        <f>ROUNDUP(((O35)/(O$9))*GradeSheet!$C$40,0)</f>
        <v>15</v>
      </c>
      <c r="F35" s="45">
        <f t="shared" si="3"/>
        <v>10</v>
      </c>
      <c r="G35" s="46">
        <f t="shared" si="4"/>
        <v>16.5</v>
      </c>
      <c r="H35" s="46">
        <f t="shared" si="5"/>
        <v>15.5</v>
      </c>
      <c r="I35" s="47">
        <f t="shared" si="6"/>
        <v>67</v>
      </c>
      <c r="J35" s="48">
        <f t="shared" si="7"/>
        <v>0.67</v>
      </c>
      <c r="K35" s="49" t="str">
        <f>VLOOKUP(I35,GradingPolicy!$B$2:$C$11,2)</f>
        <v>B- (Minus)</v>
      </c>
      <c r="L35" s="3"/>
      <c r="M35" s="3"/>
      <c r="N35" s="27">
        <v>9.5</v>
      </c>
      <c r="O35" s="27">
        <v>14.5</v>
      </c>
      <c r="P35" s="27">
        <v>10</v>
      </c>
      <c r="Q35" s="27">
        <v>16.5</v>
      </c>
      <c r="R35" s="51">
        <v>15.5</v>
      </c>
      <c r="S35" s="53">
        <v>183014063</v>
      </c>
      <c r="T35" s="52" t="s">
        <v>95</v>
      </c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16" t="s">
        <v>41</v>
      </c>
      <c r="C38" s="16" t="s">
        <v>42</v>
      </c>
      <c r="D38" s="28"/>
      <c r="E38" s="29" t="s">
        <v>0</v>
      </c>
      <c r="F38" s="29" t="s">
        <v>2</v>
      </c>
      <c r="G38" s="19" t="s">
        <v>43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24" t="s">
        <v>44</v>
      </c>
      <c r="C39" s="30">
        <v>15</v>
      </c>
      <c r="D39" s="31"/>
      <c r="E39" s="32" t="s">
        <v>21</v>
      </c>
      <c r="F39" s="33" t="s">
        <v>45</v>
      </c>
      <c r="G39" s="26">
        <f>COUNTIF(K10:K35, "A+ (Plus)")</f>
        <v>0</v>
      </c>
      <c r="H39" s="3"/>
      <c r="I39" s="3"/>
      <c r="J39" s="3"/>
      <c r="K39" s="3"/>
      <c r="L39" s="3"/>
      <c r="M39" s="34" t="s">
        <v>46</v>
      </c>
      <c r="N39" s="25">
        <f>MAX(N10:N35)</f>
        <v>14</v>
      </c>
      <c r="O39" s="25">
        <f>MAX(O10:O35)</f>
        <v>17</v>
      </c>
      <c r="P39" s="25">
        <f>MAX(P10:P35)</f>
        <v>13</v>
      </c>
      <c r="Q39" s="25">
        <f>MAX(Q10:Q35)</f>
        <v>23</v>
      </c>
      <c r="R39" s="25">
        <f>MAX(R10:R35)</f>
        <v>23</v>
      </c>
      <c r="S39" s="3"/>
      <c r="T39" s="3"/>
      <c r="U39" s="3"/>
      <c r="V39" s="3"/>
      <c r="W39" s="3"/>
    </row>
    <row r="40" spans="1:23" ht="15.75" customHeight="1">
      <c r="A40" s="3"/>
      <c r="B40" s="24" t="s">
        <v>49</v>
      </c>
      <c r="C40" s="30">
        <v>20</v>
      </c>
      <c r="D40" s="31"/>
      <c r="E40" s="32" t="s">
        <v>19</v>
      </c>
      <c r="F40" s="26" t="s">
        <v>47</v>
      </c>
      <c r="G40" s="26">
        <f>COUNTIF(K10:K35, "A (Plain)")</f>
        <v>2</v>
      </c>
      <c r="H40" s="3"/>
      <c r="I40" s="3"/>
      <c r="J40" s="3"/>
      <c r="K40" s="3"/>
      <c r="L40" s="3"/>
      <c r="M40" s="34" t="s">
        <v>48</v>
      </c>
      <c r="N40" s="25">
        <f>AVERAGE(N10:N35)</f>
        <v>8.4038461538461533</v>
      </c>
      <c r="O40" s="25">
        <f>AVERAGE(O10:O35)</f>
        <v>7.2692307692307692</v>
      </c>
      <c r="P40" s="25">
        <f>AVERAGE(P10:P35)</f>
        <v>6.615384615384615</v>
      </c>
      <c r="Q40" s="25">
        <f>AVERAGE(Q10:Q35)</f>
        <v>9.8461538461538467</v>
      </c>
      <c r="R40" s="25">
        <f>AVERAGE(R10:R35)</f>
        <v>11.538461538461538</v>
      </c>
      <c r="S40" s="3"/>
      <c r="T40" s="3"/>
      <c r="U40" s="3"/>
      <c r="V40" s="3"/>
      <c r="W40" s="3"/>
    </row>
    <row r="41" spans="1:23" ht="15.75" customHeight="1">
      <c r="A41" s="3"/>
      <c r="B41" s="24" t="s">
        <v>32</v>
      </c>
      <c r="C41" s="30">
        <v>15</v>
      </c>
      <c r="D41" s="31"/>
      <c r="E41" s="32" t="s">
        <v>17</v>
      </c>
      <c r="F41" s="26" t="s">
        <v>50</v>
      </c>
      <c r="G41" s="26">
        <f>COUNTIF(K10:K35, "A- (Minus)")</f>
        <v>0</v>
      </c>
      <c r="H41" s="3"/>
      <c r="I41" s="3"/>
      <c r="J41" s="3"/>
      <c r="K41" s="3"/>
      <c r="L41" s="3"/>
      <c r="M41" s="34" t="s">
        <v>51</v>
      </c>
      <c r="N41" s="25">
        <f>MIN(N10:N35)</f>
        <v>2</v>
      </c>
      <c r="O41" s="25">
        <f>MIN(O10:O35)</f>
        <v>0</v>
      </c>
      <c r="P41" s="25">
        <f>MIN(P10:P35)</f>
        <v>0</v>
      </c>
      <c r="Q41" s="25">
        <f>MIN(Q10:Q35)</f>
        <v>0</v>
      </c>
      <c r="R41" s="25">
        <f>MIN(R10:R35)</f>
        <v>0</v>
      </c>
      <c r="S41" s="3"/>
      <c r="T41" s="3"/>
      <c r="U41" s="3"/>
      <c r="V41" s="3"/>
      <c r="W41" s="3"/>
    </row>
    <row r="42" spans="1:23" ht="15.75" customHeight="1">
      <c r="A42" s="3"/>
      <c r="B42" s="24" t="s">
        <v>23</v>
      </c>
      <c r="C42" s="36">
        <v>25</v>
      </c>
      <c r="D42" s="31"/>
      <c r="E42" s="32" t="s">
        <v>15</v>
      </c>
      <c r="F42" s="26" t="s">
        <v>52</v>
      </c>
      <c r="G42" s="26">
        <f>COUNTIF(K10:K35, "B+ (Plus)")</f>
        <v>3</v>
      </c>
      <c r="H42" s="3"/>
      <c r="I42" s="3"/>
      <c r="J42" s="3"/>
      <c r="K42" s="3"/>
      <c r="L42" s="3"/>
      <c r="M42" s="3"/>
      <c r="N42" s="3"/>
      <c r="O42" s="35"/>
      <c r="P42" s="35"/>
      <c r="Q42" s="35"/>
      <c r="R42" s="35"/>
      <c r="S42" s="3"/>
      <c r="T42" s="3"/>
      <c r="U42" s="3"/>
      <c r="V42" s="3"/>
      <c r="W42" s="3"/>
    </row>
    <row r="43" spans="1:23" ht="15.75" customHeight="1">
      <c r="A43" s="3"/>
      <c r="B43" s="24" t="s">
        <v>24</v>
      </c>
      <c r="C43" s="30">
        <v>25</v>
      </c>
      <c r="D43" s="31"/>
      <c r="E43" s="32" t="s">
        <v>13</v>
      </c>
      <c r="F43" s="26" t="s">
        <v>53</v>
      </c>
      <c r="G43" s="26">
        <f>COUNTIF(K10:K35, "B (Plain)")</f>
        <v>1</v>
      </c>
      <c r="H43" s="3"/>
      <c r="I43" s="3"/>
      <c r="J43" s="3"/>
      <c r="K43" s="3"/>
      <c r="L43" s="3"/>
      <c r="M43" s="3"/>
      <c r="N43" s="3"/>
      <c r="O43" s="35"/>
      <c r="P43" s="35"/>
      <c r="Q43" s="35"/>
      <c r="R43" s="35"/>
      <c r="S43" s="3"/>
      <c r="T43" s="3"/>
      <c r="U43" s="3"/>
      <c r="V43" s="3"/>
      <c r="W43" s="3"/>
    </row>
    <row r="44" spans="1:23" ht="15.75" customHeight="1">
      <c r="A44" s="3"/>
      <c r="B44" s="24" t="s">
        <v>25</v>
      </c>
      <c r="C44" s="24">
        <f>SUM(C39:C43)</f>
        <v>100</v>
      </c>
      <c r="D44" s="31"/>
      <c r="E44" s="32" t="s">
        <v>11</v>
      </c>
      <c r="F44" s="26" t="s">
        <v>54</v>
      </c>
      <c r="G44" s="26">
        <f>COUNTIF(K10:K35, "B- (Minus)")</f>
        <v>4</v>
      </c>
      <c r="H44" s="3"/>
      <c r="I44" s="3"/>
      <c r="J44" s="3"/>
      <c r="K44" s="3"/>
      <c r="L44" s="3"/>
      <c r="M44" s="3"/>
      <c r="N44" s="3"/>
      <c r="O44" s="35"/>
      <c r="P44" s="35"/>
      <c r="Q44" s="35"/>
      <c r="R44" s="35"/>
      <c r="S44" s="3"/>
      <c r="T44" s="3"/>
      <c r="U44" s="3"/>
      <c r="V44" s="3"/>
      <c r="W44" s="3"/>
    </row>
    <row r="45" spans="1:23" ht="15.75" customHeight="1">
      <c r="A45" s="3"/>
      <c r="D45" s="31"/>
      <c r="E45" s="32" t="s">
        <v>9</v>
      </c>
      <c r="F45" s="26" t="s">
        <v>55</v>
      </c>
      <c r="G45" s="26">
        <f>COUNTIF(K10:K35, "C+ (Plus)")</f>
        <v>3</v>
      </c>
      <c r="H45" s="3"/>
      <c r="I45" s="3"/>
      <c r="J45" s="3"/>
      <c r="K45" s="3"/>
      <c r="L45" s="3"/>
      <c r="M45" s="3"/>
      <c r="N45" s="3"/>
      <c r="O45" s="35"/>
      <c r="P45" s="35"/>
      <c r="Q45" s="35"/>
      <c r="R45" s="35"/>
      <c r="S45" s="3"/>
      <c r="T45" s="3"/>
      <c r="U45" s="3"/>
      <c r="V45" s="3"/>
      <c r="W45" s="3"/>
    </row>
    <row r="46" spans="1:23" ht="15.75" customHeight="1">
      <c r="A46" s="3"/>
      <c r="D46" s="37"/>
      <c r="E46" s="32" t="s">
        <v>7</v>
      </c>
      <c r="F46" s="26" t="s">
        <v>56</v>
      </c>
      <c r="G46" s="26">
        <f>COUNTIF(K10:K35, "C (Plain)")</f>
        <v>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2" t="s">
        <v>5</v>
      </c>
      <c r="F47" s="26" t="s">
        <v>57</v>
      </c>
      <c r="G47" s="26">
        <f>COUNTIF(K10:K35, "D (Plain)")</f>
        <v>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2" t="s">
        <v>3</v>
      </c>
      <c r="F48" s="26" t="s">
        <v>58</v>
      </c>
      <c r="G48" s="26">
        <f>COUNTIF(K10:K35, "F (Fail)")</f>
        <v>11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8" t="s">
        <v>59</v>
      </c>
      <c r="F49" s="26" t="s">
        <v>60</v>
      </c>
      <c r="G49" s="26">
        <f>COUNTIF(K10:K35, "I (Incomplete)")</f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61" t="str">
        <f>GradeSheet!$G$5</f>
        <v>Satyaki Das</v>
      </c>
      <c r="C50" s="62"/>
      <c r="D50" s="3"/>
      <c r="E50" s="38" t="s">
        <v>61</v>
      </c>
      <c r="F50" s="26" t="s">
        <v>62</v>
      </c>
      <c r="G50" s="26">
        <f>COUNTIF(K10:K35, "W (Withdrawn)")</f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59" t="s">
        <v>66</v>
      </c>
      <c r="C51" s="60"/>
      <c r="D51" s="3"/>
      <c r="E51" s="38" t="s">
        <v>63</v>
      </c>
      <c r="F51" s="38"/>
      <c r="G51" s="26">
        <f>SUM(G39:G50)</f>
        <v>26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59" t="s">
        <v>64</v>
      </c>
      <c r="C52" s="60"/>
      <c r="D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8">
    <mergeCell ref="G3:H3"/>
    <mergeCell ref="G2:H2"/>
    <mergeCell ref="A7:K7"/>
    <mergeCell ref="B52:C52"/>
    <mergeCell ref="B50:C50"/>
    <mergeCell ref="B51:C51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E14" sqref="E14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2020-06-11T11:23:28Z</dcterms:modified>
</cp:coreProperties>
</file>