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lab_course_materials\SUMMER 2020\CSE 101 Non CSE\results\"/>
    </mc:Choice>
  </mc:AlternateContent>
  <xr:revisionPtr revIDLastSave="0" documentId="13_ncr:1_{D39A414B-4E35-4535-A12C-366CF71F8244}" xr6:coauthVersionLast="45" xr6:coauthVersionMax="45" xr10:uidLastSave="{00000000-0000-0000-0000-000000000000}"/>
  <bookViews>
    <workbookView xWindow="-28920" yWindow="-120" windowWidth="29040" windowHeight="15840" tabRatio="744" activeTab="2" xr2:uid="{00000000-000D-0000-FFFF-FFFF00000000}"/>
  </bookViews>
  <sheets>
    <sheet name="GradeSheet" sheetId="1" r:id="rId1"/>
    <sheet name="GradingPolicy" sheetId="2" r:id="rId2"/>
    <sheet name="grades_only" sheetId="3" r:id="rId3"/>
    <sheet name="Sheet2" sheetId="4" r:id="rId4"/>
  </sheets>
  <definedNames>
    <definedName name="_xlnm.Print_Area" localSheetId="0">GradeSheet!$A$1:$L$51</definedName>
  </definedNames>
  <calcPr calcId="181029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" i="3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10" i="1"/>
  <c r="O40" i="1" l="1"/>
  <c r="P40" i="1"/>
  <c r="Q40" i="1"/>
  <c r="R40" i="1"/>
  <c r="N40" i="1"/>
  <c r="O39" i="1"/>
  <c r="P39" i="1"/>
  <c r="Q39" i="1"/>
  <c r="R39" i="1"/>
  <c r="N39" i="1"/>
  <c r="R38" i="1"/>
  <c r="Q38" i="1"/>
  <c r="P38" i="1"/>
  <c r="O38" i="1"/>
  <c r="N38" i="1"/>
  <c r="R9" i="1"/>
  <c r="Q9" i="1"/>
  <c r="P9" i="1"/>
  <c r="O9" i="1"/>
  <c r="N9" i="1"/>
  <c r="B10" i="1" l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I31" i="1" l="1"/>
  <c r="K31" i="1" s="1"/>
  <c r="I32" i="1"/>
  <c r="K32" i="1" s="1"/>
  <c r="I28" i="1"/>
  <c r="K28" i="1" s="1"/>
  <c r="I27" i="1"/>
  <c r="K27" i="1" s="1"/>
  <c r="I29" i="1"/>
  <c r="K29" i="1" s="1"/>
  <c r="I33" i="1"/>
  <c r="K33" i="1" s="1"/>
  <c r="I34" i="1"/>
  <c r="K34" i="1" s="1"/>
  <c r="I30" i="1"/>
  <c r="K30" i="1" s="1"/>
  <c r="J34" i="1" l="1"/>
  <c r="J29" i="1"/>
  <c r="J32" i="1"/>
  <c r="J30" i="1"/>
  <c r="J28" i="1"/>
  <c r="J27" i="1"/>
  <c r="J31" i="1"/>
  <c r="J33" i="1"/>
  <c r="B49" i="1" l="1"/>
  <c r="C43" i="1"/>
  <c r="H9" i="1"/>
  <c r="G9" i="1"/>
  <c r="F9" i="1"/>
  <c r="E9" i="1"/>
  <c r="D9" i="1"/>
  <c r="A7" i="1"/>
  <c r="I10" i="1" l="1"/>
  <c r="J10" i="1" s="1"/>
  <c r="I11" i="1"/>
  <c r="K11" i="1" s="1"/>
  <c r="I13" i="1"/>
  <c r="K13" i="1" s="1"/>
  <c r="I14" i="1"/>
  <c r="K14" i="1" s="1"/>
  <c r="I15" i="1"/>
  <c r="K15" i="1" s="1"/>
  <c r="I17" i="1"/>
  <c r="K17" i="1" s="1"/>
  <c r="I18" i="1"/>
  <c r="K18" i="1" s="1"/>
  <c r="I19" i="1"/>
  <c r="K19" i="1" s="1"/>
  <c r="I21" i="1"/>
  <c r="K21" i="1" s="1"/>
  <c r="I22" i="1"/>
  <c r="K22" i="1" s="1"/>
  <c r="I23" i="1"/>
  <c r="K23" i="1" s="1"/>
  <c r="I25" i="1"/>
  <c r="K25" i="1" s="1"/>
  <c r="I26" i="1"/>
  <c r="K26" i="1" s="1"/>
  <c r="I12" i="1"/>
  <c r="K12" i="1" s="1"/>
  <c r="I16" i="1"/>
  <c r="K16" i="1" s="1"/>
  <c r="I20" i="1"/>
  <c r="K20" i="1" s="1"/>
  <c r="I24" i="1"/>
  <c r="K24" i="1" s="1"/>
  <c r="J13" i="1" l="1"/>
  <c r="J21" i="1"/>
  <c r="J15" i="1"/>
  <c r="J19" i="1"/>
  <c r="J23" i="1"/>
  <c r="J17" i="1"/>
  <c r="J11" i="1"/>
  <c r="J14" i="1"/>
  <c r="J26" i="1"/>
  <c r="J25" i="1"/>
  <c r="J22" i="1"/>
  <c r="K10" i="1"/>
  <c r="J18" i="1"/>
  <c r="J24" i="1"/>
  <c r="J16" i="1"/>
  <c r="J20" i="1"/>
  <c r="J12" i="1"/>
  <c r="G49" i="1" l="1"/>
  <c r="G43" i="1"/>
  <c r="G47" i="1"/>
  <c r="G48" i="1"/>
  <c r="G46" i="1"/>
  <c r="G39" i="1"/>
  <c r="G41" i="1"/>
  <c r="G44" i="1"/>
  <c r="G40" i="1"/>
  <c r="G45" i="1"/>
  <c r="G38" i="1"/>
  <c r="G42" i="1"/>
  <c r="G50" i="1" l="1"/>
</calcChain>
</file>

<file path=xl/sharedStrings.xml><?xml version="1.0" encoding="utf-8"?>
<sst xmlns="http://schemas.openxmlformats.org/spreadsheetml/2006/main" count="236" uniqueCount="104">
  <si>
    <t>Numerical Grade</t>
  </si>
  <si>
    <t>Minimum Number</t>
  </si>
  <si>
    <t>Letter Grade</t>
  </si>
  <si>
    <t>Below 50%</t>
  </si>
  <si>
    <t>F (Fail)</t>
  </si>
  <si>
    <t>50% to 54%</t>
  </si>
  <si>
    <t>D (Plain)</t>
  </si>
  <si>
    <t>55% to 59%</t>
  </si>
  <si>
    <t>C (Plain)</t>
  </si>
  <si>
    <t>60% to 64%</t>
  </si>
  <si>
    <t>C+ (Plus)</t>
  </si>
  <si>
    <t>65% to 69%</t>
  </si>
  <si>
    <t>B- (Minus)</t>
  </si>
  <si>
    <t>70% to 74%</t>
  </si>
  <si>
    <t>B (Plain)</t>
  </si>
  <si>
    <t>75% to 79%</t>
  </si>
  <si>
    <t>B+ (Plus)</t>
  </si>
  <si>
    <t>80% to 84%</t>
  </si>
  <si>
    <t>A- (Minus)</t>
  </si>
  <si>
    <t>85% to 94%</t>
  </si>
  <si>
    <t>A (Plain)</t>
  </si>
  <si>
    <t>95% and above</t>
  </si>
  <si>
    <t>A+ (Plus)</t>
  </si>
  <si>
    <t>Midterm Exam</t>
  </si>
  <si>
    <t>Final Exam</t>
  </si>
  <si>
    <t>Total</t>
  </si>
  <si>
    <t>Course Code</t>
  </si>
  <si>
    <t>Section</t>
  </si>
  <si>
    <t>Course Title</t>
  </si>
  <si>
    <t>Semester</t>
  </si>
  <si>
    <t>Credit</t>
  </si>
  <si>
    <t>Instructor</t>
  </si>
  <si>
    <t xml:space="preserve">Assignment </t>
  </si>
  <si>
    <t xml:space="preserve">Mid </t>
  </si>
  <si>
    <t xml:space="preserve">Final </t>
  </si>
  <si>
    <t>No.</t>
  </si>
  <si>
    <t>Student ID</t>
  </si>
  <si>
    <t>Name</t>
  </si>
  <si>
    <t>Exam Total (100)</t>
  </si>
  <si>
    <t>Percent Total (100%)</t>
  </si>
  <si>
    <t>Grade</t>
  </si>
  <si>
    <t>Assessment</t>
  </si>
  <si>
    <t>Marks Distribution</t>
  </si>
  <si>
    <t>Freq</t>
  </si>
  <si>
    <t>Attendance</t>
  </si>
  <si>
    <t>A+</t>
  </si>
  <si>
    <t>MAX</t>
  </si>
  <si>
    <t>A</t>
  </si>
  <si>
    <t>AVG</t>
  </si>
  <si>
    <t>Quiz</t>
  </si>
  <si>
    <t>A-</t>
  </si>
  <si>
    <t>MIN</t>
  </si>
  <si>
    <t>B+</t>
  </si>
  <si>
    <t>B</t>
  </si>
  <si>
    <t>B-</t>
  </si>
  <si>
    <t>C+</t>
  </si>
  <si>
    <t>C</t>
  </si>
  <si>
    <t>D</t>
  </si>
  <si>
    <t>F</t>
  </si>
  <si>
    <t>No exam</t>
  </si>
  <si>
    <t>I</t>
  </si>
  <si>
    <t>Withdrawn</t>
  </si>
  <si>
    <t>W</t>
  </si>
  <si>
    <t>No of students</t>
  </si>
  <si>
    <t>Department of CSE, ULAB</t>
  </si>
  <si>
    <t>CSE 101</t>
  </si>
  <si>
    <t>Introduction to Computer Studies</t>
  </si>
  <si>
    <t>Satyaki Das</t>
  </si>
  <si>
    <t>Lecturer</t>
  </si>
  <si>
    <t>Monika Islam Binty</t>
  </si>
  <si>
    <t>Mahek Mehreen Chowdhury</t>
  </si>
  <si>
    <t>Hossain Shalehin Sadman</t>
  </si>
  <si>
    <t>Khadiza Akter Mithi</t>
  </si>
  <si>
    <t xml:space="preserve">*Ramisa Ahmed Maseyat </t>
  </si>
  <si>
    <t xml:space="preserve">*Siham </t>
  </si>
  <si>
    <t xml:space="preserve">*Rohan Isfar Chowdhury </t>
  </si>
  <si>
    <t xml:space="preserve">*Md Rakib Monshi ridoy </t>
  </si>
  <si>
    <t xml:space="preserve">*Lamisa Islam Arpa </t>
  </si>
  <si>
    <t xml:space="preserve">*Redoy Sarker </t>
  </si>
  <si>
    <t xml:space="preserve">*Salma Akter </t>
  </si>
  <si>
    <t xml:space="preserve">*A K M Nahiyan Al Hassan </t>
  </si>
  <si>
    <t>Rafiul Islam</t>
  </si>
  <si>
    <t>Farhin Fariha Rimjhim</t>
  </si>
  <si>
    <t>Nusrat Zaman</t>
  </si>
  <si>
    <t>*Nabila Kabir</t>
  </si>
  <si>
    <t>*Farzana Binte Fakhrul</t>
  </si>
  <si>
    <t>*Kazi Zarin Anjum</t>
  </si>
  <si>
    <t>*Rafia Benta Yousuf Ritu</t>
  </si>
  <si>
    <t>*Shajidur Rahman Khan</t>
  </si>
  <si>
    <t>*Tazrin Ahmed Ripa</t>
  </si>
  <si>
    <t xml:space="preserve">*ISRA TAHIYA ISLAM </t>
  </si>
  <si>
    <t xml:space="preserve">*Iftekhar ahsan </t>
  </si>
  <si>
    <t xml:space="preserve">*Nazifa Ahmed Naureen </t>
  </si>
  <si>
    <t>*Rounak Akhter Arna</t>
  </si>
  <si>
    <t>ID</t>
  </si>
  <si>
    <t>Grade W/ Desc</t>
  </si>
  <si>
    <t>Summer 2020</t>
  </si>
  <si>
    <t>B+ (plus)</t>
  </si>
  <si>
    <t>B (plain)</t>
  </si>
  <si>
    <t>A (plain)</t>
  </si>
  <si>
    <t>A- (minus)</t>
  </si>
  <si>
    <t>F (fail)</t>
  </si>
  <si>
    <t>C+ (plus)</t>
  </si>
  <si>
    <t>B- (minus)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</si>
</sst>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9"/>
      <color rgb="FF000000"/>
      <name val="Arimo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9"/>
      <name val="Arimo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Arimo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1" fontId="0" fillId="0" borderId="0"/>
    <xf numFmtId="0" fontId="2" fillId="0" borderId="13"/>
    <xf numFmtId="1" fontId="8" fillId="0" borderId="13"/>
    <xf numFmtId="0" fontId="1" fillId="0" borderId="13"/>
    <xf numFmtId="1" fontId="8" fillId="0" borderId="13"/>
    <xf numFmtId="0" fontId="9" fillId="0" borderId="13"/>
  </cellStyleXfs>
  <cellXfs count="64">
    <xf numFmtId="1" fontId="0" fillId="0" borderId="0" xfId="0" applyNumberFormat="1" applyFont="1" applyAlignment="1"/>
    <xf numFmtId="1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/>
    <xf numFmtId="1" fontId="3" fillId="0" borderId="0" xfId="0" applyNumberFormat="1" applyFont="1"/>
    <xf numFmtId="1" fontId="3" fillId="0" borderId="2" xfId="0" applyNumberFormat="1" applyFont="1" applyBorder="1" applyAlignment="1">
      <alignment horizontal="center" vertical="top" wrapText="1"/>
    </xf>
    <xf numFmtId="1" fontId="3" fillId="0" borderId="2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top" wrapText="1"/>
    </xf>
    <xf numFmtId="1" fontId="3" fillId="0" borderId="3" xfId="0" applyNumberFormat="1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/>
    </xf>
    <xf numFmtId="9" fontId="3" fillId="0" borderId="4" xfId="0" applyNumberFormat="1" applyFont="1" applyBorder="1" applyAlignment="1">
      <alignment horizontal="center" vertical="center"/>
    </xf>
    <xf numFmtId="1" fontId="5" fillId="0" borderId="5" xfId="0" applyNumberFormat="1" applyFont="1" applyBorder="1"/>
    <xf numFmtId="1" fontId="3" fillId="2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Border="1"/>
    <xf numFmtId="1" fontId="3" fillId="2" borderId="5" xfId="0" applyNumberFormat="1" applyFont="1" applyFill="1" applyBorder="1"/>
    <xf numFmtId="1" fontId="5" fillId="0" borderId="5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 wrapText="1"/>
    </xf>
    <xf numFmtId="1" fontId="5" fillId="3" borderId="5" xfId="0" applyNumberFormat="1" applyFont="1" applyFill="1" applyBorder="1" applyAlignment="1">
      <alignment horizontal="center" vertical="center" wrapText="1"/>
    </xf>
    <xf numFmtId="1" fontId="5" fillId="0" borderId="5" xfId="0" applyNumberFormat="1" applyFont="1" applyBorder="1" applyAlignment="1">
      <alignment horizontal="center" vertical="center" wrapText="1"/>
    </xf>
    <xf numFmtId="1" fontId="5" fillId="0" borderId="5" xfId="0" applyNumberFormat="1" applyFont="1" applyBorder="1" applyAlignment="1">
      <alignment vertical="center" wrapText="1"/>
    </xf>
    <xf numFmtId="1" fontId="5" fillId="0" borderId="0" xfId="0" applyNumberFormat="1" applyFont="1" applyAlignment="1">
      <alignment vertical="center" wrapText="1"/>
    </xf>
    <xf numFmtId="1" fontId="5" fillId="2" borderId="5" xfId="0" applyNumberFormat="1" applyFont="1" applyFill="1" applyBorder="1" applyAlignment="1">
      <alignment horizontal="center" vertical="center" wrapText="1"/>
    </xf>
    <xf numFmtId="1" fontId="6" fillId="0" borderId="10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1" fontId="5" fillId="0" borderId="5" xfId="0" applyNumberFormat="1" applyFont="1" applyBorder="1" applyAlignment="1">
      <alignment horizontal="center" wrapText="1"/>
    </xf>
    <xf numFmtId="1" fontId="3" fillId="2" borderId="5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5" xfId="0" applyNumberFormat="1" applyFont="1" applyBorder="1" applyAlignment="1">
      <alignment horizontal="center" vertical="top" wrapText="1"/>
    </xf>
    <xf numFmtId="9" fontId="3" fillId="0" borderId="5" xfId="0" applyNumberFormat="1" applyFont="1" applyBorder="1" applyAlignment="1">
      <alignment horizontal="center" vertical="center"/>
    </xf>
    <xf numFmtId="1" fontId="3" fillId="4" borderId="5" xfId="0" applyNumberFormat="1" applyFont="1" applyFill="1" applyBorder="1"/>
    <xf numFmtId="164" fontId="3" fillId="0" borderId="0" xfId="0" applyNumberFormat="1" applyFont="1"/>
    <xf numFmtId="1" fontId="3" fillId="2" borderId="5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9" fontId="7" fillId="0" borderId="5" xfId="0" applyNumberFormat="1" applyFont="1" applyBorder="1" applyAlignment="1">
      <alignment horizontal="center" vertical="center"/>
    </xf>
    <xf numFmtId="1" fontId="0" fillId="0" borderId="0" xfId="0" applyNumberFormat="1" applyFont="1" applyAlignment="1"/>
    <xf numFmtId="1" fontId="3" fillId="0" borderId="11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 vertical="center" wrapText="1"/>
    </xf>
    <xf numFmtId="1" fontId="6" fillId="0" borderId="6" xfId="0" applyNumberFormat="1" applyFont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1" fontId="3" fillId="0" borderId="14" xfId="0" applyNumberFormat="1" applyFont="1" applyBorder="1" applyAlignment="1">
      <alignment horizontal="center" vertical="center"/>
    </xf>
    <xf numFmtId="9" fontId="3" fillId="3" borderId="14" xfId="0" applyNumberFormat="1" applyFont="1" applyFill="1" applyBorder="1" applyAlignment="1">
      <alignment horizontal="center" vertical="center"/>
    </xf>
    <xf numFmtId="1" fontId="3" fillId="3" borderId="14" xfId="0" applyNumberFormat="1" applyFont="1" applyFill="1" applyBorder="1" applyAlignment="1">
      <alignment horizontal="center" vertical="center"/>
    </xf>
    <xf numFmtId="1" fontId="3" fillId="0" borderId="11" xfId="0" applyNumberFormat="1" applyFont="1" applyBorder="1" applyAlignment="1">
      <alignment horizontal="left"/>
    </xf>
    <xf numFmtId="2" fontId="3" fillId="2" borderId="11" xfId="0" applyNumberFormat="1" applyFont="1" applyFill="1" applyBorder="1" applyAlignment="1">
      <alignment horizontal="center" vertical="center"/>
    </xf>
    <xf numFmtId="1" fontId="3" fillId="0" borderId="14" xfId="0" applyNumberFormat="1" applyFont="1" applyBorder="1" applyAlignment="1">
      <alignment horizontal="left"/>
    </xf>
    <xf numFmtId="1" fontId="3" fillId="0" borderId="14" xfId="0" applyNumberFormat="1" applyFont="1" applyBorder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/>
    <xf numFmtId="1" fontId="3" fillId="2" borderId="7" xfId="0" applyNumberFormat="1" applyFont="1" applyFill="1" applyBorder="1" applyAlignment="1">
      <alignment horizontal="center" vertical="center"/>
    </xf>
    <xf numFmtId="0" fontId="4" fillId="0" borderId="9" xfId="0" applyNumberFormat="1" applyFont="1" applyBorder="1"/>
    <xf numFmtId="1" fontId="5" fillId="3" borderId="7" xfId="0" applyNumberFormat="1" applyFont="1" applyFill="1" applyBorder="1" applyAlignment="1">
      <alignment horizontal="center" vertical="center"/>
    </xf>
    <xf numFmtId="0" fontId="4" fillId="0" borderId="8" xfId="0" applyNumberFormat="1" applyFont="1" applyBorder="1"/>
    <xf numFmtId="1" fontId="3" fillId="2" borderId="12" xfId="0" applyNumberFormat="1" applyFont="1" applyFill="1" applyBorder="1" applyAlignment="1">
      <alignment horizontal="left"/>
    </xf>
    <xf numFmtId="0" fontId="4" fillId="0" borderId="13" xfId="0" applyNumberFormat="1" applyFont="1" applyBorder="1"/>
    <xf numFmtId="1" fontId="3" fillId="0" borderId="0" xfId="0" applyNumberFormat="1" applyFont="1" applyAlignment="1">
      <alignment horizontal="left"/>
    </xf>
    <xf numFmtId="1" fontId="0" fillId="0" borderId="0" xfId="0" applyNumberFormat="1" applyFont="1" applyAlignment="1"/>
  </cellXfs>
  <cellStyles count="6">
    <cellStyle name="Normal" xfId="0" builtinId="0"/>
    <cellStyle name="Normal 2" xfId="2" xr:uid="{00000000-0005-0000-0000-000001000000}"/>
    <cellStyle name="Normal 3" xfId="4" xr:uid="{00000000-0005-0000-0000-000002000000}"/>
    <cellStyle name="Normal 4" xfId="1" xr:uid="{00000000-0005-0000-0000-000003000000}"/>
    <cellStyle name="Normal 4 2" xfId="3" xr:uid="{00000000-0005-0000-0000-000004000000}"/>
    <cellStyle name="Normal 5" xfId="5" xr:uid="{2B9756DA-707B-4C1B-8DB2-2AEDAC1B34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5.4878157707217254E-2"/>
          <c:y val="4.2622950819672129E-2"/>
          <c:w val="0.91057091306790072"/>
          <c:h val="0.84262295081967264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cat>
            <c:strRef>
              <c:f>GradeSheet!$F$38:$F$49</c:f>
              <c:strCache>
                <c:ptCount val="12"/>
                <c:pt idx="0">
                  <c:v>A+</c:v>
                </c:pt>
                <c:pt idx="1">
                  <c:v>A</c:v>
                </c:pt>
                <c:pt idx="2">
                  <c:v>A-</c:v>
                </c:pt>
                <c:pt idx="3">
                  <c:v>B+</c:v>
                </c:pt>
                <c:pt idx="4">
                  <c:v>B</c:v>
                </c:pt>
                <c:pt idx="5">
                  <c:v>B-</c:v>
                </c:pt>
                <c:pt idx="6">
                  <c:v>C+</c:v>
                </c:pt>
                <c:pt idx="7">
                  <c:v>C</c:v>
                </c:pt>
                <c:pt idx="8">
                  <c:v>D</c:v>
                </c:pt>
                <c:pt idx="9">
                  <c:v>F</c:v>
                </c:pt>
                <c:pt idx="10">
                  <c:v>I</c:v>
                </c:pt>
                <c:pt idx="11">
                  <c:v>W</c:v>
                </c:pt>
              </c:strCache>
            </c:strRef>
          </c:cat>
          <c:val>
            <c:numRef>
              <c:f>GradeSheet!$G$38:$G$49</c:f>
              <c:numCache>
                <c:formatCode>0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592-4EA2-85FB-6CCBD20F0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57440"/>
        <c:axId val="49267840"/>
      </c:barChart>
      <c:catAx>
        <c:axId val="4855744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9267840"/>
        <c:crosses val="autoZero"/>
        <c:auto val="1"/>
        <c:lblAlgn val="ctr"/>
        <c:lblOffset val="100"/>
        <c:noMultiLvlLbl val="1"/>
      </c:catAx>
      <c:valAx>
        <c:axId val="49267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855744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361950</xdr:colOff>
      <xdr:row>36</xdr:row>
      <xdr:rowOff>19050</xdr:rowOff>
    </xdr:from>
    <xdr:ext cx="4686300" cy="2790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008"/>
  <sheetViews>
    <sheetView topLeftCell="E1" workbookViewId="0">
      <selection activeCell="G3" sqref="G3:H3"/>
    </sheetView>
  </sheetViews>
  <sheetFormatPr defaultColWidth="14.375" defaultRowHeight="15" customHeight="1"/>
  <cols>
    <col min="1" max="1" width="9.25" customWidth="1"/>
    <col min="2" max="2" width="19" customWidth="1"/>
    <col min="3" max="3" width="36.75" customWidth="1"/>
    <col min="4" max="4" width="19.25" customWidth="1"/>
    <col min="5" max="5" width="18.625" customWidth="1"/>
    <col min="6" max="6" width="18.75" customWidth="1"/>
    <col min="7" max="7" width="19" customWidth="1"/>
    <col min="8" max="8" width="17.75" customWidth="1"/>
    <col min="9" max="9" width="19.625" customWidth="1"/>
    <col min="10" max="10" width="20.625" customWidth="1"/>
    <col min="11" max="11" width="19.625" customWidth="1"/>
    <col min="12" max="12" width="8.375" customWidth="1"/>
    <col min="13" max="13" width="7.25" customWidth="1"/>
    <col min="14" max="14" width="17.75" customWidth="1"/>
    <col min="15" max="15" width="9.75" customWidth="1"/>
    <col min="16" max="16" width="16.75" customWidth="1"/>
    <col min="17" max="17" width="10.25" customWidth="1"/>
    <col min="18" max="18" width="9.75" customWidth="1"/>
    <col min="19" max="19" width="15.75" customWidth="1"/>
    <col min="20" max="20" width="32.75" customWidth="1"/>
    <col min="21" max="23" width="9.25" customWidth="1"/>
  </cols>
  <sheetData>
    <row r="1" spans="1:23" ht="15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3"/>
      <c r="B2" s="3"/>
      <c r="C2" s="3"/>
      <c r="D2" s="3"/>
      <c r="E2" s="3"/>
      <c r="F2" s="12" t="s">
        <v>26</v>
      </c>
      <c r="G2" s="56" t="s">
        <v>65</v>
      </c>
      <c r="H2" s="57"/>
      <c r="I2" s="12" t="s">
        <v>27</v>
      </c>
      <c r="J2" s="13">
        <v>7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>
      <c r="A3" s="3"/>
      <c r="B3" s="3"/>
      <c r="C3" s="3"/>
      <c r="D3" s="3"/>
      <c r="E3" s="3"/>
      <c r="F3" s="12" t="s">
        <v>28</v>
      </c>
      <c r="G3" s="56" t="s">
        <v>66</v>
      </c>
      <c r="H3" s="57"/>
      <c r="I3" s="12" t="s">
        <v>29</v>
      </c>
      <c r="J3" s="13" t="s">
        <v>96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>
      <c r="A4" s="3"/>
      <c r="B4" s="3"/>
      <c r="C4" s="3"/>
      <c r="D4" s="3"/>
      <c r="E4" s="3"/>
      <c r="F4" s="12" t="s">
        <v>30</v>
      </c>
      <c r="G4" s="56">
        <v>3</v>
      </c>
      <c r="H4" s="57"/>
      <c r="I4" s="14"/>
      <c r="J4" s="1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>
      <c r="A5" s="3"/>
      <c r="B5" s="3"/>
      <c r="C5" s="3"/>
      <c r="D5" s="3"/>
      <c r="E5" s="3"/>
      <c r="F5" s="12" t="s">
        <v>31</v>
      </c>
      <c r="G5" s="56" t="s">
        <v>67</v>
      </c>
      <c r="H5" s="57"/>
      <c r="I5" s="14"/>
      <c r="J5" s="1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>
      <c r="A7" s="58" t="str">
        <f>CONCATENATE("Grade Sheet of ",GradeSheet!$G$2, " [",GradeSheet!$G$3, "] ", "(Section ",GradeSheet!$J$2, ") ", "[Semester - ",GradeSheet!$J$3,"]" )</f>
        <v>Grade Sheet of CSE 101 [Introduction to Computer Studies] (Section 7) [Semester - Summer 2020]</v>
      </c>
      <c r="B7" s="59"/>
      <c r="C7" s="59"/>
      <c r="D7" s="59"/>
      <c r="E7" s="59"/>
      <c r="F7" s="59"/>
      <c r="G7" s="59"/>
      <c r="H7" s="59"/>
      <c r="I7" s="59"/>
      <c r="J7" s="59"/>
      <c r="K7" s="57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24" customHeight="1">
      <c r="L8" s="3"/>
      <c r="M8" s="3"/>
      <c r="N8" s="16" t="s">
        <v>44</v>
      </c>
      <c r="O8" s="17" t="s">
        <v>49</v>
      </c>
      <c r="P8" s="18" t="s">
        <v>32</v>
      </c>
      <c r="Q8" s="19" t="s">
        <v>33</v>
      </c>
      <c r="R8" s="19" t="s">
        <v>34</v>
      </c>
      <c r="S8" s="3"/>
      <c r="T8" s="3"/>
      <c r="U8" s="3"/>
      <c r="V8" s="3"/>
      <c r="W8" s="3"/>
    </row>
    <row r="9" spans="1:23" ht="31.5" customHeight="1">
      <c r="A9" s="20" t="s">
        <v>35</v>
      </c>
      <c r="B9" s="42" t="s">
        <v>36</v>
      </c>
      <c r="C9" s="42" t="s">
        <v>37</v>
      </c>
      <c r="D9" s="43" t="str">
        <f>CONCATENATE("Attendance (",GradeSheet!$C$38, ")")</f>
        <v>Attendance (10)</v>
      </c>
      <c r="E9" s="42" t="str">
        <f>CONCATENATE("Quiz (",GradeSheet!$C$39, ")")</f>
        <v>Quiz (15)</v>
      </c>
      <c r="F9" s="44" t="str">
        <f>CONCATENATE("Assignment (",GradeSheet!$C$40, ")")</f>
        <v>Assignment (15)</v>
      </c>
      <c r="G9" s="42" t="str">
        <f>CONCATENATE("Midterm (",GradeSheet!$C$41, ")")</f>
        <v>Midterm (30)</v>
      </c>
      <c r="H9" s="42" t="str">
        <f>CONCATENATE("Final (",GradeSheet!$C$42, ")")</f>
        <v>Final (30)</v>
      </c>
      <c r="I9" s="43" t="s">
        <v>38</v>
      </c>
      <c r="J9" s="43" t="s">
        <v>39</v>
      </c>
      <c r="K9" s="43" t="s">
        <v>40</v>
      </c>
      <c r="L9" s="21"/>
      <c r="M9" s="21"/>
      <c r="N9" s="22">
        <f>C38</f>
        <v>10</v>
      </c>
      <c r="O9" s="22">
        <f>C39</f>
        <v>15</v>
      </c>
      <c r="P9" s="22">
        <f>C40</f>
        <v>15</v>
      </c>
      <c r="Q9" s="22">
        <f>C41</f>
        <v>30</v>
      </c>
      <c r="R9" s="22">
        <f>C42</f>
        <v>30</v>
      </c>
      <c r="S9" s="42" t="s">
        <v>36</v>
      </c>
      <c r="T9" s="23" t="s">
        <v>37</v>
      </c>
      <c r="U9" s="21"/>
      <c r="V9" s="21"/>
      <c r="W9" s="21"/>
    </row>
    <row r="10" spans="1:23" ht="15.75" customHeight="1">
      <c r="A10" s="40">
        <v>1</v>
      </c>
      <c r="B10" s="40">
        <f t="shared" ref="B10:B34" si="0">S10</f>
        <v>182013043</v>
      </c>
      <c r="C10" s="50" t="str">
        <f t="shared" ref="C10:C34" si="1">T10</f>
        <v>Nusrat Zaman</v>
      </c>
      <c r="D10" s="27">
        <f t="shared" ref="D10:D34" si="2">N10</f>
        <v>9</v>
      </c>
      <c r="E10" s="45">
        <f t="shared" ref="E10:E34" si="3">O10</f>
        <v>11.5</v>
      </c>
      <c r="F10" s="45">
        <f t="shared" ref="F10:F34" si="4">P10</f>
        <v>12.5</v>
      </c>
      <c r="G10" s="46">
        <f t="shared" ref="G10:G34" si="5">Q10</f>
        <v>19</v>
      </c>
      <c r="H10" s="46">
        <f t="shared" ref="H10:H34" si="6">R10</f>
        <v>23</v>
      </c>
      <c r="I10" s="47">
        <f t="shared" ref="I10:I34" si="7">ROUNDUP(SUM(D10:H10),0)</f>
        <v>75</v>
      </c>
      <c r="J10" s="48">
        <f t="shared" ref="J10:J34" si="8">I10/100</f>
        <v>0.75</v>
      </c>
      <c r="K10" s="49" t="str">
        <f>VLOOKUP(I10,GradingPolicy!$B$2:$C$11,2)</f>
        <v>B+ (Plus)</v>
      </c>
      <c r="L10" s="3"/>
      <c r="M10" s="3"/>
      <c r="N10" s="27">
        <v>9</v>
      </c>
      <c r="O10" s="27">
        <v>11.5</v>
      </c>
      <c r="P10" s="27">
        <v>12.5</v>
      </c>
      <c r="Q10" s="27">
        <v>19</v>
      </c>
      <c r="R10" s="51">
        <v>23</v>
      </c>
      <c r="S10" s="53">
        <v>182013043</v>
      </c>
      <c r="T10" s="52" t="s">
        <v>83</v>
      </c>
      <c r="U10" s="3"/>
      <c r="V10" s="3"/>
      <c r="W10" s="3"/>
    </row>
    <row r="11" spans="1:23" ht="15.75" customHeight="1">
      <c r="A11" s="41">
        <v>2</v>
      </c>
      <c r="B11" s="40">
        <f t="shared" si="0"/>
        <v>191012010</v>
      </c>
      <c r="C11" s="50" t="str">
        <f t="shared" si="1"/>
        <v>Rafiul Islam</v>
      </c>
      <c r="D11" s="27">
        <f t="shared" si="2"/>
        <v>7</v>
      </c>
      <c r="E11" s="45">
        <f t="shared" si="3"/>
        <v>13</v>
      </c>
      <c r="F11" s="45">
        <f t="shared" si="4"/>
        <v>8.5</v>
      </c>
      <c r="G11" s="46">
        <f t="shared" si="5"/>
        <v>20</v>
      </c>
      <c r="H11" s="46">
        <f t="shared" si="6"/>
        <v>21</v>
      </c>
      <c r="I11" s="47">
        <f t="shared" si="7"/>
        <v>70</v>
      </c>
      <c r="J11" s="48">
        <f t="shared" si="8"/>
        <v>0.7</v>
      </c>
      <c r="K11" s="49" t="str">
        <f>VLOOKUP(I11,GradingPolicy!$B$2:$C$11,2)</f>
        <v>B (Plain)</v>
      </c>
      <c r="L11" s="3"/>
      <c r="M11" s="3"/>
      <c r="N11" s="27">
        <v>7</v>
      </c>
      <c r="O11" s="27">
        <v>13</v>
      </c>
      <c r="P11" s="27">
        <v>8.5</v>
      </c>
      <c r="Q11" s="27">
        <v>20</v>
      </c>
      <c r="R11" s="51">
        <v>21</v>
      </c>
      <c r="S11" s="53">
        <v>191012010</v>
      </c>
      <c r="T11" s="52" t="s">
        <v>81</v>
      </c>
      <c r="U11" s="3"/>
      <c r="V11" s="3"/>
      <c r="W11" s="3"/>
    </row>
    <row r="12" spans="1:23" ht="15.75" customHeight="1">
      <c r="A12" s="40">
        <v>3</v>
      </c>
      <c r="B12" s="40">
        <f t="shared" si="0"/>
        <v>191012062</v>
      </c>
      <c r="C12" s="50" t="str">
        <f t="shared" si="1"/>
        <v>Farhin Fariha Rimjhim</v>
      </c>
      <c r="D12" s="27">
        <f t="shared" si="2"/>
        <v>10</v>
      </c>
      <c r="E12" s="45">
        <f t="shared" si="3"/>
        <v>13</v>
      </c>
      <c r="F12" s="45">
        <f t="shared" si="4"/>
        <v>13</v>
      </c>
      <c r="G12" s="46">
        <f t="shared" si="5"/>
        <v>21</v>
      </c>
      <c r="H12" s="46">
        <f t="shared" si="6"/>
        <v>18</v>
      </c>
      <c r="I12" s="47">
        <f t="shared" si="7"/>
        <v>75</v>
      </c>
      <c r="J12" s="48">
        <f t="shared" si="8"/>
        <v>0.75</v>
      </c>
      <c r="K12" s="49" t="str">
        <f>VLOOKUP(I12,GradingPolicy!$B$2:$C$11,2)</f>
        <v>B+ (Plus)</v>
      </c>
      <c r="L12" s="3"/>
      <c r="M12" s="3"/>
      <c r="N12" s="27">
        <v>10</v>
      </c>
      <c r="O12" s="27">
        <v>13</v>
      </c>
      <c r="P12" s="27">
        <v>13</v>
      </c>
      <c r="Q12" s="27">
        <v>21</v>
      </c>
      <c r="R12" s="51">
        <v>18</v>
      </c>
      <c r="S12" s="53">
        <v>191012062</v>
      </c>
      <c r="T12" s="52" t="s">
        <v>82</v>
      </c>
      <c r="U12" s="3"/>
      <c r="V12" s="3"/>
      <c r="W12" s="3"/>
    </row>
    <row r="13" spans="1:23" ht="15.75" customHeight="1">
      <c r="A13" s="41">
        <v>4</v>
      </c>
      <c r="B13" s="40">
        <f t="shared" si="0"/>
        <v>193011005</v>
      </c>
      <c r="C13" s="50" t="str">
        <f t="shared" si="1"/>
        <v>Monika Islam Binty</v>
      </c>
      <c r="D13" s="27">
        <f t="shared" si="2"/>
        <v>8</v>
      </c>
      <c r="E13" s="45">
        <f t="shared" si="3"/>
        <v>14.5</v>
      </c>
      <c r="F13" s="45">
        <f t="shared" si="4"/>
        <v>11</v>
      </c>
      <c r="G13" s="46">
        <f t="shared" si="5"/>
        <v>26</v>
      </c>
      <c r="H13" s="46">
        <f t="shared" si="6"/>
        <v>25</v>
      </c>
      <c r="I13" s="47">
        <f t="shared" si="7"/>
        <v>85</v>
      </c>
      <c r="J13" s="48">
        <f t="shared" si="8"/>
        <v>0.85</v>
      </c>
      <c r="K13" s="49" t="str">
        <f>VLOOKUP(I13,GradingPolicy!$B$2:$C$11,2)</f>
        <v>A (Plain)</v>
      </c>
      <c r="L13" s="3"/>
      <c r="M13" s="3"/>
      <c r="N13" s="27">
        <v>8</v>
      </c>
      <c r="O13" s="27">
        <v>14.5</v>
      </c>
      <c r="P13" s="27">
        <v>11</v>
      </c>
      <c r="Q13" s="27">
        <v>26</v>
      </c>
      <c r="R13" s="51">
        <v>25</v>
      </c>
      <c r="S13" s="53">
        <v>193011005</v>
      </c>
      <c r="T13" s="52" t="s">
        <v>69</v>
      </c>
      <c r="U13" s="3"/>
      <c r="V13" s="3"/>
      <c r="W13" s="3"/>
    </row>
    <row r="14" spans="1:23" ht="15.75" customHeight="1">
      <c r="A14" s="40">
        <v>5</v>
      </c>
      <c r="B14" s="40">
        <f t="shared" si="0"/>
        <v>193011034</v>
      </c>
      <c r="C14" s="50" t="str">
        <f t="shared" si="1"/>
        <v>Mahek Mehreen Chowdhury</v>
      </c>
      <c r="D14" s="27">
        <f t="shared" si="2"/>
        <v>10</v>
      </c>
      <c r="E14" s="45">
        <f t="shared" si="3"/>
        <v>9.5</v>
      </c>
      <c r="F14" s="45">
        <f t="shared" si="4"/>
        <v>13</v>
      </c>
      <c r="G14" s="46">
        <f t="shared" si="5"/>
        <v>22</v>
      </c>
      <c r="H14" s="46">
        <f t="shared" si="6"/>
        <v>20</v>
      </c>
      <c r="I14" s="47">
        <f t="shared" si="7"/>
        <v>75</v>
      </c>
      <c r="J14" s="48">
        <f t="shared" si="8"/>
        <v>0.75</v>
      </c>
      <c r="K14" s="49" t="str">
        <f>VLOOKUP(I14,GradingPolicy!$B$2:$C$11,2)</f>
        <v>B+ (Plus)</v>
      </c>
      <c r="L14" s="3"/>
      <c r="M14" s="3"/>
      <c r="N14" s="27">
        <v>10</v>
      </c>
      <c r="O14" s="27">
        <v>9.5</v>
      </c>
      <c r="P14" s="27">
        <v>13</v>
      </c>
      <c r="Q14" s="27">
        <v>22</v>
      </c>
      <c r="R14" s="51">
        <v>20</v>
      </c>
      <c r="S14" s="53">
        <v>193011034</v>
      </c>
      <c r="T14" s="52" t="s">
        <v>70</v>
      </c>
      <c r="U14" s="3"/>
      <c r="V14" s="3"/>
      <c r="W14" s="3"/>
    </row>
    <row r="15" spans="1:23" ht="15.75" customHeight="1">
      <c r="A15" s="41">
        <v>6</v>
      </c>
      <c r="B15" s="40">
        <f t="shared" si="0"/>
        <v>193011134</v>
      </c>
      <c r="C15" s="50" t="str">
        <f t="shared" si="1"/>
        <v>Hossain Shalehin Sadman</v>
      </c>
      <c r="D15" s="27">
        <f t="shared" si="2"/>
        <v>10</v>
      </c>
      <c r="E15" s="45">
        <f t="shared" si="3"/>
        <v>11</v>
      </c>
      <c r="F15" s="45">
        <f t="shared" si="4"/>
        <v>12.5</v>
      </c>
      <c r="G15" s="46">
        <f t="shared" si="5"/>
        <v>21</v>
      </c>
      <c r="H15" s="46">
        <f t="shared" si="6"/>
        <v>25</v>
      </c>
      <c r="I15" s="47">
        <f t="shared" si="7"/>
        <v>80</v>
      </c>
      <c r="J15" s="48">
        <f t="shared" si="8"/>
        <v>0.8</v>
      </c>
      <c r="K15" s="49" t="str">
        <f>VLOOKUP(I15,GradingPolicy!$B$2:$C$11,2)</f>
        <v>A- (Minus)</v>
      </c>
      <c r="L15" s="3"/>
      <c r="M15" s="3"/>
      <c r="N15" s="27">
        <v>10</v>
      </c>
      <c r="O15" s="27">
        <v>11</v>
      </c>
      <c r="P15" s="27">
        <v>12.5</v>
      </c>
      <c r="Q15" s="27">
        <v>21</v>
      </c>
      <c r="R15" s="51">
        <v>25</v>
      </c>
      <c r="S15" s="53">
        <v>193011134</v>
      </c>
      <c r="T15" s="52" t="s">
        <v>71</v>
      </c>
      <c r="U15" s="3"/>
      <c r="V15" s="3"/>
      <c r="W15" s="3"/>
    </row>
    <row r="16" spans="1:23" ht="15.75" customHeight="1">
      <c r="A16" s="40">
        <v>7</v>
      </c>
      <c r="B16" s="40">
        <f t="shared" si="0"/>
        <v>193011165</v>
      </c>
      <c r="C16" s="50" t="str">
        <f t="shared" si="1"/>
        <v>Khadiza Akter Mithi</v>
      </c>
      <c r="D16" s="27">
        <f t="shared" si="2"/>
        <v>7</v>
      </c>
      <c r="E16" s="45">
        <f t="shared" si="3"/>
        <v>14.5</v>
      </c>
      <c r="F16" s="45">
        <f t="shared" si="4"/>
        <v>11.5</v>
      </c>
      <c r="G16" s="46">
        <f t="shared" si="5"/>
        <v>23</v>
      </c>
      <c r="H16" s="46">
        <f t="shared" si="6"/>
        <v>20</v>
      </c>
      <c r="I16" s="47">
        <f t="shared" si="7"/>
        <v>76</v>
      </c>
      <c r="J16" s="48">
        <f t="shared" si="8"/>
        <v>0.76</v>
      </c>
      <c r="K16" s="49" t="str">
        <f>VLOOKUP(I16,GradingPolicy!$B$2:$C$11,2)</f>
        <v>B+ (Plus)</v>
      </c>
      <c r="L16" s="3"/>
      <c r="M16" s="3"/>
      <c r="N16" s="27">
        <v>7</v>
      </c>
      <c r="O16" s="27">
        <v>14.5</v>
      </c>
      <c r="P16" s="27">
        <v>11.5</v>
      </c>
      <c r="Q16" s="27">
        <v>23</v>
      </c>
      <c r="R16" s="51">
        <v>20</v>
      </c>
      <c r="S16" s="53">
        <v>193011165</v>
      </c>
      <c r="T16" s="52" t="s">
        <v>72</v>
      </c>
      <c r="U16" s="3"/>
      <c r="V16" s="3"/>
      <c r="W16" s="3"/>
    </row>
    <row r="17" spans="1:23" ht="15.75" customHeight="1">
      <c r="A17" s="41">
        <v>8</v>
      </c>
      <c r="B17" s="40">
        <f t="shared" si="0"/>
        <v>193013050</v>
      </c>
      <c r="C17" s="50" t="str">
        <f t="shared" si="1"/>
        <v>*Nabila Kabir</v>
      </c>
      <c r="D17" s="27">
        <f t="shared" si="2"/>
        <v>8</v>
      </c>
      <c r="E17" s="45">
        <f t="shared" si="3"/>
        <v>10.5</v>
      </c>
      <c r="F17" s="45">
        <f t="shared" si="4"/>
        <v>13</v>
      </c>
      <c r="G17" s="46">
        <f t="shared" si="5"/>
        <v>17</v>
      </c>
      <c r="H17" s="46">
        <f t="shared" si="6"/>
        <v>21</v>
      </c>
      <c r="I17" s="47">
        <f t="shared" si="7"/>
        <v>70</v>
      </c>
      <c r="J17" s="48">
        <f t="shared" si="8"/>
        <v>0.7</v>
      </c>
      <c r="K17" s="49" t="str">
        <f>VLOOKUP(I17,GradingPolicy!$B$2:$C$11,2)</f>
        <v>B (Plain)</v>
      </c>
      <c r="L17" s="3"/>
      <c r="M17" s="3"/>
      <c r="N17" s="27">
        <v>8</v>
      </c>
      <c r="O17" s="27">
        <v>10.5</v>
      </c>
      <c r="P17" s="27">
        <v>13</v>
      </c>
      <c r="Q17" s="27">
        <v>17</v>
      </c>
      <c r="R17" s="51">
        <v>21</v>
      </c>
      <c r="S17" s="53">
        <v>193013050</v>
      </c>
      <c r="T17" s="52" t="s">
        <v>84</v>
      </c>
      <c r="U17" s="3"/>
      <c r="V17" s="3"/>
      <c r="W17" s="3"/>
    </row>
    <row r="18" spans="1:23" ht="15.75" customHeight="1">
      <c r="A18" s="40">
        <v>9</v>
      </c>
      <c r="B18" s="40">
        <f t="shared" si="0"/>
        <v>201013041</v>
      </c>
      <c r="C18" s="50" t="str">
        <f t="shared" si="1"/>
        <v>*Farzana Binte Fakhrul</v>
      </c>
      <c r="D18" s="27">
        <f t="shared" si="2"/>
        <v>0</v>
      </c>
      <c r="E18" s="45">
        <f t="shared" si="3"/>
        <v>0</v>
      </c>
      <c r="F18" s="45">
        <f t="shared" si="4"/>
        <v>0</v>
      </c>
      <c r="G18" s="46">
        <f t="shared" si="5"/>
        <v>0</v>
      </c>
      <c r="H18" s="46">
        <f t="shared" si="6"/>
        <v>0</v>
      </c>
      <c r="I18" s="47">
        <f t="shared" si="7"/>
        <v>0</v>
      </c>
      <c r="J18" s="48">
        <f t="shared" si="8"/>
        <v>0</v>
      </c>
      <c r="K18" s="49" t="str">
        <f>VLOOKUP(I18,GradingPolicy!$B$2:$C$11,2)</f>
        <v>F (Fail)</v>
      </c>
      <c r="L18" s="3"/>
      <c r="M18" s="3"/>
      <c r="N18" s="27">
        <v>0</v>
      </c>
      <c r="O18" s="27">
        <v>0</v>
      </c>
      <c r="P18" s="27">
        <v>0</v>
      </c>
      <c r="Q18" s="27">
        <v>0</v>
      </c>
      <c r="R18" s="51">
        <v>0</v>
      </c>
      <c r="S18" s="53">
        <v>201013041</v>
      </c>
      <c r="T18" s="52" t="s">
        <v>85</v>
      </c>
      <c r="U18" s="3"/>
      <c r="V18" s="3"/>
      <c r="W18" s="3"/>
    </row>
    <row r="19" spans="1:23" ht="15.75" customHeight="1">
      <c r="A19" s="41">
        <v>10</v>
      </c>
      <c r="B19" s="40">
        <f t="shared" si="0"/>
        <v>202011028</v>
      </c>
      <c r="C19" s="50" t="str">
        <f t="shared" si="1"/>
        <v xml:space="preserve">*Ramisa Ahmed Maseyat </v>
      </c>
      <c r="D19" s="27">
        <f t="shared" si="2"/>
        <v>1</v>
      </c>
      <c r="E19" s="45">
        <f t="shared" si="3"/>
        <v>0</v>
      </c>
      <c r="F19" s="45">
        <f t="shared" si="4"/>
        <v>0</v>
      </c>
      <c r="G19" s="46">
        <f t="shared" si="5"/>
        <v>0</v>
      </c>
      <c r="H19" s="46">
        <f t="shared" si="6"/>
        <v>0</v>
      </c>
      <c r="I19" s="47">
        <f t="shared" si="7"/>
        <v>1</v>
      </c>
      <c r="J19" s="48">
        <f t="shared" si="8"/>
        <v>0.01</v>
      </c>
      <c r="K19" s="49" t="str">
        <f>VLOOKUP(I19,GradingPolicy!$B$2:$C$11,2)</f>
        <v>F (Fail)</v>
      </c>
      <c r="L19" s="3"/>
      <c r="M19" s="3"/>
      <c r="N19" s="27">
        <v>1</v>
      </c>
      <c r="O19" s="27">
        <v>0</v>
      </c>
      <c r="P19" s="27">
        <v>0</v>
      </c>
      <c r="Q19" s="27">
        <v>0</v>
      </c>
      <c r="R19" s="51">
        <v>0</v>
      </c>
      <c r="S19" s="53">
        <v>202011028</v>
      </c>
      <c r="T19" s="52" t="s">
        <v>73</v>
      </c>
      <c r="U19" s="3"/>
      <c r="V19" s="3"/>
      <c r="W19" s="3"/>
    </row>
    <row r="20" spans="1:23" ht="15.75" customHeight="1">
      <c r="A20" s="40">
        <v>11</v>
      </c>
      <c r="B20" s="40">
        <f t="shared" si="0"/>
        <v>202011057</v>
      </c>
      <c r="C20" s="50" t="str">
        <f t="shared" si="1"/>
        <v xml:space="preserve">*Siham </v>
      </c>
      <c r="D20" s="27">
        <f t="shared" si="2"/>
        <v>7</v>
      </c>
      <c r="E20" s="45">
        <f t="shared" si="3"/>
        <v>4</v>
      </c>
      <c r="F20" s="45">
        <f t="shared" si="4"/>
        <v>8.5</v>
      </c>
      <c r="G20" s="46">
        <f t="shared" si="5"/>
        <v>0</v>
      </c>
      <c r="H20" s="46">
        <f t="shared" si="6"/>
        <v>0</v>
      </c>
      <c r="I20" s="47">
        <f t="shared" si="7"/>
        <v>20</v>
      </c>
      <c r="J20" s="48">
        <f t="shared" si="8"/>
        <v>0.2</v>
      </c>
      <c r="K20" s="49" t="str">
        <f>VLOOKUP(I20,GradingPolicy!$B$2:$C$11,2)</f>
        <v>F (Fail)</v>
      </c>
      <c r="L20" s="3"/>
      <c r="M20" s="3"/>
      <c r="N20" s="27">
        <v>7</v>
      </c>
      <c r="O20" s="27">
        <v>4</v>
      </c>
      <c r="P20" s="27">
        <v>8.5</v>
      </c>
      <c r="Q20" s="27">
        <v>0</v>
      </c>
      <c r="R20" s="51">
        <v>0</v>
      </c>
      <c r="S20" s="53">
        <v>202011057</v>
      </c>
      <c r="T20" s="52" t="s">
        <v>74</v>
      </c>
      <c r="U20" s="3"/>
      <c r="V20" s="3"/>
      <c r="W20" s="3"/>
    </row>
    <row r="21" spans="1:23" ht="15.75" customHeight="1">
      <c r="A21" s="41">
        <v>12</v>
      </c>
      <c r="B21" s="40">
        <f t="shared" si="0"/>
        <v>202011058</v>
      </c>
      <c r="C21" s="50" t="str">
        <f t="shared" si="1"/>
        <v xml:space="preserve">*Rohan Isfar Chowdhury </v>
      </c>
      <c r="D21" s="27">
        <f t="shared" si="2"/>
        <v>1</v>
      </c>
      <c r="E21" s="45">
        <f t="shared" si="3"/>
        <v>0</v>
      </c>
      <c r="F21" s="45">
        <f t="shared" si="4"/>
        <v>0</v>
      </c>
      <c r="G21" s="46">
        <f t="shared" si="5"/>
        <v>0</v>
      </c>
      <c r="H21" s="46">
        <f t="shared" si="6"/>
        <v>0</v>
      </c>
      <c r="I21" s="47">
        <f t="shared" si="7"/>
        <v>1</v>
      </c>
      <c r="J21" s="48">
        <f t="shared" si="8"/>
        <v>0.01</v>
      </c>
      <c r="K21" s="49" t="str">
        <f>VLOOKUP(I21,GradingPolicy!$B$2:$C$11,2)</f>
        <v>F (Fail)</v>
      </c>
      <c r="L21" s="3"/>
      <c r="M21" s="3"/>
      <c r="N21" s="27">
        <v>1</v>
      </c>
      <c r="O21" s="27">
        <v>0</v>
      </c>
      <c r="P21" s="27">
        <v>0</v>
      </c>
      <c r="Q21" s="27">
        <v>0</v>
      </c>
      <c r="R21" s="51">
        <v>0</v>
      </c>
      <c r="S21" s="53">
        <v>202011058</v>
      </c>
      <c r="T21" s="52" t="s">
        <v>75</v>
      </c>
      <c r="U21" s="3"/>
      <c r="V21" s="3"/>
      <c r="W21" s="3"/>
    </row>
    <row r="22" spans="1:23" ht="15.75" customHeight="1">
      <c r="A22" s="40">
        <v>13</v>
      </c>
      <c r="B22" s="40">
        <f t="shared" si="0"/>
        <v>202011060</v>
      </c>
      <c r="C22" s="50" t="str">
        <f t="shared" si="1"/>
        <v xml:space="preserve">*Md Rakib Monshi ridoy </v>
      </c>
      <c r="D22" s="27">
        <f t="shared" si="2"/>
        <v>10</v>
      </c>
      <c r="E22" s="45">
        <f t="shared" si="3"/>
        <v>13.5</v>
      </c>
      <c r="F22" s="45">
        <f t="shared" si="4"/>
        <v>11.5</v>
      </c>
      <c r="G22" s="46">
        <f t="shared" si="5"/>
        <v>23</v>
      </c>
      <c r="H22" s="46">
        <f t="shared" si="6"/>
        <v>27</v>
      </c>
      <c r="I22" s="47">
        <f t="shared" si="7"/>
        <v>85</v>
      </c>
      <c r="J22" s="48">
        <f t="shared" si="8"/>
        <v>0.85</v>
      </c>
      <c r="K22" s="49" t="str">
        <f>VLOOKUP(I22,GradingPolicy!$B$2:$C$11,2)</f>
        <v>A (Plain)</v>
      </c>
      <c r="L22" s="3"/>
      <c r="M22" s="3"/>
      <c r="N22" s="27">
        <v>10</v>
      </c>
      <c r="O22" s="27">
        <v>13.5</v>
      </c>
      <c r="P22" s="27">
        <v>11.5</v>
      </c>
      <c r="Q22" s="27">
        <v>23</v>
      </c>
      <c r="R22" s="51">
        <v>27</v>
      </c>
      <c r="S22" s="53">
        <v>202011060</v>
      </c>
      <c r="T22" s="52" t="s">
        <v>76</v>
      </c>
      <c r="U22" s="3"/>
      <c r="V22" s="3"/>
      <c r="W22" s="3"/>
    </row>
    <row r="23" spans="1:23" ht="15.75" customHeight="1">
      <c r="A23" s="41">
        <v>14</v>
      </c>
      <c r="B23" s="40">
        <f t="shared" si="0"/>
        <v>202011061</v>
      </c>
      <c r="C23" s="50" t="str">
        <f t="shared" si="1"/>
        <v xml:space="preserve">*Lamisa Islam Arpa </v>
      </c>
      <c r="D23" s="27">
        <f t="shared" si="2"/>
        <v>0</v>
      </c>
      <c r="E23" s="45">
        <f t="shared" si="3"/>
        <v>0</v>
      </c>
      <c r="F23" s="45">
        <f t="shared" si="4"/>
        <v>0</v>
      </c>
      <c r="G23" s="46">
        <f t="shared" si="5"/>
        <v>0</v>
      </c>
      <c r="H23" s="46">
        <f t="shared" si="6"/>
        <v>0</v>
      </c>
      <c r="I23" s="47">
        <f t="shared" si="7"/>
        <v>0</v>
      </c>
      <c r="J23" s="48">
        <f t="shared" si="8"/>
        <v>0</v>
      </c>
      <c r="K23" s="49" t="str">
        <f>VLOOKUP(I23,GradingPolicy!$B$2:$C$11,2)</f>
        <v>F (Fail)</v>
      </c>
      <c r="L23" s="3"/>
      <c r="M23" s="3"/>
      <c r="N23" s="27">
        <v>0</v>
      </c>
      <c r="O23" s="27">
        <v>0</v>
      </c>
      <c r="P23" s="27">
        <v>0</v>
      </c>
      <c r="Q23" s="27">
        <v>0</v>
      </c>
      <c r="R23" s="51">
        <v>0</v>
      </c>
      <c r="S23" s="53">
        <v>202011061</v>
      </c>
      <c r="T23" s="52" t="s">
        <v>77</v>
      </c>
      <c r="U23" s="3"/>
      <c r="V23" s="3"/>
      <c r="W23" s="3"/>
    </row>
    <row r="24" spans="1:23" ht="15.75" customHeight="1">
      <c r="A24" s="40">
        <v>15</v>
      </c>
      <c r="B24" s="40">
        <f t="shared" si="0"/>
        <v>202011062</v>
      </c>
      <c r="C24" s="50" t="str">
        <f t="shared" si="1"/>
        <v xml:space="preserve">*Redoy Sarker </v>
      </c>
      <c r="D24" s="27">
        <f t="shared" si="2"/>
        <v>10</v>
      </c>
      <c r="E24" s="45">
        <f t="shared" si="3"/>
        <v>11.5</v>
      </c>
      <c r="F24" s="45">
        <f t="shared" si="4"/>
        <v>12</v>
      </c>
      <c r="G24" s="46">
        <f t="shared" si="5"/>
        <v>25</v>
      </c>
      <c r="H24" s="46">
        <f t="shared" si="6"/>
        <v>26</v>
      </c>
      <c r="I24" s="47">
        <f t="shared" si="7"/>
        <v>85</v>
      </c>
      <c r="J24" s="48">
        <f t="shared" si="8"/>
        <v>0.85</v>
      </c>
      <c r="K24" s="49" t="str">
        <f>VLOOKUP(I24,GradingPolicy!$B$2:$C$11,2)</f>
        <v>A (Plain)</v>
      </c>
      <c r="L24" s="3"/>
      <c r="M24" s="3"/>
      <c r="N24" s="27">
        <v>10</v>
      </c>
      <c r="O24" s="27">
        <v>11.5</v>
      </c>
      <c r="P24" s="27">
        <v>12</v>
      </c>
      <c r="Q24" s="27">
        <v>25</v>
      </c>
      <c r="R24" s="51">
        <v>26</v>
      </c>
      <c r="S24" s="53">
        <v>202011062</v>
      </c>
      <c r="T24" s="52" t="s">
        <v>78</v>
      </c>
      <c r="U24" s="3"/>
      <c r="V24" s="3"/>
      <c r="W24" s="3"/>
    </row>
    <row r="25" spans="1:23" ht="15.75" customHeight="1">
      <c r="A25" s="41">
        <v>16</v>
      </c>
      <c r="B25" s="40">
        <f t="shared" si="0"/>
        <v>202011063</v>
      </c>
      <c r="C25" s="50" t="str">
        <f t="shared" si="1"/>
        <v xml:space="preserve">*Salma Akter </v>
      </c>
      <c r="D25" s="27">
        <f t="shared" si="2"/>
        <v>10</v>
      </c>
      <c r="E25" s="45">
        <f t="shared" si="3"/>
        <v>14</v>
      </c>
      <c r="F25" s="45">
        <f t="shared" si="4"/>
        <v>12</v>
      </c>
      <c r="G25" s="46">
        <f t="shared" si="5"/>
        <v>24</v>
      </c>
      <c r="H25" s="46">
        <f t="shared" si="6"/>
        <v>22</v>
      </c>
      <c r="I25" s="47">
        <f t="shared" si="7"/>
        <v>82</v>
      </c>
      <c r="J25" s="48">
        <f t="shared" si="8"/>
        <v>0.82</v>
      </c>
      <c r="K25" s="49" t="str">
        <f>VLOOKUP(I25,GradingPolicy!$B$2:$C$11,2)</f>
        <v>A- (Minus)</v>
      </c>
      <c r="L25" s="3"/>
      <c r="M25" s="3"/>
      <c r="N25" s="27">
        <v>10</v>
      </c>
      <c r="O25" s="27">
        <v>14</v>
      </c>
      <c r="P25" s="27">
        <v>12</v>
      </c>
      <c r="Q25" s="27">
        <v>24</v>
      </c>
      <c r="R25" s="51">
        <v>22</v>
      </c>
      <c r="S25" s="53">
        <v>202011063</v>
      </c>
      <c r="T25" s="52" t="s">
        <v>79</v>
      </c>
      <c r="U25" s="3"/>
      <c r="V25" s="3"/>
      <c r="W25" s="3"/>
    </row>
    <row r="26" spans="1:23" ht="15.75" customHeight="1">
      <c r="A26" s="40">
        <v>17</v>
      </c>
      <c r="B26" s="40">
        <f t="shared" si="0"/>
        <v>202011064</v>
      </c>
      <c r="C26" s="50" t="str">
        <f t="shared" si="1"/>
        <v xml:space="preserve">*A K M Nahiyan Al Hassan </v>
      </c>
      <c r="D26" s="27">
        <f t="shared" si="2"/>
        <v>8</v>
      </c>
      <c r="E26" s="45">
        <f t="shared" si="3"/>
        <v>11.5</v>
      </c>
      <c r="F26" s="45">
        <f t="shared" si="4"/>
        <v>11</v>
      </c>
      <c r="G26" s="46">
        <f t="shared" si="5"/>
        <v>8</v>
      </c>
      <c r="H26" s="46">
        <f t="shared" si="6"/>
        <v>23</v>
      </c>
      <c r="I26" s="47">
        <f t="shared" si="7"/>
        <v>62</v>
      </c>
      <c r="J26" s="48">
        <f t="shared" si="8"/>
        <v>0.62</v>
      </c>
      <c r="K26" s="49" t="str">
        <f>VLOOKUP(I26,GradingPolicy!$B$2:$C$11,2)</f>
        <v>C+ (Plus)</v>
      </c>
      <c r="L26" s="3"/>
      <c r="M26" s="3"/>
      <c r="N26" s="27">
        <v>8</v>
      </c>
      <c r="O26" s="27">
        <v>11.5</v>
      </c>
      <c r="P26" s="27">
        <v>11</v>
      </c>
      <c r="Q26" s="27">
        <v>8</v>
      </c>
      <c r="R26" s="51">
        <v>23</v>
      </c>
      <c r="S26" s="53">
        <v>202011064</v>
      </c>
      <c r="T26" s="52" t="s">
        <v>80</v>
      </c>
      <c r="U26" s="3"/>
      <c r="V26" s="3"/>
      <c r="W26" s="3"/>
    </row>
    <row r="27" spans="1:23" s="39" customFormat="1" ht="15.75" customHeight="1">
      <c r="A27" s="41">
        <v>18</v>
      </c>
      <c r="B27" s="40">
        <f t="shared" si="0"/>
        <v>202013001</v>
      </c>
      <c r="C27" s="50" t="str">
        <f t="shared" si="1"/>
        <v>*Kazi Zarin Anjum</v>
      </c>
      <c r="D27" s="27">
        <f t="shared" si="2"/>
        <v>10</v>
      </c>
      <c r="E27" s="45">
        <f t="shared" si="3"/>
        <v>10.5</v>
      </c>
      <c r="F27" s="45">
        <f t="shared" si="4"/>
        <v>13</v>
      </c>
      <c r="G27" s="46">
        <f t="shared" si="5"/>
        <v>20</v>
      </c>
      <c r="H27" s="46">
        <f t="shared" si="6"/>
        <v>23</v>
      </c>
      <c r="I27" s="47">
        <f t="shared" si="7"/>
        <v>77</v>
      </c>
      <c r="J27" s="48">
        <f t="shared" si="8"/>
        <v>0.77</v>
      </c>
      <c r="K27" s="49" t="str">
        <f>VLOOKUP(I27,GradingPolicy!$B$2:$C$11,2)</f>
        <v>B+ (Plus)</v>
      </c>
      <c r="L27" s="3"/>
      <c r="M27" s="3"/>
      <c r="N27" s="27">
        <v>10</v>
      </c>
      <c r="O27" s="27">
        <v>10.5</v>
      </c>
      <c r="P27" s="27">
        <v>13</v>
      </c>
      <c r="Q27" s="27">
        <v>20</v>
      </c>
      <c r="R27" s="51">
        <v>23</v>
      </c>
      <c r="S27" s="53">
        <v>202013001</v>
      </c>
      <c r="T27" s="52" t="s">
        <v>86</v>
      </c>
      <c r="U27" s="3"/>
      <c r="V27" s="3"/>
      <c r="W27" s="3"/>
    </row>
    <row r="28" spans="1:23" s="39" customFormat="1" ht="15.75" customHeight="1">
      <c r="A28" s="40">
        <v>19</v>
      </c>
      <c r="B28" s="40">
        <f t="shared" si="0"/>
        <v>202013002</v>
      </c>
      <c r="C28" s="50" t="str">
        <f t="shared" si="1"/>
        <v>*Rafia Benta Yousuf Ritu</v>
      </c>
      <c r="D28" s="27">
        <f t="shared" si="2"/>
        <v>10</v>
      </c>
      <c r="E28" s="45">
        <f t="shared" si="3"/>
        <v>12</v>
      </c>
      <c r="F28" s="45">
        <f t="shared" si="4"/>
        <v>13</v>
      </c>
      <c r="G28" s="46">
        <f t="shared" si="5"/>
        <v>20</v>
      </c>
      <c r="H28" s="46">
        <f t="shared" si="6"/>
        <v>25</v>
      </c>
      <c r="I28" s="47">
        <f t="shared" si="7"/>
        <v>80</v>
      </c>
      <c r="J28" s="48">
        <f t="shared" si="8"/>
        <v>0.8</v>
      </c>
      <c r="K28" s="49" t="str">
        <f>VLOOKUP(I28,GradingPolicy!$B$2:$C$11,2)</f>
        <v>A- (Minus)</v>
      </c>
      <c r="L28" s="3"/>
      <c r="M28" s="3"/>
      <c r="N28" s="27">
        <v>10</v>
      </c>
      <c r="O28" s="27">
        <v>12</v>
      </c>
      <c r="P28" s="27">
        <v>13</v>
      </c>
      <c r="Q28" s="27">
        <v>20</v>
      </c>
      <c r="R28" s="51">
        <v>25</v>
      </c>
      <c r="S28" s="53">
        <v>202013002</v>
      </c>
      <c r="T28" s="52" t="s">
        <v>87</v>
      </c>
      <c r="U28" s="3"/>
      <c r="V28" s="3"/>
      <c r="W28" s="3"/>
    </row>
    <row r="29" spans="1:23" s="39" customFormat="1" ht="15.75" customHeight="1">
      <c r="A29" s="41">
        <v>20</v>
      </c>
      <c r="B29" s="40">
        <f t="shared" si="0"/>
        <v>202013004</v>
      </c>
      <c r="C29" s="50" t="str">
        <f t="shared" si="1"/>
        <v>*Shajidur Rahman Khan</v>
      </c>
      <c r="D29" s="27">
        <f t="shared" si="2"/>
        <v>9</v>
      </c>
      <c r="E29" s="45">
        <f t="shared" si="3"/>
        <v>10.5</v>
      </c>
      <c r="F29" s="45">
        <f t="shared" si="4"/>
        <v>8.5</v>
      </c>
      <c r="G29" s="46">
        <f t="shared" si="5"/>
        <v>11</v>
      </c>
      <c r="H29" s="46">
        <f t="shared" si="6"/>
        <v>21</v>
      </c>
      <c r="I29" s="47">
        <f t="shared" si="7"/>
        <v>60</v>
      </c>
      <c r="J29" s="48">
        <f t="shared" si="8"/>
        <v>0.6</v>
      </c>
      <c r="K29" s="49" t="str">
        <f>VLOOKUP(I29,GradingPolicy!$B$2:$C$11,2)</f>
        <v>C+ (Plus)</v>
      </c>
      <c r="L29" s="3"/>
      <c r="M29" s="3"/>
      <c r="N29" s="27">
        <v>9</v>
      </c>
      <c r="O29" s="27">
        <v>10.5</v>
      </c>
      <c r="P29" s="27">
        <v>8.5</v>
      </c>
      <c r="Q29" s="27">
        <v>11</v>
      </c>
      <c r="R29" s="51">
        <v>21</v>
      </c>
      <c r="S29" s="53">
        <v>202013004</v>
      </c>
      <c r="T29" s="52" t="s">
        <v>88</v>
      </c>
      <c r="U29" s="3"/>
      <c r="V29" s="3"/>
      <c r="W29" s="3"/>
    </row>
    <row r="30" spans="1:23" s="39" customFormat="1" ht="15.75" customHeight="1">
      <c r="A30" s="40">
        <v>21</v>
      </c>
      <c r="B30" s="40">
        <f t="shared" si="0"/>
        <v>202013006</v>
      </c>
      <c r="C30" s="50" t="str">
        <f t="shared" si="1"/>
        <v>*Tazrin Ahmed Ripa</v>
      </c>
      <c r="D30" s="27">
        <f t="shared" si="2"/>
        <v>10</v>
      </c>
      <c r="E30" s="45">
        <f t="shared" si="3"/>
        <v>12.5</v>
      </c>
      <c r="F30" s="45">
        <f t="shared" si="4"/>
        <v>12.5</v>
      </c>
      <c r="G30" s="46">
        <f t="shared" si="5"/>
        <v>21</v>
      </c>
      <c r="H30" s="46">
        <f t="shared" si="6"/>
        <v>20</v>
      </c>
      <c r="I30" s="47">
        <f t="shared" si="7"/>
        <v>76</v>
      </c>
      <c r="J30" s="48">
        <f t="shared" si="8"/>
        <v>0.76</v>
      </c>
      <c r="K30" s="49" t="str">
        <f>VLOOKUP(I30,GradingPolicy!$B$2:$C$11,2)</f>
        <v>B+ (Plus)</v>
      </c>
      <c r="L30" s="3"/>
      <c r="M30" s="3"/>
      <c r="N30" s="27">
        <v>10</v>
      </c>
      <c r="O30" s="27">
        <v>12.5</v>
      </c>
      <c r="P30" s="27">
        <v>12.5</v>
      </c>
      <c r="Q30" s="27">
        <v>21</v>
      </c>
      <c r="R30" s="51">
        <v>20</v>
      </c>
      <c r="S30" s="53">
        <v>202013006</v>
      </c>
      <c r="T30" s="52" t="s">
        <v>89</v>
      </c>
      <c r="U30" s="3"/>
      <c r="V30" s="3"/>
      <c r="W30" s="3"/>
    </row>
    <row r="31" spans="1:23" s="39" customFormat="1" ht="15.75" customHeight="1">
      <c r="A31" s="41">
        <v>22</v>
      </c>
      <c r="B31" s="40">
        <f t="shared" si="0"/>
        <v>202013007</v>
      </c>
      <c r="C31" s="50" t="str">
        <f t="shared" si="1"/>
        <v xml:space="preserve">*ISRA TAHIYA ISLAM </v>
      </c>
      <c r="D31" s="27">
        <f t="shared" si="2"/>
        <v>10</v>
      </c>
      <c r="E31" s="45">
        <f t="shared" si="3"/>
        <v>14.5</v>
      </c>
      <c r="F31" s="45">
        <f t="shared" si="4"/>
        <v>13.5</v>
      </c>
      <c r="G31" s="46">
        <f t="shared" si="5"/>
        <v>26</v>
      </c>
      <c r="H31" s="46">
        <f t="shared" si="6"/>
        <v>26</v>
      </c>
      <c r="I31" s="47">
        <f t="shared" si="7"/>
        <v>90</v>
      </c>
      <c r="J31" s="48">
        <f t="shared" si="8"/>
        <v>0.9</v>
      </c>
      <c r="K31" s="49" t="str">
        <f>VLOOKUP(I31,GradingPolicy!$B$2:$C$11,2)</f>
        <v>A (Plain)</v>
      </c>
      <c r="L31" s="3"/>
      <c r="M31" s="3"/>
      <c r="N31" s="27">
        <v>10</v>
      </c>
      <c r="O31" s="27">
        <v>14.5</v>
      </c>
      <c r="P31" s="27">
        <v>13.5</v>
      </c>
      <c r="Q31" s="27">
        <v>26</v>
      </c>
      <c r="R31" s="51">
        <v>26</v>
      </c>
      <c r="S31" s="53">
        <v>202013007</v>
      </c>
      <c r="T31" s="52" t="s">
        <v>90</v>
      </c>
      <c r="U31" s="3"/>
      <c r="V31" s="3"/>
      <c r="W31" s="3"/>
    </row>
    <row r="32" spans="1:23" s="39" customFormat="1" ht="15.75" customHeight="1">
      <c r="A32" s="40">
        <v>23</v>
      </c>
      <c r="B32" s="40">
        <f t="shared" si="0"/>
        <v>202013031</v>
      </c>
      <c r="C32" s="50" t="str">
        <f t="shared" si="1"/>
        <v xml:space="preserve">*Iftekhar ahsan </v>
      </c>
      <c r="D32" s="27">
        <f t="shared" si="2"/>
        <v>2</v>
      </c>
      <c r="E32" s="45">
        <f t="shared" si="3"/>
        <v>0</v>
      </c>
      <c r="F32" s="45">
        <f t="shared" si="4"/>
        <v>0</v>
      </c>
      <c r="G32" s="46">
        <f t="shared" si="5"/>
        <v>0</v>
      </c>
      <c r="H32" s="46">
        <f t="shared" si="6"/>
        <v>0</v>
      </c>
      <c r="I32" s="47">
        <f t="shared" si="7"/>
        <v>2</v>
      </c>
      <c r="J32" s="48">
        <f t="shared" si="8"/>
        <v>0.02</v>
      </c>
      <c r="K32" s="49" t="str">
        <f>VLOOKUP(I32,GradingPolicy!$B$2:$C$11,2)</f>
        <v>F (Fail)</v>
      </c>
      <c r="L32" s="3"/>
      <c r="M32" s="3"/>
      <c r="N32" s="27">
        <v>2</v>
      </c>
      <c r="O32" s="27">
        <v>0</v>
      </c>
      <c r="P32" s="27">
        <v>0</v>
      </c>
      <c r="Q32" s="27">
        <v>0</v>
      </c>
      <c r="R32" s="51">
        <v>0</v>
      </c>
      <c r="S32" s="53">
        <v>202013031</v>
      </c>
      <c r="T32" s="52" t="s">
        <v>91</v>
      </c>
      <c r="U32" s="3"/>
      <c r="V32" s="3"/>
      <c r="W32" s="3"/>
    </row>
    <row r="33" spans="1:23" s="39" customFormat="1" ht="15.75" customHeight="1">
      <c r="A33" s="41">
        <v>24</v>
      </c>
      <c r="B33" s="40">
        <f t="shared" si="0"/>
        <v>202013032</v>
      </c>
      <c r="C33" s="50" t="str">
        <f t="shared" si="1"/>
        <v xml:space="preserve">*Nazifa Ahmed Naureen </v>
      </c>
      <c r="D33" s="27">
        <f t="shared" si="2"/>
        <v>9</v>
      </c>
      <c r="E33" s="45">
        <f t="shared" si="3"/>
        <v>9</v>
      </c>
      <c r="F33" s="45">
        <f t="shared" si="4"/>
        <v>12</v>
      </c>
      <c r="G33" s="46">
        <f t="shared" si="5"/>
        <v>24</v>
      </c>
      <c r="H33" s="46">
        <f t="shared" si="6"/>
        <v>27</v>
      </c>
      <c r="I33" s="47">
        <f t="shared" si="7"/>
        <v>81</v>
      </c>
      <c r="J33" s="48">
        <f t="shared" si="8"/>
        <v>0.81</v>
      </c>
      <c r="K33" s="49" t="str">
        <f>VLOOKUP(I33,GradingPolicy!$B$2:$C$11,2)</f>
        <v>A- (Minus)</v>
      </c>
      <c r="L33" s="3"/>
      <c r="M33" s="3"/>
      <c r="N33" s="27">
        <v>9</v>
      </c>
      <c r="O33" s="27">
        <v>9</v>
      </c>
      <c r="P33" s="27">
        <v>12</v>
      </c>
      <c r="Q33" s="27">
        <v>24</v>
      </c>
      <c r="R33" s="51">
        <v>27</v>
      </c>
      <c r="S33" s="53">
        <v>202013032</v>
      </c>
      <c r="T33" s="52" t="s">
        <v>92</v>
      </c>
      <c r="U33" s="3"/>
      <c r="V33" s="3"/>
      <c r="W33" s="3"/>
    </row>
    <row r="34" spans="1:23" s="39" customFormat="1" ht="15.75" customHeight="1">
      <c r="A34" s="40">
        <v>25</v>
      </c>
      <c r="B34" s="40">
        <f t="shared" si="0"/>
        <v>202013033</v>
      </c>
      <c r="C34" s="50" t="str">
        <f t="shared" si="1"/>
        <v>*Rounak Akhter Arna</v>
      </c>
      <c r="D34" s="27">
        <f t="shared" si="2"/>
        <v>8</v>
      </c>
      <c r="E34" s="45">
        <f t="shared" si="3"/>
        <v>9.5</v>
      </c>
      <c r="F34" s="45">
        <f t="shared" si="4"/>
        <v>12.5</v>
      </c>
      <c r="G34" s="46">
        <f t="shared" si="5"/>
        <v>9</v>
      </c>
      <c r="H34" s="46">
        <f t="shared" si="6"/>
        <v>27</v>
      </c>
      <c r="I34" s="47">
        <f t="shared" si="7"/>
        <v>66</v>
      </c>
      <c r="J34" s="48">
        <f t="shared" si="8"/>
        <v>0.66</v>
      </c>
      <c r="K34" s="49" t="str">
        <f>VLOOKUP(I34,GradingPolicy!$B$2:$C$11,2)</f>
        <v>B- (Minus)</v>
      </c>
      <c r="L34" s="3"/>
      <c r="M34" s="3"/>
      <c r="N34" s="27">
        <v>8</v>
      </c>
      <c r="O34" s="27">
        <v>9.5</v>
      </c>
      <c r="P34" s="27">
        <v>12.5</v>
      </c>
      <c r="Q34" s="27">
        <v>9</v>
      </c>
      <c r="R34" s="51">
        <v>27</v>
      </c>
      <c r="S34" s="53">
        <v>202013033</v>
      </c>
      <c r="T34" s="52" t="s">
        <v>93</v>
      </c>
      <c r="U34" s="3"/>
      <c r="V34" s="3"/>
      <c r="W34" s="3"/>
    </row>
    <row r="35" spans="1:23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5.75" customHeight="1">
      <c r="A37" s="3"/>
      <c r="B37" s="16" t="s">
        <v>41</v>
      </c>
      <c r="C37" s="16" t="s">
        <v>42</v>
      </c>
      <c r="D37" s="28"/>
      <c r="E37" s="29" t="s">
        <v>0</v>
      </c>
      <c r="F37" s="29" t="s">
        <v>2</v>
      </c>
      <c r="G37" s="19" t="s">
        <v>43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5.75" customHeight="1">
      <c r="A38" s="3"/>
      <c r="B38" s="24" t="s">
        <v>44</v>
      </c>
      <c r="C38" s="30">
        <v>10</v>
      </c>
      <c r="D38" s="31"/>
      <c r="E38" s="32" t="s">
        <v>21</v>
      </c>
      <c r="F38" s="33" t="s">
        <v>45</v>
      </c>
      <c r="G38" s="26">
        <f>COUNTIF(K10:K34, "A+ (Plus)")</f>
        <v>0</v>
      </c>
      <c r="H38" s="3"/>
      <c r="I38" s="3"/>
      <c r="J38" s="3"/>
      <c r="K38" s="3"/>
      <c r="L38" s="3"/>
      <c r="M38" s="34" t="s">
        <v>46</v>
      </c>
      <c r="N38" s="25">
        <f>MAX(N10:N34)</f>
        <v>10</v>
      </c>
      <c r="O38" s="25">
        <f>MAX(O10:O34)</f>
        <v>14.5</v>
      </c>
      <c r="P38" s="25">
        <f>MAX(P10:P34)</f>
        <v>13.5</v>
      </c>
      <c r="Q38" s="25">
        <f>MAX(Q10:Q34)</f>
        <v>26</v>
      </c>
      <c r="R38" s="25">
        <f>MAX(R10:R34)</f>
        <v>27</v>
      </c>
      <c r="S38" s="3"/>
      <c r="T38" s="3"/>
      <c r="U38" s="3"/>
      <c r="V38" s="3"/>
      <c r="W38" s="3"/>
    </row>
    <row r="39" spans="1:23" ht="15.75" customHeight="1">
      <c r="A39" s="3"/>
      <c r="B39" s="24" t="s">
        <v>49</v>
      </c>
      <c r="C39" s="30">
        <v>15</v>
      </c>
      <c r="D39" s="31"/>
      <c r="E39" s="32" t="s">
        <v>19</v>
      </c>
      <c r="F39" s="26" t="s">
        <v>47</v>
      </c>
      <c r="G39" s="26">
        <f>COUNTIF(K10:K34, "A (Plain)")</f>
        <v>4</v>
      </c>
      <c r="H39" s="3"/>
      <c r="I39" s="3"/>
      <c r="J39" s="3"/>
      <c r="K39" s="3"/>
      <c r="L39" s="3"/>
      <c r="M39" s="34" t="s">
        <v>48</v>
      </c>
      <c r="N39" s="25">
        <f>AVERAGE(N10:N34)</f>
        <v>7.36</v>
      </c>
      <c r="O39" s="25">
        <f>AVERAGE(O10:O34)</f>
        <v>9.2200000000000006</v>
      </c>
      <c r="P39" s="25">
        <f>AVERAGE(P10:P34)</f>
        <v>9.4</v>
      </c>
      <c r="Q39" s="25">
        <f>AVERAGE(Q10:Q34)</f>
        <v>15.2</v>
      </c>
      <c r="R39" s="25">
        <f>AVERAGE(R10:R34)</f>
        <v>17.600000000000001</v>
      </c>
      <c r="S39" s="3"/>
      <c r="T39" s="3"/>
      <c r="U39" s="3"/>
      <c r="V39" s="3"/>
      <c r="W39" s="3"/>
    </row>
    <row r="40" spans="1:23" ht="15.75" customHeight="1">
      <c r="A40" s="3"/>
      <c r="B40" s="24" t="s">
        <v>32</v>
      </c>
      <c r="C40" s="30">
        <v>15</v>
      </c>
      <c r="D40" s="31"/>
      <c r="E40" s="32" t="s">
        <v>17</v>
      </c>
      <c r="F40" s="26" t="s">
        <v>50</v>
      </c>
      <c r="G40" s="26">
        <f>COUNTIF(K10:K34, "A- (Minus)")</f>
        <v>4</v>
      </c>
      <c r="H40" s="3"/>
      <c r="I40" s="3"/>
      <c r="J40" s="3"/>
      <c r="K40" s="3"/>
      <c r="L40" s="3"/>
      <c r="M40" s="34" t="s">
        <v>51</v>
      </c>
      <c r="N40" s="25">
        <f>MIN(N10:N34)</f>
        <v>0</v>
      </c>
      <c r="O40" s="25">
        <f>MIN(O10:O34)</f>
        <v>0</v>
      </c>
      <c r="P40" s="25">
        <f>MIN(P10:P34)</f>
        <v>0</v>
      </c>
      <c r="Q40" s="25">
        <f>MIN(Q10:Q34)</f>
        <v>0</v>
      </c>
      <c r="R40" s="25">
        <f>MIN(R10:R34)</f>
        <v>0</v>
      </c>
      <c r="S40" s="3"/>
      <c r="T40" s="3"/>
      <c r="U40" s="3"/>
      <c r="V40" s="3"/>
      <c r="W40" s="3"/>
    </row>
    <row r="41" spans="1:23" ht="15.75" customHeight="1">
      <c r="A41" s="3"/>
      <c r="B41" s="24" t="s">
        <v>23</v>
      </c>
      <c r="C41" s="36">
        <v>30</v>
      </c>
      <c r="D41" s="31"/>
      <c r="E41" s="32" t="s">
        <v>15</v>
      </c>
      <c r="F41" s="26" t="s">
        <v>52</v>
      </c>
      <c r="G41" s="26">
        <f>COUNTIF(K10:K34, "B+ (Plus)")</f>
        <v>6</v>
      </c>
      <c r="H41" s="3"/>
      <c r="I41" s="3"/>
      <c r="J41" s="3"/>
      <c r="K41" s="3"/>
      <c r="L41" s="3"/>
      <c r="M41" s="3"/>
      <c r="N41" s="3"/>
      <c r="O41" s="35"/>
      <c r="P41" s="35"/>
      <c r="Q41" s="35"/>
      <c r="R41" s="35"/>
      <c r="S41" s="3"/>
      <c r="T41" s="3"/>
      <c r="U41" s="3"/>
      <c r="V41" s="3"/>
      <c r="W41" s="3"/>
    </row>
    <row r="42" spans="1:23" ht="15.75" customHeight="1">
      <c r="A42" s="3"/>
      <c r="B42" s="24" t="s">
        <v>24</v>
      </c>
      <c r="C42" s="30">
        <v>30</v>
      </c>
      <c r="D42" s="31"/>
      <c r="E42" s="32" t="s">
        <v>13</v>
      </c>
      <c r="F42" s="26" t="s">
        <v>53</v>
      </c>
      <c r="G42" s="26">
        <f>COUNTIF(K10:K34, "B (Plain)")</f>
        <v>2</v>
      </c>
      <c r="H42" s="3"/>
      <c r="I42" s="3"/>
      <c r="J42" s="3"/>
      <c r="K42" s="3"/>
      <c r="L42" s="3"/>
      <c r="M42" s="3"/>
      <c r="N42" s="3"/>
      <c r="O42" s="35"/>
      <c r="P42" s="35"/>
      <c r="Q42" s="35"/>
      <c r="R42" s="35"/>
      <c r="S42" s="3"/>
      <c r="T42" s="3"/>
      <c r="U42" s="3"/>
      <c r="V42" s="3"/>
      <c r="W42" s="3"/>
    </row>
    <row r="43" spans="1:23" ht="15.75" customHeight="1">
      <c r="A43" s="3"/>
      <c r="B43" s="24" t="s">
        <v>25</v>
      </c>
      <c r="C43" s="24">
        <f>SUM(C38:C42)</f>
        <v>100</v>
      </c>
      <c r="D43" s="31"/>
      <c r="E43" s="32" t="s">
        <v>11</v>
      </c>
      <c r="F43" s="26" t="s">
        <v>54</v>
      </c>
      <c r="G43" s="26">
        <f>COUNTIF(K10:K34, "B- (Minus)")</f>
        <v>1</v>
      </c>
      <c r="H43" s="3"/>
      <c r="I43" s="3"/>
      <c r="J43" s="3"/>
      <c r="K43" s="3"/>
      <c r="L43" s="3"/>
      <c r="M43" s="3"/>
      <c r="N43" s="3"/>
      <c r="O43" s="35"/>
      <c r="P43" s="35"/>
      <c r="Q43" s="35"/>
      <c r="R43" s="35"/>
      <c r="S43" s="3"/>
      <c r="T43" s="3"/>
      <c r="U43" s="3"/>
      <c r="V43" s="3"/>
      <c r="W43" s="3"/>
    </row>
    <row r="44" spans="1:23" ht="15.75" customHeight="1">
      <c r="A44" s="3"/>
      <c r="D44" s="31"/>
      <c r="E44" s="32" t="s">
        <v>9</v>
      </c>
      <c r="F44" s="26" t="s">
        <v>55</v>
      </c>
      <c r="G44" s="26">
        <f>COUNTIF(K10:K34, "C+ (Plus)")</f>
        <v>2</v>
      </c>
      <c r="H44" s="3"/>
      <c r="I44" s="3"/>
      <c r="J44" s="3"/>
      <c r="K44" s="3"/>
      <c r="L44" s="3"/>
      <c r="M44" s="3"/>
      <c r="N44" s="3"/>
      <c r="O44" s="35"/>
      <c r="P44" s="35"/>
      <c r="Q44" s="35"/>
      <c r="R44" s="35"/>
      <c r="S44" s="3"/>
      <c r="T44" s="3"/>
      <c r="U44" s="3"/>
      <c r="V44" s="3"/>
      <c r="W44" s="3"/>
    </row>
    <row r="45" spans="1:23" ht="15.75" customHeight="1">
      <c r="A45" s="3"/>
      <c r="D45" s="37"/>
      <c r="E45" s="32" t="s">
        <v>7</v>
      </c>
      <c r="F45" s="26" t="s">
        <v>56</v>
      </c>
      <c r="G45" s="26">
        <f>COUNTIF(K10:K34, "C (Plain)")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5.75" customHeight="1">
      <c r="A46" s="3"/>
      <c r="B46" s="3"/>
      <c r="C46" s="3"/>
      <c r="D46" s="3"/>
      <c r="E46" s="32" t="s">
        <v>5</v>
      </c>
      <c r="F46" s="26" t="s">
        <v>57</v>
      </c>
      <c r="G46" s="26">
        <f>COUNTIF(K10:K34, "D (Plain)")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5.75" customHeight="1">
      <c r="A47" s="3"/>
      <c r="B47" s="3"/>
      <c r="C47" s="3"/>
      <c r="D47" s="3"/>
      <c r="E47" s="32" t="s">
        <v>3</v>
      </c>
      <c r="F47" s="26" t="s">
        <v>58</v>
      </c>
      <c r="G47" s="26">
        <f>COUNTIF(K10:K34, "F (Fail)")</f>
        <v>6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5.75" customHeight="1">
      <c r="A48" s="3"/>
      <c r="B48" s="3"/>
      <c r="C48" s="3"/>
      <c r="D48" s="3"/>
      <c r="E48" s="38" t="s">
        <v>59</v>
      </c>
      <c r="F48" s="26" t="s">
        <v>60</v>
      </c>
      <c r="G48" s="26">
        <f>COUNTIF(K10:K34, "I (Incomplete)")</f>
        <v>0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>
      <c r="A49" s="3"/>
      <c r="B49" s="62" t="str">
        <f>GradeSheet!$G$5</f>
        <v>Satyaki Das</v>
      </c>
      <c r="C49" s="63"/>
      <c r="D49" s="3"/>
      <c r="E49" s="38" t="s">
        <v>61</v>
      </c>
      <c r="F49" s="26" t="s">
        <v>62</v>
      </c>
      <c r="G49" s="26">
        <f>COUNTIF(K10:K34, "W (Withdrawn)")</f>
        <v>0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>
      <c r="A50" s="3"/>
      <c r="B50" s="60" t="s">
        <v>68</v>
      </c>
      <c r="C50" s="61"/>
      <c r="D50" s="3"/>
      <c r="E50" s="38" t="s">
        <v>63</v>
      </c>
      <c r="F50" s="38"/>
      <c r="G50" s="26">
        <f>SUM(G38:G49)</f>
        <v>25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.75" customHeight="1">
      <c r="A51" s="3"/>
      <c r="B51" s="60" t="s">
        <v>64</v>
      </c>
      <c r="C51" s="61"/>
      <c r="D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6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6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ht="15.75" customHeight="1"/>
    <row r="253" spans="1:23" ht="15.75" customHeight="1"/>
    <row r="254" spans="1:23" ht="15.75" customHeight="1"/>
    <row r="255" spans="1:23" ht="15.75" customHeight="1"/>
    <row r="256" spans="1:23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sortState xmlns:xlrd2="http://schemas.microsoft.com/office/spreadsheetml/2017/richdata2" ref="N10:T34">
    <sortCondition ref="S10:S34"/>
  </sortState>
  <mergeCells count="8">
    <mergeCell ref="G3:H3"/>
    <mergeCell ref="G2:H2"/>
    <mergeCell ref="A7:K7"/>
    <mergeCell ref="B51:C51"/>
    <mergeCell ref="B49:C49"/>
    <mergeCell ref="B50:C50"/>
    <mergeCell ref="G5:H5"/>
    <mergeCell ref="G4:H4"/>
  </mergeCells>
  <pageMargins left="0.75" right="0.75" top="1" bottom="1" header="0" footer="0"/>
  <pageSetup scale="4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workbookViewId="0">
      <selection activeCell="C2" sqref="C2:C11"/>
    </sheetView>
  </sheetViews>
  <sheetFormatPr defaultColWidth="14.375" defaultRowHeight="15" customHeight="1"/>
  <cols>
    <col min="1" max="1" width="18.75" customWidth="1"/>
    <col min="2" max="2" width="16.375" customWidth="1"/>
    <col min="3" max="3" width="16.75" customWidth="1"/>
    <col min="4" max="23" width="9.25" customWidth="1"/>
  </cols>
  <sheetData>
    <row r="1" spans="1:23" ht="15.75" customHeight="1">
      <c r="A1" s="1" t="s">
        <v>0</v>
      </c>
      <c r="B1" s="2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4" t="s">
        <v>3</v>
      </c>
      <c r="B2" s="5">
        <v>0</v>
      </c>
      <c r="C2" s="5" t="s">
        <v>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>
      <c r="A3" s="6" t="s">
        <v>5</v>
      </c>
      <c r="B3" s="7">
        <v>50</v>
      </c>
      <c r="C3" s="7" t="s">
        <v>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>
      <c r="A4" s="6" t="s">
        <v>7</v>
      </c>
      <c r="B4" s="7">
        <v>55</v>
      </c>
      <c r="C4" s="7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>
      <c r="A5" s="6" t="s">
        <v>9</v>
      </c>
      <c r="B5" s="7">
        <v>60</v>
      </c>
      <c r="C5" s="7" t="s">
        <v>10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>
      <c r="A6" s="6" t="s">
        <v>11</v>
      </c>
      <c r="B6" s="7">
        <v>65</v>
      </c>
      <c r="C6" s="7" t="s">
        <v>12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>
      <c r="A7" s="6" t="s">
        <v>13</v>
      </c>
      <c r="B7" s="7">
        <v>70</v>
      </c>
      <c r="C7" s="7" t="s">
        <v>14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.75" customHeight="1">
      <c r="A8" s="6" t="s">
        <v>15</v>
      </c>
      <c r="B8" s="7">
        <v>75</v>
      </c>
      <c r="C8" s="7" t="s">
        <v>16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.75" customHeight="1">
      <c r="A9" s="6" t="s">
        <v>17</v>
      </c>
      <c r="B9" s="7">
        <v>80</v>
      </c>
      <c r="C9" s="7" t="s">
        <v>18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.75" customHeight="1">
      <c r="A10" s="8" t="s">
        <v>19</v>
      </c>
      <c r="B10" s="7">
        <v>85</v>
      </c>
      <c r="C10" s="7" t="s">
        <v>20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.75" customHeight="1">
      <c r="A11" s="9" t="s">
        <v>21</v>
      </c>
      <c r="B11" s="10">
        <v>95</v>
      </c>
      <c r="C11" s="11" t="s">
        <v>22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/>
    <row r="222" spans="1:23" ht="15.75" customHeight="1"/>
    <row r="223" spans="1:23" ht="15.75" customHeight="1"/>
    <row r="224" spans="1:2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07556-A884-4193-8CBB-D06CF92CD18D}">
  <dimension ref="A1:M36"/>
  <sheetViews>
    <sheetView tabSelected="1" zoomScale="160" zoomScaleNormal="160" workbookViewId="0">
      <selection activeCell="G6" sqref="G6"/>
    </sheetView>
  </sheetViews>
  <sheetFormatPr defaultRowHeight="11.4"/>
  <cols>
    <col min="1" max="1" width="15.75" customWidth="1"/>
    <col min="2" max="2" width="32.75" customWidth="1"/>
    <col min="3" max="3" width="13.875" bestFit="1" customWidth="1"/>
  </cols>
  <sheetData>
    <row r="1" spans="1:6" s="54" customFormat="1">
      <c r="A1" s="54" t="s">
        <v>94</v>
      </c>
      <c r="B1" s="54" t="s">
        <v>37</v>
      </c>
      <c r="C1" s="54" t="s">
        <v>95</v>
      </c>
      <c r="D1" s="54" t="s">
        <v>40</v>
      </c>
    </row>
    <row r="2" spans="1:6" ht="15.6">
      <c r="A2" s="53">
        <v>182013043</v>
      </c>
      <c r="B2" s="52" t="s">
        <v>83</v>
      </c>
      <c r="C2" t="s">
        <v>16</v>
      </c>
      <c r="D2" t="str">
        <f>VLOOKUP(C2,$L$27:$M$36,2,FALSE)</f>
        <v>B+</v>
      </c>
      <c r="E2" t="s">
        <v>97</v>
      </c>
      <c r="F2" t="str">
        <f>IF(C2=E2," ","MISS")</f>
        <v xml:space="preserve"> </v>
      </c>
    </row>
    <row r="3" spans="1:6" ht="15.6">
      <c r="A3" s="53">
        <v>191012010</v>
      </c>
      <c r="B3" s="52" t="s">
        <v>81</v>
      </c>
      <c r="C3" t="s">
        <v>14</v>
      </c>
      <c r="D3" s="54" t="str">
        <f t="shared" ref="D3:D26" si="0">VLOOKUP(C3,$L$27:$M$36,2,FALSE)</f>
        <v>B</v>
      </c>
      <c r="E3" t="s">
        <v>98</v>
      </c>
      <c r="F3" s="55" t="str">
        <f t="shared" ref="F3:F26" si="1">IF(C3=E3," ","MISS")</f>
        <v xml:space="preserve"> </v>
      </c>
    </row>
    <row r="4" spans="1:6" ht="15.6">
      <c r="A4" s="53">
        <v>191012062</v>
      </c>
      <c r="B4" s="52" t="s">
        <v>82</v>
      </c>
      <c r="C4" t="s">
        <v>16</v>
      </c>
      <c r="D4" s="54" t="str">
        <f t="shared" si="0"/>
        <v>B+</v>
      </c>
      <c r="E4" t="s">
        <v>97</v>
      </c>
      <c r="F4" s="55" t="str">
        <f t="shared" si="1"/>
        <v xml:space="preserve"> </v>
      </c>
    </row>
    <row r="5" spans="1:6" ht="15.6">
      <c r="A5" s="53">
        <v>193011005</v>
      </c>
      <c r="B5" s="52" t="s">
        <v>69</v>
      </c>
      <c r="C5" t="s">
        <v>20</v>
      </c>
      <c r="D5" s="54" t="str">
        <f t="shared" si="0"/>
        <v>A</v>
      </c>
      <c r="E5" t="s">
        <v>99</v>
      </c>
      <c r="F5" s="55" t="str">
        <f t="shared" si="1"/>
        <v xml:space="preserve"> </v>
      </c>
    </row>
    <row r="6" spans="1:6" ht="15.6">
      <c r="A6" s="53">
        <v>193011034</v>
      </c>
      <c r="B6" s="52" t="s">
        <v>70</v>
      </c>
      <c r="C6" t="s">
        <v>16</v>
      </c>
      <c r="D6" s="54" t="str">
        <f t="shared" si="0"/>
        <v>B+</v>
      </c>
      <c r="E6" t="s">
        <v>97</v>
      </c>
      <c r="F6" s="55" t="str">
        <f t="shared" si="1"/>
        <v xml:space="preserve"> </v>
      </c>
    </row>
    <row r="7" spans="1:6" ht="15.6">
      <c r="A7" s="53">
        <v>193011134</v>
      </c>
      <c r="B7" s="52" t="s">
        <v>71</v>
      </c>
      <c r="C7" t="s">
        <v>18</v>
      </c>
      <c r="D7" s="54" t="str">
        <f t="shared" si="0"/>
        <v>A-</v>
      </c>
      <c r="E7" t="s">
        <v>100</v>
      </c>
      <c r="F7" s="55" t="str">
        <f t="shared" si="1"/>
        <v xml:space="preserve"> </v>
      </c>
    </row>
    <row r="8" spans="1:6" ht="15.6">
      <c r="A8" s="53">
        <v>193011165</v>
      </c>
      <c r="B8" s="52" t="s">
        <v>72</v>
      </c>
      <c r="C8" t="s">
        <v>16</v>
      </c>
      <c r="D8" s="54" t="str">
        <f t="shared" si="0"/>
        <v>B+</v>
      </c>
      <c r="E8" t="s">
        <v>97</v>
      </c>
      <c r="F8" s="55" t="str">
        <f t="shared" si="1"/>
        <v xml:space="preserve"> </v>
      </c>
    </row>
    <row r="9" spans="1:6" ht="15.6">
      <c r="A9" s="53">
        <v>193013050</v>
      </c>
      <c r="B9" s="52" t="s">
        <v>84</v>
      </c>
      <c r="C9" t="s">
        <v>14</v>
      </c>
      <c r="D9" s="54" t="str">
        <f t="shared" si="0"/>
        <v>B</v>
      </c>
      <c r="E9" t="s">
        <v>98</v>
      </c>
      <c r="F9" s="55" t="str">
        <f t="shared" si="1"/>
        <v xml:space="preserve"> </v>
      </c>
    </row>
    <row r="10" spans="1:6" ht="15.6">
      <c r="A10" s="53">
        <v>201013041</v>
      </c>
      <c r="B10" s="52" t="s">
        <v>85</v>
      </c>
      <c r="C10" t="s">
        <v>4</v>
      </c>
      <c r="D10" s="54" t="str">
        <f t="shared" si="0"/>
        <v>F</v>
      </c>
      <c r="E10" t="s">
        <v>101</v>
      </c>
      <c r="F10" s="55" t="str">
        <f t="shared" si="1"/>
        <v xml:space="preserve"> </v>
      </c>
    </row>
    <row r="11" spans="1:6" ht="15.6">
      <c r="A11" s="53">
        <v>202011028</v>
      </c>
      <c r="B11" s="52" t="s">
        <v>73</v>
      </c>
      <c r="C11" t="s">
        <v>4</v>
      </c>
      <c r="D11" s="54" t="str">
        <f t="shared" si="0"/>
        <v>F</v>
      </c>
      <c r="E11" t="s">
        <v>101</v>
      </c>
      <c r="F11" s="55" t="str">
        <f t="shared" si="1"/>
        <v xml:space="preserve"> </v>
      </c>
    </row>
    <row r="12" spans="1:6" ht="15.6">
      <c r="A12" s="53">
        <v>202011057</v>
      </c>
      <c r="B12" s="52" t="s">
        <v>74</v>
      </c>
      <c r="C12" t="s">
        <v>4</v>
      </c>
      <c r="D12" s="54" t="str">
        <f t="shared" si="0"/>
        <v>F</v>
      </c>
      <c r="E12" t="s">
        <v>101</v>
      </c>
      <c r="F12" s="55" t="str">
        <f t="shared" si="1"/>
        <v xml:space="preserve"> </v>
      </c>
    </row>
    <row r="13" spans="1:6" ht="15.6">
      <c r="A13" s="53">
        <v>202011058</v>
      </c>
      <c r="B13" s="52" t="s">
        <v>75</v>
      </c>
      <c r="C13" t="s">
        <v>4</v>
      </c>
      <c r="D13" s="54" t="str">
        <f t="shared" si="0"/>
        <v>F</v>
      </c>
      <c r="E13" t="s">
        <v>101</v>
      </c>
      <c r="F13" s="55" t="str">
        <f t="shared" si="1"/>
        <v xml:space="preserve"> </v>
      </c>
    </row>
    <row r="14" spans="1:6" ht="15.6">
      <c r="A14" s="53">
        <v>202011060</v>
      </c>
      <c r="B14" s="52" t="s">
        <v>76</v>
      </c>
      <c r="C14" t="s">
        <v>20</v>
      </c>
      <c r="D14" s="54" t="str">
        <f t="shared" si="0"/>
        <v>A</v>
      </c>
      <c r="E14" t="s">
        <v>99</v>
      </c>
      <c r="F14" s="55" t="str">
        <f t="shared" si="1"/>
        <v xml:space="preserve"> </v>
      </c>
    </row>
    <row r="15" spans="1:6" ht="15.6">
      <c r="A15" s="53">
        <v>202011061</v>
      </c>
      <c r="B15" s="52" t="s">
        <v>77</v>
      </c>
      <c r="C15" t="s">
        <v>4</v>
      </c>
      <c r="D15" s="54" t="str">
        <f t="shared" si="0"/>
        <v>F</v>
      </c>
      <c r="E15" t="s">
        <v>101</v>
      </c>
      <c r="F15" s="55" t="str">
        <f t="shared" si="1"/>
        <v xml:space="preserve"> </v>
      </c>
    </row>
    <row r="16" spans="1:6" ht="15.6">
      <c r="A16" s="53">
        <v>202011062</v>
      </c>
      <c r="B16" s="52" t="s">
        <v>78</v>
      </c>
      <c r="C16" t="s">
        <v>20</v>
      </c>
      <c r="D16" s="54" t="str">
        <f t="shared" si="0"/>
        <v>A</v>
      </c>
      <c r="E16" t="s">
        <v>99</v>
      </c>
      <c r="F16" s="55" t="str">
        <f t="shared" si="1"/>
        <v xml:space="preserve"> </v>
      </c>
    </row>
    <row r="17" spans="1:13" ht="15.6">
      <c r="A17" s="53">
        <v>202011063</v>
      </c>
      <c r="B17" s="52" t="s">
        <v>79</v>
      </c>
      <c r="C17" t="s">
        <v>18</v>
      </c>
      <c r="D17" s="54" t="str">
        <f t="shared" si="0"/>
        <v>A-</v>
      </c>
      <c r="E17" t="s">
        <v>100</v>
      </c>
      <c r="F17" s="55" t="str">
        <f t="shared" si="1"/>
        <v xml:space="preserve"> </v>
      </c>
    </row>
    <row r="18" spans="1:13" ht="15.6">
      <c r="A18" s="53">
        <v>202011064</v>
      </c>
      <c r="B18" s="52" t="s">
        <v>80</v>
      </c>
      <c r="C18" t="s">
        <v>10</v>
      </c>
      <c r="D18" s="54" t="str">
        <f t="shared" si="0"/>
        <v>C+</v>
      </c>
      <c r="E18" t="s">
        <v>102</v>
      </c>
      <c r="F18" s="55" t="str">
        <f t="shared" si="1"/>
        <v xml:space="preserve"> </v>
      </c>
    </row>
    <row r="19" spans="1:13" ht="15.6">
      <c r="A19" s="53">
        <v>202013001</v>
      </c>
      <c r="B19" s="52" t="s">
        <v>86</v>
      </c>
      <c r="C19" t="s">
        <v>16</v>
      </c>
      <c r="D19" s="54" t="str">
        <f t="shared" si="0"/>
        <v>B+</v>
      </c>
      <c r="E19" t="s">
        <v>97</v>
      </c>
      <c r="F19" s="55" t="str">
        <f t="shared" si="1"/>
        <v xml:space="preserve"> </v>
      </c>
    </row>
    <row r="20" spans="1:13" ht="15.6">
      <c r="A20" s="53">
        <v>202013002</v>
      </c>
      <c r="B20" s="52" t="s">
        <v>87</v>
      </c>
      <c r="C20" t="s">
        <v>18</v>
      </c>
      <c r="D20" s="54" t="str">
        <f t="shared" si="0"/>
        <v>A-</v>
      </c>
      <c r="E20" t="s">
        <v>100</v>
      </c>
      <c r="F20" s="55" t="str">
        <f t="shared" si="1"/>
        <v xml:space="preserve"> </v>
      </c>
    </row>
    <row r="21" spans="1:13" ht="15.6">
      <c r="A21" s="53">
        <v>202013004</v>
      </c>
      <c r="B21" s="52" t="s">
        <v>88</v>
      </c>
      <c r="C21" t="s">
        <v>10</v>
      </c>
      <c r="D21" s="54" t="str">
        <f t="shared" si="0"/>
        <v>C+</v>
      </c>
      <c r="E21" t="s">
        <v>102</v>
      </c>
      <c r="F21" s="55" t="str">
        <f t="shared" si="1"/>
        <v xml:space="preserve"> </v>
      </c>
    </row>
    <row r="22" spans="1:13" ht="15.6">
      <c r="A22" s="53">
        <v>202013006</v>
      </c>
      <c r="B22" s="52" t="s">
        <v>89</v>
      </c>
      <c r="C22" t="s">
        <v>16</v>
      </c>
      <c r="D22" s="54" t="str">
        <f t="shared" si="0"/>
        <v>B+</v>
      </c>
      <c r="E22" t="s">
        <v>97</v>
      </c>
      <c r="F22" s="55" t="str">
        <f t="shared" si="1"/>
        <v xml:space="preserve"> </v>
      </c>
    </row>
    <row r="23" spans="1:13" ht="15.6">
      <c r="A23" s="53">
        <v>202013007</v>
      </c>
      <c r="B23" s="52" t="s">
        <v>90</v>
      </c>
      <c r="C23" t="s">
        <v>20</v>
      </c>
      <c r="D23" s="54" t="str">
        <f t="shared" si="0"/>
        <v>A</v>
      </c>
      <c r="E23" t="s">
        <v>99</v>
      </c>
      <c r="F23" s="55" t="str">
        <f t="shared" si="1"/>
        <v xml:space="preserve"> </v>
      </c>
    </row>
    <row r="24" spans="1:13" ht="15.6">
      <c r="A24" s="53">
        <v>202013031</v>
      </c>
      <c r="B24" s="52" t="s">
        <v>91</v>
      </c>
      <c r="C24" t="s">
        <v>4</v>
      </c>
      <c r="D24" s="54" t="str">
        <f t="shared" si="0"/>
        <v>F</v>
      </c>
      <c r="E24" t="s">
        <v>101</v>
      </c>
      <c r="F24" s="55" t="str">
        <f t="shared" si="1"/>
        <v xml:space="preserve"> </v>
      </c>
    </row>
    <row r="25" spans="1:13" ht="15.6">
      <c r="A25" s="53">
        <v>202013032</v>
      </c>
      <c r="B25" s="52" t="s">
        <v>92</v>
      </c>
      <c r="C25" t="s">
        <v>18</v>
      </c>
      <c r="D25" s="54" t="str">
        <f t="shared" si="0"/>
        <v>A-</v>
      </c>
      <c r="E25" t="s">
        <v>100</v>
      </c>
      <c r="F25" s="55" t="str">
        <f t="shared" si="1"/>
        <v xml:space="preserve"> </v>
      </c>
    </row>
    <row r="26" spans="1:13" ht="15.6">
      <c r="A26" s="53">
        <v>202013033</v>
      </c>
      <c r="B26" s="52" t="s">
        <v>93</v>
      </c>
      <c r="C26" t="s">
        <v>12</v>
      </c>
      <c r="D26" s="54" t="str">
        <f t="shared" si="0"/>
        <v>B-</v>
      </c>
      <c r="E26" t="s">
        <v>103</v>
      </c>
      <c r="F26" s="55" t="str">
        <f t="shared" si="1"/>
        <v xml:space="preserve"> </v>
      </c>
    </row>
    <row r="27" spans="1:13">
      <c r="D27" s="54"/>
      <c r="L27" t="s">
        <v>4</v>
      </c>
      <c r="M27" t="s">
        <v>58</v>
      </c>
    </row>
    <row r="28" spans="1:13">
      <c r="L28" t="s">
        <v>6</v>
      </c>
      <c r="M28" t="s">
        <v>57</v>
      </c>
    </row>
    <row r="29" spans="1:13">
      <c r="L29" t="s">
        <v>8</v>
      </c>
      <c r="M29" t="s">
        <v>56</v>
      </c>
    </row>
    <row r="30" spans="1:13">
      <c r="L30" t="s">
        <v>10</v>
      </c>
      <c r="M30" t="s">
        <v>55</v>
      </c>
    </row>
    <row r="31" spans="1:13">
      <c r="L31" t="s">
        <v>12</v>
      </c>
      <c r="M31" t="s">
        <v>54</v>
      </c>
    </row>
    <row r="32" spans="1:13">
      <c r="L32" t="s">
        <v>14</v>
      </c>
      <c r="M32" t="s">
        <v>53</v>
      </c>
    </row>
    <row r="33" spans="12:13">
      <c r="L33" t="s">
        <v>16</v>
      </c>
      <c r="M33" t="s">
        <v>52</v>
      </c>
    </row>
    <row r="34" spans="12:13">
      <c r="L34" t="s">
        <v>18</v>
      </c>
      <c r="M34" t="s">
        <v>50</v>
      </c>
    </row>
    <row r="35" spans="12:13">
      <c r="L35" t="s">
        <v>20</v>
      </c>
      <c r="M35" t="s">
        <v>47</v>
      </c>
    </row>
    <row r="36" spans="12:13">
      <c r="L36" t="s">
        <v>22</v>
      </c>
      <c r="M36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6DA5C-44B8-47BC-8AE9-389576E40F72}">
  <dimension ref="A1:B25"/>
  <sheetViews>
    <sheetView workbookViewId="0"/>
  </sheetViews>
  <sheetFormatPr defaultRowHeight="11.4"/>
  <cols>
    <col min="1" max="1" width="9.875" bestFit="1" customWidth="1"/>
  </cols>
  <sheetData>
    <row r="1" spans="1:2">
      <c r="A1">
        <v>182013043</v>
      </c>
      <c r="B1" t="s">
        <v>52</v>
      </c>
    </row>
    <row r="2" spans="1:2">
      <c r="A2">
        <v>191012010</v>
      </c>
      <c r="B2" t="s">
        <v>53</v>
      </c>
    </row>
    <row r="3" spans="1:2">
      <c r="A3">
        <v>191012062</v>
      </c>
      <c r="B3" t="s">
        <v>52</v>
      </c>
    </row>
    <row r="4" spans="1:2">
      <c r="A4">
        <v>193011005</v>
      </c>
      <c r="B4" t="s">
        <v>47</v>
      </c>
    </row>
    <row r="5" spans="1:2">
      <c r="A5">
        <v>193011034</v>
      </c>
      <c r="B5" t="s">
        <v>52</v>
      </c>
    </row>
    <row r="6" spans="1:2">
      <c r="A6">
        <v>193011134</v>
      </c>
      <c r="B6" t="s">
        <v>50</v>
      </c>
    </row>
    <row r="7" spans="1:2">
      <c r="A7">
        <v>193011165</v>
      </c>
      <c r="B7" t="s">
        <v>52</v>
      </c>
    </row>
    <row r="8" spans="1:2">
      <c r="A8">
        <v>193013050</v>
      </c>
      <c r="B8" t="s">
        <v>53</v>
      </c>
    </row>
    <row r="9" spans="1:2">
      <c r="A9">
        <v>201013041</v>
      </c>
      <c r="B9" t="s">
        <v>58</v>
      </c>
    </row>
    <row r="10" spans="1:2">
      <c r="A10">
        <v>202011028</v>
      </c>
      <c r="B10" t="s">
        <v>58</v>
      </c>
    </row>
    <row r="11" spans="1:2">
      <c r="A11">
        <v>202011057</v>
      </c>
      <c r="B11" t="s">
        <v>58</v>
      </c>
    </row>
    <row r="12" spans="1:2">
      <c r="A12">
        <v>202011058</v>
      </c>
      <c r="B12" t="s">
        <v>58</v>
      </c>
    </row>
    <row r="13" spans="1:2">
      <c r="A13">
        <v>202011060</v>
      </c>
      <c r="B13" t="s">
        <v>47</v>
      </c>
    </row>
    <row r="14" spans="1:2">
      <c r="A14">
        <v>202011061</v>
      </c>
      <c r="B14" t="s">
        <v>58</v>
      </c>
    </row>
    <row r="15" spans="1:2">
      <c r="A15">
        <v>202011062</v>
      </c>
      <c r="B15" t="s">
        <v>47</v>
      </c>
    </row>
    <row r="16" spans="1:2">
      <c r="A16">
        <v>202011063</v>
      </c>
      <c r="B16" t="s">
        <v>50</v>
      </c>
    </row>
    <row r="17" spans="1:2">
      <c r="A17">
        <v>202011064</v>
      </c>
      <c r="B17" t="s">
        <v>55</v>
      </c>
    </row>
    <row r="18" spans="1:2">
      <c r="A18">
        <v>202013001</v>
      </c>
      <c r="B18" t="s">
        <v>52</v>
      </c>
    </row>
    <row r="19" spans="1:2">
      <c r="A19">
        <v>202013002</v>
      </c>
      <c r="B19" t="s">
        <v>50</v>
      </c>
    </row>
    <row r="20" spans="1:2">
      <c r="A20">
        <v>202013004</v>
      </c>
      <c r="B20" t="s">
        <v>55</v>
      </c>
    </row>
    <row r="21" spans="1:2">
      <c r="A21">
        <v>202013006</v>
      </c>
      <c r="B21" t="s">
        <v>52</v>
      </c>
    </row>
    <row r="22" spans="1:2">
      <c r="A22">
        <v>202013007</v>
      </c>
      <c r="B22" t="s">
        <v>47</v>
      </c>
    </row>
    <row r="23" spans="1:2">
      <c r="A23">
        <v>202013031</v>
      </c>
      <c r="B23" t="s">
        <v>58</v>
      </c>
    </row>
    <row r="24" spans="1:2">
      <c r="A24">
        <v>202013032</v>
      </c>
      <c r="B24" t="s">
        <v>50</v>
      </c>
    </row>
    <row r="25" spans="1:2">
      <c r="A25">
        <v>202013033</v>
      </c>
      <c r="B25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GradeSheet</vt:lpstr>
      <vt:lpstr>GradingPolicy</vt:lpstr>
      <vt:lpstr>grades_only</vt:lpstr>
      <vt:lpstr>Sheet2</vt:lpstr>
      <vt:lpstr>GradeSheet!Print_Area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Dr.Farhana</dc:creator>
  <cp:lastModifiedBy>HP</cp:lastModifiedBy>
  <cp:lastPrinted>2020-01-21T08:13:44Z</cp:lastPrinted>
  <dcterms:created xsi:type="dcterms:W3CDTF">2019-05-06T03:48:27Z</dcterms:created>
  <dcterms:modified xsi:type="dcterms:W3CDTF">2020-10-12T20:51:41Z</dcterms:modified>
</cp:coreProperties>
</file>