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1\copo\"/>
    </mc:Choice>
  </mc:AlternateContent>
  <xr:revisionPtr revIDLastSave="0" documentId="13_ncr:1_{27C7EC08-54A8-47B1-AAB5-3353FDD26F09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CO_PO_AttainmentAnalysis!$A$1:$BR$68</definedName>
    <definedName name="_xlnm.Print_Area" localSheetId="0">GradeSheet!$A$1:$N$40</definedName>
  </definedNames>
  <calcPr calcId="191029"/>
</workbook>
</file>

<file path=xl/calcChain.xml><?xml version="1.0" encoding="utf-8"?>
<calcChain xmlns="http://schemas.openxmlformats.org/spreadsheetml/2006/main">
  <c r="AV36" i="3" l="1"/>
  <c r="AW36" i="3"/>
  <c r="AX36" i="3"/>
  <c r="AY36" i="3"/>
  <c r="AZ36" i="3"/>
  <c r="BA36" i="3"/>
  <c r="BB36" i="3"/>
  <c r="BC36" i="3"/>
  <c r="BD36" i="3"/>
  <c r="BE36" i="3"/>
  <c r="BF36" i="3"/>
  <c r="AU36" i="3"/>
  <c r="AI36" i="3"/>
  <c r="AJ36" i="3"/>
  <c r="AK36" i="3"/>
  <c r="AL36" i="3"/>
  <c r="AM36" i="3"/>
  <c r="AH36" i="3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10" i="1"/>
  <c r="J9" i="1"/>
  <c r="I9" i="1"/>
  <c r="H9" i="1"/>
  <c r="G9" i="1"/>
  <c r="F9" i="1"/>
  <c r="E9" i="1"/>
  <c r="D9" i="1"/>
  <c r="S9" i="1"/>
  <c r="R9" i="1"/>
  <c r="Q9" i="1"/>
  <c r="V8" i="1"/>
  <c r="U8" i="1"/>
  <c r="T8" i="1"/>
  <c r="S8" i="1"/>
  <c r="R8" i="1"/>
  <c r="Q8" i="1"/>
  <c r="P8" i="1"/>
  <c r="R28" i="1"/>
  <c r="R29" i="1"/>
  <c r="R27" i="1"/>
  <c r="C34" i="1"/>
  <c r="P28" i="1"/>
  <c r="Q28" i="1"/>
  <c r="S28" i="1"/>
  <c r="T28" i="1"/>
  <c r="U28" i="1"/>
  <c r="V28" i="1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21" i="3"/>
  <c r="N36" i="3"/>
  <c r="O36" i="3"/>
  <c r="Q36" i="3"/>
  <c r="R36" i="3"/>
  <c r="S36" i="3"/>
  <c r="T36" i="3"/>
  <c r="U36" i="3"/>
  <c r="V36" i="3"/>
  <c r="X36" i="3"/>
  <c r="Y36" i="3"/>
  <c r="Z36" i="3"/>
  <c r="AA36" i="3"/>
  <c r="I36" i="3"/>
  <c r="D36" i="3"/>
  <c r="E36" i="3"/>
  <c r="F36" i="3"/>
  <c r="G36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21" i="3"/>
  <c r="Q29" i="1"/>
  <c r="Q27" i="1"/>
  <c r="W36" i="3" l="1"/>
  <c r="T9" i="1" l="1"/>
  <c r="U9" i="1"/>
  <c r="V9" i="1"/>
  <c r="P9" i="1"/>
  <c r="U27" i="1"/>
  <c r="U29" i="1"/>
  <c r="AB34" i="3" l="1"/>
  <c r="AB26" i="3" l="1"/>
  <c r="AB30" i="3"/>
  <c r="AB25" i="3"/>
  <c r="AB29" i="3"/>
  <c r="AB22" i="3"/>
  <c r="AB27" i="3"/>
  <c r="AB31" i="3"/>
  <c r="AB23" i="3"/>
  <c r="AB32" i="3"/>
  <c r="AB33" i="3"/>
  <c r="AB24" i="3"/>
  <c r="AB28" i="3"/>
  <c r="B2" i="5"/>
  <c r="D3" i="5"/>
  <c r="D2" i="5"/>
  <c r="B3" i="5"/>
  <c r="AB21" i="3" l="1"/>
  <c r="P36" i="3"/>
  <c r="B35" i="5"/>
  <c r="B34" i="5"/>
  <c r="B41" i="3"/>
  <c r="C40" i="3"/>
  <c r="A36" i="3" l="1"/>
  <c r="M36" i="3"/>
  <c r="L36" i="3"/>
  <c r="K36" i="3"/>
  <c r="J36" i="3"/>
  <c r="H36" i="3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42" i="3"/>
  <c r="AD36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38" i="1"/>
  <c r="V29" i="1"/>
  <c r="T29" i="1"/>
  <c r="S29" i="1"/>
  <c r="P29" i="1"/>
  <c r="V27" i="1"/>
  <c r="T27" i="1"/>
  <c r="S27" i="1"/>
  <c r="P27" i="1"/>
  <c r="A7" i="1"/>
  <c r="AG20" i="3" l="1"/>
  <c r="AM31" i="3" s="1"/>
  <c r="AD20" i="3"/>
  <c r="AJ29" i="3" s="1"/>
  <c r="AB20" i="3"/>
  <c r="AC20" i="3"/>
  <c r="AJ27" i="3"/>
  <c r="AJ28" i="3"/>
  <c r="AJ21" i="3"/>
  <c r="AJ23" i="3"/>
  <c r="AJ31" i="3"/>
  <c r="AJ34" i="3"/>
  <c r="AJ24" i="3"/>
  <c r="AJ26" i="3"/>
  <c r="AM22" i="3"/>
  <c r="AM30" i="3"/>
  <c r="AM21" i="3"/>
  <c r="AM23" i="3"/>
  <c r="AM25" i="3"/>
  <c r="AM33" i="3"/>
  <c r="AM26" i="3"/>
  <c r="AM34" i="3"/>
  <c r="AM27" i="3"/>
  <c r="AE20" i="3"/>
  <c r="AF20" i="3"/>
  <c r="BA22" i="3" a="1"/>
  <c r="BA22" i="3" s="1"/>
  <c r="BA26" i="3" a="1"/>
  <c r="BA26" i="3" s="1"/>
  <c r="BA30" i="3" a="1"/>
  <c r="BA30" i="3" s="1"/>
  <c r="BA34" i="3" a="1"/>
  <c r="BA34" i="3" s="1"/>
  <c r="BA23" i="3" a="1"/>
  <c r="BA23" i="3" s="1"/>
  <c r="BA27" i="3" a="1"/>
  <c r="BA27" i="3" s="1"/>
  <c r="BA31" i="3" a="1"/>
  <c r="BA31" i="3" s="1"/>
  <c r="BA24" i="3" a="1"/>
  <c r="BA24" i="3" s="1"/>
  <c r="BA28" i="3" a="1"/>
  <c r="BA28" i="3" s="1"/>
  <c r="BA32" i="3" a="1"/>
  <c r="BA32" i="3" s="1"/>
  <c r="BA33" i="3" a="1"/>
  <c r="BA33" i="3" s="1"/>
  <c r="BA29" i="3" a="1"/>
  <c r="BA29" i="3" s="1"/>
  <c r="BA25" i="3" a="1"/>
  <c r="BA25" i="3" s="1"/>
  <c r="AE36" i="3"/>
  <c r="AB36" i="3"/>
  <c r="AC36" i="3"/>
  <c r="BA21" i="3" a="1"/>
  <c r="BA21" i="3" s="1"/>
  <c r="AF36" i="3"/>
  <c r="AG36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12" i="1"/>
  <c r="M12" i="1" s="1"/>
  <c r="K16" i="1"/>
  <c r="M16" i="1" s="1"/>
  <c r="K20" i="1"/>
  <c r="M20" i="1" s="1"/>
  <c r="AM32" i="3" l="1"/>
  <c r="AJ33" i="3"/>
  <c r="AJ30" i="3"/>
  <c r="AP30" i="3" s="1"/>
  <c r="AM29" i="3"/>
  <c r="AM24" i="3"/>
  <c r="AJ25" i="3"/>
  <c r="AP25" i="3" s="1"/>
  <c r="AJ22" i="3"/>
  <c r="AM28" i="3"/>
  <c r="AJ32" i="3"/>
  <c r="AL29" i="3"/>
  <c r="AL22" i="3"/>
  <c r="AR22" i="3" s="1"/>
  <c r="AL30" i="3"/>
  <c r="AR30" i="3" s="1"/>
  <c r="AL21" i="3"/>
  <c r="AL23" i="3"/>
  <c r="AR23" i="3" s="1"/>
  <c r="AL31" i="3"/>
  <c r="AL24" i="3"/>
  <c r="AL32" i="3"/>
  <c r="AR32" i="3" s="1"/>
  <c r="AL25" i="3"/>
  <c r="AR25" i="3" s="1"/>
  <c r="AL33" i="3"/>
  <c r="AL26" i="3"/>
  <c r="AR26" i="3" s="1"/>
  <c r="AL34" i="3"/>
  <c r="AR34" i="3" s="1"/>
  <c r="AL28" i="3"/>
  <c r="AR28" i="3" s="1"/>
  <c r="AL27" i="3"/>
  <c r="AK28" i="3"/>
  <c r="AK29" i="3"/>
  <c r="AQ29" i="3" s="1"/>
  <c r="AK22" i="3"/>
  <c r="AK30" i="3"/>
  <c r="AQ30" i="3" s="1"/>
  <c r="AK21" i="3"/>
  <c r="AK23" i="3"/>
  <c r="AQ23" i="3" s="1"/>
  <c r="AK31" i="3"/>
  <c r="AQ31" i="3" s="1"/>
  <c r="AK24" i="3"/>
  <c r="AK32" i="3"/>
  <c r="AQ32" i="3" s="1"/>
  <c r="AK25" i="3"/>
  <c r="AK33" i="3"/>
  <c r="AQ33" i="3" s="1"/>
  <c r="AK27" i="3"/>
  <c r="AQ27" i="3" s="1"/>
  <c r="AK26" i="3"/>
  <c r="AQ26" i="3" s="1"/>
  <c r="AK34" i="3"/>
  <c r="AQ34" i="3" s="1"/>
  <c r="AI22" i="3"/>
  <c r="AO22" i="3" s="1"/>
  <c r="AI23" i="3"/>
  <c r="AI28" i="3"/>
  <c r="AO28" i="3" s="1"/>
  <c r="AI34" i="3"/>
  <c r="AO34" i="3" s="1"/>
  <c r="AI29" i="3"/>
  <c r="AI24" i="3"/>
  <c r="AI25" i="3"/>
  <c r="AI26" i="3"/>
  <c r="AO26" i="3" s="1"/>
  <c r="AI30" i="3"/>
  <c r="AI32" i="3"/>
  <c r="AO32" i="3" s="1"/>
  <c r="AI27" i="3"/>
  <c r="AO27" i="3" s="1"/>
  <c r="AI31" i="3"/>
  <c r="AI21" i="3"/>
  <c r="AI33" i="3"/>
  <c r="AO33" i="3" s="1"/>
  <c r="AH34" i="3"/>
  <c r="AH22" i="3"/>
  <c r="AH31" i="3"/>
  <c r="AH23" i="3"/>
  <c r="AN23" i="3" s="1"/>
  <c r="AH26" i="3"/>
  <c r="AH28" i="3"/>
  <c r="AH32" i="3"/>
  <c r="AH24" i="3"/>
  <c r="AH33" i="3"/>
  <c r="AH27" i="3"/>
  <c r="AH29" i="3"/>
  <c r="AH30" i="3"/>
  <c r="AH25" i="3"/>
  <c r="AH21" i="3"/>
  <c r="AR31" i="3"/>
  <c r="AR33" i="3"/>
  <c r="AQ25" i="3"/>
  <c r="BM31" i="3"/>
  <c r="AS31" i="3"/>
  <c r="BM29" i="3"/>
  <c r="BM32" i="3"/>
  <c r="AS28" i="3"/>
  <c r="AS26" i="3"/>
  <c r="BM33" i="3"/>
  <c r="BM28" i="3"/>
  <c r="BM34" i="3"/>
  <c r="AS22" i="3"/>
  <c r="BM22" i="3"/>
  <c r="AS30" i="3"/>
  <c r="AS25" i="3"/>
  <c r="BM27" i="3"/>
  <c r="BM30" i="3"/>
  <c r="AS23" i="3"/>
  <c r="AS33" i="3"/>
  <c r="AS32" i="3"/>
  <c r="AR27" i="3"/>
  <c r="AS27" i="3"/>
  <c r="AS34" i="3"/>
  <c r="AR29" i="3"/>
  <c r="AS29" i="3"/>
  <c r="BM25" i="3"/>
  <c r="BM23" i="3"/>
  <c r="BM26" i="3"/>
  <c r="AP23" i="3"/>
  <c r="AP34" i="3"/>
  <c r="AO25" i="3"/>
  <c r="AQ22" i="3"/>
  <c r="AQ28" i="3"/>
  <c r="AP31" i="3"/>
  <c r="AP22" i="3"/>
  <c r="AP29" i="3"/>
  <c r="AP28" i="3"/>
  <c r="AP27" i="3"/>
  <c r="AP26" i="3"/>
  <c r="AP33" i="3"/>
  <c r="AP32" i="3"/>
  <c r="AO31" i="3"/>
  <c r="AO30" i="3"/>
  <c r="L13" i="1"/>
  <c r="L21" i="1"/>
  <c r="L15" i="1"/>
  <c r="L19" i="1"/>
  <c r="L23" i="1"/>
  <c r="L17" i="1"/>
  <c r="L11" i="1"/>
  <c r="L14" i="1"/>
  <c r="L22" i="1"/>
  <c r="M10" i="1"/>
  <c r="L18" i="1"/>
  <c r="L16" i="1"/>
  <c r="L20" i="1"/>
  <c r="L12" i="1"/>
  <c r="H28" i="1" l="1"/>
  <c r="C24" i="4" s="1"/>
  <c r="BB29" i="3" a="1"/>
  <c r="BB29" i="3" s="1"/>
  <c r="BN29" i="3" s="1"/>
  <c r="BF29" i="3" a="1"/>
  <c r="BF29" i="3" s="1"/>
  <c r="BR29" i="3" s="1"/>
  <c r="BB30" i="3" a="1"/>
  <c r="BB30" i="3" s="1"/>
  <c r="BN30" i="3" s="1"/>
  <c r="BF30" i="3" a="1"/>
  <c r="BF30" i="3" s="1"/>
  <c r="BR30" i="3" s="1"/>
  <c r="BB31" i="3" a="1"/>
  <c r="BB31" i="3" s="1"/>
  <c r="BN31" i="3" s="1"/>
  <c r="BF31" i="3" a="1"/>
  <c r="BF31" i="3" s="1"/>
  <c r="BR31" i="3" s="1"/>
  <c r="BB26" i="3" a="1"/>
  <c r="BB26" i="3" s="1"/>
  <c r="BN26" i="3" s="1"/>
  <c r="BF26" i="3" a="1"/>
  <c r="BF26" i="3" s="1"/>
  <c r="BR26" i="3" s="1"/>
  <c r="BB27" i="3" a="1"/>
  <c r="BB27" i="3" s="1"/>
  <c r="BN27" i="3" s="1"/>
  <c r="BF27" i="3" a="1"/>
  <c r="BF27" i="3" s="1"/>
  <c r="BR27" i="3" s="1"/>
  <c r="BE24" i="3" a="1"/>
  <c r="BE24" i="3" s="1"/>
  <c r="BQ24" i="3" s="1"/>
  <c r="BF24" i="3" a="1"/>
  <c r="BF24" i="3" s="1"/>
  <c r="BR24" i="3" s="1"/>
  <c r="BB24" i="3" a="1"/>
  <c r="BB24" i="3" s="1"/>
  <c r="BB23" i="3" a="1"/>
  <c r="BB23" i="3" s="1"/>
  <c r="BN23" i="3" s="1"/>
  <c r="BF23" i="3" a="1"/>
  <c r="BF23" i="3" s="1"/>
  <c r="BR23" i="3" s="1"/>
  <c r="BB33" i="3" a="1"/>
  <c r="BB33" i="3" s="1"/>
  <c r="BN33" i="3" s="1"/>
  <c r="BF33" i="3" a="1"/>
  <c r="BF33" i="3" s="1"/>
  <c r="BR33" i="3" s="1"/>
  <c r="BF32" i="3" a="1"/>
  <c r="BF32" i="3" s="1"/>
  <c r="BR32" i="3" s="1"/>
  <c r="BB32" i="3" a="1"/>
  <c r="BB32" i="3" s="1"/>
  <c r="BN32" i="3" s="1"/>
  <c r="BF34" i="3" a="1"/>
  <c r="BF34" i="3" s="1"/>
  <c r="BR34" i="3" s="1"/>
  <c r="BB34" i="3" a="1"/>
  <c r="BB34" i="3" s="1"/>
  <c r="BN34" i="3" s="1"/>
  <c r="BB22" i="3" a="1"/>
  <c r="BB22" i="3" s="1"/>
  <c r="BN22" i="3" s="1"/>
  <c r="BF22" i="3" a="1"/>
  <c r="BF22" i="3" s="1"/>
  <c r="BR22" i="3" s="1"/>
  <c r="BF21" i="3" a="1"/>
  <c r="BF21" i="3" s="1"/>
  <c r="BB21" i="3" a="1"/>
  <c r="BB21" i="3" s="1"/>
  <c r="BF25" i="3" a="1"/>
  <c r="BF25" i="3" s="1"/>
  <c r="BR25" i="3" s="1"/>
  <c r="BB25" i="3" a="1"/>
  <c r="BB25" i="3" s="1"/>
  <c r="BN25" i="3" s="1"/>
  <c r="BB28" i="3" a="1"/>
  <c r="BB28" i="3" s="1"/>
  <c r="BN28" i="3" s="1"/>
  <c r="BF28" i="3" a="1"/>
  <c r="BF28" i="3" s="1"/>
  <c r="BR28" i="3" s="1"/>
  <c r="BC31" i="3" a="1"/>
  <c r="BC31" i="3" s="1"/>
  <c r="BO31" i="3" s="1"/>
  <c r="BC34" i="3" a="1"/>
  <c r="BC34" i="3" s="1"/>
  <c r="BO34" i="3" s="1"/>
  <c r="BC24" i="3" a="1"/>
  <c r="BC24" i="3" s="1"/>
  <c r="BO24" i="3" s="1"/>
  <c r="BC32" i="3" a="1"/>
  <c r="BC32" i="3" s="1"/>
  <c r="BO32" i="3" s="1"/>
  <c r="BC27" i="3" a="1"/>
  <c r="BC27" i="3" s="1"/>
  <c r="BO27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21" i="3" a="1"/>
  <c r="BC21" i="3" s="1"/>
  <c r="BC22" i="3" a="1"/>
  <c r="BC22" i="3" s="1"/>
  <c r="BO22" i="3" s="1"/>
  <c r="BC23" i="3" a="1"/>
  <c r="BC23" i="3" s="1"/>
  <c r="BO23" i="3" s="1"/>
  <c r="BC33" i="3" a="1"/>
  <c r="BC33" i="3" s="1"/>
  <c r="BO33" i="3" s="1"/>
  <c r="BC25" i="3" a="1"/>
  <c r="BC25" i="3" s="1"/>
  <c r="BO25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25" i="3" a="1"/>
  <c r="AZ25" i="3" s="1"/>
  <c r="BL25" i="3" s="1"/>
  <c r="AZ27" i="3" a="1"/>
  <c r="AZ27" i="3" s="1"/>
  <c r="BL27" i="3" s="1"/>
  <c r="AZ32" i="3" a="1"/>
  <c r="AZ32" i="3" s="1"/>
  <c r="BL32" i="3" s="1"/>
  <c r="AZ34" i="3" a="1"/>
  <c r="AZ34" i="3" s="1"/>
  <c r="BL34" i="3" s="1"/>
  <c r="AW23" i="3" a="1"/>
  <c r="AW23" i="3" s="1"/>
  <c r="BI23" i="3" s="1"/>
  <c r="AZ23" i="3" a="1"/>
  <c r="AZ23" i="3" s="1"/>
  <c r="BL23" i="3" s="1"/>
  <c r="AZ21" i="3" a="1"/>
  <c r="AZ21" i="3" s="1"/>
  <c r="AZ29" i="3" a="1"/>
  <c r="AZ29" i="3" s="1"/>
  <c r="BL29" i="3" s="1"/>
  <c r="AN31" i="3"/>
  <c r="AZ31" i="3" a="1"/>
  <c r="AZ31" i="3" s="1"/>
  <c r="BL31" i="3" s="1"/>
  <c r="H38" i="1"/>
  <c r="M24" i="4" s="1"/>
  <c r="BM24" i="3"/>
  <c r="BN24" i="3"/>
  <c r="AO24" i="3"/>
  <c r="AQ24" i="3"/>
  <c r="AN24" i="3"/>
  <c r="AP24" i="3"/>
  <c r="AR24" i="3"/>
  <c r="AS24" i="3"/>
  <c r="BD30" i="3" a="1"/>
  <c r="BD30" i="3" s="1"/>
  <c r="BP30" i="3" s="1"/>
  <c r="BE30" i="3" a="1"/>
  <c r="BE30" i="3" s="1"/>
  <c r="BQ30" i="3" s="1"/>
  <c r="BE31" i="3" a="1"/>
  <c r="BE31" i="3" s="1"/>
  <c r="BQ31" i="3" s="1"/>
  <c r="BD31" i="3" a="1"/>
  <c r="BD31" i="3" s="1"/>
  <c r="BP31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29" i="3"/>
  <c r="BD29" i="3" a="1"/>
  <c r="BD29" i="3" s="1"/>
  <c r="BP29" i="3" s="1"/>
  <c r="BE29" i="3" a="1"/>
  <c r="BE29" i="3" s="1"/>
  <c r="BQ29" i="3" s="1"/>
  <c r="BD21" i="3" a="1"/>
  <c r="BD21" i="3" s="1"/>
  <c r="BE21" i="3" a="1"/>
  <c r="BE21" i="3" s="1"/>
  <c r="BD26" i="3" a="1"/>
  <c r="BD26" i="3" s="1"/>
  <c r="BP26" i="3" s="1"/>
  <c r="BE26" i="3" a="1"/>
  <c r="BE26" i="3" s="1"/>
  <c r="BQ26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E33" i="3" a="1"/>
  <c r="BE33" i="3" s="1"/>
  <c r="BQ33" i="3" s="1"/>
  <c r="BD33" i="3" a="1"/>
  <c r="BD33" i="3" s="1"/>
  <c r="BP33" i="3" s="1"/>
  <c r="BD25" i="3" a="1"/>
  <c r="BD25" i="3" s="1"/>
  <c r="BP25" i="3" s="1"/>
  <c r="BE25" i="3" a="1"/>
  <c r="BE25" i="3" s="1"/>
  <c r="BQ25" i="3" s="1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32" i="1"/>
  <c r="G24" i="4" s="1"/>
  <c r="H36" i="1"/>
  <c r="K24" i="4" s="1"/>
  <c r="H37" i="1"/>
  <c r="H35" i="1"/>
  <c r="J24" i="4" s="1"/>
  <c r="H30" i="1"/>
  <c r="E24" i="4" s="1"/>
  <c r="H33" i="1"/>
  <c r="H24" i="4" s="1"/>
  <c r="H29" i="1"/>
  <c r="D24" i="4" s="1"/>
  <c r="H34" i="1"/>
  <c r="I24" i="4" s="1"/>
  <c r="H27" i="1"/>
  <c r="H31" i="1"/>
  <c r="F24" i="4" s="1"/>
  <c r="AY21" i="3" a="1"/>
  <c r="AY21" i="3" s="1"/>
  <c r="AW21" i="3" a="1"/>
  <c r="AW21" i="3" s="1"/>
  <c r="AX21" i="3" a="1"/>
  <c r="AX21" i="3" s="1"/>
  <c r="AU21" i="3" a="1"/>
  <c r="AU21" i="3" s="1"/>
  <c r="AV21" i="3" a="1"/>
  <c r="AV21" i="3" s="1"/>
  <c r="AO21" i="3"/>
  <c r="AS21" i="3"/>
  <c r="AP21" i="3"/>
  <c r="AQ21" i="3"/>
  <c r="AN21" i="3"/>
  <c r="AR21" i="3"/>
  <c r="BM21" i="3"/>
  <c r="M60" i="4" l="1"/>
  <c r="H60" i="4"/>
  <c r="L60" i="4"/>
  <c r="K60" i="4"/>
  <c r="BQ21" i="3"/>
  <c r="BQ36" i="3" s="1"/>
  <c r="BR21" i="3"/>
  <c r="BP21" i="3"/>
  <c r="BO21" i="3"/>
  <c r="BO36" i="3" s="1"/>
  <c r="BN21" i="3"/>
  <c r="BN36" i="3" s="1"/>
  <c r="BJ21" i="3"/>
  <c r="BJ36" i="3" s="1"/>
  <c r="BL21" i="3"/>
  <c r="BL36" i="3" s="1"/>
  <c r="BI21" i="3"/>
  <c r="BI36" i="3" s="1"/>
  <c r="BK21" i="3"/>
  <c r="BK36" i="3" s="1"/>
  <c r="I60" i="4"/>
  <c r="J60" i="4"/>
  <c r="L24" i="4"/>
  <c r="H39" i="1"/>
  <c r="K25" i="4" s="1"/>
  <c r="AN36" i="3"/>
  <c r="H59" i="4" s="1"/>
  <c r="AO36" i="3"/>
  <c r="I59" i="4" s="1"/>
  <c r="AQ36" i="3"/>
  <c r="K59" i="4" s="1"/>
  <c r="AP36" i="3"/>
  <c r="J59" i="4" s="1"/>
  <c r="BH21" i="3"/>
  <c r="BH36" i="3" s="1"/>
  <c r="BG21" i="3"/>
  <c r="BG36" i="3" s="1"/>
  <c r="BP36" i="3"/>
  <c r="AR36" i="3"/>
  <c r="L59" i="4" s="1"/>
  <c r="BM36" i="3"/>
  <c r="BR36" i="3"/>
  <c r="AS36" i="3"/>
  <c r="M59" i="4" s="1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23" i="3"/>
  <c r="C27" i="3"/>
  <c r="C31" i="3"/>
  <c r="C21" i="3"/>
  <c r="C24" i="3"/>
  <c r="C28" i="3"/>
  <c r="C32" i="3"/>
  <c r="C25" i="3"/>
  <c r="C29" i="3"/>
  <c r="C33" i="3"/>
  <c r="B22" i="3"/>
  <c r="B26" i="3"/>
  <c r="B24" i="3"/>
  <c r="B31" i="3"/>
  <c r="B25" i="3"/>
  <c r="B27" i="3"/>
  <c r="B29" i="3"/>
  <c r="B30" i="3"/>
  <c r="B21" i="3"/>
  <c r="B33" i="3"/>
  <c r="B32" i="3"/>
  <c r="B23" i="3"/>
  <c r="B34" i="3"/>
  <c r="B28" i="3"/>
</calcChain>
</file>

<file path=xl/sharedStrings.xml><?xml version="1.0" encoding="utf-8"?>
<sst xmlns="http://schemas.openxmlformats.org/spreadsheetml/2006/main" count="325" uniqueCount="182">
  <si>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</si>
  <si>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</si>
  <si>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</si>
  <si>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</si>
  <si>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</si>
  <si>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</si>
  <si>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</si>
  <si>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</si>
  <si>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</si>
  <si>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</si>
  <si>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</si>
  <si>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</si>
  <si>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</si>
  <si>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</si>
  <si>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</si>
  <si>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</si>
  <si>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</si>
  <si>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</si>
  <si>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</si>
  <si>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</si>
  <si>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</si>
  <si>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</si>
  <si>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</si>
  <si>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</si>
  <si>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</si>
  <si>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</si>
  <si>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</si>
  <si>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</si>
  <si>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</si>
  <si>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</si>
  <si>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</si>
  <si>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</si>
  <si>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</si>
  <si>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</si>
  <si>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</si>
  <si>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</si>
  <si>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</si>
  <si>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</si>
  <si>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</si>
  <si>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</si>
  <si>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</si>
  <si>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</si>
  <si>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</si>
  <si>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</si>
  <si>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</si>
  <si>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</si>
  <si>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</si>
  <si>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</si>
  <si>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</si>
  <si>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</si>
  <si>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</si>
  <si>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</si>
  <si>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</si>
  <si>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</si>
  <si>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</si>
  <si>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</si>
  <si>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</si>
  <si>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>Total Marks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</si>
  <si>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</si>
  <si>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</si>
  <si>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</si>
  <si>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</si>
  <si>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</si>
  <si>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</si>
  <si>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</si>
  <si>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</si>
  <si>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</si>
  <si>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</si>
  <si>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</si>
  <si>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</si>
  <si>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</si>
  <si>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</si>
  <si>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</si>
  <si>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</si>
  <si>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</si>
  <si>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</si>
  <si>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</si>
  <si>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</si>
  <si>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</si>
  <si>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</si>
  <si>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</si>
  <si>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</si>
  <si>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</si>
  <si>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</si>
  <si>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</si>
  <si>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</si>
  <si>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</si>
  <si>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</si>
  <si>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</si>
  <si>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</si>
  <si>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</si>
  <si>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</si>
  <si>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</si>
  <si>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</si>
  <si>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</si>
  <si>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</si>
  <si>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</si>
  <si>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</si>
  <si>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</si>
  <si>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</si>
  <si>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</si>
  <si>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</si>
  <si>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</si>
  <si>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</si>
  <si>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</si>
  <si>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</si>
  <si>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</si>
  <si>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</si>
  <si>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</si>
  <si>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</si>
  <si>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</si>
  <si>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</si>
  <si>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</si>
  <si>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</si>
  <si>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</si>
  <si>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</si>
  <si>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</si>
  <si>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</si>
  <si>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</si>
  <si>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</si>
  <si>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</si>
  <si>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</si>
  <si>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</si>
  <si>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</si>
  <si>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</si>
  <si>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</si>
  <si>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</si>
  <si>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</si>
  <si>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</si>
  <si>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</si>
  <si>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</si>
  <si>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</si>
  <si>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</si>
  <si>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</si>
  <si>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</si>
  <si>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</si>
  <si>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</si>
  <si>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</si>
  <si>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</si>
  <si>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</si>
  <si>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</si>
  <si>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</si>
  <si>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</si>
  <si>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</si>
  <si>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</si>
  <si>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</si>
  <si>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</si>
  <si>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</si>
  <si>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</si>
  <si>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</si>
  <si>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</si>
  <si>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</si>
  <si>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</si>
  <si>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</si>
  <si>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</si>
  <si>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</si>
  <si>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</si>
  <si>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</si>
  <si>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</si>
  <si>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</si>
  <si>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</si>
  <si>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</si>
  <si>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</si>
  <si>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Final</t>
  </si>
  <si>
    <t>Summer 2020</t>
  </si>
  <si>
    <t>Lab</t>
  </si>
  <si>
    <t>CSE 306</t>
  </si>
  <si>
    <t>Algorithms Lab</t>
  </si>
  <si>
    <t>Safayatul Islam</t>
  </si>
  <si>
    <t>Sadia Afrin</t>
  </si>
  <si>
    <t>Shamima Akter Fariha</t>
  </si>
  <si>
    <t>Israt Parvin</t>
  </si>
  <si>
    <t>Shahidul Islam</t>
  </si>
  <si>
    <t>Arghya Saha</t>
  </si>
  <si>
    <t>Mohammad Junaed -AL- Jubayer</t>
  </si>
  <si>
    <t>Ahmed Shahriar Tanvir</t>
  </si>
  <si>
    <t>Mahpara Nawal Fariba</t>
  </si>
  <si>
    <t>Md. Azizul Hakim</t>
  </si>
  <si>
    <t>Khadiza Nasrin</t>
  </si>
  <si>
    <t>Alina Sultana Mim</t>
  </si>
  <si>
    <t>Nafis Fuad Shad</t>
  </si>
  <si>
    <t>Naser Abdullah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</si>
</sst>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7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16" xfId="0" applyFont="1" applyFill="1" applyBorder="1" applyAlignment="1">
      <alignment horizontal="center"/>
    </xf>
    <xf numFmtId="1" fontId="3" fillId="2" borderId="55" xfId="0" applyNumberFormat="1" applyFont="1" applyFill="1" applyBorder="1" applyAlignment="1">
      <alignment horizontal="center" vertical="center" wrapText="1"/>
    </xf>
    <xf numFmtId="1" fontId="8" fillId="0" borderId="55" xfId="0" applyNumberFormat="1" applyFont="1" applyBorder="1" applyAlignment="1">
      <alignment horizontal="center" vertical="center" wrapText="1"/>
    </xf>
    <xf numFmtId="1" fontId="7" fillId="2" borderId="55" xfId="0" applyNumberFormat="1" applyFont="1" applyFill="1" applyBorder="1" applyAlignment="1">
      <alignment horizontal="center" vertical="center" wrapText="1"/>
    </xf>
    <xf numFmtId="164" fontId="3" fillId="0" borderId="55" xfId="0" applyNumberFormat="1" applyFont="1" applyBorder="1" applyAlignment="1">
      <alignment horizontal="center"/>
    </xf>
    <xf numFmtId="1" fontId="3" fillId="0" borderId="68" xfId="0" applyFont="1" applyBorder="1" applyAlignment="1">
      <alignment horizontal="center"/>
    </xf>
    <xf numFmtId="1" fontId="3" fillId="0" borderId="68" xfId="0" applyFont="1" applyBorder="1" applyAlignment="1">
      <alignment horizontal="left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GradeSheet!$G$27:$G$38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GradeSheet!$H$27:$H$38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0.21428571428571427</c:v>
                </c:pt>
                <c:pt idx="2">
                  <c:v>7.1428571428571425E-2</c:v>
                </c:pt>
                <c:pt idx="3">
                  <c:v>7.1428571428571425E-2</c:v>
                </c:pt>
                <c:pt idx="4">
                  <c:v>7.1428571428571425E-2</c:v>
                </c:pt>
                <c:pt idx="5">
                  <c:v>0.14285714285714285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  <c:pt idx="9">
                  <c:v>0.21428571428571427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CO_PO_AttainmentAnalysis!$BG$36:$BR$36</c:f>
              <c:numCache>
                <c:formatCode>0</c:formatCode>
                <c:ptCount val="12"/>
                <c:pt idx="0">
                  <c:v>9</c:v>
                </c:pt>
                <c:pt idx="1">
                  <c:v>0</c:v>
                </c:pt>
                <c:pt idx="2">
                  <c:v>6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CO_PO_AttainmentAnalysis!$AU$36:$BF$36</c:f>
              <c:numCache>
                <c:formatCode>0%</c:formatCode>
                <c:ptCount val="12"/>
                <c:pt idx="0">
                  <c:v>0.61369047619047623</c:v>
                </c:pt>
                <c:pt idx="1">
                  <c:v>0</c:v>
                </c:pt>
                <c:pt idx="2">
                  <c:v>0.56666666666666676</c:v>
                </c:pt>
                <c:pt idx="3">
                  <c:v>0.6607142857142857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0.61369047619047623</c:v>
                </c:pt>
                <c:pt idx="9">
                  <c:v>0.61369047619047623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0.56666666666666676</c:v>
                </c:pt>
                <c:pt idx="1">
                  <c:v>0.6607142857142857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25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 editAs="oneCell">
    <xdr:from>
      <xdr:col>21</xdr:col>
      <xdr:colOff>136474</xdr:colOff>
      <xdr:row>42</xdr:row>
      <xdr:rowOff>55245</xdr:rowOff>
    </xdr:from>
    <xdr:to>
      <xdr:col>23</xdr:col>
      <xdr:colOff>148590</xdr:colOff>
      <xdr:row>45</xdr:row>
      <xdr:rowOff>126124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C56738-4A49-4F9D-A3B3-D06BD17FC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024" y="8808720"/>
          <a:ext cx="526466" cy="699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637442</xdr:colOff>
      <xdr:row>28</xdr:row>
      <xdr:rowOff>175846</xdr:rowOff>
    </xdr:from>
    <xdr:to>
      <xdr:col>1</xdr:col>
      <xdr:colOff>1167718</xdr:colOff>
      <xdr:row>32</xdr:row>
      <xdr:rowOff>82162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F55A34-6D29-468F-B21C-BA643818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077" y="6147288"/>
          <a:ext cx="530276" cy="697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7"/>
  <sheetViews>
    <sheetView topLeftCell="G1" zoomScaleNormal="100" workbookViewId="0">
      <selection activeCell="M23" sqref="M23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2" customWidth="1"/>
    <col min="18" max="18" width="9.75" style="243" customWidth="1"/>
    <col min="19" max="19" width="16.75" customWidth="1"/>
    <col min="20" max="20" width="10.25" customWidth="1"/>
    <col min="21" max="22" width="9.75" customWidth="1"/>
    <col min="23" max="23" width="15.75" customWidth="1"/>
    <col min="24" max="24" width="32.75" customWidth="1"/>
    <col min="25" max="27" width="9.25" customWidth="1"/>
  </cols>
  <sheetData>
    <row r="1" spans="1:2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4"/>
      <c r="B2" s="4"/>
      <c r="C2" s="4"/>
      <c r="D2" s="4"/>
      <c r="E2" s="4"/>
      <c r="F2" s="4"/>
      <c r="G2" s="34" t="s">
        <v>49</v>
      </c>
      <c r="H2" s="251" t="s">
        <v>166</v>
      </c>
      <c r="I2" s="252"/>
      <c r="J2" s="253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4"/>
      <c r="B3" s="4"/>
      <c r="C3" s="4"/>
      <c r="D3" s="4"/>
      <c r="E3" s="4"/>
      <c r="F3" s="4"/>
      <c r="G3" s="34" t="s">
        <v>52</v>
      </c>
      <c r="H3" s="251" t="s">
        <v>167</v>
      </c>
      <c r="I3" s="252"/>
      <c r="J3" s="253"/>
      <c r="K3" s="34" t="s">
        <v>53</v>
      </c>
      <c r="L3" s="35" t="s">
        <v>164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/>
      <c r="B4" s="4"/>
      <c r="C4" s="4"/>
      <c r="D4" s="4"/>
      <c r="E4" s="4"/>
      <c r="F4" s="4"/>
      <c r="G4" s="34" t="s">
        <v>54</v>
      </c>
      <c r="H4" s="251">
        <v>1</v>
      </c>
      <c r="I4" s="252"/>
      <c r="J4" s="253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/>
      <c r="C5" s="4"/>
      <c r="D5" s="4"/>
      <c r="E5" s="4"/>
      <c r="F5" s="4"/>
      <c r="G5" s="34" t="s">
        <v>55</v>
      </c>
      <c r="H5" s="251" t="s">
        <v>160</v>
      </c>
      <c r="I5" s="252"/>
      <c r="J5" s="253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54" t="str">
        <f>CONCATENATE("Grade Sheet of ",GradeSheet!$H$2, " [",GradeSheet!$H$3, "] ", "(Section ",GradeSheet!$L$2, ") ", "[Semester - ",GradeSheet!$L$3,"]" )</f>
        <v>Grade Sheet of CSE 306 [Algorithms Lab] (Section 1) [Semester - Summer 2020]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4" customHeight="1">
      <c r="N8" s="4"/>
      <c r="O8" s="4"/>
      <c r="P8" s="38" t="str">
        <f>B27</f>
        <v>Attendance</v>
      </c>
      <c r="Q8" s="38" t="str">
        <f>B28</f>
        <v>Presentation</v>
      </c>
      <c r="R8" s="246" t="str">
        <f>B29</f>
        <v>Quiz</v>
      </c>
      <c r="S8" s="39" t="str">
        <f>B30</f>
        <v xml:space="preserve">Assignment </v>
      </c>
      <c r="T8" s="40" t="str">
        <f>B31</f>
        <v>Lab</v>
      </c>
      <c r="U8" s="40" t="str">
        <f>B32</f>
        <v>Project</v>
      </c>
      <c r="V8" s="40" t="str">
        <f>B33</f>
        <v>Final</v>
      </c>
      <c r="W8" s="4"/>
      <c r="X8" s="4"/>
      <c r="Y8" s="4"/>
      <c r="Z8" s="4"/>
      <c r="AA8" s="4"/>
    </row>
    <row r="9" spans="1:27" ht="31.5" customHeight="1">
      <c r="A9" s="41" t="s">
        <v>58</v>
      </c>
      <c r="B9" s="142" t="s">
        <v>60</v>
      </c>
      <c r="C9" s="142" t="s">
        <v>61</v>
      </c>
      <c r="D9" s="143" t="str">
        <f>CONCATENATE(B27," (", C27,")")</f>
        <v>Attendance (10)</v>
      </c>
      <c r="E9" s="143" t="str">
        <f>CONCATENATE(B28," (", C28,")")</f>
        <v>Presentation (0)</v>
      </c>
      <c r="F9" s="142" t="str">
        <f>CONCATENATE(B29," (", C29,")")</f>
        <v>Quiz (20)</v>
      </c>
      <c r="G9" s="144" t="str">
        <f>CONCATENATE(B30," (", C30,")")</f>
        <v>Assignment  (0)</v>
      </c>
      <c r="H9" s="142" t="str">
        <f>CONCATENATE(B31," (", C31,")")</f>
        <v>Lab (20)</v>
      </c>
      <c r="I9" s="142" t="str">
        <f>CONCATENATE(B32," (", C32,")")</f>
        <v>Project (20)</v>
      </c>
      <c r="J9" s="142" t="str">
        <f>CONCATENATE(B33," (", C33,")")</f>
        <v>Final (30)</v>
      </c>
      <c r="K9" s="143" t="s">
        <v>64</v>
      </c>
      <c r="L9" s="143" t="s">
        <v>65</v>
      </c>
      <c r="M9" s="143" t="s">
        <v>66</v>
      </c>
      <c r="N9" s="42"/>
      <c r="O9" s="42"/>
      <c r="P9" s="43">
        <f>C27</f>
        <v>10</v>
      </c>
      <c r="Q9" s="45">
        <f>C28</f>
        <v>0</v>
      </c>
      <c r="R9" s="247">
        <f>C29</f>
        <v>20</v>
      </c>
      <c r="S9" s="43">
        <f>C30</f>
        <v>0</v>
      </c>
      <c r="T9" s="43">
        <f>C31</f>
        <v>20</v>
      </c>
      <c r="U9" s="45">
        <f>C32</f>
        <v>20</v>
      </c>
      <c r="V9" s="43">
        <f>C33</f>
        <v>30</v>
      </c>
      <c r="W9" s="142" t="s">
        <v>60</v>
      </c>
      <c r="X9" s="46" t="s">
        <v>61</v>
      </c>
      <c r="Y9" s="42"/>
      <c r="Z9" s="42"/>
      <c r="AA9" s="42"/>
    </row>
    <row r="10" spans="1:27" ht="15.75" customHeight="1">
      <c r="A10" s="140">
        <v>1</v>
      </c>
      <c r="B10" s="140">
        <f t="shared" ref="B10:B23" si="0">W10</f>
        <v>133014018</v>
      </c>
      <c r="C10" s="160" t="str">
        <f t="shared" ref="C10:C23" si="1">X10</f>
        <v>Safayatul Islam</v>
      </c>
      <c r="D10" s="61">
        <f t="shared" ref="D10:J10" si="2">P10</f>
        <v>6</v>
      </c>
      <c r="E10" s="145">
        <f t="shared" si="2"/>
        <v>0</v>
      </c>
      <c r="F10" s="146">
        <f t="shared" si="2"/>
        <v>0</v>
      </c>
      <c r="G10" s="146">
        <f t="shared" si="2"/>
        <v>0</v>
      </c>
      <c r="H10" s="147">
        <f t="shared" si="2"/>
        <v>0</v>
      </c>
      <c r="I10" s="147">
        <f t="shared" si="2"/>
        <v>9</v>
      </c>
      <c r="J10" s="147">
        <f t="shared" si="2"/>
        <v>0</v>
      </c>
      <c r="K10" s="148">
        <f t="shared" ref="K10:K23" si="3">ROUNDUP(SUM(D10:J10),0)</f>
        <v>15</v>
      </c>
      <c r="L10" s="149">
        <f t="shared" ref="L10:L23" si="4">K10/100</f>
        <v>0.15</v>
      </c>
      <c r="M10" s="150" t="str">
        <f>VLOOKUP(K10,GradingPolicy!$B$2:$C$11,2)</f>
        <v>F (Fail)</v>
      </c>
      <c r="N10" s="4"/>
      <c r="O10" s="4"/>
      <c r="P10" s="61">
        <v>6</v>
      </c>
      <c r="Q10" s="61">
        <v>0</v>
      </c>
      <c r="R10" s="245">
        <v>0</v>
      </c>
      <c r="S10" s="61">
        <v>0</v>
      </c>
      <c r="T10" s="61">
        <v>0</v>
      </c>
      <c r="U10" s="61">
        <v>9</v>
      </c>
      <c r="V10" s="193">
        <v>0</v>
      </c>
      <c r="W10" s="249">
        <v>133014018</v>
      </c>
      <c r="X10" s="250" t="s">
        <v>168</v>
      </c>
      <c r="Y10" s="4"/>
      <c r="Z10" s="4"/>
      <c r="AA10" s="4"/>
    </row>
    <row r="11" spans="1:27" ht="15.75" customHeight="1">
      <c r="A11" s="141">
        <v>2</v>
      </c>
      <c r="B11" s="140">
        <f t="shared" si="0"/>
        <v>163014023</v>
      </c>
      <c r="C11" s="160" t="str">
        <f t="shared" si="1"/>
        <v>Sadia Afrin</v>
      </c>
      <c r="D11" s="61">
        <f t="shared" ref="D11:D23" si="5">P11</f>
        <v>10</v>
      </c>
      <c r="E11" s="145">
        <f t="shared" ref="E11:E23" si="6">Q11</f>
        <v>0</v>
      </c>
      <c r="F11" s="146">
        <f t="shared" ref="F11:F23" si="7">R11</f>
        <v>15.5</v>
      </c>
      <c r="G11" s="146">
        <f t="shared" ref="G11:G23" si="8">S11</f>
        <v>0</v>
      </c>
      <c r="H11" s="147">
        <f t="shared" ref="H11:H23" si="9">T11</f>
        <v>13</v>
      </c>
      <c r="I11" s="147">
        <f t="shared" ref="I11:I23" si="10">U11</f>
        <v>16</v>
      </c>
      <c r="J11" s="147">
        <f t="shared" ref="J11:J23" si="11">V11</f>
        <v>16.5</v>
      </c>
      <c r="K11" s="148">
        <f t="shared" si="3"/>
        <v>71</v>
      </c>
      <c r="L11" s="149">
        <f t="shared" si="4"/>
        <v>0.71</v>
      </c>
      <c r="M11" s="150" t="str">
        <f>VLOOKUP(K11,GradingPolicy!$B$2:$C$11,2)</f>
        <v>B (Plain)</v>
      </c>
      <c r="N11" s="4"/>
      <c r="O11" s="4"/>
      <c r="P11" s="61">
        <v>10</v>
      </c>
      <c r="Q11" s="61">
        <v>0</v>
      </c>
      <c r="R11" s="245">
        <v>15.5</v>
      </c>
      <c r="S11" s="61">
        <v>0</v>
      </c>
      <c r="T11" s="61">
        <v>13</v>
      </c>
      <c r="U11" s="61">
        <v>16</v>
      </c>
      <c r="V11" s="193">
        <v>16.5</v>
      </c>
      <c r="W11" s="249">
        <v>163014023</v>
      </c>
      <c r="X11" s="250" t="s">
        <v>169</v>
      </c>
      <c r="Y11" s="4"/>
      <c r="Z11" s="4"/>
      <c r="AA11" s="4"/>
    </row>
    <row r="12" spans="1:27" ht="15.75" customHeight="1">
      <c r="A12" s="140">
        <v>3</v>
      </c>
      <c r="B12" s="140">
        <f t="shared" si="0"/>
        <v>172014050</v>
      </c>
      <c r="C12" s="160" t="str">
        <f t="shared" si="1"/>
        <v>Shamima Akter Fariha</v>
      </c>
      <c r="D12" s="61">
        <f t="shared" si="5"/>
        <v>2</v>
      </c>
      <c r="E12" s="145">
        <f t="shared" si="6"/>
        <v>0</v>
      </c>
      <c r="F12" s="146">
        <f t="shared" si="7"/>
        <v>0</v>
      </c>
      <c r="G12" s="146">
        <f t="shared" si="8"/>
        <v>0</v>
      </c>
      <c r="H12" s="147">
        <f t="shared" si="9"/>
        <v>0</v>
      </c>
      <c r="I12" s="147">
        <f t="shared" si="10"/>
        <v>6</v>
      </c>
      <c r="J12" s="147">
        <f t="shared" si="11"/>
        <v>0</v>
      </c>
      <c r="K12" s="148">
        <f t="shared" si="3"/>
        <v>8</v>
      </c>
      <c r="L12" s="149">
        <f t="shared" si="4"/>
        <v>0.08</v>
      </c>
      <c r="M12" s="150" t="str">
        <f>VLOOKUP(K12,GradingPolicy!$B$2:$C$11,2)</f>
        <v>F (Fail)</v>
      </c>
      <c r="N12" s="4"/>
      <c r="O12" s="4"/>
      <c r="P12" s="61">
        <v>2</v>
      </c>
      <c r="Q12" s="61">
        <v>0</v>
      </c>
      <c r="R12" s="245">
        <v>0</v>
      </c>
      <c r="S12" s="61">
        <v>0</v>
      </c>
      <c r="T12" s="61">
        <v>0</v>
      </c>
      <c r="U12" s="61">
        <v>6</v>
      </c>
      <c r="V12" s="193">
        <v>0</v>
      </c>
      <c r="W12" s="249">
        <v>172014050</v>
      </c>
      <c r="X12" s="250" t="s">
        <v>170</v>
      </c>
      <c r="Y12" s="4"/>
      <c r="Z12" s="4"/>
      <c r="AA12" s="4"/>
    </row>
    <row r="13" spans="1:27" ht="15.75" customHeight="1">
      <c r="A13" s="141">
        <v>4</v>
      </c>
      <c r="B13" s="140">
        <f t="shared" si="0"/>
        <v>173014037</v>
      </c>
      <c r="C13" s="160" t="str">
        <f t="shared" si="1"/>
        <v>Israt Parvin</v>
      </c>
      <c r="D13" s="61">
        <f t="shared" si="5"/>
        <v>10</v>
      </c>
      <c r="E13" s="145">
        <f t="shared" si="6"/>
        <v>0</v>
      </c>
      <c r="F13" s="146">
        <f t="shared" si="7"/>
        <v>13</v>
      </c>
      <c r="G13" s="146">
        <f t="shared" si="8"/>
        <v>0</v>
      </c>
      <c r="H13" s="147">
        <f t="shared" si="9"/>
        <v>8</v>
      </c>
      <c r="I13" s="147">
        <f t="shared" si="10"/>
        <v>14</v>
      </c>
      <c r="J13" s="147">
        <f t="shared" si="11"/>
        <v>15.5</v>
      </c>
      <c r="K13" s="148">
        <f t="shared" si="3"/>
        <v>61</v>
      </c>
      <c r="L13" s="149">
        <f t="shared" si="4"/>
        <v>0.61</v>
      </c>
      <c r="M13" s="150" t="str">
        <f>VLOOKUP(K13,GradingPolicy!$B$2:$C$11,2)</f>
        <v>C+ (Plus)</v>
      </c>
      <c r="N13" s="4"/>
      <c r="O13" s="4"/>
      <c r="P13" s="61">
        <v>10</v>
      </c>
      <c r="Q13" s="61">
        <v>0</v>
      </c>
      <c r="R13" s="245">
        <v>13</v>
      </c>
      <c r="S13" s="61">
        <v>0</v>
      </c>
      <c r="T13" s="61">
        <v>8</v>
      </c>
      <c r="U13" s="61">
        <v>14</v>
      </c>
      <c r="V13" s="193">
        <v>15.5</v>
      </c>
      <c r="W13" s="249">
        <v>173014037</v>
      </c>
      <c r="X13" s="250" t="s">
        <v>171</v>
      </c>
      <c r="Y13" s="4"/>
      <c r="Z13" s="4"/>
      <c r="AA13" s="4"/>
    </row>
    <row r="14" spans="1:27" ht="15.75" customHeight="1">
      <c r="A14" s="140">
        <v>5</v>
      </c>
      <c r="B14" s="140">
        <f t="shared" si="0"/>
        <v>181014093</v>
      </c>
      <c r="C14" s="160" t="str">
        <f t="shared" si="1"/>
        <v>Shahidul Islam</v>
      </c>
      <c r="D14" s="61">
        <f t="shared" si="5"/>
        <v>8</v>
      </c>
      <c r="E14" s="145">
        <f t="shared" si="6"/>
        <v>0</v>
      </c>
      <c r="F14" s="146">
        <f t="shared" si="7"/>
        <v>9</v>
      </c>
      <c r="G14" s="146">
        <f t="shared" si="8"/>
        <v>0</v>
      </c>
      <c r="H14" s="147">
        <f t="shared" si="9"/>
        <v>10</v>
      </c>
      <c r="I14" s="147">
        <f t="shared" si="10"/>
        <v>16</v>
      </c>
      <c r="J14" s="147">
        <f t="shared" si="11"/>
        <v>16.5</v>
      </c>
      <c r="K14" s="148">
        <f t="shared" si="3"/>
        <v>60</v>
      </c>
      <c r="L14" s="149">
        <f t="shared" si="4"/>
        <v>0.6</v>
      </c>
      <c r="M14" s="150" t="str">
        <f>VLOOKUP(K14,GradingPolicy!$B$2:$C$11,2)</f>
        <v>C+ (Plus)</v>
      </c>
      <c r="N14" s="4"/>
      <c r="O14" s="4"/>
      <c r="P14" s="61">
        <v>8</v>
      </c>
      <c r="Q14" s="61">
        <v>0</v>
      </c>
      <c r="R14" s="245">
        <v>9</v>
      </c>
      <c r="S14" s="61">
        <v>0</v>
      </c>
      <c r="T14" s="61">
        <v>10</v>
      </c>
      <c r="U14" s="61">
        <v>16</v>
      </c>
      <c r="V14" s="193">
        <v>16.5</v>
      </c>
      <c r="W14" s="249">
        <v>181014093</v>
      </c>
      <c r="X14" s="250" t="s">
        <v>172</v>
      </c>
      <c r="Y14" s="4"/>
      <c r="Z14" s="4"/>
      <c r="AA14" s="4"/>
    </row>
    <row r="15" spans="1:27" ht="15.75" customHeight="1">
      <c r="A15" s="141">
        <v>6</v>
      </c>
      <c r="B15" s="140">
        <f t="shared" si="0"/>
        <v>181014114</v>
      </c>
      <c r="C15" s="160" t="str">
        <f t="shared" si="1"/>
        <v>Arghya Saha</v>
      </c>
      <c r="D15" s="61">
        <f t="shared" si="5"/>
        <v>10</v>
      </c>
      <c r="E15" s="145">
        <f t="shared" si="6"/>
        <v>0</v>
      </c>
      <c r="F15" s="146">
        <f t="shared" si="7"/>
        <v>12.5</v>
      </c>
      <c r="G15" s="146">
        <f t="shared" si="8"/>
        <v>0</v>
      </c>
      <c r="H15" s="147">
        <f t="shared" si="9"/>
        <v>7</v>
      </c>
      <c r="I15" s="147">
        <f t="shared" si="10"/>
        <v>15</v>
      </c>
      <c r="J15" s="147">
        <f t="shared" si="11"/>
        <v>17</v>
      </c>
      <c r="K15" s="148">
        <f t="shared" si="3"/>
        <v>62</v>
      </c>
      <c r="L15" s="149">
        <f t="shared" si="4"/>
        <v>0.62</v>
      </c>
      <c r="M15" s="150" t="str">
        <f>VLOOKUP(K15,GradingPolicy!$B$2:$C$11,2)</f>
        <v>C+ (Plus)</v>
      </c>
      <c r="N15" s="4"/>
      <c r="O15" s="4"/>
      <c r="P15" s="61">
        <v>10</v>
      </c>
      <c r="Q15" s="61">
        <v>0</v>
      </c>
      <c r="R15" s="245">
        <v>12.5</v>
      </c>
      <c r="S15" s="61">
        <v>0</v>
      </c>
      <c r="T15" s="61">
        <v>7</v>
      </c>
      <c r="U15" s="61">
        <v>15</v>
      </c>
      <c r="V15" s="193">
        <v>17</v>
      </c>
      <c r="W15" s="249">
        <v>181014114</v>
      </c>
      <c r="X15" s="250" t="s">
        <v>173</v>
      </c>
      <c r="Y15" s="4"/>
      <c r="Z15" s="4"/>
      <c r="AA15" s="4"/>
    </row>
    <row r="16" spans="1:27" ht="15.75" customHeight="1">
      <c r="A16" s="140">
        <v>7</v>
      </c>
      <c r="B16" s="140">
        <f t="shared" si="0"/>
        <v>181014125</v>
      </c>
      <c r="C16" s="160" t="str">
        <f t="shared" si="1"/>
        <v>Mohammad Junaed -AL- Jubayer</v>
      </c>
      <c r="D16" s="61">
        <f t="shared" si="5"/>
        <v>10</v>
      </c>
      <c r="E16" s="145">
        <f t="shared" si="6"/>
        <v>0</v>
      </c>
      <c r="F16" s="146">
        <f t="shared" si="7"/>
        <v>14.5</v>
      </c>
      <c r="G16" s="146">
        <f t="shared" si="8"/>
        <v>0</v>
      </c>
      <c r="H16" s="147">
        <f t="shared" si="9"/>
        <v>10</v>
      </c>
      <c r="I16" s="147">
        <f t="shared" si="10"/>
        <v>15</v>
      </c>
      <c r="J16" s="147">
        <f t="shared" si="11"/>
        <v>15.5</v>
      </c>
      <c r="K16" s="148">
        <f t="shared" si="3"/>
        <v>65</v>
      </c>
      <c r="L16" s="149">
        <f t="shared" si="4"/>
        <v>0.65</v>
      </c>
      <c r="M16" s="150" t="str">
        <f>VLOOKUP(K16,GradingPolicy!$B$2:$C$11,2)</f>
        <v>B- (Minus)</v>
      </c>
      <c r="N16" s="4"/>
      <c r="O16" s="4"/>
      <c r="P16" s="61">
        <v>10</v>
      </c>
      <c r="Q16" s="61">
        <v>0</v>
      </c>
      <c r="R16" s="245">
        <v>14.5</v>
      </c>
      <c r="S16" s="61">
        <v>0</v>
      </c>
      <c r="T16" s="61">
        <v>10</v>
      </c>
      <c r="U16" s="61">
        <v>15</v>
      </c>
      <c r="V16" s="193">
        <v>15.5</v>
      </c>
      <c r="W16" s="249">
        <v>181014125</v>
      </c>
      <c r="X16" s="250" t="s">
        <v>174</v>
      </c>
      <c r="Y16" s="4"/>
      <c r="Z16" s="4"/>
      <c r="AA16" s="4"/>
    </row>
    <row r="17" spans="1:27" ht="15.75" customHeight="1">
      <c r="A17" s="141">
        <v>8</v>
      </c>
      <c r="B17" s="140">
        <f t="shared" si="0"/>
        <v>183014010</v>
      </c>
      <c r="C17" s="160" t="str">
        <f t="shared" si="1"/>
        <v>Ahmed Shahriar Tanvir</v>
      </c>
      <c r="D17" s="61">
        <f t="shared" si="5"/>
        <v>10</v>
      </c>
      <c r="E17" s="145">
        <f t="shared" si="6"/>
        <v>0</v>
      </c>
      <c r="F17" s="146">
        <f t="shared" si="7"/>
        <v>20</v>
      </c>
      <c r="G17" s="146">
        <f t="shared" si="8"/>
        <v>0</v>
      </c>
      <c r="H17" s="147">
        <f t="shared" si="9"/>
        <v>17</v>
      </c>
      <c r="I17" s="147">
        <f t="shared" si="10"/>
        <v>16</v>
      </c>
      <c r="J17" s="147">
        <f t="shared" si="11"/>
        <v>29</v>
      </c>
      <c r="K17" s="148">
        <f t="shared" si="3"/>
        <v>92</v>
      </c>
      <c r="L17" s="149">
        <f t="shared" si="4"/>
        <v>0.92</v>
      </c>
      <c r="M17" s="150" t="str">
        <f>VLOOKUP(K17,GradingPolicy!$B$2:$C$11,2)</f>
        <v>A (Plain)</v>
      </c>
      <c r="N17" s="4"/>
      <c r="O17" s="4"/>
      <c r="P17" s="61">
        <v>10</v>
      </c>
      <c r="Q17" s="61">
        <v>0</v>
      </c>
      <c r="R17" s="245">
        <v>20</v>
      </c>
      <c r="S17" s="61">
        <v>0</v>
      </c>
      <c r="T17" s="61">
        <v>17</v>
      </c>
      <c r="U17" s="61">
        <v>16</v>
      </c>
      <c r="V17" s="193">
        <v>29</v>
      </c>
      <c r="W17" s="249">
        <v>183014010</v>
      </c>
      <c r="X17" s="250" t="s">
        <v>175</v>
      </c>
      <c r="Y17" s="4"/>
      <c r="Z17" s="4"/>
      <c r="AA17" s="4"/>
    </row>
    <row r="18" spans="1:27" ht="15.75" customHeight="1">
      <c r="A18" s="140">
        <v>9</v>
      </c>
      <c r="B18" s="140">
        <f t="shared" si="0"/>
        <v>183014061</v>
      </c>
      <c r="C18" s="160" t="str">
        <f t="shared" si="1"/>
        <v>Mahpara Nawal Fariba</v>
      </c>
      <c r="D18" s="61">
        <f t="shared" si="5"/>
        <v>10</v>
      </c>
      <c r="E18" s="145">
        <f t="shared" si="6"/>
        <v>0</v>
      </c>
      <c r="F18" s="146">
        <f t="shared" si="7"/>
        <v>11</v>
      </c>
      <c r="G18" s="146">
        <f t="shared" si="8"/>
        <v>0</v>
      </c>
      <c r="H18" s="147">
        <f t="shared" si="9"/>
        <v>10</v>
      </c>
      <c r="I18" s="147">
        <f t="shared" si="10"/>
        <v>14</v>
      </c>
      <c r="J18" s="147">
        <f t="shared" si="11"/>
        <v>22</v>
      </c>
      <c r="K18" s="148">
        <f t="shared" si="3"/>
        <v>67</v>
      </c>
      <c r="L18" s="149">
        <f t="shared" si="4"/>
        <v>0.67</v>
      </c>
      <c r="M18" s="150" t="str">
        <f>VLOOKUP(K18,GradingPolicy!$B$2:$C$11,2)</f>
        <v>B- (Minus)</v>
      </c>
      <c r="N18" s="4"/>
      <c r="O18" s="4"/>
      <c r="P18" s="61">
        <v>10</v>
      </c>
      <c r="Q18" s="61">
        <v>0</v>
      </c>
      <c r="R18" s="245">
        <v>11</v>
      </c>
      <c r="S18" s="61">
        <v>0</v>
      </c>
      <c r="T18" s="61">
        <v>10</v>
      </c>
      <c r="U18" s="61">
        <v>14</v>
      </c>
      <c r="V18" s="193">
        <v>22</v>
      </c>
      <c r="W18" s="249">
        <v>183014061</v>
      </c>
      <c r="X18" s="250" t="s">
        <v>176</v>
      </c>
      <c r="Y18" s="4"/>
      <c r="Z18" s="4"/>
      <c r="AA18" s="4"/>
    </row>
    <row r="19" spans="1:27" ht="15.75" customHeight="1">
      <c r="A19" s="141">
        <v>10</v>
      </c>
      <c r="B19" s="140">
        <f t="shared" si="0"/>
        <v>191014012</v>
      </c>
      <c r="C19" s="160" t="str">
        <f t="shared" si="1"/>
        <v>Md. Azizul Hakim</v>
      </c>
      <c r="D19" s="61">
        <f t="shared" si="5"/>
        <v>10</v>
      </c>
      <c r="E19" s="145">
        <f t="shared" si="6"/>
        <v>0</v>
      </c>
      <c r="F19" s="146">
        <f t="shared" si="7"/>
        <v>20</v>
      </c>
      <c r="G19" s="146">
        <f t="shared" si="8"/>
        <v>0</v>
      </c>
      <c r="H19" s="147">
        <f t="shared" si="9"/>
        <v>16</v>
      </c>
      <c r="I19" s="147">
        <f t="shared" si="10"/>
        <v>16</v>
      </c>
      <c r="J19" s="147">
        <f t="shared" si="11"/>
        <v>28</v>
      </c>
      <c r="K19" s="148">
        <f t="shared" si="3"/>
        <v>90</v>
      </c>
      <c r="L19" s="149">
        <f t="shared" si="4"/>
        <v>0.9</v>
      </c>
      <c r="M19" s="150" t="str">
        <f>VLOOKUP(K19,GradingPolicy!$B$2:$C$11,2)</f>
        <v>A (Plain)</v>
      </c>
      <c r="N19" s="4"/>
      <c r="O19" s="4"/>
      <c r="P19" s="61">
        <v>10</v>
      </c>
      <c r="Q19" s="61">
        <v>0</v>
      </c>
      <c r="R19" s="245">
        <v>20</v>
      </c>
      <c r="S19" s="61">
        <v>0</v>
      </c>
      <c r="T19" s="61">
        <v>16</v>
      </c>
      <c r="U19" s="61">
        <v>16</v>
      </c>
      <c r="V19" s="193">
        <v>28</v>
      </c>
      <c r="W19" s="249">
        <v>191014012</v>
      </c>
      <c r="X19" s="250" t="s">
        <v>177</v>
      </c>
      <c r="Y19" s="4"/>
      <c r="Z19" s="4"/>
      <c r="AA19" s="4"/>
    </row>
    <row r="20" spans="1:27" ht="15.75" customHeight="1">
      <c r="A20" s="140">
        <v>11</v>
      </c>
      <c r="B20" s="140">
        <f t="shared" si="0"/>
        <v>191014042</v>
      </c>
      <c r="C20" s="160" t="str">
        <f t="shared" si="1"/>
        <v>Khadiza Nasrin</v>
      </c>
      <c r="D20" s="61">
        <f t="shared" si="5"/>
        <v>1</v>
      </c>
      <c r="E20" s="145">
        <f t="shared" si="6"/>
        <v>0</v>
      </c>
      <c r="F20" s="146">
        <f t="shared" si="7"/>
        <v>13</v>
      </c>
      <c r="G20" s="146">
        <f t="shared" si="8"/>
        <v>0</v>
      </c>
      <c r="H20" s="147">
        <f t="shared" si="9"/>
        <v>4</v>
      </c>
      <c r="I20" s="147">
        <f t="shared" si="10"/>
        <v>4</v>
      </c>
      <c r="J20" s="147">
        <f t="shared" si="11"/>
        <v>0</v>
      </c>
      <c r="K20" s="148">
        <f t="shared" si="3"/>
        <v>22</v>
      </c>
      <c r="L20" s="149">
        <f t="shared" si="4"/>
        <v>0.22</v>
      </c>
      <c r="M20" s="150" t="str">
        <f>VLOOKUP(K20,GradingPolicy!$B$2:$C$11,2)</f>
        <v>F (Fail)</v>
      </c>
      <c r="N20" s="4"/>
      <c r="O20" s="4"/>
      <c r="P20" s="61">
        <v>1</v>
      </c>
      <c r="Q20" s="61">
        <v>0</v>
      </c>
      <c r="R20" s="245">
        <v>13</v>
      </c>
      <c r="S20" s="61">
        <v>0</v>
      </c>
      <c r="T20" s="61">
        <v>4</v>
      </c>
      <c r="U20" s="61">
        <v>4</v>
      </c>
      <c r="V20" s="193">
        <v>0</v>
      </c>
      <c r="W20" s="249">
        <v>191014042</v>
      </c>
      <c r="X20" s="250" t="s">
        <v>178</v>
      </c>
      <c r="Y20" s="4"/>
      <c r="Z20" s="4"/>
      <c r="AA20" s="4"/>
    </row>
    <row r="21" spans="1:27" ht="15.75" customHeight="1">
      <c r="A21" s="141">
        <v>12</v>
      </c>
      <c r="B21" s="140">
        <f t="shared" si="0"/>
        <v>191014070</v>
      </c>
      <c r="C21" s="160" t="str">
        <f t="shared" si="1"/>
        <v>Alina Sultana Mim</v>
      </c>
      <c r="D21" s="61">
        <f t="shared" si="5"/>
        <v>10</v>
      </c>
      <c r="E21" s="145">
        <f t="shared" si="6"/>
        <v>0</v>
      </c>
      <c r="F21" s="146">
        <f t="shared" si="7"/>
        <v>17</v>
      </c>
      <c r="G21" s="146">
        <f t="shared" si="8"/>
        <v>0</v>
      </c>
      <c r="H21" s="147">
        <f t="shared" si="9"/>
        <v>14</v>
      </c>
      <c r="I21" s="147">
        <f t="shared" si="10"/>
        <v>13</v>
      </c>
      <c r="J21" s="147">
        <f t="shared" si="11"/>
        <v>24.5</v>
      </c>
      <c r="K21" s="148">
        <f t="shared" si="3"/>
        <v>79</v>
      </c>
      <c r="L21" s="149">
        <f t="shared" si="4"/>
        <v>0.79</v>
      </c>
      <c r="M21" s="150" t="str">
        <f>VLOOKUP(K21,GradingPolicy!$B$2:$C$11,2)</f>
        <v>B+ (Plus)</v>
      </c>
      <c r="N21" s="4"/>
      <c r="O21" s="4"/>
      <c r="P21" s="61">
        <v>10</v>
      </c>
      <c r="Q21" s="61">
        <v>0</v>
      </c>
      <c r="R21" s="245">
        <v>17</v>
      </c>
      <c r="S21" s="61">
        <v>0</v>
      </c>
      <c r="T21" s="61">
        <v>14</v>
      </c>
      <c r="U21" s="61">
        <v>13</v>
      </c>
      <c r="V21" s="193">
        <v>24.5</v>
      </c>
      <c r="W21" s="249">
        <v>191014070</v>
      </c>
      <c r="X21" s="250" t="s">
        <v>179</v>
      </c>
      <c r="Y21" s="4"/>
      <c r="Z21" s="4"/>
      <c r="AA21" s="4"/>
    </row>
    <row r="22" spans="1:27" ht="15.75" customHeight="1">
      <c r="A22" s="140">
        <v>13</v>
      </c>
      <c r="B22" s="140">
        <f t="shared" si="0"/>
        <v>191014073</v>
      </c>
      <c r="C22" s="160" t="str">
        <f t="shared" si="1"/>
        <v>Nafis Fuad Shad</v>
      </c>
      <c r="D22" s="61">
        <f t="shared" si="5"/>
        <v>10</v>
      </c>
      <c r="E22" s="145">
        <f t="shared" si="6"/>
        <v>0</v>
      </c>
      <c r="F22" s="146">
        <f t="shared" si="7"/>
        <v>15</v>
      </c>
      <c r="G22" s="146">
        <f t="shared" si="8"/>
        <v>0</v>
      </c>
      <c r="H22" s="147">
        <f t="shared" si="9"/>
        <v>16</v>
      </c>
      <c r="I22" s="147">
        <f t="shared" si="10"/>
        <v>15</v>
      </c>
      <c r="J22" s="147">
        <f t="shared" si="11"/>
        <v>26</v>
      </c>
      <c r="K22" s="148">
        <f t="shared" si="3"/>
        <v>82</v>
      </c>
      <c r="L22" s="149">
        <f t="shared" si="4"/>
        <v>0.82</v>
      </c>
      <c r="M22" s="150" t="str">
        <f>VLOOKUP(K22,GradingPolicy!$B$2:$C$11,2)</f>
        <v>A- (Minus)</v>
      </c>
      <c r="N22" s="4"/>
      <c r="O22" s="4"/>
      <c r="P22" s="61">
        <v>10</v>
      </c>
      <c r="Q22" s="61">
        <v>0</v>
      </c>
      <c r="R22" s="245">
        <v>15</v>
      </c>
      <c r="S22" s="61">
        <v>0</v>
      </c>
      <c r="T22" s="61">
        <v>16</v>
      </c>
      <c r="U22" s="61">
        <v>15</v>
      </c>
      <c r="V22" s="193">
        <v>26</v>
      </c>
      <c r="W22" s="249">
        <v>191014073</v>
      </c>
      <c r="X22" s="250" t="s">
        <v>180</v>
      </c>
      <c r="Y22" s="4"/>
      <c r="Z22" s="4"/>
      <c r="AA22" s="4"/>
    </row>
    <row r="23" spans="1:27" ht="15.75" customHeight="1">
      <c r="A23" s="141">
        <v>14</v>
      </c>
      <c r="B23" s="140">
        <f t="shared" si="0"/>
        <v>193014041</v>
      </c>
      <c r="C23" s="160" t="str">
        <f t="shared" si="1"/>
        <v>Naser Abdullah Alam</v>
      </c>
      <c r="D23" s="61">
        <f t="shared" si="5"/>
        <v>10</v>
      </c>
      <c r="E23" s="145">
        <f t="shared" si="6"/>
        <v>0</v>
      </c>
      <c r="F23" s="146">
        <f t="shared" si="7"/>
        <v>19</v>
      </c>
      <c r="G23" s="146">
        <f t="shared" si="8"/>
        <v>0</v>
      </c>
      <c r="H23" s="147">
        <f t="shared" si="9"/>
        <v>20</v>
      </c>
      <c r="I23" s="147">
        <f t="shared" si="10"/>
        <v>16</v>
      </c>
      <c r="J23" s="147">
        <f t="shared" si="11"/>
        <v>27.5</v>
      </c>
      <c r="K23" s="148">
        <f t="shared" si="3"/>
        <v>93</v>
      </c>
      <c r="L23" s="149">
        <f t="shared" si="4"/>
        <v>0.93</v>
      </c>
      <c r="M23" s="150" t="str">
        <f>VLOOKUP(K23,GradingPolicy!$B$2:$C$11,2)</f>
        <v>A (Plain)</v>
      </c>
      <c r="N23" s="4"/>
      <c r="O23" s="4"/>
      <c r="P23" s="61">
        <v>10</v>
      </c>
      <c r="Q23" s="61">
        <v>0</v>
      </c>
      <c r="R23" s="245">
        <v>19</v>
      </c>
      <c r="S23" s="61">
        <v>0</v>
      </c>
      <c r="T23" s="61">
        <v>20</v>
      </c>
      <c r="U23" s="61">
        <v>16</v>
      </c>
      <c r="V23" s="193">
        <v>27.5</v>
      </c>
      <c r="W23" s="249">
        <v>193014041</v>
      </c>
      <c r="X23" s="250" t="s">
        <v>181</v>
      </c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38" t="s">
        <v>70</v>
      </c>
      <c r="C26" s="38" t="s">
        <v>71</v>
      </c>
      <c r="D26" s="65"/>
      <c r="E26" s="65"/>
      <c r="F26" s="66" t="s">
        <v>0</v>
      </c>
      <c r="G26" s="66" t="s">
        <v>2</v>
      </c>
      <c r="H26" s="40" t="s">
        <v>72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8" t="s">
        <v>73</v>
      </c>
      <c r="C27" s="244">
        <v>10</v>
      </c>
      <c r="D27" s="68"/>
      <c r="E27" s="68"/>
      <c r="F27" s="69" t="s">
        <v>25</v>
      </c>
      <c r="G27" s="70" t="s">
        <v>74</v>
      </c>
      <c r="H27" s="59">
        <f>COUNTIF(M10:M23, "A+ (Plus)")</f>
        <v>0</v>
      </c>
      <c r="I27" s="4"/>
      <c r="J27" s="4"/>
      <c r="K27" s="4"/>
      <c r="L27" s="4"/>
      <c r="M27" s="4"/>
      <c r="N27" s="4"/>
      <c r="O27" s="71" t="s">
        <v>75</v>
      </c>
      <c r="P27" s="58">
        <f>MAX(P10:P23)</f>
        <v>10</v>
      </c>
      <c r="Q27" s="58">
        <f>MAX(Q10:Q23)</f>
        <v>0</v>
      </c>
      <c r="R27" s="248">
        <f>MAX(R10:R23)</f>
        <v>20</v>
      </c>
      <c r="S27" s="127">
        <f>MAX(S10:S23)</f>
        <v>0</v>
      </c>
      <c r="T27" s="127">
        <f>MAX(T10:T23)</f>
        <v>20</v>
      </c>
      <c r="U27" s="127">
        <f>MAX(U10:U23)</f>
        <v>16</v>
      </c>
      <c r="V27" s="127">
        <f>MAX(V10:V23)</f>
        <v>29</v>
      </c>
      <c r="W27" s="4"/>
      <c r="X27" s="4"/>
      <c r="Y27" s="4"/>
      <c r="Z27" s="4"/>
      <c r="AA27" s="4"/>
    </row>
    <row r="28" spans="1:27" ht="15.75" customHeight="1">
      <c r="A28" s="4"/>
      <c r="B28" s="59" t="s">
        <v>46</v>
      </c>
      <c r="C28" s="35">
        <v>0</v>
      </c>
      <c r="D28" s="68"/>
      <c r="E28" s="68"/>
      <c r="F28" s="69" t="s">
        <v>22</v>
      </c>
      <c r="G28" s="59" t="s">
        <v>76</v>
      </c>
      <c r="H28" s="59">
        <f>COUNTIF(M10:M23, "A (Plain)")</f>
        <v>3</v>
      </c>
      <c r="I28" s="4"/>
      <c r="J28" s="4"/>
      <c r="K28" s="4"/>
      <c r="L28" s="4"/>
      <c r="M28" s="4"/>
      <c r="N28" s="4"/>
      <c r="O28" s="71" t="s">
        <v>77</v>
      </c>
      <c r="P28" s="58">
        <f>AVERAGE(P10:P23)</f>
        <v>8.3571428571428577</v>
      </c>
      <c r="Q28" s="58">
        <f>AVERAGE(Q10:Q23)</f>
        <v>0</v>
      </c>
      <c r="R28" s="248">
        <f>MAX(R11:R23)</f>
        <v>20</v>
      </c>
      <c r="S28" s="58">
        <f>AVERAGE(S10:S23)</f>
        <v>0</v>
      </c>
      <c r="T28" s="58">
        <f>AVERAGE(T10:T23)</f>
        <v>10.357142857142858</v>
      </c>
      <c r="U28" s="58">
        <f>AVERAGE(U10:U23)</f>
        <v>13.214285714285714</v>
      </c>
      <c r="V28" s="58">
        <f>AVERAGE(V10:V23)</f>
        <v>17</v>
      </c>
      <c r="W28" s="4"/>
      <c r="X28" s="4"/>
      <c r="Y28" s="4"/>
      <c r="Z28" s="4"/>
      <c r="AA28" s="4"/>
    </row>
    <row r="29" spans="1:27" ht="15.75" customHeight="1">
      <c r="A29" s="4"/>
      <c r="B29" s="48" t="s">
        <v>78</v>
      </c>
      <c r="C29" s="244">
        <v>20</v>
      </c>
      <c r="D29" s="68"/>
      <c r="E29" s="68"/>
      <c r="F29" s="69" t="s">
        <v>20</v>
      </c>
      <c r="G29" s="59" t="s">
        <v>79</v>
      </c>
      <c r="H29" s="59">
        <f>COUNTIF(M10:M23, "A- (Minus)")</f>
        <v>1</v>
      </c>
      <c r="I29" s="4"/>
      <c r="J29" s="4"/>
      <c r="K29" s="4"/>
      <c r="L29" s="4"/>
      <c r="M29" s="4"/>
      <c r="N29" s="4"/>
      <c r="O29" s="71" t="s">
        <v>80</v>
      </c>
      <c r="P29" s="58">
        <f>MIN(P10:P23)</f>
        <v>1</v>
      </c>
      <c r="Q29" s="58">
        <f>MIN(Q10:Q23)</f>
        <v>0</v>
      </c>
      <c r="R29" s="248">
        <f>MAX(R12:R23)</f>
        <v>20</v>
      </c>
      <c r="S29" s="127">
        <f>MIN(S10:S23)</f>
        <v>0</v>
      </c>
      <c r="T29" s="127">
        <f>MIN(T10:T23)</f>
        <v>0</v>
      </c>
      <c r="U29" s="127">
        <f>MIN(U10:U23)</f>
        <v>4</v>
      </c>
      <c r="V29" s="127">
        <f>MIN(V10:V23)</f>
        <v>0</v>
      </c>
      <c r="W29" s="4"/>
      <c r="X29" s="4"/>
      <c r="Y29" s="4"/>
      <c r="Z29" s="4"/>
      <c r="AA29" s="4"/>
    </row>
    <row r="30" spans="1:27" ht="15.75" customHeight="1">
      <c r="A30" s="4"/>
      <c r="B30" s="48" t="s">
        <v>56</v>
      </c>
      <c r="C30" s="67">
        <v>0</v>
      </c>
      <c r="D30" s="68"/>
      <c r="E30" s="68"/>
      <c r="F30" s="69" t="s">
        <v>17</v>
      </c>
      <c r="G30" s="59" t="s">
        <v>81</v>
      </c>
      <c r="H30" s="59">
        <f>COUNTIF(M10:M23, "B+ (Plus)")</f>
        <v>1</v>
      </c>
      <c r="I30" s="4"/>
      <c r="J30" s="4"/>
      <c r="K30" s="4"/>
      <c r="L30" s="4"/>
      <c r="M30" s="4"/>
      <c r="N30" s="4"/>
      <c r="O30" s="4"/>
      <c r="P30" s="4"/>
      <c r="Q30" s="4"/>
      <c r="R30" s="72"/>
      <c r="S30" s="72"/>
      <c r="T30" s="72"/>
      <c r="U30" s="72"/>
      <c r="V30" s="72"/>
      <c r="W30" s="4"/>
      <c r="X30" s="4"/>
      <c r="Y30" s="4"/>
      <c r="Z30" s="4"/>
      <c r="AA30" s="4"/>
    </row>
    <row r="31" spans="1:27" ht="15.75" customHeight="1">
      <c r="A31" s="4"/>
      <c r="B31" s="48" t="s">
        <v>165</v>
      </c>
      <c r="C31" s="244">
        <v>20</v>
      </c>
      <c r="D31" s="68"/>
      <c r="E31" s="68"/>
      <c r="F31" s="69" t="s">
        <v>15</v>
      </c>
      <c r="G31" s="59" t="s">
        <v>82</v>
      </c>
      <c r="H31" s="59">
        <f>COUNTIF(M10:M23, "B (Plain)")</f>
        <v>1</v>
      </c>
      <c r="I31" s="4"/>
      <c r="J31" s="4"/>
      <c r="K31" s="4"/>
      <c r="L31" s="4"/>
      <c r="M31" s="4"/>
      <c r="N31" s="4"/>
      <c r="O31" s="4"/>
      <c r="P31" s="4"/>
      <c r="Q31" s="4"/>
      <c r="R31" s="72"/>
      <c r="S31" s="72"/>
      <c r="T31" s="72"/>
      <c r="U31" s="72"/>
      <c r="V31" s="72"/>
      <c r="W31" s="4"/>
      <c r="X31" s="4"/>
      <c r="Y31" s="4"/>
      <c r="Z31" s="4"/>
      <c r="AA31" s="4"/>
    </row>
    <row r="32" spans="1:27" ht="15.75" customHeight="1">
      <c r="A32" s="4"/>
      <c r="B32" s="48" t="s">
        <v>45</v>
      </c>
      <c r="C32" s="244">
        <v>20</v>
      </c>
      <c r="D32" s="68"/>
      <c r="E32" s="68"/>
      <c r="F32" s="69" t="s">
        <v>13</v>
      </c>
      <c r="G32" s="59" t="s">
        <v>83</v>
      </c>
      <c r="H32" s="59">
        <f>COUNTIF(M10:M23, "B- (Minus)")</f>
        <v>2</v>
      </c>
      <c r="I32" s="4"/>
      <c r="J32" s="4"/>
      <c r="K32" s="4"/>
      <c r="L32" s="4"/>
      <c r="M32" s="4"/>
      <c r="N32" s="4"/>
      <c r="O32" s="4"/>
      <c r="P32" s="4"/>
      <c r="Q32" s="4"/>
      <c r="R32" s="72"/>
      <c r="S32" s="72"/>
      <c r="T32" s="72"/>
      <c r="U32" s="72"/>
      <c r="V32" s="72"/>
      <c r="W32" s="4"/>
      <c r="X32" s="4"/>
      <c r="Y32" s="4"/>
      <c r="Z32" s="4"/>
      <c r="AA32" s="4"/>
    </row>
    <row r="33" spans="1:27" ht="15.75" customHeight="1">
      <c r="A33" s="4"/>
      <c r="B33" s="48" t="s">
        <v>163</v>
      </c>
      <c r="C33" s="244">
        <v>30</v>
      </c>
      <c r="D33" s="68"/>
      <c r="E33" s="68"/>
      <c r="F33" s="69" t="s">
        <v>10</v>
      </c>
      <c r="G33" s="59" t="s">
        <v>84</v>
      </c>
      <c r="H33" s="59">
        <f>COUNTIF(M10:M23, "C+ (Plus)")</f>
        <v>3</v>
      </c>
      <c r="I33" s="4"/>
      <c r="J33" s="4"/>
      <c r="K33" s="4"/>
      <c r="L33" s="4"/>
      <c r="M33" s="4"/>
      <c r="N33" s="4"/>
      <c r="O33" s="4"/>
      <c r="P33" s="4"/>
      <c r="Q33" s="4"/>
      <c r="R33" s="72"/>
      <c r="S33" s="72"/>
      <c r="T33" s="72"/>
      <c r="U33" s="72"/>
      <c r="V33" s="72"/>
      <c r="W33" s="4"/>
      <c r="X33" s="4"/>
      <c r="Y33" s="4"/>
      <c r="Z33" s="4"/>
      <c r="AA33" s="4"/>
    </row>
    <row r="34" spans="1:27" ht="15.75" customHeight="1">
      <c r="A34" s="4"/>
      <c r="B34" s="48" t="s">
        <v>47</v>
      </c>
      <c r="C34" s="48">
        <f>SUM(C27:C33)</f>
        <v>100</v>
      </c>
      <c r="D34" s="73"/>
      <c r="E34" s="73"/>
      <c r="F34" s="69" t="s">
        <v>8</v>
      </c>
      <c r="G34" s="59" t="s">
        <v>85</v>
      </c>
      <c r="H34" s="59">
        <f>COUNTIF(M10:M23, "C (Plain)")</f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69" t="s">
        <v>6</v>
      </c>
      <c r="G35" s="59" t="s">
        <v>86</v>
      </c>
      <c r="H35" s="59">
        <f>COUNTIF(M10:M23, "D (Plain)")</f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69" t="s">
        <v>3</v>
      </c>
      <c r="G36" s="59" t="s">
        <v>87</v>
      </c>
      <c r="H36" s="59">
        <f>COUNTIF(M10:M23, "F (Fail)")</f>
        <v>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75" t="s">
        <v>88</v>
      </c>
      <c r="G37" s="59" t="s">
        <v>89</v>
      </c>
      <c r="H37" s="59">
        <f>COUNTIF(M10:M23, "I (Incomplete)")</f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257" t="str">
        <f>GradeSheet!$H$5</f>
        <v>Satyaki Das</v>
      </c>
      <c r="C38" s="258"/>
      <c r="D38" s="4"/>
      <c r="E38" s="4"/>
      <c r="F38" s="75" t="s">
        <v>90</v>
      </c>
      <c r="G38" s="59" t="s">
        <v>91</v>
      </c>
      <c r="H38" s="59">
        <f>COUNTIF(M10:M23, "W (Withdrawn)")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255" t="s">
        <v>161</v>
      </c>
      <c r="C39" s="256"/>
      <c r="D39" s="4"/>
      <c r="E39" s="4"/>
      <c r="F39" s="75" t="s">
        <v>92</v>
      </c>
      <c r="G39" s="75"/>
      <c r="H39" s="59">
        <f>SUM(H27:H38)</f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255" t="s">
        <v>152</v>
      </c>
      <c r="C40" s="256"/>
      <c r="D40" s="4"/>
      <c r="E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2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H3:J3"/>
    <mergeCell ref="H2:J2"/>
    <mergeCell ref="A7:M7"/>
    <mergeCell ref="B40:C40"/>
    <mergeCell ref="B38:C38"/>
    <mergeCell ref="B39:C39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15"/>
  <sheetViews>
    <sheetView tabSelected="1" view="pageBreakPreview" topLeftCell="AI4" zoomScaleNormal="100" zoomScaleSheetLayoutView="100" zoomScalePageLayoutView="60" workbookViewId="0">
      <selection activeCell="AU36" sqref="AU36:BF36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4"/>
      <c r="D1" s="258"/>
      <c r="E1" s="258"/>
      <c r="F1" s="258"/>
      <c r="G1" s="258"/>
      <c r="H1" s="258"/>
      <c r="I1" s="25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1" customFormat="1" ht="21">
      <c r="A2" s="3"/>
      <c r="B2" s="3"/>
      <c r="C2" s="172"/>
      <c r="J2" s="3"/>
      <c r="K2" s="3"/>
      <c r="L2" s="3"/>
      <c r="M2" s="3"/>
      <c r="N2" s="190" t="s">
        <v>156</v>
      </c>
      <c r="O2" s="191"/>
      <c r="P2" s="191"/>
      <c r="Q2" s="191"/>
      <c r="R2" s="191"/>
      <c r="S2" s="191"/>
      <c r="T2" s="191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89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70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1" customFormat="1" ht="20.399999999999999">
      <c r="A3" s="3"/>
      <c r="B3" s="3"/>
      <c r="C3" s="172"/>
      <c r="J3" s="3"/>
      <c r="K3" s="3"/>
      <c r="L3" s="3"/>
      <c r="M3" s="3"/>
      <c r="N3" s="191"/>
      <c r="O3" s="191"/>
      <c r="P3" s="191"/>
      <c r="Q3" s="191"/>
      <c r="R3" s="191"/>
      <c r="S3" s="191"/>
      <c r="T3" s="19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89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70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1" customFormat="1" ht="20.399999999999999">
      <c r="A4" s="3"/>
      <c r="B4" s="3"/>
      <c r="C4" s="172"/>
      <c r="J4" s="3"/>
      <c r="K4" s="3"/>
      <c r="L4" s="3"/>
      <c r="M4" s="3"/>
      <c r="N4" s="191"/>
      <c r="O4" s="191"/>
      <c r="P4" s="191"/>
      <c r="Q4" s="191"/>
      <c r="R4" s="191"/>
      <c r="S4" s="191"/>
      <c r="T4" s="19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89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70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1" customFormat="1" ht="13.8">
      <c r="A5" s="3"/>
      <c r="B5" s="3"/>
      <c r="C5" s="17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89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70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1" customFormat="1" ht="14.4" thickBot="1">
      <c r="A6" s="3"/>
      <c r="B6" s="3"/>
      <c r="C6" s="17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89"/>
      <c r="AV6" s="181"/>
      <c r="AW6" s="181"/>
      <c r="AX6" s="181"/>
      <c r="AY6" s="181"/>
      <c r="AZ6" s="181"/>
      <c r="BA6" s="181"/>
      <c r="BB6" s="181"/>
      <c r="BC6" s="181"/>
      <c r="BD6" s="181"/>
      <c r="BE6" s="181"/>
      <c r="BF6" s="201"/>
      <c r="BG6" s="201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1" customFormat="1" ht="14.4" thickBot="1">
      <c r="A7" s="3"/>
      <c r="B7" s="3"/>
      <c r="C7" s="17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1" t="s">
        <v>4</v>
      </c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3"/>
      <c r="BF7" s="201"/>
      <c r="BG7" s="201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27"/>
      <c r="AT8" s="229" t="s">
        <v>31</v>
      </c>
      <c r="AU8" s="230" t="s">
        <v>32</v>
      </c>
      <c r="AV8" s="230" t="s">
        <v>33</v>
      </c>
      <c r="AW8" s="230" t="s">
        <v>34</v>
      </c>
      <c r="AX8" s="230" t="s">
        <v>35</v>
      </c>
      <c r="AY8" s="230" t="s">
        <v>36</v>
      </c>
      <c r="AZ8" s="230" t="s">
        <v>37</v>
      </c>
      <c r="BA8" s="230" t="s">
        <v>38</v>
      </c>
      <c r="BB8" s="230" t="s">
        <v>39</v>
      </c>
      <c r="BC8" s="230" t="s">
        <v>40</v>
      </c>
      <c r="BD8" s="230" t="s">
        <v>41</v>
      </c>
      <c r="BE8" s="231" t="s">
        <v>42</v>
      </c>
      <c r="BF8" s="188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1">
        <v>0</v>
      </c>
      <c r="E9" s="152">
        <v>0</v>
      </c>
      <c r="F9" s="18">
        <v>0</v>
      </c>
      <c r="G9" s="19">
        <v>0</v>
      </c>
      <c r="H9" s="19">
        <v>0</v>
      </c>
      <c r="I9" s="19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19" t="s">
        <v>19</v>
      </c>
      <c r="AT9" s="228">
        <v>1</v>
      </c>
      <c r="AU9" s="228">
        <v>0</v>
      </c>
      <c r="AV9" s="228">
        <v>1</v>
      </c>
      <c r="AW9" s="228">
        <v>0</v>
      </c>
      <c r="AX9" s="228">
        <v>0</v>
      </c>
      <c r="AY9" s="228">
        <v>0</v>
      </c>
      <c r="AZ9" s="228">
        <v>0</v>
      </c>
      <c r="BA9" s="228">
        <v>0</v>
      </c>
      <c r="BB9" s="228">
        <v>1</v>
      </c>
      <c r="BC9" s="228">
        <v>1</v>
      </c>
      <c r="BD9" s="228">
        <v>0</v>
      </c>
      <c r="BE9" s="228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30</v>
      </c>
      <c r="E10" s="22">
        <v>0</v>
      </c>
      <c r="F10" s="22">
        <v>0</v>
      </c>
      <c r="G10" s="23">
        <v>0</v>
      </c>
      <c r="H10" s="23">
        <v>0</v>
      </c>
      <c r="I10" s="23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0" t="s">
        <v>23</v>
      </c>
      <c r="AT10" s="228">
        <v>1</v>
      </c>
      <c r="AU10" s="228">
        <v>0</v>
      </c>
      <c r="AV10" s="228">
        <v>0</v>
      </c>
      <c r="AW10" s="228">
        <v>1</v>
      </c>
      <c r="AX10" s="228">
        <v>0</v>
      </c>
      <c r="AY10" s="228">
        <v>0</v>
      </c>
      <c r="AZ10" s="228">
        <v>0</v>
      </c>
      <c r="BA10" s="228">
        <v>0</v>
      </c>
      <c r="BB10" s="228">
        <v>1</v>
      </c>
      <c r="BC10" s="228">
        <v>1</v>
      </c>
      <c r="BD10" s="228">
        <v>0</v>
      </c>
      <c r="BE10" s="228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162</v>
      </c>
      <c r="D11" s="25">
        <v>0</v>
      </c>
      <c r="E11" s="26">
        <v>20</v>
      </c>
      <c r="F11" s="26">
        <v>0</v>
      </c>
      <c r="G11" s="27">
        <v>0</v>
      </c>
      <c r="H11" s="27">
        <v>0</v>
      </c>
      <c r="I11" s="27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0" t="s">
        <v>26</v>
      </c>
      <c r="AT11" s="228">
        <v>0</v>
      </c>
      <c r="AU11" s="228">
        <v>0</v>
      </c>
      <c r="AV11" s="228">
        <v>0</v>
      </c>
      <c r="AW11" s="228">
        <v>0</v>
      </c>
      <c r="AX11" s="228">
        <v>0</v>
      </c>
      <c r="AY11" s="228">
        <v>0</v>
      </c>
      <c r="AZ11" s="228">
        <v>0</v>
      </c>
      <c r="BA11" s="228">
        <v>0</v>
      </c>
      <c r="BB11" s="228">
        <v>0</v>
      </c>
      <c r="BC11" s="228">
        <v>0</v>
      </c>
      <c r="BD11" s="228">
        <v>0</v>
      </c>
      <c r="BE11" s="228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78</v>
      </c>
      <c r="D12" s="28">
        <v>0</v>
      </c>
      <c r="E12" s="29">
        <v>0</v>
      </c>
      <c r="F12" s="29">
        <v>0</v>
      </c>
      <c r="G12" s="30">
        <v>0</v>
      </c>
      <c r="H12" s="30">
        <v>0</v>
      </c>
      <c r="I12" s="30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0" t="s">
        <v>27</v>
      </c>
      <c r="AT12" s="228">
        <v>0</v>
      </c>
      <c r="AU12" s="228">
        <v>0</v>
      </c>
      <c r="AV12" s="228">
        <v>0</v>
      </c>
      <c r="AW12" s="228">
        <v>0</v>
      </c>
      <c r="AX12" s="228">
        <v>0</v>
      </c>
      <c r="AY12" s="228">
        <v>0</v>
      </c>
      <c r="AZ12" s="228">
        <v>0</v>
      </c>
      <c r="BA12" s="228">
        <v>0</v>
      </c>
      <c r="BB12" s="228">
        <v>0</v>
      </c>
      <c r="BC12" s="228">
        <v>0</v>
      </c>
      <c r="BD12" s="228">
        <v>0</v>
      </c>
      <c r="BE12" s="228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30</v>
      </c>
      <c r="E13" s="31">
        <f>SUM(E9:E12)</f>
        <v>20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1" t="s">
        <v>28</v>
      </c>
      <c r="AT13" s="228">
        <v>0</v>
      </c>
      <c r="AU13" s="228">
        <v>0</v>
      </c>
      <c r="AV13" s="228">
        <v>0</v>
      </c>
      <c r="AW13" s="228">
        <v>0</v>
      </c>
      <c r="AX13" s="228">
        <v>0</v>
      </c>
      <c r="AY13" s="228">
        <v>0</v>
      </c>
      <c r="AZ13" s="228">
        <v>0</v>
      </c>
      <c r="BA13" s="228">
        <v>0</v>
      </c>
      <c r="BB13" s="228">
        <v>0</v>
      </c>
      <c r="BC13" s="228">
        <v>0</v>
      </c>
      <c r="BD13" s="228">
        <v>0</v>
      </c>
      <c r="BE13" s="228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2" t="s">
        <v>29</v>
      </c>
      <c r="AT14" s="228">
        <v>0</v>
      </c>
      <c r="AU14" s="228">
        <v>0</v>
      </c>
      <c r="AV14" s="228">
        <v>0</v>
      </c>
      <c r="AW14" s="228">
        <v>0</v>
      </c>
      <c r="AX14" s="228">
        <v>0</v>
      </c>
      <c r="AY14" s="228">
        <v>0</v>
      </c>
      <c r="AZ14" s="228">
        <v>0</v>
      </c>
      <c r="BA14" s="228">
        <v>0</v>
      </c>
      <c r="BB14" s="228">
        <v>0</v>
      </c>
      <c r="BC14" s="228">
        <v>0</v>
      </c>
      <c r="BD14" s="228">
        <v>0</v>
      </c>
      <c r="BE14" s="228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3" t="s">
        <v>47</v>
      </c>
      <c r="AT15" s="224">
        <f t="shared" ref="AT15:BE15" si="1">SUM(AT9:AT14)</f>
        <v>2</v>
      </c>
      <c r="AU15" s="225">
        <f t="shared" si="1"/>
        <v>0</v>
      </c>
      <c r="AV15" s="225">
        <f t="shared" si="1"/>
        <v>1</v>
      </c>
      <c r="AW15" s="225">
        <f t="shared" si="1"/>
        <v>1</v>
      </c>
      <c r="AX15" s="225">
        <f t="shared" si="1"/>
        <v>0</v>
      </c>
      <c r="AY15" s="225">
        <f t="shared" si="1"/>
        <v>0</v>
      </c>
      <c r="AZ15" s="225">
        <f t="shared" si="1"/>
        <v>0</v>
      </c>
      <c r="BA15" s="225">
        <f t="shared" si="1"/>
        <v>0</v>
      </c>
      <c r="BB15" s="225">
        <f t="shared" si="1"/>
        <v>2</v>
      </c>
      <c r="BC15" s="225">
        <f t="shared" si="1"/>
        <v>2</v>
      </c>
      <c r="BD15" s="225">
        <f t="shared" si="1"/>
        <v>0</v>
      </c>
      <c r="BE15" s="226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2" t="str">
        <f>CONCATENATE("Course Outcome (CO) Attainment Analysis of ",GradeSheet!$H$2, " [",GradeSheet!$H$3, "] ", "(Section ",GradeSheet!$L$2, ") ", "[Semester - ",GradeSheet!$L$3,"]" )</f>
        <v>Course Outcome (CO) Attainment Analysis of CSE 306 [Algorithms Lab] (Section 1) [Semester - Summer 2020]</v>
      </c>
      <c r="B17" s="263"/>
      <c r="C17" s="264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9"/>
      <c r="AB17" s="278" t="s">
        <v>48</v>
      </c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70"/>
      <c r="AT17" s="33"/>
      <c r="AU17" s="276" t="s">
        <v>50</v>
      </c>
      <c r="AV17" s="269"/>
      <c r="AW17" s="269"/>
      <c r="AX17" s="269"/>
      <c r="AY17" s="269"/>
      <c r="AZ17" s="269"/>
      <c r="BA17" s="269"/>
      <c r="BB17" s="269"/>
      <c r="BC17" s="269"/>
      <c r="BD17" s="269"/>
      <c r="BE17" s="269"/>
      <c r="BF17" s="269"/>
      <c r="BG17" s="269"/>
      <c r="BH17" s="269"/>
      <c r="BI17" s="269"/>
      <c r="BJ17" s="269"/>
      <c r="BK17" s="269"/>
      <c r="BL17" s="269"/>
      <c r="BM17" s="269"/>
      <c r="BN17" s="269"/>
      <c r="BO17" s="269"/>
      <c r="BP17" s="269"/>
      <c r="BQ17" s="269"/>
      <c r="BR17" s="270"/>
    </row>
    <row r="18" spans="1:70" ht="14.4" thickBot="1">
      <c r="A18" s="283"/>
      <c r="B18" s="258"/>
      <c r="C18" s="256"/>
      <c r="D18" s="279" t="str">
        <f>C9</f>
        <v>Midterm Exam</v>
      </c>
      <c r="E18" s="280"/>
      <c r="F18" s="280"/>
      <c r="G18" s="280"/>
      <c r="H18" s="280"/>
      <c r="I18" s="281"/>
      <c r="J18" s="279" t="str">
        <f>C10</f>
        <v>Final Exam</v>
      </c>
      <c r="K18" s="280"/>
      <c r="L18" s="280"/>
      <c r="M18" s="280"/>
      <c r="N18" s="280"/>
      <c r="O18" s="281"/>
      <c r="P18" s="279" t="s">
        <v>45</v>
      </c>
      <c r="Q18" s="280"/>
      <c r="R18" s="280"/>
      <c r="S18" s="280"/>
      <c r="T18" s="280"/>
      <c r="U18" s="281"/>
      <c r="V18" s="279" t="str">
        <f>C12</f>
        <v>Quiz</v>
      </c>
      <c r="W18" s="280"/>
      <c r="X18" s="280"/>
      <c r="Y18" s="280"/>
      <c r="Z18" s="280"/>
      <c r="AA18" s="281"/>
      <c r="AB18" s="277" t="s">
        <v>57</v>
      </c>
      <c r="AC18" s="263"/>
      <c r="AD18" s="263"/>
      <c r="AE18" s="263"/>
      <c r="AF18" s="263"/>
      <c r="AG18" s="264"/>
      <c r="AH18" s="268" t="s">
        <v>59</v>
      </c>
      <c r="AI18" s="269"/>
      <c r="AJ18" s="269"/>
      <c r="AK18" s="269"/>
      <c r="AL18" s="269"/>
      <c r="AM18" s="270"/>
      <c r="AN18" s="268" t="s">
        <v>62</v>
      </c>
      <c r="AO18" s="269"/>
      <c r="AP18" s="269"/>
      <c r="AQ18" s="269"/>
      <c r="AR18" s="269"/>
      <c r="AS18" s="270"/>
      <c r="AT18" s="33"/>
      <c r="AU18" s="262" t="s">
        <v>59</v>
      </c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4"/>
      <c r="BG18" s="262" t="s">
        <v>63</v>
      </c>
      <c r="BH18" s="263"/>
      <c r="BI18" s="263"/>
      <c r="BJ18" s="263"/>
      <c r="BK18" s="263"/>
      <c r="BL18" s="263"/>
      <c r="BM18" s="263"/>
      <c r="BN18" s="263"/>
      <c r="BO18" s="263"/>
      <c r="BP18" s="263"/>
      <c r="BQ18" s="263"/>
      <c r="BR18" s="264"/>
    </row>
    <row r="19" spans="1:70" ht="14.4" thickBot="1">
      <c r="A19" s="283"/>
      <c r="B19" s="256"/>
      <c r="C19" s="256"/>
      <c r="D19" s="133" t="s">
        <v>19</v>
      </c>
      <c r="E19" s="129" t="s">
        <v>23</v>
      </c>
      <c r="F19" s="129" t="s">
        <v>26</v>
      </c>
      <c r="G19" s="44" t="s">
        <v>27</v>
      </c>
      <c r="H19" s="44" t="s">
        <v>28</v>
      </c>
      <c r="I19" s="134" t="s">
        <v>29</v>
      </c>
      <c r="J19" s="135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6" t="s">
        <v>29</v>
      </c>
      <c r="P19" s="137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38" t="s">
        <v>29</v>
      </c>
      <c r="V19" s="137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38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7" t="s">
        <v>67</v>
      </c>
      <c r="B20" s="158" t="s">
        <v>60</v>
      </c>
      <c r="C20" s="159" t="s">
        <v>61</v>
      </c>
      <c r="D20" s="153">
        <f t="shared" ref="D20:I20" si="2">D9</f>
        <v>0</v>
      </c>
      <c r="E20" s="154">
        <f t="shared" si="2"/>
        <v>0</v>
      </c>
      <c r="F20" s="154">
        <f t="shared" si="2"/>
        <v>0</v>
      </c>
      <c r="G20" s="154">
        <f t="shared" si="2"/>
        <v>0</v>
      </c>
      <c r="H20" s="154">
        <f t="shared" si="2"/>
        <v>0</v>
      </c>
      <c r="I20" s="202">
        <f t="shared" si="2"/>
        <v>0</v>
      </c>
      <c r="J20" s="153">
        <f t="shared" ref="J20:O20" si="3">D10</f>
        <v>30</v>
      </c>
      <c r="K20" s="154">
        <f t="shared" si="3"/>
        <v>0</v>
      </c>
      <c r="L20" s="154">
        <f t="shared" si="3"/>
        <v>0</v>
      </c>
      <c r="M20" s="154">
        <f t="shared" si="3"/>
        <v>0</v>
      </c>
      <c r="N20" s="154">
        <f t="shared" si="3"/>
        <v>0</v>
      </c>
      <c r="O20" s="202">
        <f t="shared" si="3"/>
        <v>0</v>
      </c>
      <c r="P20" s="235">
        <f t="shared" ref="P20:U20" si="4">D11</f>
        <v>0</v>
      </c>
      <c r="Q20" s="236">
        <f t="shared" si="4"/>
        <v>20</v>
      </c>
      <c r="R20" s="236">
        <f t="shared" si="4"/>
        <v>0</v>
      </c>
      <c r="S20" s="236">
        <f t="shared" si="4"/>
        <v>0</v>
      </c>
      <c r="T20" s="236">
        <f t="shared" si="4"/>
        <v>0</v>
      </c>
      <c r="U20" s="237">
        <f t="shared" si="4"/>
        <v>0</v>
      </c>
      <c r="V20" s="239">
        <f>D12</f>
        <v>0</v>
      </c>
      <c r="W20" s="240">
        <f>E12</f>
        <v>0</v>
      </c>
      <c r="X20" s="240">
        <f t="shared" ref="X20:AA20" si="5">F12</f>
        <v>0</v>
      </c>
      <c r="Y20" s="240">
        <f t="shared" si="5"/>
        <v>0</v>
      </c>
      <c r="Z20" s="240">
        <f t="shared" si="5"/>
        <v>0</v>
      </c>
      <c r="AA20" s="241">
        <f t="shared" si="5"/>
        <v>0</v>
      </c>
      <c r="AB20" s="204">
        <f>SUM(P20,D20,J20,V20)</f>
        <v>30</v>
      </c>
      <c r="AC20" s="154">
        <f>SUM(K20,E20,Q20,W20)</f>
        <v>20</v>
      </c>
      <c r="AD20" s="154">
        <f>SUM(L20,F20,R20,X20)</f>
        <v>0</v>
      </c>
      <c r="AE20" s="154">
        <f>SUM(M20,G20,S20,Y20)</f>
        <v>0</v>
      </c>
      <c r="AF20" s="154">
        <f>SUM(N20,H20,T20,Z20)</f>
        <v>0</v>
      </c>
      <c r="AG20" s="154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08">
        <v>1</v>
      </c>
      <c r="AM20" s="64">
        <v>1</v>
      </c>
      <c r="AN20" s="259" t="s">
        <v>68</v>
      </c>
      <c r="AO20" s="260"/>
      <c r="AP20" s="260"/>
      <c r="AQ20" s="260"/>
      <c r="AR20" s="260"/>
      <c r="AS20" s="261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84" t="s">
        <v>69</v>
      </c>
      <c r="BH20" s="260"/>
      <c r="BI20" s="260"/>
      <c r="BJ20" s="260"/>
      <c r="BK20" s="260"/>
      <c r="BL20" s="260"/>
      <c r="BM20" s="260"/>
      <c r="BN20" s="260"/>
      <c r="BO20" s="260"/>
      <c r="BP20" s="260"/>
      <c r="BQ20" s="260"/>
      <c r="BR20" s="261"/>
    </row>
    <row r="21" spans="1:70" ht="16.2" thickBot="1">
      <c r="A21" s="156">
        <v>1</v>
      </c>
      <c r="B21" s="140">
        <f>GradeSheet!B10</f>
        <v>133014018</v>
      </c>
      <c r="C21" s="160" t="str">
        <f>GradeSheet!C10</f>
        <v>Safayatul Islam</v>
      </c>
      <c r="D21" s="203">
        <v>0</v>
      </c>
      <c r="E21" s="203">
        <v>0</v>
      </c>
      <c r="F21" s="203">
        <v>0</v>
      </c>
      <c r="G21" s="203">
        <v>0</v>
      </c>
      <c r="H21" s="203">
        <v>0</v>
      </c>
      <c r="I21" s="203">
        <v>0</v>
      </c>
      <c r="J21" s="203">
        <v>0</v>
      </c>
      <c r="K21" s="203">
        <v>0</v>
      </c>
      <c r="L21" s="203">
        <v>0</v>
      </c>
      <c r="M21" s="203">
        <v>0</v>
      </c>
      <c r="N21" s="203">
        <v>0</v>
      </c>
      <c r="O21" s="203">
        <v>0</v>
      </c>
      <c r="P21" s="238">
        <v>0</v>
      </c>
      <c r="Q21" s="238">
        <v>9</v>
      </c>
      <c r="R21" s="238">
        <v>0</v>
      </c>
      <c r="S21" s="238">
        <v>0</v>
      </c>
      <c r="T21" s="238">
        <v>0</v>
      </c>
      <c r="U21" s="238">
        <v>0</v>
      </c>
      <c r="V21" s="238">
        <v>0</v>
      </c>
      <c r="W21" s="238">
        <v>0</v>
      </c>
      <c r="X21" s="238">
        <v>0</v>
      </c>
      <c r="Y21" s="238">
        <v>0</v>
      </c>
      <c r="Z21" s="238">
        <v>0</v>
      </c>
      <c r="AA21" s="238">
        <v>0</v>
      </c>
      <c r="AB21" s="205">
        <f>SUM(V21,D21,J21, P21)</f>
        <v>0</v>
      </c>
      <c r="AC21" s="206">
        <f>SUM(W21,E21,K21,Q21)</f>
        <v>9</v>
      </c>
      <c r="AD21" s="206">
        <f>SUM(X21,F21,L21,R21)</f>
        <v>0</v>
      </c>
      <c r="AE21" s="206">
        <f>SUM(Y21,G21,M21,S21)</f>
        <v>0</v>
      </c>
      <c r="AF21" s="206">
        <f>SUM(Z21,H21,N21,T21)</f>
        <v>0</v>
      </c>
      <c r="AG21" s="207">
        <f>SUM(AA21,I21,O21,U21 )</f>
        <v>0</v>
      </c>
      <c r="AH21" s="209">
        <f t="shared" ref="AH21:AM21" si="6">IF(AB$20 = 0, 0, AB21/AB$20)</f>
        <v>0</v>
      </c>
      <c r="AI21" s="210">
        <f t="shared" si="6"/>
        <v>0.45</v>
      </c>
      <c r="AJ21" s="210">
        <f t="shared" si="6"/>
        <v>0</v>
      </c>
      <c r="AK21" s="210">
        <f t="shared" si="6"/>
        <v>0</v>
      </c>
      <c r="AL21" s="210">
        <f t="shared" si="6"/>
        <v>0</v>
      </c>
      <c r="AM21" s="212">
        <f t="shared" si="6"/>
        <v>0</v>
      </c>
      <c r="AN21" s="214">
        <f>IF(OR(GradeSheet!$M10="W (Withdrawn)", GradeSheet!$M10="I (Incomplete)"), 0, IF(AH21&gt;=65%, 1, 0))</f>
        <v>0</v>
      </c>
      <c r="AO21" s="215">
        <f>IF(OR(GradeSheet!$M10="W (Withdrawn)", GradeSheet!$M10="I (Incomplete)"), 0, IF(AI21&gt;=65%, 1, 0))</f>
        <v>0</v>
      </c>
      <c r="AP21" s="215">
        <f>IF(OR(GradeSheet!$M10="W (Withdrawn)", GradeSheet!$M10="I (Incomplete)"), 0, IF(AJ21&gt;=65%, 1, 0))</f>
        <v>0</v>
      </c>
      <c r="AQ21" s="215">
        <f>IF(OR(GradeSheet!$M10="W (Withdrawn)", GradeSheet!$M10="I (Incomplete)"), 0, IF(AK21&gt;=65%, 1, 0))</f>
        <v>0</v>
      </c>
      <c r="AR21" s="215">
        <f>IF(OR(GradeSheet!$M10="W (Withdrawn)", GradeSheet!$M10="I (Incomplete)"), 0, IF(AL21&gt;=65%, 1, 0))</f>
        <v>0</v>
      </c>
      <c r="AS21" s="216">
        <f>IF(OR(GradeSheet!$M10="W (Withdrawn)", GradeSheet!$M10="I (Incomplete)"), 0, IF(AM21&gt;=65%, 1, 0))</f>
        <v>0</v>
      </c>
      <c r="AT21" s="128"/>
      <c r="AU21" s="209">
        <f t="array" ref="AU21">IF($AT$15=0,0,MMULT($AH21:$AM21, AT$9:AT$14)/$AT$15)</f>
        <v>0.22500000000000001</v>
      </c>
      <c r="AV21" s="210">
        <f t="array" ref="AV21">IF($AU$15=0,0,MMULT($AH21:$AM21, AU$9:AU$14)/$AU$15)</f>
        <v>0</v>
      </c>
      <c r="AW21" s="210">
        <f t="array" ref="AW21">IF($AV$15=0,0,MMULT($AH21:$AM21, AV$9:AV$14)/$AV$15)</f>
        <v>0</v>
      </c>
      <c r="AX21" s="210">
        <f t="array" ref="AX21">IF($AW$15=0,0,MMULT($AH21:$AM21, AW$9:AW$14)/$AW$15)</f>
        <v>0.45</v>
      </c>
      <c r="AY21" s="210">
        <f t="array" ref="AY21">IF($AX$15=0,0,MMULT($AH21:$AM21, AX$9:AX$14)/$AX$15)</f>
        <v>0</v>
      </c>
      <c r="AZ21" s="210">
        <f t="array" ref="AZ21">IF($AY$15=0,0,MMULT($AH21:$AM21, AY$9:AY$14)/$AY$15)</f>
        <v>0</v>
      </c>
      <c r="BA21" s="210">
        <f t="array" ref="BA21">IF($AZ$15=0,0,MMULT($AH21:$AM21, AZ$9:AZ$14)/$AZ$15)</f>
        <v>0</v>
      </c>
      <c r="BB21" s="210">
        <f t="array" ref="BB21">IF($BA$15=0,0,MMULT($AH21:$AM21, BA$9:BA$14)/$BA$15)</f>
        <v>0</v>
      </c>
      <c r="BC21" s="210">
        <f t="array" ref="BC21">IF($BB$15=0,0,MMULT($AH21:$AM21, BB$9:BB$14)/$BB$15)</f>
        <v>0.22500000000000001</v>
      </c>
      <c r="BD21" s="210">
        <f t="array" ref="BD21">IF($BC$15=0,0,MMULT($AH21:$AM21, BC$9:BC$14)/$BC$15)</f>
        <v>0.22500000000000001</v>
      </c>
      <c r="BE21" s="210">
        <f t="array" ref="BE21">IF($BD$15=0,0,MMULT($AH21:$AM21, BD$9:BD$14)/$BD$15)</f>
        <v>0</v>
      </c>
      <c r="BF21" s="233">
        <f t="array" ref="BF21">IF($BE$15=0,0,MMULT($AH21:$AM21, BE$9:BE$14)/$BE$15)</f>
        <v>0</v>
      </c>
      <c r="BG21" s="232">
        <f>IF(OR(GradeSheet!$M10="W (Withdrawn)", GradeSheet!$M10="I (Incomplete)"), 0, IF(AU21&gt;=65%, 1, 0))</f>
        <v>0</v>
      </c>
      <c r="BH21" s="215">
        <f>IF(OR(GradeSheet!$M10="W (Withdrawn)", GradeSheet!$M10="I (Incomplete)"), 0, IF(AV21&gt;=65%, 1, 0))</f>
        <v>0</v>
      </c>
      <c r="BI21" s="215">
        <f>IF(OR(GradeSheet!$M10="W (Withdrawn)", GradeSheet!$M10="I (Incomplete)"), 0, IF(AW21&gt;=65%, 1, 0))</f>
        <v>0</v>
      </c>
      <c r="BJ21" s="215">
        <f>IF(OR(GradeSheet!$M10="W (Withdrawn)", GradeSheet!$M10="I (Incomplete)"), 0, IF(AX21&gt;=65%, 1, 0))</f>
        <v>0</v>
      </c>
      <c r="BK21" s="215">
        <f>IF(OR(GradeSheet!$M10="W (Withdrawn)", GradeSheet!$M10="I (Incomplete)"), 0, IF(AY21&gt;=65%, 1, 0))</f>
        <v>0</v>
      </c>
      <c r="BL21" s="215">
        <f>IF(OR(GradeSheet!$M10="W (Withdrawn)", GradeSheet!$M10="I (Incomplete)"), 0, IF(AZ21&gt;=65%, 1, 0))</f>
        <v>0</v>
      </c>
      <c r="BM21" s="215">
        <f>IF(OR(GradeSheet!$M10="W (Withdrawn)", GradeSheet!$M10="I (Incomplete)"), 0, IF(BA21&gt;=65%, 1, 0))</f>
        <v>0</v>
      </c>
      <c r="BN21" s="215">
        <f>IF(OR(GradeSheet!$M10="W (Withdrawn)", GradeSheet!$M10="I (Incomplete)"), 0, IF(BB21&gt;=65%, 1, 0))</f>
        <v>0</v>
      </c>
      <c r="BO21" s="215">
        <f>IF(OR(GradeSheet!$M10="W (Withdrawn)", GradeSheet!$M10="I (Incomplete)"), 0, IF(BC21&gt;=65%, 1, 0))</f>
        <v>0</v>
      </c>
      <c r="BP21" s="215">
        <f>IF(OR(GradeSheet!$M10="W (Withdrawn)", GradeSheet!$M10="I (Incomplete)"), 0, IF(BD21&gt;=65%, 1, 0))</f>
        <v>0</v>
      </c>
      <c r="BQ21" s="215">
        <f>IF(OR(GradeSheet!$M10="W (Withdrawn)", GradeSheet!$M10="I (Incomplete)"), 0, IF(BE21&gt;=65%, 1, 0))</f>
        <v>0</v>
      </c>
      <c r="BR21" s="216">
        <f>IF(OR(GradeSheet!$M10="W (Withdrawn)", GradeSheet!$M10="I (Incomplete)"), 0, IF(BF21&gt;=65%, 1, 0))</f>
        <v>0</v>
      </c>
    </row>
    <row r="22" spans="1:70" ht="16.2" thickBot="1">
      <c r="A22" s="155">
        <v>2</v>
      </c>
      <c r="B22" s="140">
        <f>GradeSheet!B11</f>
        <v>163014023</v>
      </c>
      <c r="C22" s="160" t="str">
        <f>GradeSheet!C11</f>
        <v>Sadia Afrin</v>
      </c>
      <c r="D22" s="203">
        <v>0</v>
      </c>
      <c r="E22" s="203">
        <v>0</v>
      </c>
      <c r="F22" s="203">
        <v>0</v>
      </c>
      <c r="G22" s="203">
        <v>0</v>
      </c>
      <c r="H22" s="203">
        <v>0</v>
      </c>
      <c r="I22" s="203">
        <v>0</v>
      </c>
      <c r="J22" s="203">
        <v>16.5</v>
      </c>
      <c r="K22" s="203">
        <v>0</v>
      </c>
      <c r="L22" s="203">
        <v>0</v>
      </c>
      <c r="M22" s="203">
        <v>0</v>
      </c>
      <c r="N22" s="203">
        <v>0</v>
      </c>
      <c r="O22" s="203">
        <v>0</v>
      </c>
      <c r="P22" s="238">
        <v>0</v>
      </c>
      <c r="Q22" s="238">
        <v>16</v>
      </c>
      <c r="R22" s="238">
        <v>0</v>
      </c>
      <c r="S22" s="238">
        <v>0</v>
      </c>
      <c r="T22" s="238">
        <v>0</v>
      </c>
      <c r="U22" s="238">
        <v>0</v>
      </c>
      <c r="V22" s="238">
        <v>0</v>
      </c>
      <c r="W22" s="238">
        <v>0</v>
      </c>
      <c r="X22" s="238">
        <v>0</v>
      </c>
      <c r="Y22" s="238">
        <v>0</v>
      </c>
      <c r="Z22" s="238">
        <v>0</v>
      </c>
      <c r="AA22" s="238">
        <v>0</v>
      </c>
      <c r="AB22" s="205">
        <f t="shared" ref="AB22:AB34" si="7">SUM(V22,D22,J22, P22)</f>
        <v>16.5</v>
      </c>
      <c r="AC22" s="206">
        <f t="shared" ref="AC22:AC34" si="8">SUM(W22,E22,K22,Q22)</f>
        <v>16</v>
      </c>
      <c r="AD22" s="206">
        <f t="shared" ref="AD22:AD34" si="9">SUM(X22,F22,L22,R22)</f>
        <v>0</v>
      </c>
      <c r="AE22" s="206">
        <f t="shared" ref="AE22:AE34" si="10">SUM(Y22,G22,M22,S22)</f>
        <v>0</v>
      </c>
      <c r="AF22" s="206">
        <f t="shared" ref="AF22:AF34" si="11">SUM(Z22,H22,N22,T22)</f>
        <v>0</v>
      </c>
      <c r="AG22" s="207">
        <f t="shared" ref="AG22:AG34" si="12">SUM(AA22,I22,O22,U22 )</f>
        <v>0</v>
      </c>
      <c r="AH22" s="209">
        <f t="shared" ref="AH22:AH34" si="13">IF(AB$20 = 0, 0, AB22/AB$20)</f>
        <v>0.55000000000000004</v>
      </c>
      <c r="AI22" s="210">
        <f t="shared" ref="AI22:AI34" si="14">IF(AC$20 = 0, 0, AC22/AC$20)</f>
        <v>0.8</v>
      </c>
      <c r="AJ22" s="210">
        <f t="shared" ref="AJ22:AJ34" si="15">IF(AD$20 = 0, 0, AD22/AD$20)</f>
        <v>0</v>
      </c>
      <c r="AK22" s="210">
        <f t="shared" ref="AK22:AK34" si="16">IF(AE$20 = 0, 0, AE22/AE$20)</f>
        <v>0</v>
      </c>
      <c r="AL22" s="210">
        <f t="shared" ref="AL22:AL34" si="17">IF(AF$20 = 0, 0, AF22/AF$20)</f>
        <v>0</v>
      </c>
      <c r="AM22" s="212">
        <f t="shared" ref="AM22:AM34" si="18">IF(AG$20 = 0, 0, AG22/AG$20)</f>
        <v>0</v>
      </c>
      <c r="AN22" s="217">
        <f>IF(OR(GradeSheet!$M11="W (Withdrawn)", GradeSheet!$M11="I (Incomplete)"), 0, IF(AH22&gt;=65%, 1, 0))</f>
        <v>0</v>
      </c>
      <c r="AO22" s="131">
        <f>IF(OR(GradeSheet!$M11="W (Withdrawn)", GradeSheet!$M11="I (Incomplete)"), 0, IF(AI22&gt;=65%, 1, 0))</f>
        <v>1</v>
      </c>
      <c r="AP22" s="131">
        <f>IF(OR(GradeSheet!$M11="W (Withdrawn)", GradeSheet!$M11="I (Incomplete)"), 0, IF(AJ22&gt;=65%, 1, 0))</f>
        <v>0</v>
      </c>
      <c r="AQ22" s="131">
        <f>IF(OR(GradeSheet!$M11="W (Withdrawn)", GradeSheet!$M11="I (Incomplete)"), 0, IF(AK22&gt;=65%, 1, 0))</f>
        <v>0</v>
      </c>
      <c r="AR22" s="131">
        <f>IF(OR(GradeSheet!$M11="W (Withdrawn)", GradeSheet!$M11="I (Incomplete)"), 0, IF(AL22&gt;=65%, 1, 0))</f>
        <v>0</v>
      </c>
      <c r="AS22" s="218">
        <f>IF(OR(GradeSheet!$M11="W (Withdrawn)", GradeSheet!$M11="I (Incomplete)"), 0, IF(AM22&gt;=65%, 1, 0))</f>
        <v>0</v>
      </c>
      <c r="AT22" s="128"/>
      <c r="AU22" s="211">
        <f t="array" ref="AU22">IF($AT$15=0,0,MMULT($AH22:$AM22, AT$9:AT$14)/$AT$15)</f>
        <v>0.67500000000000004</v>
      </c>
      <c r="AV22" s="130">
        <f t="array" ref="AV22">IF($AU$15=0,0,MMULT($AH22:$AM22, AU$9:AU$14)/$AU$15)</f>
        <v>0</v>
      </c>
      <c r="AW22" s="130">
        <f t="array" ref="AW22">IF($AV$15=0,0,MMULT($AH22:$AM22, AV$9:AV$14)/$AV$15)</f>
        <v>0.55000000000000004</v>
      </c>
      <c r="AX22" s="130">
        <f t="array" ref="AX22">IF($AW$15=0,0,MMULT($AH22:$AM22, AW$9:AW$14)/$AW$15)</f>
        <v>0.8</v>
      </c>
      <c r="AY22" s="130">
        <f t="array" ref="AY22">IF($AX$15=0,0,MMULT($AH22:$AM22, AX$9:AX$14)/$AX$15)</f>
        <v>0</v>
      </c>
      <c r="AZ22" s="130">
        <f t="array" ref="AZ22">IF($AY$15=0,0,MMULT($AH22:$AM22, AY$9:AY$14)/$AY$15)</f>
        <v>0</v>
      </c>
      <c r="BA22" s="130">
        <f t="array" ref="BA22">IF($AZ$15=0,0,MMULT($AH22:$AM22, AZ$9:AZ$14)/$AZ$15)</f>
        <v>0</v>
      </c>
      <c r="BB22" s="130">
        <f t="array" ref="BB22">IF($BA$15=0,0,MMULT($AH22:$AM22, BA$9:BA$14)/$BA$15)</f>
        <v>0</v>
      </c>
      <c r="BC22" s="130">
        <f t="array" ref="BC22">IF($BB$15=0,0,MMULT($AH22:$AM22, BB$9:BB$14)/$BB$15)</f>
        <v>0.67500000000000004</v>
      </c>
      <c r="BD22" s="130">
        <f t="array" ref="BD22">IF($BC$15=0,0,MMULT($AH22:$AM22, BC$9:BC$14)/$BC$15)</f>
        <v>0.67500000000000004</v>
      </c>
      <c r="BE22" s="130">
        <f t="array" ref="BE22">IF($BD$15=0,0,MMULT($AH22:$AM22, BD$9:BD$14)/$BD$15)</f>
        <v>0</v>
      </c>
      <c r="BF22" s="234">
        <f t="array" ref="BF22">IF($BE$15=0,0,MMULT($AH22:$AM22, BE$9:BE$14)/$BE$15)</f>
        <v>0</v>
      </c>
      <c r="BG22" s="213">
        <f>IF(OR(GradeSheet!$M11="W (Withdrawn)", GradeSheet!$M11="I (Incomplete)"), 0, IF(AU22&gt;=65%, 1, 0))</f>
        <v>1</v>
      </c>
      <c r="BH22" s="131">
        <f>IF(OR(GradeSheet!$M11="W (Withdrawn)", GradeSheet!$M11="I (Incomplete)"), 0, IF(AV22&gt;=65%, 1, 0))</f>
        <v>0</v>
      </c>
      <c r="BI22" s="131">
        <f>IF(OR(GradeSheet!$M11="W (Withdrawn)", GradeSheet!$M11="I (Incomplete)"), 0, IF(AW22&gt;=65%, 1, 0))</f>
        <v>0</v>
      </c>
      <c r="BJ22" s="131">
        <f>IF(OR(GradeSheet!$M11="W (Withdrawn)", GradeSheet!$M11="I (Incomplete)"), 0, IF(AX22&gt;=65%, 1, 0))</f>
        <v>1</v>
      </c>
      <c r="BK22" s="131">
        <f>IF(OR(GradeSheet!$M11="W (Withdrawn)", GradeSheet!$M11="I (Incomplete)"), 0, IF(AY22&gt;=65%, 1, 0))</f>
        <v>0</v>
      </c>
      <c r="BL22" s="131">
        <f>IF(OR(GradeSheet!$M11="W (Withdrawn)", GradeSheet!$M11="I (Incomplete)"), 0, IF(AZ22&gt;=65%, 1, 0))</f>
        <v>0</v>
      </c>
      <c r="BM22" s="131">
        <f>IF(OR(GradeSheet!$M11="W (Withdrawn)", GradeSheet!$M11="I (Incomplete)"), 0, IF(BA22&gt;=65%, 1, 0))</f>
        <v>0</v>
      </c>
      <c r="BN22" s="131">
        <f>IF(OR(GradeSheet!$M11="W (Withdrawn)", GradeSheet!$M11="I (Incomplete)"), 0, IF(BB22&gt;=65%, 1, 0))</f>
        <v>0</v>
      </c>
      <c r="BO22" s="131">
        <f>IF(OR(GradeSheet!$M11="W (Withdrawn)", GradeSheet!$M11="I (Incomplete)"), 0, IF(BC22&gt;=65%, 1, 0))</f>
        <v>1</v>
      </c>
      <c r="BP22" s="131">
        <f>IF(OR(GradeSheet!$M11="W (Withdrawn)", GradeSheet!$M11="I (Incomplete)"), 0, IF(BD22&gt;=65%, 1, 0))</f>
        <v>1</v>
      </c>
      <c r="BQ22" s="131">
        <f>IF(OR(GradeSheet!$M11="W (Withdrawn)", GradeSheet!$M11="I (Incomplete)"), 0, IF(BE22&gt;=65%, 1, 0))</f>
        <v>0</v>
      </c>
      <c r="BR22" s="218">
        <f>IF(OR(GradeSheet!$M11="W (Withdrawn)", GradeSheet!$M11="I (Incomplete)"), 0, IF(BF22&gt;=65%, 1, 0))</f>
        <v>0</v>
      </c>
    </row>
    <row r="23" spans="1:70" ht="16.2" thickBot="1">
      <c r="A23" s="156">
        <v>3</v>
      </c>
      <c r="B23" s="140">
        <f>GradeSheet!B12</f>
        <v>172014050</v>
      </c>
      <c r="C23" s="160" t="str">
        <f>GradeSheet!C12</f>
        <v>Shamima Akter Fariha</v>
      </c>
      <c r="D23" s="203">
        <v>0</v>
      </c>
      <c r="E23" s="203">
        <v>0</v>
      </c>
      <c r="F23" s="203">
        <v>0</v>
      </c>
      <c r="G23" s="203">
        <v>0</v>
      </c>
      <c r="H23" s="203">
        <v>0</v>
      </c>
      <c r="I23" s="203">
        <v>0</v>
      </c>
      <c r="J23" s="203">
        <v>0</v>
      </c>
      <c r="K23" s="203">
        <v>0</v>
      </c>
      <c r="L23" s="203">
        <v>0</v>
      </c>
      <c r="M23" s="203">
        <v>0</v>
      </c>
      <c r="N23" s="203">
        <v>0</v>
      </c>
      <c r="O23" s="203">
        <v>0</v>
      </c>
      <c r="P23" s="238">
        <v>0</v>
      </c>
      <c r="Q23" s="238">
        <v>6</v>
      </c>
      <c r="R23" s="238">
        <v>0</v>
      </c>
      <c r="S23" s="238">
        <v>0</v>
      </c>
      <c r="T23" s="238">
        <v>0</v>
      </c>
      <c r="U23" s="238">
        <v>0</v>
      </c>
      <c r="V23" s="238">
        <v>0</v>
      </c>
      <c r="W23" s="238">
        <v>0</v>
      </c>
      <c r="X23" s="238">
        <v>0</v>
      </c>
      <c r="Y23" s="238">
        <v>0</v>
      </c>
      <c r="Z23" s="238">
        <v>0</v>
      </c>
      <c r="AA23" s="238">
        <v>0</v>
      </c>
      <c r="AB23" s="205">
        <f t="shared" si="7"/>
        <v>0</v>
      </c>
      <c r="AC23" s="206">
        <f t="shared" si="8"/>
        <v>6</v>
      </c>
      <c r="AD23" s="206">
        <f t="shared" si="9"/>
        <v>0</v>
      </c>
      <c r="AE23" s="206">
        <f t="shared" si="10"/>
        <v>0</v>
      </c>
      <c r="AF23" s="206">
        <f t="shared" si="11"/>
        <v>0</v>
      </c>
      <c r="AG23" s="207">
        <f t="shared" si="12"/>
        <v>0</v>
      </c>
      <c r="AH23" s="209">
        <f t="shared" si="13"/>
        <v>0</v>
      </c>
      <c r="AI23" s="210">
        <f t="shared" si="14"/>
        <v>0.3</v>
      </c>
      <c r="AJ23" s="210">
        <f t="shared" si="15"/>
        <v>0</v>
      </c>
      <c r="AK23" s="210">
        <f t="shared" si="16"/>
        <v>0</v>
      </c>
      <c r="AL23" s="210">
        <f t="shared" si="17"/>
        <v>0</v>
      </c>
      <c r="AM23" s="212">
        <f t="shared" si="18"/>
        <v>0</v>
      </c>
      <c r="AN23" s="217">
        <f>IF(OR(GradeSheet!$M12="W (Withdrawn)", GradeSheet!$M12="I (Incomplete)"), 0, IF(AH23&gt;=65%, 1, 0))</f>
        <v>0</v>
      </c>
      <c r="AO23" s="131">
        <f>IF(OR(GradeSheet!$M12="W (Withdrawn)", GradeSheet!$M12="I (Incomplete)"), 0, IF(AI23&gt;=65%, 1, 0))</f>
        <v>0</v>
      </c>
      <c r="AP23" s="131">
        <f>IF(OR(GradeSheet!$M12="W (Withdrawn)", GradeSheet!$M12="I (Incomplete)"), 0, IF(AJ23&gt;=65%, 1, 0))</f>
        <v>0</v>
      </c>
      <c r="AQ23" s="131">
        <f>IF(OR(GradeSheet!$M12="W (Withdrawn)", GradeSheet!$M12="I (Incomplete)"), 0, IF(AK23&gt;=65%, 1, 0))</f>
        <v>0</v>
      </c>
      <c r="AR23" s="131">
        <f>IF(OR(GradeSheet!$M12="W (Withdrawn)", GradeSheet!$M12="I (Incomplete)"), 0, IF(AL23&gt;=65%, 1, 0))</f>
        <v>0</v>
      </c>
      <c r="AS23" s="218">
        <f>IF(OR(GradeSheet!$M12="W (Withdrawn)", GradeSheet!$M12="I (Incomplete)"), 0, IF(AM23&gt;=65%, 1, 0))</f>
        <v>0</v>
      </c>
      <c r="AT23" s="128"/>
      <c r="AU23" s="211">
        <f t="array" ref="AU23">IF($AT$15=0,0,MMULT($AH23:$AM23, AT$9:AT$14)/$AT$15)</f>
        <v>0.15</v>
      </c>
      <c r="AV23" s="130">
        <f t="array" ref="AV23">IF($AU$15=0,0,MMULT($AH23:$AM23, AU$9:AU$14)/$AU$15)</f>
        <v>0</v>
      </c>
      <c r="AW23" s="130">
        <f t="array" ref="AW23">IF($AV$15=0,0,MMULT($AH23:$AM23, AV$9:AV$14)/$AV$15)</f>
        <v>0</v>
      </c>
      <c r="AX23" s="130">
        <f t="array" ref="AX23">IF($AW$15=0,0,MMULT($AH23:$AM23, AW$9:AW$14)/$AW$15)</f>
        <v>0.3</v>
      </c>
      <c r="AY23" s="130">
        <f t="array" ref="AY23">IF($AX$15=0,0,MMULT($AH23:$AM23, AX$9:AX$14)/$AX$15)</f>
        <v>0</v>
      </c>
      <c r="AZ23" s="130">
        <f t="array" ref="AZ23">IF($AY$15=0,0,MMULT($AH23:$AM23, AY$9:AY$14)/$AY$15)</f>
        <v>0</v>
      </c>
      <c r="BA23" s="130">
        <f t="array" ref="BA23">IF($AZ$15=0,0,MMULT($AH23:$AM23, AZ$9:AZ$14)/$AZ$15)</f>
        <v>0</v>
      </c>
      <c r="BB23" s="130">
        <f t="array" ref="BB23">IF($BA$15=0,0,MMULT($AH23:$AM23, BA$9:BA$14)/$BA$15)</f>
        <v>0</v>
      </c>
      <c r="BC23" s="130">
        <f t="array" ref="BC23">IF($BB$15=0,0,MMULT($AH23:$AM23, BB$9:BB$14)/$BB$15)</f>
        <v>0.15</v>
      </c>
      <c r="BD23" s="130">
        <f t="array" ref="BD23">IF($BC$15=0,0,MMULT($AH23:$AM23, BC$9:BC$14)/$BC$15)</f>
        <v>0.15</v>
      </c>
      <c r="BE23" s="130">
        <f t="array" ref="BE23">IF($BD$15=0,0,MMULT($AH23:$AM23, BD$9:BD$14)/$BD$15)</f>
        <v>0</v>
      </c>
      <c r="BF23" s="234">
        <f t="array" ref="BF23">IF($BE$15=0,0,MMULT($AH23:$AM23, BE$9:BE$14)/$BE$15)</f>
        <v>0</v>
      </c>
      <c r="BG23" s="213">
        <f>IF(OR(GradeSheet!$M12="W (Withdrawn)", GradeSheet!$M12="I (Incomplete)"), 0, IF(AU23&gt;=65%, 1, 0))</f>
        <v>0</v>
      </c>
      <c r="BH23" s="131">
        <f>IF(OR(GradeSheet!$M12="W (Withdrawn)", GradeSheet!$M12="I (Incomplete)"), 0, IF(AV23&gt;=65%, 1, 0))</f>
        <v>0</v>
      </c>
      <c r="BI23" s="131">
        <f>IF(OR(GradeSheet!$M12="W (Withdrawn)", GradeSheet!$M12="I (Incomplete)"), 0, IF(AW23&gt;=65%, 1, 0))</f>
        <v>0</v>
      </c>
      <c r="BJ23" s="131">
        <f>IF(OR(GradeSheet!$M12="W (Withdrawn)", GradeSheet!$M12="I (Incomplete)"), 0, IF(AX23&gt;=65%, 1, 0))</f>
        <v>0</v>
      </c>
      <c r="BK23" s="131">
        <f>IF(OR(GradeSheet!$M12="W (Withdrawn)", GradeSheet!$M12="I (Incomplete)"), 0, IF(AY23&gt;=65%, 1, 0))</f>
        <v>0</v>
      </c>
      <c r="BL23" s="131">
        <f>IF(OR(GradeSheet!$M12="W (Withdrawn)", GradeSheet!$M12="I (Incomplete)"), 0, IF(AZ23&gt;=65%, 1, 0))</f>
        <v>0</v>
      </c>
      <c r="BM23" s="131">
        <f>IF(OR(GradeSheet!$M12="W (Withdrawn)", GradeSheet!$M12="I (Incomplete)"), 0, IF(BA23&gt;=65%, 1, 0))</f>
        <v>0</v>
      </c>
      <c r="BN23" s="131">
        <f>IF(OR(GradeSheet!$M12="W (Withdrawn)", GradeSheet!$M12="I (Incomplete)"), 0, IF(BB23&gt;=65%, 1, 0))</f>
        <v>0</v>
      </c>
      <c r="BO23" s="131">
        <f>IF(OR(GradeSheet!$M12="W (Withdrawn)", GradeSheet!$M12="I (Incomplete)"), 0, IF(BC23&gt;=65%, 1, 0))</f>
        <v>0</v>
      </c>
      <c r="BP23" s="131">
        <f>IF(OR(GradeSheet!$M12="W (Withdrawn)", GradeSheet!$M12="I (Incomplete)"), 0, IF(BD23&gt;=65%, 1, 0))</f>
        <v>0</v>
      </c>
      <c r="BQ23" s="131">
        <f>IF(OR(GradeSheet!$M12="W (Withdrawn)", GradeSheet!$M12="I (Incomplete)"), 0, IF(BE23&gt;=65%, 1, 0))</f>
        <v>0</v>
      </c>
      <c r="BR23" s="218">
        <f>IF(OR(GradeSheet!$M12="W (Withdrawn)", GradeSheet!$M12="I (Incomplete)"), 0, IF(BF23&gt;=65%, 1, 0))</f>
        <v>0</v>
      </c>
    </row>
    <row r="24" spans="1:70" ht="16.2" thickBot="1">
      <c r="A24" s="155">
        <v>4</v>
      </c>
      <c r="B24" s="140">
        <f>GradeSheet!B13</f>
        <v>173014037</v>
      </c>
      <c r="C24" s="160" t="str">
        <f>GradeSheet!C13</f>
        <v>Israt Parvin</v>
      </c>
      <c r="D24" s="203">
        <v>0</v>
      </c>
      <c r="E24" s="203">
        <v>0</v>
      </c>
      <c r="F24" s="203">
        <v>0</v>
      </c>
      <c r="G24" s="203">
        <v>0</v>
      </c>
      <c r="H24" s="203">
        <v>0</v>
      </c>
      <c r="I24" s="203">
        <v>0</v>
      </c>
      <c r="J24" s="203">
        <v>15.5</v>
      </c>
      <c r="K24" s="203">
        <v>0</v>
      </c>
      <c r="L24" s="203">
        <v>0</v>
      </c>
      <c r="M24" s="203">
        <v>0</v>
      </c>
      <c r="N24" s="203">
        <v>0</v>
      </c>
      <c r="O24" s="203">
        <v>0</v>
      </c>
      <c r="P24" s="238">
        <v>0</v>
      </c>
      <c r="Q24" s="238">
        <v>14</v>
      </c>
      <c r="R24" s="238">
        <v>0</v>
      </c>
      <c r="S24" s="238">
        <v>0</v>
      </c>
      <c r="T24" s="238">
        <v>0</v>
      </c>
      <c r="U24" s="238">
        <v>0</v>
      </c>
      <c r="V24" s="238">
        <v>0</v>
      </c>
      <c r="W24" s="238">
        <v>0</v>
      </c>
      <c r="X24" s="238">
        <v>0</v>
      </c>
      <c r="Y24" s="238">
        <v>0</v>
      </c>
      <c r="Z24" s="238">
        <v>0</v>
      </c>
      <c r="AA24" s="238">
        <v>0</v>
      </c>
      <c r="AB24" s="205">
        <f t="shared" si="7"/>
        <v>15.5</v>
      </c>
      <c r="AC24" s="206">
        <f t="shared" si="8"/>
        <v>14</v>
      </c>
      <c r="AD24" s="206">
        <f t="shared" si="9"/>
        <v>0</v>
      </c>
      <c r="AE24" s="206">
        <f t="shared" si="10"/>
        <v>0</v>
      </c>
      <c r="AF24" s="206">
        <f t="shared" si="11"/>
        <v>0</v>
      </c>
      <c r="AG24" s="207">
        <f t="shared" si="12"/>
        <v>0</v>
      </c>
      <c r="AH24" s="209">
        <f t="shared" si="13"/>
        <v>0.51666666666666672</v>
      </c>
      <c r="AI24" s="210">
        <f t="shared" si="14"/>
        <v>0.7</v>
      </c>
      <c r="AJ24" s="210">
        <f t="shared" si="15"/>
        <v>0</v>
      </c>
      <c r="AK24" s="210">
        <f t="shared" si="16"/>
        <v>0</v>
      </c>
      <c r="AL24" s="210">
        <f t="shared" si="17"/>
        <v>0</v>
      </c>
      <c r="AM24" s="212">
        <f t="shared" si="18"/>
        <v>0</v>
      </c>
      <c r="AN24" s="217">
        <f>IF(OR(GradeSheet!$M13="W (Withdrawn)", GradeSheet!$M13="I (Incomplete)"), 0, IF(AH24&gt;=65%, 1, 0))</f>
        <v>0</v>
      </c>
      <c r="AO24" s="131">
        <f>IF(OR(GradeSheet!$M13="W (Withdrawn)", GradeSheet!$M13="I (Incomplete)"), 0, IF(AI24&gt;=65%, 1, 0))</f>
        <v>1</v>
      </c>
      <c r="AP24" s="131">
        <f>IF(OR(GradeSheet!$M13="W (Withdrawn)", GradeSheet!$M13="I (Incomplete)"), 0, IF(AJ24&gt;=65%, 1, 0))</f>
        <v>0</v>
      </c>
      <c r="AQ24" s="131">
        <f>IF(OR(GradeSheet!$M13="W (Withdrawn)", GradeSheet!$M13="I (Incomplete)"), 0, IF(AK24&gt;=65%, 1, 0))</f>
        <v>0</v>
      </c>
      <c r="AR24" s="131">
        <f>IF(OR(GradeSheet!$M13="W (Withdrawn)", GradeSheet!$M13="I (Incomplete)"), 0, IF(AL24&gt;=65%, 1, 0))</f>
        <v>0</v>
      </c>
      <c r="AS24" s="218">
        <f>IF(OR(GradeSheet!$M13="W (Withdrawn)", GradeSheet!$M13="I (Incomplete)"), 0, IF(AM24&gt;=65%, 1, 0))</f>
        <v>0</v>
      </c>
      <c r="AT24" s="128"/>
      <c r="AU24" s="211">
        <f t="array" ref="AU24">IF($AT$15=0,0,MMULT($AH24:$AM24, AT$9:AT$14)/$AT$15)</f>
        <v>0.60833333333333339</v>
      </c>
      <c r="AV24" s="130">
        <f t="array" ref="AV24">IF($AU$15=0,0,MMULT($AH24:$AM24, AU$9:AU$14)/$AU$15)</f>
        <v>0</v>
      </c>
      <c r="AW24" s="130">
        <f t="array" ref="AW24">IF($AV$15=0,0,MMULT($AH24:$AM24, AV$9:AV$14)/$AV$15)</f>
        <v>0.51666666666666672</v>
      </c>
      <c r="AX24" s="130">
        <f t="array" ref="AX24">IF($AW$15=0,0,MMULT($AH24:$AM24, AW$9:AW$14)/$AW$15)</f>
        <v>0.7</v>
      </c>
      <c r="AY24" s="130">
        <f t="array" ref="AY24">IF($AX$15=0,0,MMULT($AH24:$AM24, AX$9:AX$14)/$AX$15)</f>
        <v>0</v>
      </c>
      <c r="AZ24" s="130">
        <f t="array" ref="AZ24">IF($AY$15=0,0,MMULT($AH24:$AM24, AY$9:AY$14)/$AY$15)</f>
        <v>0</v>
      </c>
      <c r="BA24" s="130">
        <f t="array" ref="BA24">IF($AZ$15=0,0,MMULT($AH24:$AM24, AZ$9:AZ$14)/$AZ$15)</f>
        <v>0</v>
      </c>
      <c r="BB24" s="130">
        <f t="array" ref="BB24">IF($BA$15=0,0,MMULT($AH24:$AM24, BA$9:BA$14)/$BA$15)</f>
        <v>0</v>
      </c>
      <c r="BC24" s="130">
        <f t="array" ref="BC24">IF($BB$15=0,0,MMULT($AH24:$AM24, BB$9:BB$14)/$BB$15)</f>
        <v>0.60833333333333339</v>
      </c>
      <c r="BD24" s="130">
        <f t="array" ref="BD24">IF($BC$15=0,0,MMULT($AH24:$AM24, BC$9:BC$14)/$BC$15)</f>
        <v>0.60833333333333339</v>
      </c>
      <c r="BE24" s="130">
        <f t="array" ref="BE24">IF($BD$15=0,0,MMULT($AH24:$AM24, BD$9:BD$14)/$BD$15)</f>
        <v>0</v>
      </c>
      <c r="BF24" s="234">
        <f t="array" ref="BF24">IF($BE$15=0,0,MMULT($AH24:$AM24, BE$9:BE$14)/$BE$15)</f>
        <v>0</v>
      </c>
      <c r="BG24" s="213">
        <f>IF(OR(GradeSheet!$M13="W (Withdrawn)", GradeSheet!$M13="I (Incomplete)"), 0, IF(AU24&gt;=65%, 1, 0))</f>
        <v>0</v>
      </c>
      <c r="BH24" s="131">
        <f>IF(OR(GradeSheet!$M13="W (Withdrawn)", GradeSheet!$M13="I (Incomplete)"), 0, IF(AV24&gt;=65%, 1, 0))</f>
        <v>0</v>
      </c>
      <c r="BI24" s="131">
        <f>IF(OR(GradeSheet!$M13="W (Withdrawn)", GradeSheet!$M13="I (Incomplete)"), 0, IF(AW24&gt;=65%, 1, 0))</f>
        <v>0</v>
      </c>
      <c r="BJ24" s="131">
        <f>IF(OR(GradeSheet!$M13="W (Withdrawn)", GradeSheet!$M13="I (Incomplete)"), 0, IF(AX24&gt;=65%, 1, 0))</f>
        <v>1</v>
      </c>
      <c r="BK24" s="131">
        <f>IF(OR(GradeSheet!$M13="W (Withdrawn)", GradeSheet!$M13="I (Incomplete)"), 0, IF(AY24&gt;=65%, 1, 0))</f>
        <v>0</v>
      </c>
      <c r="BL24" s="131">
        <f>IF(OR(GradeSheet!$M13="W (Withdrawn)", GradeSheet!$M13="I (Incomplete)"), 0, IF(AZ24&gt;=65%, 1, 0))</f>
        <v>0</v>
      </c>
      <c r="BM24" s="131">
        <f>IF(OR(GradeSheet!$M13="W (Withdrawn)", GradeSheet!$M13="I (Incomplete)"), 0, IF(BA24&gt;=65%, 1, 0))</f>
        <v>0</v>
      </c>
      <c r="BN24" s="131">
        <f>IF(OR(GradeSheet!$M13="W (Withdrawn)", GradeSheet!$M13="I (Incomplete)"), 0, IF(BB24&gt;=65%, 1, 0))</f>
        <v>0</v>
      </c>
      <c r="BO24" s="131">
        <f>IF(OR(GradeSheet!$M13="W (Withdrawn)", GradeSheet!$M13="I (Incomplete)"), 0, IF(BC24&gt;=65%, 1, 0))</f>
        <v>0</v>
      </c>
      <c r="BP24" s="131">
        <f>IF(OR(GradeSheet!$M13="W (Withdrawn)", GradeSheet!$M13="I (Incomplete)"), 0, IF(BD24&gt;=65%, 1, 0))</f>
        <v>0</v>
      </c>
      <c r="BQ24" s="131">
        <f>IF(OR(GradeSheet!$M13="W (Withdrawn)", GradeSheet!$M13="I (Incomplete)"), 0, IF(BE24&gt;=65%, 1, 0))</f>
        <v>0</v>
      </c>
      <c r="BR24" s="218">
        <f>IF(OR(GradeSheet!$M13="W (Withdrawn)", GradeSheet!$M13="I (Incomplete)"), 0, IF(BF24&gt;=65%, 1, 0))</f>
        <v>0</v>
      </c>
    </row>
    <row r="25" spans="1:70" ht="16.2" thickBot="1">
      <c r="A25" s="156">
        <v>5</v>
      </c>
      <c r="B25" s="140">
        <f>GradeSheet!B14</f>
        <v>181014093</v>
      </c>
      <c r="C25" s="160" t="str">
        <f>GradeSheet!C14</f>
        <v>Shahidul Islam</v>
      </c>
      <c r="D25" s="203">
        <v>0</v>
      </c>
      <c r="E25" s="203">
        <v>0</v>
      </c>
      <c r="F25" s="203">
        <v>0</v>
      </c>
      <c r="G25" s="203">
        <v>0</v>
      </c>
      <c r="H25" s="203">
        <v>0</v>
      </c>
      <c r="I25" s="203">
        <v>0</v>
      </c>
      <c r="J25" s="203">
        <v>16.5</v>
      </c>
      <c r="K25" s="203">
        <v>0</v>
      </c>
      <c r="L25" s="203">
        <v>0</v>
      </c>
      <c r="M25" s="203">
        <v>0</v>
      </c>
      <c r="N25" s="203">
        <v>0</v>
      </c>
      <c r="O25" s="203">
        <v>0</v>
      </c>
      <c r="P25" s="238">
        <v>0</v>
      </c>
      <c r="Q25" s="238">
        <v>16</v>
      </c>
      <c r="R25" s="238">
        <v>0</v>
      </c>
      <c r="S25" s="238">
        <v>0</v>
      </c>
      <c r="T25" s="238">
        <v>0</v>
      </c>
      <c r="U25" s="238">
        <v>0</v>
      </c>
      <c r="V25" s="238">
        <v>0</v>
      </c>
      <c r="W25" s="238">
        <v>0</v>
      </c>
      <c r="X25" s="238">
        <v>0</v>
      </c>
      <c r="Y25" s="238">
        <v>0</v>
      </c>
      <c r="Z25" s="238">
        <v>0</v>
      </c>
      <c r="AA25" s="238">
        <v>0</v>
      </c>
      <c r="AB25" s="205">
        <f t="shared" si="7"/>
        <v>16.5</v>
      </c>
      <c r="AC25" s="206">
        <f t="shared" si="8"/>
        <v>16</v>
      </c>
      <c r="AD25" s="206">
        <f t="shared" si="9"/>
        <v>0</v>
      </c>
      <c r="AE25" s="206">
        <f t="shared" si="10"/>
        <v>0</v>
      </c>
      <c r="AF25" s="206">
        <f t="shared" si="11"/>
        <v>0</v>
      </c>
      <c r="AG25" s="207">
        <f t="shared" si="12"/>
        <v>0</v>
      </c>
      <c r="AH25" s="209">
        <f t="shared" si="13"/>
        <v>0.55000000000000004</v>
      </c>
      <c r="AI25" s="210">
        <f t="shared" si="14"/>
        <v>0.8</v>
      </c>
      <c r="AJ25" s="210">
        <f t="shared" si="15"/>
        <v>0</v>
      </c>
      <c r="AK25" s="210">
        <f t="shared" si="16"/>
        <v>0</v>
      </c>
      <c r="AL25" s="210">
        <f t="shared" si="17"/>
        <v>0</v>
      </c>
      <c r="AM25" s="212">
        <f t="shared" si="18"/>
        <v>0</v>
      </c>
      <c r="AN25" s="217">
        <f>IF(OR(GradeSheet!$M14="W (Withdrawn)", GradeSheet!$M14="I (Incomplete)"), 0, IF(AH25&gt;=65%, 1, 0))</f>
        <v>0</v>
      </c>
      <c r="AO25" s="131">
        <f>IF(OR(GradeSheet!$M14="W (Withdrawn)", GradeSheet!$M14="I (Incomplete)"), 0, IF(AI25&gt;=65%, 1, 0))</f>
        <v>1</v>
      </c>
      <c r="AP25" s="131">
        <f>IF(OR(GradeSheet!$M14="W (Withdrawn)", GradeSheet!$M14="I (Incomplete)"), 0, IF(AJ25&gt;=65%, 1, 0))</f>
        <v>0</v>
      </c>
      <c r="AQ25" s="131">
        <f>IF(OR(GradeSheet!$M14="W (Withdrawn)", GradeSheet!$M14="I (Incomplete)"), 0, IF(AK25&gt;=65%, 1, 0))</f>
        <v>0</v>
      </c>
      <c r="AR25" s="131">
        <f>IF(OR(GradeSheet!$M14="W (Withdrawn)", GradeSheet!$M14="I (Incomplete)"), 0, IF(AL25&gt;=65%, 1, 0))</f>
        <v>0</v>
      </c>
      <c r="AS25" s="218">
        <f>IF(OR(GradeSheet!$M14="W (Withdrawn)", GradeSheet!$M14="I (Incomplete)"), 0, IF(AM25&gt;=65%, 1, 0))</f>
        <v>0</v>
      </c>
      <c r="AT25" s="128"/>
      <c r="AU25" s="211">
        <f t="array" ref="AU25">IF($AT$15=0,0,MMULT($AH25:$AM25, AT$9:AT$14)/$AT$15)</f>
        <v>0.67500000000000004</v>
      </c>
      <c r="AV25" s="130">
        <f t="array" ref="AV25">IF($AU$15=0,0,MMULT($AH25:$AM25, AU$9:AU$14)/$AU$15)</f>
        <v>0</v>
      </c>
      <c r="AW25" s="130">
        <f t="array" ref="AW25">IF($AV$15=0,0,MMULT($AH25:$AM25, AV$9:AV$14)/$AV$15)</f>
        <v>0.55000000000000004</v>
      </c>
      <c r="AX25" s="130">
        <f t="array" ref="AX25">IF($AW$15=0,0,MMULT($AH25:$AM25, AW$9:AW$14)/$AW$15)</f>
        <v>0.8</v>
      </c>
      <c r="AY25" s="130">
        <f t="array" ref="AY25">IF($AX$15=0,0,MMULT($AH25:$AM25, AX$9:AX$14)/$AX$15)</f>
        <v>0</v>
      </c>
      <c r="AZ25" s="130">
        <f t="array" ref="AZ25">IF($AY$15=0,0,MMULT($AH25:$AM25, AY$9:AY$14)/$AY$15)</f>
        <v>0</v>
      </c>
      <c r="BA25" s="130">
        <f t="array" ref="BA25">IF($AZ$15=0,0,MMULT($AH25:$AM25, AZ$9:AZ$14)/$AZ$15)</f>
        <v>0</v>
      </c>
      <c r="BB25" s="130">
        <f t="array" ref="BB25">IF($BA$15=0,0,MMULT($AH25:$AM25, BA$9:BA$14)/$BA$15)</f>
        <v>0</v>
      </c>
      <c r="BC25" s="130">
        <f t="array" ref="BC25">IF($BB$15=0,0,MMULT($AH25:$AM25, BB$9:BB$14)/$BB$15)</f>
        <v>0.67500000000000004</v>
      </c>
      <c r="BD25" s="130">
        <f t="array" ref="BD25">IF($BC$15=0,0,MMULT($AH25:$AM25, BC$9:BC$14)/$BC$15)</f>
        <v>0.67500000000000004</v>
      </c>
      <c r="BE25" s="130">
        <f t="array" ref="BE25">IF($BD$15=0,0,MMULT($AH25:$AM25, BD$9:BD$14)/$BD$15)</f>
        <v>0</v>
      </c>
      <c r="BF25" s="234">
        <f t="array" ref="BF25">IF($BE$15=0,0,MMULT($AH25:$AM25, BE$9:BE$14)/$BE$15)</f>
        <v>0</v>
      </c>
      <c r="BG25" s="213">
        <f>IF(OR(GradeSheet!$M14="W (Withdrawn)", GradeSheet!$M14="I (Incomplete)"), 0, IF(AU25&gt;=65%, 1, 0))</f>
        <v>1</v>
      </c>
      <c r="BH25" s="131">
        <f>IF(OR(GradeSheet!$M14="W (Withdrawn)", GradeSheet!$M14="I (Incomplete)"), 0, IF(AV25&gt;=65%, 1, 0))</f>
        <v>0</v>
      </c>
      <c r="BI25" s="131">
        <f>IF(OR(GradeSheet!$M14="W (Withdrawn)", GradeSheet!$M14="I (Incomplete)"), 0, IF(AW25&gt;=65%, 1, 0))</f>
        <v>0</v>
      </c>
      <c r="BJ25" s="131">
        <f>IF(OR(GradeSheet!$M14="W (Withdrawn)", GradeSheet!$M14="I (Incomplete)"), 0, IF(AX25&gt;=65%, 1, 0))</f>
        <v>1</v>
      </c>
      <c r="BK25" s="131">
        <f>IF(OR(GradeSheet!$M14="W (Withdrawn)", GradeSheet!$M14="I (Incomplete)"), 0, IF(AY25&gt;=65%, 1, 0))</f>
        <v>0</v>
      </c>
      <c r="BL25" s="131">
        <f>IF(OR(GradeSheet!$M14="W (Withdrawn)", GradeSheet!$M14="I (Incomplete)"), 0, IF(AZ25&gt;=65%, 1, 0))</f>
        <v>0</v>
      </c>
      <c r="BM25" s="131">
        <f>IF(OR(GradeSheet!$M14="W (Withdrawn)", GradeSheet!$M14="I (Incomplete)"), 0, IF(BA25&gt;=65%, 1, 0))</f>
        <v>0</v>
      </c>
      <c r="BN25" s="131">
        <f>IF(OR(GradeSheet!$M14="W (Withdrawn)", GradeSheet!$M14="I (Incomplete)"), 0, IF(BB25&gt;=65%, 1, 0))</f>
        <v>0</v>
      </c>
      <c r="BO25" s="131">
        <f>IF(OR(GradeSheet!$M14="W (Withdrawn)", GradeSheet!$M14="I (Incomplete)"), 0, IF(BC25&gt;=65%, 1, 0))</f>
        <v>1</v>
      </c>
      <c r="BP25" s="131">
        <f>IF(OR(GradeSheet!$M14="W (Withdrawn)", GradeSheet!$M14="I (Incomplete)"), 0, IF(BD25&gt;=65%, 1, 0))</f>
        <v>1</v>
      </c>
      <c r="BQ25" s="131">
        <f>IF(OR(GradeSheet!$M14="W (Withdrawn)", GradeSheet!$M14="I (Incomplete)"), 0, IF(BE25&gt;=65%, 1, 0))</f>
        <v>0</v>
      </c>
      <c r="BR25" s="218">
        <f>IF(OR(GradeSheet!$M14="W (Withdrawn)", GradeSheet!$M14="I (Incomplete)"), 0, IF(BF25&gt;=65%, 1, 0))</f>
        <v>0</v>
      </c>
    </row>
    <row r="26" spans="1:70" ht="16.2" thickBot="1">
      <c r="A26" s="155">
        <v>6</v>
      </c>
      <c r="B26" s="140">
        <f>GradeSheet!B15</f>
        <v>181014114</v>
      </c>
      <c r="C26" s="160" t="str">
        <f>GradeSheet!C15</f>
        <v>Arghya Saha</v>
      </c>
      <c r="D26" s="203">
        <v>0</v>
      </c>
      <c r="E26" s="203">
        <v>0</v>
      </c>
      <c r="F26" s="203">
        <v>0</v>
      </c>
      <c r="G26" s="203">
        <v>0</v>
      </c>
      <c r="H26" s="203">
        <v>0</v>
      </c>
      <c r="I26" s="203">
        <v>0</v>
      </c>
      <c r="J26" s="203">
        <v>17</v>
      </c>
      <c r="K26" s="203">
        <v>0</v>
      </c>
      <c r="L26" s="203">
        <v>0</v>
      </c>
      <c r="M26" s="203">
        <v>0</v>
      </c>
      <c r="N26" s="203">
        <v>0</v>
      </c>
      <c r="O26" s="203">
        <v>0</v>
      </c>
      <c r="P26" s="238">
        <v>0</v>
      </c>
      <c r="Q26" s="238">
        <v>15</v>
      </c>
      <c r="R26" s="238">
        <v>0</v>
      </c>
      <c r="S26" s="238">
        <v>0</v>
      </c>
      <c r="T26" s="238">
        <v>0</v>
      </c>
      <c r="U26" s="238">
        <v>0</v>
      </c>
      <c r="V26" s="238">
        <v>0</v>
      </c>
      <c r="W26" s="238">
        <v>0</v>
      </c>
      <c r="X26" s="238">
        <v>0</v>
      </c>
      <c r="Y26" s="238">
        <v>0</v>
      </c>
      <c r="Z26" s="238">
        <v>0</v>
      </c>
      <c r="AA26" s="238">
        <v>0</v>
      </c>
      <c r="AB26" s="205">
        <f t="shared" si="7"/>
        <v>17</v>
      </c>
      <c r="AC26" s="206">
        <f t="shared" si="8"/>
        <v>15</v>
      </c>
      <c r="AD26" s="206">
        <f t="shared" si="9"/>
        <v>0</v>
      </c>
      <c r="AE26" s="206">
        <f t="shared" si="10"/>
        <v>0</v>
      </c>
      <c r="AF26" s="206">
        <f t="shared" si="11"/>
        <v>0</v>
      </c>
      <c r="AG26" s="207">
        <f t="shared" si="12"/>
        <v>0</v>
      </c>
      <c r="AH26" s="209">
        <f t="shared" si="13"/>
        <v>0.56666666666666665</v>
      </c>
      <c r="AI26" s="210">
        <f t="shared" si="14"/>
        <v>0.75</v>
      </c>
      <c r="AJ26" s="210">
        <f t="shared" si="15"/>
        <v>0</v>
      </c>
      <c r="AK26" s="210">
        <f t="shared" si="16"/>
        <v>0</v>
      </c>
      <c r="AL26" s="210">
        <f t="shared" si="17"/>
        <v>0</v>
      </c>
      <c r="AM26" s="212">
        <f t="shared" si="18"/>
        <v>0</v>
      </c>
      <c r="AN26" s="217">
        <f>IF(OR(GradeSheet!$M15="W (Withdrawn)", GradeSheet!$M15="I (Incomplete)"), 0, IF(AH26&gt;=65%, 1, 0))</f>
        <v>0</v>
      </c>
      <c r="AO26" s="131">
        <f>IF(OR(GradeSheet!$M15="W (Withdrawn)", GradeSheet!$M15="I (Incomplete)"), 0, IF(AI26&gt;=65%, 1, 0))</f>
        <v>1</v>
      </c>
      <c r="AP26" s="131">
        <f>IF(OR(GradeSheet!$M15="W (Withdrawn)", GradeSheet!$M15="I (Incomplete)"), 0, IF(AJ26&gt;=65%, 1, 0))</f>
        <v>0</v>
      </c>
      <c r="AQ26" s="131">
        <f>IF(OR(GradeSheet!$M15="W (Withdrawn)", GradeSheet!$M15="I (Incomplete)"), 0, IF(AK26&gt;=65%, 1, 0))</f>
        <v>0</v>
      </c>
      <c r="AR26" s="131">
        <f>IF(OR(GradeSheet!$M15="W (Withdrawn)", GradeSheet!$M15="I (Incomplete)"), 0, IF(AL26&gt;=65%, 1, 0))</f>
        <v>0</v>
      </c>
      <c r="AS26" s="218">
        <f>IF(OR(GradeSheet!$M15="W (Withdrawn)", GradeSheet!$M15="I (Incomplete)"), 0, IF(AM26&gt;=65%, 1, 0))</f>
        <v>0</v>
      </c>
      <c r="AT26" s="128"/>
      <c r="AU26" s="211">
        <f t="array" ref="AU26">IF($AT$15=0,0,MMULT($AH26:$AM26, AT$9:AT$14)/$AT$15)</f>
        <v>0.65833333333333333</v>
      </c>
      <c r="AV26" s="130">
        <f t="array" ref="AV26">IF($AU$15=0,0,MMULT($AH26:$AM26, AU$9:AU$14)/$AU$15)</f>
        <v>0</v>
      </c>
      <c r="AW26" s="130">
        <f t="array" ref="AW26">IF($AV$15=0,0,MMULT($AH26:$AM26, AV$9:AV$14)/$AV$15)</f>
        <v>0.56666666666666665</v>
      </c>
      <c r="AX26" s="130">
        <f t="array" ref="AX26">IF($AW$15=0,0,MMULT($AH26:$AM26, AW$9:AW$14)/$AW$15)</f>
        <v>0.75</v>
      </c>
      <c r="AY26" s="130">
        <f t="array" ref="AY26">IF($AX$15=0,0,MMULT($AH26:$AM26, AX$9:AX$14)/$AX$15)</f>
        <v>0</v>
      </c>
      <c r="AZ26" s="130">
        <f t="array" ref="AZ26">IF($AY$15=0,0,MMULT($AH26:$AM26, AY$9:AY$14)/$AY$15)</f>
        <v>0</v>
      </c>
      <c r="BA26" s="130">
        <f t="array" ref="BA26">IF($AZ$15=0,0,MMULT($AH26:$AM26, AZ$9:AZ$14)/$AZ$15)</f>
        <v>0</v>
      </c>
      <c r="BB26" s="130">
        <f t="array" ref="BB26">IF($BA$15=0,0,MMULT($AH26:$AM26, BA$9:BA$14)/$BA$15)</f>
        <v>0</v>
      </c>
      <c r="BC26" s="130">
        <f t="array" ref="BC26">IF($BB$15=0,0,MMULT($AH26:$AM26, BB$9:BB$14)/$BB$15)</f>
        <v>0.65833333333333333</v>
      </c>
      <c r="BD26" s="130">
        <f t="array" ref="BD26">IF($BC$15=0,0,MMULT($AH26:$AM26, BC$9:BC$14)/$BC$15)</f>
        <v>0.65833333333333333</v>
      </c>
      <c r="BE26" s="130">
        <f t="array" ref="BE26">IF($BD$15=0,0,MMULT($AH26:$AM26, BD$9:BD$14)/$BD$15)</f>
        <v>0</v>
      </c>
      <c r="BF26" s="234">
        <f t="array" ref="BF26">IF($BE$15=0,0,MMULT($AH26:$AM26, BE$9:BE$14)/$BE$15)</f>
        <v>0</v>
      </c>
      <c r="BG26" s="213">
        <f>IF(OR(GradeSheet!$M15="W (Withdrawn)", GradeSheet!$M15="I (Incomplete)"), 0, IF(AU26&gt;=65%, 1, 0))</f>
        <v>1</v>
      </c>
      <c r="BH26" s="131">
        <f>IF(OR(GradeSheet!$M15="W (Withdrawn)", GradeSheet!$M15="I (Incomplete)"), 0, IF(AV26&gt;=65%, 1, 0))</f>
        <v>0</v>
      </c>
      <c r="BI26" s="131">
        <f>IF(OR(GradeSheet!$M15="W (Withdrawn)", GradeSheet!$M15="I (Incomplete)"), 0, IF(AW26&gt;=65%, 1, 0))</f>
        <v>0</v>
      </c>
      <c r="BJ26" s="131">
        <f>IF(OR(GradeSheet!$M15="W (Withdrawn)", GradeSheet!$M15="I (Incomplete)"), 0, IF(AX26&gt;=65%, 1, 0))</f>
        <v>1</v>
      </c>
      <c r="BK26" s="131">
        <f>IF(OR(GradeSheet!$M15="W (Withdrawn)", GradeSheet!$M15="I (Incomplete)"), 0, IF(AY26&gt;=65%, 1, 0))</f>
        <v>0</v>
      </c>
      <c r="BL26" s="131">
        <f>IF(OR(GradeSheet!$M15="W (Withdrawn)", GradeSheet!$M15="I (Incomplete)"), 0, IF(AZ26&gt;=65%, 1, 0))</f>
        <v>0</v>
      </c>
      <c r="BM26" s="131">
        <f>IF(OR(GradeSheet!$M15="W (Withdrawn)", GradeSheet!$M15="I (Incomplete)"), 0, IF(BA26&gt;=65%, 1, 0))</f>
        <v>0</v>
      </c>
      <c r="BN26" s="131">
        <f>IF(OR(GradeSheet!$M15="W (Withdrawn)", GradeSheet!$M15="I (Incomplete)"), 0, IF(BB26&gt;=65%, 1, 0))</f>
        <v>0</v>
      </c>
      <c r="BO26" s="131">
        <f>IF(OR(GradeSheet!$M15="W (Withdrawn)", GradeSheet!$M15="I (Incomplete)"), 0, IF(BC26&gt;=65%, 1, 0))</f>
        <v>1</v>
      </c>
      <c r="BP26" s="131">
        <f>IF(OR(GradeSheet!$M15="W (Withdrawn)", GradeSheet!$M15="I (Incomplete)"), 0, IF(BD26&gt;=65%, 1, 0))</f>
        <v>1</v>
      </c>
      <c r="BQ26" s="131">
        <f>IF(OR(GradeSheet!$M15="W (Withdrawn)", GradeSheet!$M15="I (Incomplete)"), 0, IF(BE26&gt;=65%, 1, 0))</f>
        <v>0</v>
      </c>
      <c r="BR26" s="218">
        <f>IF(OR(GradeSheet!$M15="W (Withdrawn)", GradeSheet!$M15="I (Incomplete)"), 0, IF(BF26&gt;=65%, 1, 0))</f>
        <v>0</v>
      </c>
    </row>
    <row r="27" spans="1:70" ht="15.75" customHeight="1" thickBot="1">
      <c r="A27" s="156">
        <v>7</v>
      </c>
      <c r="B27" s="140">
        <f>GradeSheet!B16</f>
        <v>181014125</v>
      </c>
      <c r="C27" s="160" t="str">
        <f>GradeSheet!C16</f>
        <v>Mohammad Junaed -AL- Jubayer</v>
      </c>
      <c r="D27" s="203">
        <v>0</v>
      </c>
      <c r="E27" s="203">
        <v>0</v>
      </c>
      <c r="F27" s="203">
        <v>0</v>
      </c>
      <c r="G27" s="203">
        <v>0</v>
      </c>
      <c r="H27" s="203">
        <v>0</v>
      </c>
      <c r="I27" s="203">
        <v>0</v>
      </c>
      <c r="J27" s="203">
        <v>15.5</v>
      </c>
      <c r="K27" s="203">
        <v>0</v>
      </c>
      <c r="L27" s="203">
        <v>0</v>
      </c>
      <c r="M27" s="203">
        <v>0</v>
      </c>
      <c r="N27" s="203">
        <v>0</v>
      </c>
      <c r="O27" s="203">
        <v>0</v>
      </c>
      <c r="P27" s="238">
        <v>0</v>
      </c>
      <c r="Q27" s="238">
        <v>15</v>
      </c>
      <c r="R27" s="238">
        <v>0</v>
      </c>
      <c r="S27" s="238">
        <v>0</v>
      </c>
      <c r="T27" s="238">
        <v>0</v>
      </c>
      <c r="U27" s="238">
        <v>0</v>
      </c>
      <c r="V27" s="238">
        <v>0</v>
      </c>
      <c r="W27" s="238">
        <v>0</v>
      </c>
      <c r="X27" s="238">
        <v>0</v>
      </c>
      <c r="Y27" s="238">
        <v>0</v>
      </c>
      <c r="Z27" s="238">
        <v>0</v>
      </c>
      <c r="AA27" s="238">
        <v>0</v>
      </c>
      <c r="AB27" s="205">
        <f t="shared" si="7"/>
        <v>15.5</v>
      </c>
      <c r="AC27" s="206">
        <f t="shared" si="8"/>
        <v>15</v>
      </c>
      <c r="AD27" s="206">
        <f t="shared" si="9"/>
        <v>0</v>
      </c>
      <c r="AE27" s="206">
        <f t="shared" si="10"/>
        <v>0</v>
      </c>
      <c r="AF27" s="206">
        <f t="shared" si="11"/>
        <v>0</v>
      </c>
      <c r="AG27" s="207">
        <f t="shared" si="12"/>
        <v>0</v>
      </c>
      <c r="AH27" s="209">
        <f t="shared" si="13"/>
        <v>0.51666666666666672</v>
      </c>
      <c r="AI27" s="210">
        <f t="shared" si="14"/>
        <v>0.75</v>
      </c>
      <c r="AJ27" s="210">
        <f t="shared" si="15"/>
        <v>0</v>
      </c>
      <c r="AK27" s="210">
        <f t="shared" si="16"/>
        <v>0</v>
      </c>
      <c r="AL27" s="210">
        <f t="shared" si="17"/>
        <v>0</v>
      </c>
      <c r="AM27" s="212">
        <f t="shared" si="18"/>
        <v>0</v>
      </c>
      <c r="AN27" s="217">
        <f>IF(OR(GradeSheet!$M16="W (Withdrawn)", GradeSheet!$M16="I (Incomplete)"), 0, IF(AH27&gt;=65%, 1, 0))</f>
        <v>0</v>
      </c>
      <c r="AO27" s="131">
        <f>IF(OR(GradeSheet!$M16="W (Withdrawn)", GradeSheet!$M16="I (Incomplete)"), 0, IF(AI27&gt;=65%, 1, 0))</f>
        <v>1</v>
      </c>
      <c r="AP27" s="131">
        <f>IF(OR(GradeSheet!$M16="W (Withdrawn)", GradeSheet!$M16="I (Incomplete)"), 0, IF(AJ27&gt;=65%, 1, 0))</f>
        <v>0</v>
      </c>
      <c r="AQ27" s="131">
        <f>IF(OR(GradeSheet!$M16="W (Withdrawn)", GradeSheet!$M16="I (Incomplete)"), 0, IF(AK27&gt;=65%, 1, 0))</f>
        <v>0</v>
      </c>
      <c r="AR27" s="131">
        <f>IF(OR(GradeSheet!$M16="W (Withdrawn)", GradeSheet!$M16="I (Incomplete)"), 0, IF(AL27&gt;=65%, 1, 0))</f>
        <v>0</v>
      </c>
      <c r="AS27" s="218">
        <f>IF(OR(GradeSheet!$M16="W (Withdrawn)", GradeSheet!$M16="I (Incomplete)"), 0, IF(AM27&gt;=65%, 1, 0))</f>
        <v>0</v>
      </c>
      <c r="AT27" s="128"/>
      <c r="AU27" s="211">
        <f t="array" ref="AU27">IF($AT$15=0,0,MMULT($AH27:$AM27, AT$9:AT$14)/$AT$15)</f>
        <v>0.6333333333333333</v>
      </c>
      <c r="AV27" s="130">
        <f t="array" ref="AV27">IF($AU$15=0,0,MMULT($AH27:$AM27, AU$9:AU$14)/$AU$15)</f>
        <v>0</v>
      </c>
      <c r="AW27" s="130">
        <f t="array" ref="AW27">IF($AV$15=0,0,MMULT($AH27:$AM27, AV$9:AV$14)/$AV$15)</f>
        <v>0.51666666666666672</v>
      </c>
      <c r="AX27" s="130">
        <f t="array" ref="AX27">IF($AW$15=0,0,MMULT($AH27:$AM27, AW$9:AW$14)/$AW$15)</f>
        <v>0.75</v>
      </c>
      <c r="AY27" s="130">
        <f t="array" ref="AY27">IF($AX$15=0,0,MMULT($AH27:$AM27, AX$9:AX$14)/$AX$15)</f>
        <v>0</v>
      </c>
      <c r="AZ27" s="130">
        <f t="array" ref="AZ27">IF($AY$15=0,0,MMULT($AH27:$AM27, AY$9:AY$14)/$AY$15)</f>
        <v>0</v>
      </c>
      <c r="BA27" s="130">
        <f t="array" ref="BA27">IF($AZ$15=0,0,MMULT($AH27:$AM27, AZ$9:AZ$14)/$AZ$15)</f>
        <v>0</v>
      </c>
      <c r="BB27" s="130">
        <f t="array" ref="BB27">IF($BA$15=0,0,MMULT($AH27:$AM27, BA$9:BA$14)/$BA$15)</f>
        <v>0</v>
      </c>
      <c r="BC27" s="130">
        <f t="array" ref="BC27">IF($BB$15=0,0,MMULT($AH27:$AM27, BB$9:BB$14)/$BB$15)</f>
        <v>0.6333333333333333</v>
      </c>
      <c r="BD27" s="130">
        <f t="array" ref="BD27">IF($BC$15=0,0,MMULT($AH27:$AM27, BC$9:BC$14)/$BC$15)</f>
        <v>0.6333333333333333</v>
      </c>
      <c r="BE27" s="130">
        <f t="array" ref="BE27">IF($BD$15=0,0,MMULT($AH27:$AM27, BD$9:BD$14)/$BD$15)</f>
        <v>0</v>
      </c>
      <c r="BF27" s="234">
        <f t="array" ref="BF27">IF($BE$15=0,0,MMULT($AH27:$AM27, BE$9:BE$14)/$BE$15)</f>
        <v>0</v>
      </c>
      <c r="BG27" s="213">
        <f>IF(OR(GradeSheet!$M16="W (Withdrawn)", GradeSheet!$M16="I (Incomplete)"), 0, IF(AU27&gt;=65%, 1, 0))</f>
        <v>0</v>
      </c>
      <c r="BH27" s="131">
        <f>IF(OR(GradeSheet!$M16="W (Withdrawn)", GradeSheet!$M16="I (Incomplete)"), 0, IF(AV27&gt;=65%, 1, 0))</f>
        <v>0</v>
      </c>
      <c r="BI27" s="131">
        <f>IF(OR(GradeSheet!$M16="W (Withdrawn)", GradeSheet!$M16="I (Incomplete)"), 0, IF(AW27&gt;=65%, 1, 0))</f>
        <v>0</v>
      </c>
      <c r="BJ27" s="131">
        <f>IF(OR(GradeSheet!$M16="W (Withdrawn)", GradeSheet!$M16="I (Incomplete)"), 0, IF(AX27&gt;=65%, 1, 0))</f>
        <v>1</v>
      </c>
      <c r="BK27" s="131">
        <f>IF(OR(GradeSheet!$M16="W (Withdrawn)", GradeSheet!$M16="I (Incomplete)"), 0, IF(AY27&gt;=65%, 1, 0))</f>
        <v>0</v>
      </c>
      <c r="BL27" s="131">
        <f>IF(OR(GradeSheet!$M16="W (Withdrawn)", GradeSheet!$M16="I (Incomplete)"), 0, IF(AZ27&gt;=65%, 1, 0))</f>
        <v>0</v>
      </c>
      <c r="BM27" s="131">
        <f>IF(OR(GradeSheet!$M16="W (Withdrawn)", GradeSheet!$M16="I (Incomplete)"), 0, IF(BA27&gt;=65%, 1, 0))</f>
        <v>0</v>
      </c>
      <c r="BN27" s="131">
        <f>IF(OR(GradeSheet!$M16="W (Withdrawn)", GradeSheet!$M16="I (Incomplete)"), 0, IF(BB27&gt;=65%, 1, 0))</f>
        <v>0</v>
      </c>
      <c r="BO27" s="131">
        <f>IF(OR(GradeSheet!$M16="W (Withdrawn)", GradeSheet!$M16="I (Incomplete)"), 0, IF(BC27&gt;=65%, 1, 0))</f>
        <v>0</v>
      </c>
      <c r="BP27" s="131">
        <f>IF(OR(GradeSheet!$M16="W (Withdrawn)", GradeSheet!$M16="I (Incomplete)"), 0, IF(BD27&gt;=65%, 1, 0))</f>
        <v>0</v>
      </c>
      <c r="BQ27" s="131">
        <f>IF(OR(GradeSheet!$M16="W (Withdrawn)", GradeSheet!$M16="I (Incomplete)"), 0, IF(BE27&gt;=65%, 1, 0))</f>
        <v>0</v>
      </c>
      <c r="BR27" s="218">
        <f>IF(OR(GradeSheet!$M16="W (Withdrawn)", GradeSheet!$M16="I (Incomplete)"), 0, IF(BF27&gt;=65%, 1, 0))</f>
        <v>0</v>
      </c>
    </row>
    <row r="28" spans="1:70" ht="15.75" customHeight="1" thickBot="1">
      <c r="A28" s="155">
        <v>8</v>
      </c>
      <c r="B28" s="140">
        <f>GradeSheet!B17</f>
        <v>183014010</v>
      </c>
      <c r="C28" s="160" t="str">
        <f>GradeSheet!C17</f>
        <v>Ahmed Shahriar Tanvir</v>
      </c>
      <c r="D28" s="203">
        <v>0</v>
      </c>
      <c r="E28" s="203">
        <v>0</v>
      </c>
      <c r="F28" s="203">
        <v>0</v>
      </c>
      <c r="G28" s="203">
        <v>0</v>
      </c>
      <c r="H28" s="203">
        <v>0</v>
      </c>
      <c r="I28" s="203">
        <v>0</v>
      </c>
      <c r="J28" s="203">
        <v>29</v>
      </c>
      <c r="K28" s="203">
        <v>0</v>
      </c>
      <c r="L28" s="203">
        <v>0</v>
      </c>
      <c r="M28" s="203">
        <v>0</v>
      </c>
      <c r="N28" s="203">
        <v>0</v>
      </c>
      <c r="O28" s="203">
        <v>0</v>
      </c>
      <c r="P28" s="238">
        <v>0</v>
      </c>
      <c r="Q28" s="238">
        <v>16</v>
      </c>
      <c r="R28" s="238">
        <v>0</v>
      </c>
      <c r="S28" s="238">
        <v>0</v>
      </c>
      <c r="T28" s="238">
        <v>0</v>
      </c>
      <c r="U28" s="238">
        <v>0</v>
      </c>
      <c r="V28" s="238">
        <v>0</v>
      </c>
      <c r="W28" s="238">
        <v>0</v>
      </c>
      <c r="X28" s="238">
        <v>0</v>
      </c>
      <c r="Y28" s="238">
        <v>0</v>
      </c>
      <c r="Z28" s="238">
        <v>0</v>
      </c>
      <c r="AA28" s="238">
        <v>0</v>
      </c>
      <c r="AB28" s="205">
        <f t="shared" si="7"/>
        <v>29</v>
      </c>
      <c r="AC28" s="206">
        <f t="shared" si="8"/>
        <v>16</v>
      </c>
      <c r="AD28" s="206">
        <f t="shared" si="9"/>
        <v>0</v>
      </c>
      <c r="AE28" s="206">
        <f t="shared" si="10"/>
        <v>0</v>
      </c>
      <c r="AF28" s="206">
        <f t="shared" si="11"/>
        <v>0</v>
      </c>
      <c r="AG28" s="207">
        <f t="shared" si="12"/>
        <v>0</v>
      </c>
      <c r="AH28" s="209">
        <f t="shared" si="13"/>
        <v>0.96666666666666667</v>
      </c>
      <c r="AI28" s="210">
        <f t="shared" si="14"/>
        <v>0.8</v>
      </c>
      <c r="AJ28" s="210">
        <f t="shared" si="15"/>
        <v>0</v>
      </c>
      <c r="AK28" s="210">
        <f t="shared" si="16"/>
        <v>0</v>
      </c>
      <c r="AL28" s="210">
        <f t="shared" si="17"/>
        <v>0</v>
      </c>
      <c r="AM28" s="212">
        <f t="shared" si="18"/>
        <v>0</v>
      </c>
      <c r="AN28" s="217">
        <f>IF(OR(GradeSheet!$M17="W (Withdrawn)", GradeSheet!$M17="I (Incomplete)"), 0, IF(AH28&gt;=65%, 1, 0))</f>
        <v>1</v>
      </c>
      <c r="AO28" s="131">
        <f>IF(OR(GradeSheet!$M17="W (Withdrawn)", GradeSheet!$M17="I (Incomplete)"), 0, IF(AI28&gt;=65%, 1, 0))</f>
        <v>1</v>
      </c>
      <c r="AP28" s="131">
        <f>IF(OR(GradeSheet!$M17="W (Withdrawn)", GradeSheet!$M17="I (Incomplete)"), 0, IF(AJ28&gt;=65%, 1, 0))</f>
        <v>0</v>
      </c>
      <c r="AQ28" s="131">
        <f>IF(OR(GradeSheet!$M17="W (Withdrawn)", GradeSheet!$M17="I (Incomplete)"), 0, IF(AK28&gt;=65%, 1, 0))</f>
        <v>0</v>
      </c>
      <c r="AR28" s="131">
        <f>IF(OR(GradeSheet!$M17="W (Withdrawn)", GradeSheet!$M17="I (Incomplete)"), 0, IF(AL28&gt;=65%, 1, 0))</f>
        <v>0</v>
      </c>
      <c r="AS28" s="218">
        <f>IF(OR(GradeSheet!$M17="W (Withdrawn)", GradeSheet!$M17="I (Incomplete)"), 0, IF(AM28&gt;=65%, 1, 0))</f>
        <v>0</v>
      </c>
      <c r="AT28" s="128"/>
      <c r="AU28" s="211">
        <f t="array" ref="AU28">IF($AT$15=0,0,MMULT($AH28:$AM28, AT$9:AT$14)/$AT$15)</f>
        <v>0.8833333333333333</v>
      </c>
      <c r="AV28" s="130">
        <f t="array" ref="AV28">IF($AU$15=0,0,MMULT($AH28:$AM28, AU$9:AU$14)/$AU$15)</f>
        <v>0</v>
      </c>
      <c r="AW28" s="130">
        <f t="array" ref="AW28">IF($AV$15=0,0,MMULT($AH28:$AM28, AV$9:AV$14)/$AV$15)</f>
        <v>0.96666666666666667</v>
      </c>
      <c r="AX28" s="130">
        <f t="array" ref="AX28">IF($AW$15=0,0,MMULT($AH28:$AM28, AW$9:AW$14)/$AW$15)</f>
        <v>0.8</v>
      </c>
      <c r="AY28" s="130">
        <f t="array" ref="AY28">IF($AX$15=0,0,MMULT($AH28:$AM28, AX$9:AX$14)/$AX$15)</f>
        <v>0</v>
      </c>
      <c r="AZ28" s="130">
        <f t="array" ref="AZ28">IF($AY$15=0,0,MMULT($AH28:$AM28, AY$9:AY$14)/$AY$15)</f>
        <v>0</v>
      </c>
      <c r="BA28" s="130">
        <f t="array" ref="BA28">IF($AZ$15=0,0,MMULT($AH28:$AM28, AZ$9:AZ$14)/$AZ$15)</f>
        <v>0</v>
      </c>
      <c r="BB28" s="130">
        <f t="array" ref="BB28">IF($BA$15=0,0,MMULT($AH28:$AM28, BA$9:BA$14)/$BA$15)</f>
        <v>0</v>
      </c>
      <c r="BC28" s="130">
        <f t="array" ref="BC28">IF($BB$15=0,0,MMULT($AH28:$AM28, BB$9:BB$14)/$BB$15)</f>
        <v>0.8833333333333333</v>
      </c>
      <c r="BD28" s="130">
        <f t="array" ref="BD28">IF($BC$15=0,0,MMULT($AH28:$AM28, BC$9:BC$14)/$BC$15)</f>
        <v>0.8833333333333333</v>
      </c>
      <c r="BE28" s="130">
        <f t="array" ref="BE28">IF($BD$15=0,0,MMULT($AH28:$AM28, BD$9:BD$14)/$BD$15)</f>
        <v>0</v>
      </c>
      <c r="BF28" s="234">
        <f t="array" ref="BF28">IF($BE$15=0,0,MMULT($AH28:$AM28, BE$9:BE$14)/$BE$15)</f>
        <v>0</v>
      </c>
      <c r="BG28" s="213">
        <f>IF(OR(GradeSheet!$M17="W (Withdrawn)", GradeSheet!$M17="I (Incomplete)"), 0, IF(AU28&gt;=65%, 1, 0))</f>
        <v>1</v>
      </c>
      <c r="BH28" s="131">
        <f>IF(OR(GradeSheet!$M17="W (Withdrawn)", GradeSheet!$M17="I (Incomplete)"), 0, IF(AV28&gt;=65%, 1, 0))</f>
        <v>0</v>
      </c>
      <c r="BI28" s="131">
        <f>IF(OR(GradeSheet!$M17="W (Withdrawn)", GradeSheet!$M17="I (Incomplete)"), 0, IF(AW28&gt;=65%, 1, 0))</f>
        <v>1</v>
      </c>
      <c r="BJ28" s="131">
        <f>IF(OR(GradeSheet!$M17="W (Withdrawn)", GradeSheet!$M17="I (Incomplete)"), 0, IF(AX28&gt;=65%, 1, 0))</f>
        <v>1</v>
      </c>
      <c r="BK28" s="131">
        <f>IF(OR(GradeSheet!$M17="W (Withdrawn)", GradeSheet!$M17="I (Incomplete)"), 0, IF(AY28&gt;=65%, 1, 0))</f>
        <v>0</v>
      </c>
      <c r="BL28" s="131">
        <f>IF(OR(GradeSheet!$M17="W (Withdrawn)", GradeSheet!$M17="I (Incomplete)"), 0, IF(AZ28&gt;=65%, 1, 0))</f>
        <v>0</v>
      </c>
      <c r="BM28" s="131">
        <f>IF(OR(GradeSheet!$M17="W (Withdrawn)", GradeSheet!$M17="I (Incomplete)"), 0, IF(BA28&gt;=65%, 1, 0))</f>
        <v>0</v>
      </c>
      <c r="BN28" s="131">
        <f>IF(OR(GradeSheet!$M17="W (Withdrawn)", GradeSheet!$M17="I (Incomplete)"), 0, IF(BB28&gt;=65%, 1, 0))</f>
        <v>0</v>
      </c>
      <c r="BO28" s="131">
        <f>IF(OR(GradeSheet!$M17="W (Withdrawn)", GradeSheet!$M17="I (Incomplete)"), 0, IF(BC28&gt;=65%, 1, 0))</f>
        <v>1</v>
      </c>
      <c r="BP28" s="131">
        <f>IF(OR(GradeSheet!$M17="W (Withdrawn)", GradeSheet!$M17="I (Incomplete)"), 0, IF(BD28&gt;=65%, 1, 0))</f>
        <v>1</v>
      </c>
      <c r="BQ28" s="131">
        <f>IF(OR(GradeSheet!$M17="W (Withdrawn)", GradeSheet!$M17="I (Incomplete)"), 0, IF(BE28&gt;=65%, 1, 0))</f>
        <v>0</v>
      </c>
      <c r="BR28" s="218">
        <f>IF(OR(GradeSheet!$M17="W (Withdrawn)", GradeSheet!$M17="I (Incomplete)"), 0, IF(BF28&gt;=65%, 1, 0))</f>
        <v>0</v>
      </c>
    </row>
    <row r="29" spans="1:70" ht="15.75" customHeight="1" thickBot="1">
      <c r="A29" s="156">
        <v>9</v>
      </c>
      <c r="B29" s="140">
        <f>GradeSheet!B18</f>
        <v>183014061</v>
      </c>
      <c r="C29" s="160" t="str">
        <f>GradeSheet!C18</f>
        <v>Mahpara Nawal Fariba</v>
      </c>
      <c r="D29" s="203">
        <v>0</v>
      </c>
      <c r="E29" s="203">
        <v>0</v>
      </c>
      <c r="F29" s="203">
        <v>0</v>
      </c>
      <c r="G29" s="203">
        <v>0</v>
      </c>
      <c r="H29" s="203">
        <v>0</v>
      </c>
      <c r="I29" s="203">
        <v>0</v>
      </c>
      <c r="J29" s="203">
        <v>22</v>
      </c>
      <c r="K29" s="203">
        <v>0</v>
      </c>
      <c r="L29" s="203">
        <v>0</v>
      </c>
      <c r="M29" s="203">
        <v>0</v>
      </c>
      <c r="N29" s="203">
        <v>0</v>
      </c>
      <c r="O29" s="203">
        <v>0</v>
      </c>
      <c r="P29" s="238">
        <v>0</v>
      </c>
      <c r="Q29" s="238">
        <v>14</v>
      </c>
      <c r="R29" s="238">
        <v>0</v>
      </c>
      <c r="S29" s="238">
        <v>0</v>
      </c>
      <c r="T29" s="238">
        <v>0</v>
      </c>
      <c r="U29" s="238">
        <v>0</v>
      </c>
      <c r="V29" s="238">
        <v>0</v>
      </c>
      <c r="W29" s="238">
        <v>0</v>
      </c>
      <c r="X29" s="238">
        <v>0</v>
      </c>
      <c r="Y29" s="238">
        <v>0</v>
      </c>
      <c r="Z29" s="238">
        <v>0</v>
      </c>
      <c r="AA29" s="238">
        <v>0</v>
      </c>
      <c r="AB29" s="205">
        <f t="shared" si="7"/>
        <v>22</v>
      </c>
      <c r="AC29" s="206">
        <f t="shared" si="8"/>
        <v>14</v>
      </c>
      <c r="AD29" s="206">
        <f t="shared" si="9"/>
        <v>0</v>
      </c>
      <c r="AE29" s="206">
        <f t="shared" si="10"/>
        <v>0</v>
      </c>
      <c r="AF29" s="206">
        <f t="shared" si="11"/>
        <v>0</v>
      </c>
      <c r="AG29" s="207">
        <f t="shared" si="12"/>
        <v>0</v>
      </c>
      <c r="AH29" s="209">
        <f t="shared" si="13"/>
        <v>0.73333333333333328</v>
      </c>
      <c r="AI29" s="210">
        <f t="shared" si="14"/>
        <v>0.7</v>
      </c>
      <c r="AJ29" s="210">
        <f t="shared" si="15"/>
        <v>0</v>
      </c>
      <c r="AK29" s="210">
        <f t="shared" si="16"/>
        <v>0</v>
      </c>
      <c r="AL29" s="210">
        <f t="shared" si="17"/>
        <v>0</v>
      </c>
      <c r="AM29" s="212">
        <f t="shared" si="18"/>
        <v>0</v>
      </c>
      <c r="AN29" s="217">
        <f>IF(OR(GradeSheet!$M18="W (Withdrawn)", GradeSheet!$M18="I (Incomplete)"), 0, IF(AH29&gt;=65%, 1, 0))</f>
        <v>1</v>
      </c>
      <c r="AO29" s="131">
        <f>IF(OR(GradeSheet!$M18="W (Withdrawn)", GradeSheet!$M18="I (Incomplete)"), 0, IF(AI29&gt;=65%, 1, 0))</f>
        <v>1</v>
      </c>
      <c r="AP29" s="131">
        <f>IF(OR(GradeSheet!$M18="W (Withdrawn)", GradeSheet!$M18="I (Incomplete)"), 0, IF(AJ29&gt;=65%, 1, 0))</f>
        <v>0</v>
      </c>
      <c r="AQ29" s="131">
        <f>IF(OR(GradeSheet!$M18="W (Withdrawn)", GradeSheet!$M18="I (Incomplete)"), 0, IF(AK29&gt;=65%, 1, 0))</f>
        <v>0</v>
      </c>
      <c r="AR29" s="131">
        <f>IF(OR(GradeSheet!$M18="W (Withdrawn)", GradeSheet!$M18="I (Incomplete)"), 0, IF(AL29&gt;=65%, 1, 0))</f>
        <v>0</v>
      </c>
      <c r="AS29" s="218">
        <f>IF(OR(GradeSheet!$M18="W (Withdrawn)", GradeSheet!$M18="I (Incomplete)"), 0, IF(AM29&gt;=65%, 1, 0))</f>
        <v>0</v>
      </c>
      <c r="AT29" s="128"/>
      <c r="AU29" s="211">
        <f t="array" ref="AU29">IF($AT$15=0,0,MMULT($AH29:$AM29, AT$9:AT$14)/$AT$15)</f>
        <v>0.71666666666666656</v>
      </c>
      <c r="AV29" s="130">
        <f t="array" ref="AV29">IF($AU$15=0,0,MMULT($AH29:$AM29, AU$9:AU$14)/$AU$15)</f>
        <v>0</v>
      </c>
      <c r="AW29" s="130">
        <f t="array" ref="AW29">IF($AV$15=0,0,MMULT($AH29:$AM29, AV$9:AV$14)/$AV$15)</f>
        <v>0.73333333333333328</v>
      </c>
      <c r="AX29" s="130">
        <f t="array" ref="AX29">IF($AW$15=0,0,MMULT($AH29:$AM29, AW$9:AW$14)/$AW$15)</f>
        <v>0.7</v>
      </c>
      <c r="AY29" s="130">
        <f t="array" ref="AY29">IF($AX$15=0,0,MMULT($AH29:$AM29, AX$9:AX$14)/$AX$15)</f>
        <v>0</v>
      </c>
      <c r="AZ29" s="130">
        <f t="array" ref="AZ29">IF($AY$15=0,0,MMULT($AH29:$AM29, AY$9:AY$14)/$AY$15)</f>
        <v>0</v>
      </c>
      <c r="BA29" s="130">
        <f t="array" ref="BA29">IF($AZ$15=0,0,MMULT($AH29:$AM29, AZ$9:AZ$14)/$AZ$15)</f>
        <v>0</v>
      </c>
      <c r="BB29" s="130">
        <f t="array" ref="BB29">IF($BA$15=0,0,MMULT($AH29:$AM29, BA$9:BA$14)/$BA$15)</f>
        <v>0</v>
      </c>
      <c r="BC29" s="130">
        <f t="array" ref="BC29">IF($BB$15=0,0,MMULT($AH29:$AM29, BB$9:BB$14)/$BB$15)</f>
        <v>0.71666666666666656</v>
      </c>
      <c r="BD29" s="130">
        <f t="array" ref="BD29">IF($BC$15=0,0,MMULT($AH29:$AM29, BC$9:BC$14)/$BC$15)</f>
        <v>0.71666666666666656</v>
      </c>
      <c r="BE29" s="130">
        <f t="array" ref="BE29">IF($BD$15=0,0,MMULT($AH29:$AM29, BD$9:BD$14)/$BD$15)</f>
        <v>0</v>
      </c>
      <c r="BF29" s="234">
        <f t="array" ref="BF29">IF($BE$15=0,0,MMULT($AH29:$AM29, BE$9:BE$14)/$BE$15)</f>
        <v>0</v>
      </c>
      <c r="BG29" s="213">
        <f>IF(OR(GradeSheet!$M18="W (Withdrawn)", GradeSheet!$M18="I (Incomplete)"), 0, IF(AU29&gt;=65%, 1, 0))</f>
        <v>1</v>
      </c>
      <c r="BH29" s="131">
        <f>IF(OR(GradeSheet!$M18="W (Withdrawn)", GradeSheet!$M18="I (Incomplete)"), 0, IF(AV29&gt;=65%, 1, 0))</f>
        <v>0</v>
      </c>
      <c r="BI29" s="131">
        <f>IF(OR(GradeSheet!$M18="W (Withdrawn)", GradeSheet!$M18="I (Incomplete)"), 0, IF(AW29&gt;=65%, 1, 0))</f>
        <v>1</v>
      </c>
      <c r="BJ29" s="131">
        <f>IF(OR(GradeSheet!$M18="W (Withdrawn)", GradeSheet!$M18="I (Incomplete)"), 0, IF(AX29&gt;=65%, 1, 0))</f>
        <v>1</v>
      </c>
      <c r="BK29" s="131">
        <f>IF(OR(GradeSheet!$M18="W (Withdrawn)", GradeSheet!$M18="I (Incomplete)"), 0, IF(AY29&gt;=65%, 1, 0))</f>
        <v>0</v>
      </c>
      <c r="BL29" s="131">
        <f>IF(OR(GradeSheet!$M18="W (Withdrawn)", GradeSheet!$M18="I (Incomplete)"), 0, IF(AZ29&gt;=65%, 1, 0))</f>
        <v>0</v>
      </c>
      <c r="BM29" s="131">
        <f>IF(OR(GradeSheet!$M18="W (Withdrawn)", GradeSheet!$M18="I (Incomplete)"), 0, IF(BA29&gt;=65%, 1, 0))</f>
        <v>0</v>
      </c>
      <c r="BN29" s="131">
        <f>IF(OR(GradeSheet!$M18="W (Withdrawn)", GradeSheet!$M18="I (Incomplete)"), 0, IF(BB29&gt;=65%, 1, 0))</f>
        <v>0</v>
      </c>
      <c r="BO29" s="131">
        <f>IF(OR(GradeSheet!$M18="W (Withdrawn)", GradeSheet!$M18="I (Incomplete)"), 0, IF(BC29&gt;=65%, 1, 0))</f>
        <v>1</v>
      </c>
      <c r="BP29" s="131">
        <f>IF(OR(GradeSheet!$M18="W (Withdrawn)", GradeSheet!$M18="I (Incomplete)"), 0, IF(BD29&gt;=65%, 1, 0))</f>
        <v>1</v>
      </c>
      <c r="BQ29" s="131">
        <f>IF(OR(GradeSheet!$M18="W (Withdrawn)", GradeSheet!$M18="I (Incomplete)"), 0, IF(BE29&gt;=65%, 1, 0))</f>
        <v>0</v>
      </c>
      <c r="BR29" s="218">
        <f>IF(OR(GradeSheet!$M18="W (Withdrawn)", GradeSheet!$M18="I (Incomplete)"), 0, IF(BF29&gt;=65%, 1, 0))</f>
        <v>0</v>
      </c>
    </row>
    <row r="30" spans="1:70" ht="15.75" customHeight="1" thickBot="1">
      <c r="A30" s="155">
        <v>10</v>
      </c>
      <c r="B30" s="140">
        <f>GradeSheet!B19</f>
        <v>191014012</v>
      </c>
      <c r="C30" s="160" t="str">
        <f>GradeSheet!C19</f>
        <v>Md. Azizul Hakim</v>
      </c>
      <c r="D30" s="203">
        <v>0</v>
      </c>
      <c r="E30" s="203">
        <v>0</v>
      </c>
      <c r="F30" s="203">
        <v>0</v>
      </c>
      <c r="G30" s="203">
        <v>0</v>
      </c>
      <c r="H30" s="203">
        <v>0</v>
      </c>
      <c r="I30" s="203">
        <v>0</v>
      </c>
      <c r="J30" s="203">
        <v>28</v>
      </c>
      <c r="K30" s="203">
        <v>0</v>
      </c>
      <c r="L30" s="203">
        <v>0</v>
      </c>
      <c r="M30" s="203">
        <v>0</v>
      </c>
      <c r="N30" s="203">
        <v>0</v>
      </c>
      <c r="O30" s="203">
        <v>0</v>
      </c>
      <c r="P30" s="238">
        <v>0</v>
      </c>
      <c r="Q30" s="238">
        <v>16</v>
      </c>
      <c r="R30" s="238">
        <v>0</v>
      </c>
      <c r="S30" s="238">
        <v>0</v>
      </c>
      <c r="T30" s="238">
        <v>0</v>
      </c>
      <c r="U30" s="238">
        <v>0</v>
      </c>
      <c r="V30" s="238">
        <v>0</v>
      </c>
      <c r="W30" s="238">
        <v>0</v>
      </c>
      <c r="X30" s="238">
        <v>0</v>
      </c>
      <c r="Y30" s="238">
        <v>0</v>
      </c>
      <c r="Z30" s="238">
        <v>0</v>
      </c>
      <c r="AA30" s="238">
        <v>0</v>
      </c>
      <c r="AB30" s="205">
        <f t="shared" si="7"/>
        <v>28</v>
      </c>
      <c r="AC30" s="206">
        <f t="shared" si="8"/>
        <v>16</v>
      </c>
      <c r="AD30" s="206">
        <f t="shared" si="9"/>
        <v>0</v>
      </c>
      <c r="AE30" s="206">
        <f t="shared" si="10"/>
        <v>0</v>
      </c>
      <c r="AF30" s="206">
        <f t="shared" si="11"/>
        <v>0</v>
      </c>
      <c r="AG30" s="207">
        <f t="shared" si="12"/>
        <v>0</v>
      </c>
      <c r="AH30" s="209">
        <f t="shared" si="13"/>
        <v>0.93333333333333335</v>
      </c>
      <c r="AI30" s="210">
        <f t="shared" si="14"/>
        <v>0.8</v>
      </c>
      <c r="AJ30" s="210">
        <f t="shared" si="15"/>
        <v>0</v>
      </c>
      <c r="AK30" s="210">
        <f t="shared" si="16"/>
        <v>0</v>
      </c>
      <c r="AL30" s="210">
        <f t="shared" si="17"/>
        <v>0</v>
      </c>
      <c r="AM30" s="212">
        <f t="shared" si="18"/>
        <v>0</v>
      </c>
      <c r="AN30" s="217">
        <f>IF(OR(GradeSheet!$M19="W (Withdrawn)", GradeSheet!$M19="I (Incomplete)"), 0, IF(AH30&gt;=65%, 1, 0))</f>
        <v>1</v>
      </c>
      <c r="AO30" s="131">
        <f>IF(OR(GradeSheet!$M19="W (Withdrawn)", GradeSheet!$M19="I (Incomplete)"), 0, IF(AI30&gt;=65%, 1, 0))</f>
        <v>1</v>
      </c>
      <c r="AP30" s="131">
        <f>IF(OR(GradeSheet!$M19="W (Withdrawn)", GradeSheet!$M19="I (Incomplete)"), 0, IF(AJ30&gt;=65%, 1, 0))</f>
        <v>0</v>
      </c>
      <c r="AQ30" s="131">
        <f>IF(OR(GradeSheet!$M19="W (Withdrawn)", GradeSheet!$M19="I (Incomplete)"), 0, IF(AK30&gt;=65%, 1, 0))</f>
        <v>0</v>
      </c>
      <c r="AR30" s="131">
        <f>IF(OR(GradeSheet!$M19="W (Withdrawn)", GradeSheet!$M19="I (Incomplete)"), 0, IF(AL30&gt;=65%, 1, 0))</f>
        <v>0</v>
      </c>
      <c r="AS30" s="218">
        <f>IF(OR(GradeSheet!$M19="W (Withdrawn)", GradeSheet!$M19="I (Incomplete)"), 0, IF(AM30&gt;=65%, 1, 0))</f>
        <v>0</v>
      </c>
      <c r="AT30" s="128"/>
      <c r="AU30" s="211">
        <f t="array" ref="AU30">IF($AT$15=0,0,MMULT($AH30:$AM30, AT$9:AT$14)/$AT$15)</f>
        <v>0.8666666666666667</v>
      </c>
      <c r="AV30" s="130">
        <f t="array" ref="AV30">IF($AU$15=0,0,MMULT($AH30:$AM30, AU$9:AU$14)/$AU$15)</f>
        <v>0</v>
      </c>
      <c r="AW30" s="130">
        <f t="array" ref="AW30">IF($AV$15=0,0,MMULT($AH30:$AM30, AV$9:AV$14)/$AV$15)</f>
        <v>0.93333333333333335</v>
      </c>
      <c r="AX30" s="130">
        <f t="array" ref="AX30">IF($AW$15=0,0,MMULT($AH30:$AM30, AW$9:AW$14)/$AW$15)</f>
        <v>0.8</v>
      </c>
      <c r="AY30" s="130">
        <f t="array" ref="AY30">IF($AX$15=0,0,MMULT($AH30:$AM30, AX$9:AX$14)/$AX$15)</f>
        <v>0</v>
      </c>
      <c r="AZ30" s="130">
        <f t="array" ref="AZ30">IF($AY$15=0,0,MMULT($AH30:$AM30, AY$9:AY$14)/$AY$15)</f>
        <v>0</v>
      </c>
      <c r="BA30" s="130">
        <f t="array" ref="BA30">IF($AZ$15=0,0,MMULT($AH30:$AM30, AZ$9:AZ$14)/$AZ$15)</f>
        <v>0</v>
      </c>
      <c r="BB30" s="130">
        <f t="array" ref="BB30">IF($BA$15=0,0,MMULT($AH30:$AM30, BA$9:BA$14)/$BA$15)</f>
        <v>0</v>
      </c>
      <c r="BC30" s="130">
        <f t="array" ref="BC30">IF($BB$15=0,0,MMULT($AH30:$AM30, BB$9:BB$14)/$BB$15)</f>
        <v>0.8666666666666667</v>
      </c>
      <c r="BD30" s="130">
        <f t="array" ref="BD30">IF($BC$15=0,0,MMULT($AH30:$AM30, BC$9:BC$14)/$BC$15)</f>
        <v>0.8666666666666667</v>
      </c>
      <c r="BE30" s="130">
        <f t="array" ref="BE30">IF($BD$15=0,0,MMULT($AH30:$AM30, BD$9:BD$14)/$BD$15)</f>
        <v>0</v>
      </c>
      <c r="BF30" s="234">
        <f t="array" ref="BF30">IF($BE$15=0,0,MMULT($AH30:$AM30, BE$9:BE$14)/$BE$15)</f>
        <v>0</v>
      </c>
      <c r="BG30" s="213">
        <f>IF(OR(GradeSheet!$M19="W (Withdrawn)", GradeSheet!$M19="I (Incomplete)"), 0, IF(AU30&gt;=65%, 1, 0))</f>
        <v>1</v>
      </c>
      <c r="BH30" s="131">
        <f>IF(OR(GradeSheet!$M19="W (Withdrawn)", GradeSheet!$M19="I (Incomplete)"), 0, IF(AV30&gt;=65%, 1, 0))</f>
        <v>0</v>
      </c>
      <c r="BI30" s="131">
        <f>IF(OR(GradeSheet!$M19="W (Withdrawn)", GradeSheet!$M19="I (Incomplete)"), 0, IF(AW30&gt;=65%, 1, 0))</f>
        <v>1</v>
      </c>
      <c r="BJ30" s="131">
        <f>IF(OR(GradeSheet!$M19="W (Withdrawn)", GradeSheet!$M19="I (Incomplete)"), 0, IF(AX30&gt;=65%, 1, 0))</f>
        <v>1</v>
      </c>
      <c r="BK30" s="131">
        <f>IF(OR(GradeSheet!$M19="W (Withdrawn)", GradeSheet!$M19="I (Incomplete)"), 0, IF(AY30&gt;=65%, 1, 0))</f>
        <v>0</v>
      </c>
      <c r="BL30" s="131">
        <f>IF(OR(GradeSheet!$M19="W (Withdrawn)", GradeSheet!$M19="I (Incomplete)"), 0, IF(AZ30&gt;=65%, 1, 0))</f>
        <v>0</v>
      </c>
      <c r="BM30" s="131">
        <f>IF(OR(GradeSheet!$M19="W (Withdrawn)", GradeSheet!$M19="I (Incomplete)"), 0, IF(BA30&gt;=65%, 1, 0))</f>
        <v>0</v>
      </c>
      <c r="BN30" s="131">
        <f>IF(OR(GradeSheet!$M19="W (Withdrawn)", GradeSheet!$M19="I (Incomplete)"), 0, IF(BB30&gt;=65%, 1, 0))</f>
        <v>0</v>
      </c>
      <c r="BO30" s="131">
        <f>IF(OR(GradeSheet!$M19="W (Withdrawn)", GradeSheet!$M19="I (Incomplete)"), 0, IF(BC30&gt;=65%, 1, 0))</f>
        <v>1</v>
      </c>
      <c r="BP30" s="131">
        <f>IF(OR(GradeSheet!$M19="W (Withdrawn)", GradeSheet!$M19="I (Incomplete)"), 0, IF(BD30&gt;=65%, 1, 0))</f>
        <v>1</v>
      </c>
      <c r="BQ30" s="131">
        <f>IF(OR(GradeSheet!$M19="W (Withdrawn)", GradeSheet!$M19="I (Incomplete)"), 0, IF(BE30&gt;=65%, 1, 0))</f>
        <v>0</v>
      </c>
      <c r="BR30" s="218">
        <f>IF(OR(GradeSheet!$M19="W (Withdrawn)", GradeSheet!$M19="I (Incomplete)"), 0, IF(BF30&gt;=65%, 1, 0))</f>
        <v>0</v>
      </c>
    </row>
    <row r="31" spans="1:70" ht="15.75" customHeight="1" thickBot="1">
      <c r="A31" s="156">
        <v>11</v>
      </c>
      <c r="B31" s="140">
        <f>GradeSheet!B20</f>
        <v>191014042</v>
      </c>
      <c r="C31" s="160" t="str">
        <f>GradeSheet!C20</f>
        <v>Khadiza Nasrin</v>
      </c>
      <c r="D31" s="203">
        <v>0</v>
      </c>
      <c r="E31" s="203">
        <v>0</v>
      </c>
      <c r="F31" s="203">
        <v>0</v>
      </c>
      <c r="G31" s="203">
        <v>0</v>
      </c>
      <c r="H31" s="203">
        <v>0</v>
      </c>
      <c r="I31" s="203">
        <v>0</v>
      </c>
      <c r="J31" s="203">
        <v>0</v>
      </c>
      <c r="K31" s="203">
        <v>0</v>
      </c>
      <c r="L31" s="203">
        <v>0</v>
      </c>
      <c r="M31" s="203">
        <v>0</v>
      </c>
      <c r="N31" s="203">
        <v>0</v>
      </c>
      <c r="O31" s="203">
        <v>0</v>
      </c>
      <c r="P31" s="238">
        <v>0</v>
      </c>
      <c r="Q31" s="238">
        <v>4</v>
      </c>
      <c r="R31" s="238">
        <v>0</v>
      </c>
      <c r="S31" s="238">
        <v>0</v>
      </c>
      <c r="T31" s="238">
        <v>0</v>
      </c>
      <c r="U31" s="238">
        <v>0</v>
      </c>
      <c r="V31" s="238">
        <v>0</v>
      </c>
      <c r="W31" s="238">
        <v>0</v>
      </c>
      <c r="X31" s="238">
        <v>0</v>
      </c>
      <c r="Y31" s="238">
        <v>0</v>
      </c>
      <c r="Z31" s="238">
        <v>0</v>
      </c>
      <c r="AA31" s="238">
        <v>0</v>
      </c>
      <c r="AB31" s="205">
        <f t="shared" si="7"/>
        <v>0</v>
      </c>
      <c r="AC31" s="206">
        <f t="shared" si="8"/>
        <v>4</v>
      </c>
      <c r="AD31" s="206">
        <f t="shared" si="9"/>
        <v>0</v>
      </c>
      <c r="AE31" s="206">
        <f t="shared" si="10"/>
        <v>0</v>
      </c>
      <c r="AF31" s="206">
        <f t="shared" si="11"/>
        <v>0</v>
      </c>
      <c r="AG31" s="207">
        <f t="shared" si="12"/>
        <v>0</v>
      </c>
      <c r="AH31" s="209">
        <f t="shared" si="13"/>
        <v>0</v>
      </c>
      <c r="AI31" s="210">
        <f t="shared" si="14"/>
        <v>0.2</v>
      </c>
      <c r="AJ31" s="210">
        <f t="shared" si="15"/>
        <v>0</v>
      </c>
      <c r="AK31" s="210">
        <f t="shared" si="16"/>
        <v>0</v>
      </c>
      <c r="AL31" s="210">
        <f t="shared" si="17"/>
        <v>0</v>
      </c>
      <c r="AM31" s="212">
        <f t="shared" si="18"/>
        <v>0</v>
      </c>
      <c r="AN31" s="217">
        <f>IF(OR(GradeSheet!$M20="W (Withdrawn)", GradeSheet!$M20="I (Incomplete)"), 0, IF(AH31&gt;=65%, 1, 0))</f>
        <v>0</v>
      </c>
      <c r="AO31" s="131">
        <f>IF(OR(GradeSheet!$M20="W (Withdrawn)", GradeSheet!$M20="I (Incomplete)"), 0, IF(AI31&gt;=65%, 1, 0))</f>
        <v>0</v>
      </c>
      <c r="AP31" s="131">
        <f>IF(OR(GradeSheet!$M20="W (Withdrawn)", GradeSheet!$M20="I (Incomplete)"), 0, IF(AJ31&gt;=65%, 1, 0))</f>
        <v>0</v>
      </c>
      <c r="AQ31" s="131">
        <f>IF(OR(GradeSheet!$M20="W (Withdrawn)", GradeSheet!$M20="I (Incomplete)"), 0, IF(AK31&gt;=65%, 1, 0))</f>
        <v>0</v>
      </c>
      <c r="AR31" s="131">
        <f>IF(OR(GradeSheet!$M20="W (Withdrawn)", GradeSheet!$M20="I (Incomplete)"), 0, IF(AL31&gt;=65%, 1, 0))</f>
        <v>0</v>
      </c>
      <c r="AS31" s="218">
        <f>IF(OR(GradeSheet!$M20="W (Withdrawn)", GradeSheet!$M20="I (Incomplete)"), 0, IF(AM31&gt;=65%, 1, 0))</f>
        <v>0</v>
      </c>
      <c r="AT31" s="128"/>
      <c r="AU31" s="211">
        <f t="array" ref="AU31">IF($AT$15=0,0,MMULT($AH31:$AM31, AT$9:AT$14)/$AT$15)</f>
        <v>0.1</v>
      </c>
      <c r="AV31" s="130">
        <f t="array" ref="AV31">IF($AU$15=0,0,MMULT($AH31:$AM31, AU$9:AU$14)/$AU$15)</f>
        <v>0</v>
      </c>
      <c r="AW31" s="130">
        <f t="array" ref="AW31">IF($AV$15=0,0,MMULT($AH31:$AM31, AV$9:AV$14)/$AV$15)</f>
        <v>0</v>
      </c>
      <c r="AX31" s="130">
        <f t="array" ref="AX31">IF($AW$15=0,0,MMULT($AH31:$AM31, AW$9:AW$14)/$AW$15)</f>
        <v>0.2</v>
      </c>
      <c r="AY31" s="130">
        <f t="array" ref="AY31">IF($AX$15=0,0,MMULT($AH31:$AM31, AX$9:AX$14)/$AX$15)</f>
        <v>0</v>
      </c>
      <c r="AZ31" s="130">
        <f t="array" ref="AZ31">IF($AY$15=0,0,MMULT($AH31:$AM31, AY$9:AY$14)/$AY$15)</f>
        <v>0</v>
      </c>
      <c r="BA31" s="130">
        <f t="array" ref="BA31">IF($AZ$15=0,0,MMULT($AH31:$AM31, AZ$9:AZ$14)/$AZ$15)</f>
        <v>0</v>
      </c>
      <c r="BB31" s="130">
        <f t="array" ref="BB31">IF($BA$15=0,0,MMULT($AH31:$AM31, BA$9:BA$14)/$BA$15)</f>
        <v>0</v>
      </c>
      <c r="BC31" s="130">
        <f t="array" ref="BC31">IF($BB$15=0,0,MMULT($AH31:$AM31, BB$9:BB$14)/$BB$15)</f>
        <v>0.1</v>
      </c>
      <c r="BD31" s="130">
        <f t="array" ref="BD31">IF($BC$15=0,0,MMULT($AH31:$AM31, BC$9:BC$14)/$BC$15)</f>
        <v>0.1</v>
      </c>
      <c r="BE31" s="130">
        <f t="array" ref="BE31">IF($BD$15=0,0,MMULT($AH31:$AM31, BD$9:BD$14)/$BD$15)</f>
        <v>0</v>
      </c>
      <c r="BF31" s="234">
        <f t="array" ref="BF31">IF($BE$15=0,0,MMULT($AH31:$AM31, BE$9:BE$14)/$BE$15)</f>
        <v>0</v>
      </c>
      <c r="BG31" s="213">
        <f>IF(OR(GradeSheet!$M20="W (Withdrawn)", GradeSheet!$M20="I (Incomplete)"), 0, IF(AU31&gt;=65%, 1, 0))</f>
        <v>0</v>
      </c>
      <c r="BH31" s="131">
        <f>IF(OR(GradeSheet!$M20="W (Withdrawn)", GradeSheet!$M20="I (Incomplete)"), 0, IF(AV31&gt;=65%, 1, 0))</f>
        <v>0</v>
      </c>
      <c r="BI31" s="131">
        <f>IF(OR(GradeSheet!$M20="W (Withdrawn)", GradeSheet!$M20="I (Incomplete)"), 0, IF(AW31&gt;=65%, 1, 0))</f>
        <v>0</v>
      </c>
      <c r="BJ31" s="131">
        <f>IF(OR(GradeSheet!$M20="W (Withdrawn)", GradeSheet!$M20="I (Incomplete)"), 0, IF(AX31&gt;=65%, 1, 0))</f>
        <v>0</v>
      </c>
      <c r="BK31" s="131">
        <f>IF(OR(GradeSheet!$M20="W (Withdrawn)", GradeSheet!$M20="I (Incomplete)"), 0, IF(AY31&gt;=65%, 1, 0))</f>
        <v>0</v>
      </c>
      <c r="BL31" s="131">
        <f>IF(OR(GradeSheet!$M20="W (Withdrawn)", GradeSheet!$M20="I (Incomplete)"), 0, IF(AZ31&gt;=65%, 1, 0))</f>
        <v>0</v>
      </c>
      <c r="BM31" s="131">
        <f>IF(OR(GradeSheet!$M20="W (Withdrawn)", GradeSheet!$M20="I (Incomplete)"), 0, IF(BA31&gt;=65%, 1, 0))</f>
        <v>0</v>
      </c>
      <c r="BN31" s="131">
        <f>IF(OR(GradeSheet!$M20="W (Withdrawn)", GradeSheet!$M20="I (Incomplete)"), 0, IF(BB31&gt;=65%, 1, 0))</f>
        <v>0</v>
      </c>
      <c r="BO31" s="131">
        <f>IF(OR(GradeSheet!$M20="W (Withdrawn)", GradeSheet!$M20="I (Incomplete)"), 0, IF(BC31&gt;=65%, 1, 0))</f>
        <v>0</v>
      </c>
      <c r="BP31" s="131">
        <f>IF(OR(GradeSheet!$M20="W (Withdrawn)", GradeSheet!$M20="I (Incomplete)"), 0, IF(BD31&gt;=65%, 1, 0))</f>
        <v>0</v>
      </c>
      <c r="BQ31" s="131">
        <f>IF(OR(GradeSheet!$M20="W (Withdrawn)", GradeSheet!$M20="I (Incomplete)"), 0, IF(BE31&gt;=65%, 1, 0))</f>
        <v>0</v>
      </c>
      <c r="BR31" s="218">
        <f>IF(OR(GradeSheet!$M20="W (Withdrawn)", GradeSheet!$M20="I (Incomplete)"), 0, IF(BF31&gt;=65%, 1, 0))</f>
        <v>0</v>
      </c>
    </row>
    <row r="32" spans="1:70" ht="15.75" customHeight="1" thickBot="1">
      <c r="A32" s="155">
        <v>12</v>
      </c>
      <c r="B32" s="140">
        <f>GradeSheet!B21</f>
        <v>191014070</v>
      </c>
      <c r="C32" s="160" t="str">
        <f>GradeSheet!C21</f>
        <v>Alina Sultana Mim</v>
      </c>
      <c r="D32" s="203">
        <v>0</v>
      </c>
      <c r="E32" s="203">
        <v>0</v>
      </c>
      <c r="F32" s="203">
        <v>0</v>
      </c>
      <c r="G32" s="203">
        <v>0</v>
      </c>
      <c r="H32" s="203">
        <v>0</v>
      </c>
      <c r="I32" s="203">
        <v>0</v>
      </c>
      <c r="J32" s="203">
        <v>24.5</v>
      </c>
      <c r="K32" s="203">
        <v>0</v>
      </c>
      <c r="L32" s="203">
        <v>0</v>
      </c>
      <c r="M32" s="203">
        <v>0</v>
      </c>
      <c r="N32" s="203">
        <v>0</v>
      </c>
      <c r="O32" s="203">
        <v>0</v>
      </c>
      <c r="P32" s="238">
        <v>0</v>
      </c>
      <c r="Q32" s="238">
        <v>13</v>
      </c>
      <c r="R32" s="238">
        <v>0</v>
      </c>
      <c r="S32" s="238">
        <v>0</v>
      </c>
      <c r="T32" s="238">
        <v>0</v>
      </c>
      <c r="U32" s="238">
        <v>0</v>
      </c>
      <c r="V32" s="238">
        <v>0</v>
      </c>
      <c r="W32" s="238">
        <v>0</v>
      </c>
      <c r="X32" s="238">
        <v>0</v>
      </c>
      <c r="Y32" s="238">
        <v>0</v>
      </c>
      <c r="Z32" s="238">
        <v>0</v>
      </c>
      <c r="AA32" s="238">
        <v>0</v>
      </c>
      <c r="AB32" s="205">
        <f t="shared" si="7"/>
        <v>24.5</v>
      </c>
      <c r="AC32" s="206">
        <f t="shared" si="8"/>
        <v>13</v>
      </c>
      <c r="AD32" s="206">
        <f t="shared" si="9"/>
        <v>0</v>
      </c>
      <c r="AE32" s="206">
        <f t="shared" si="10"/>
        <v>0</v>
      </c>
      <c r="AF32" s="206">
        <f t="shared" si="11"/>
        <v>0</v>
      </c>
      <c r="AG32" s="207">
        <f t="shared" si="12"/>
        <v>0</v>
      </c>
      <c r="AH32" s="209">
        <f t="shared" si="13"/>
        <v>0.81666666666666665</v>
      </c>
      <c r="AI32" s="210">
        <f t="shared" si="14"/>
        <v>0.65</v>
      </c>
      <c r="AJ32" s="210">
        <f t="shared" si="15"/>
        <v>0</v>
      </c>
      <c r="AK32" s="210">
        <f t="shared" si="16"/>
        <v>0</v>
      </c>
      <c r="AL32" s="210">
        <f t="shared" si="17"/>
        <v>0</v>
      </c>
      <c r="AM32" s="212">
        <f t="shared" si="18"/>
        <v>0</v>
      </c>
      <c r="AN32" s="217">
        <f>IF(OR(GradeSheet!$M21="W (Withdrawn)", GradeSheet!$M21="I (Incomplete)"), 0, IF(AH32&gt;=65%, 1, 0))</f>
        <v>1</v>
      </c>
      <c r="AO32" s="131">
        <f>IF(OR(GradeSheet!$M21="W (Withdrawn)", GradeSheet!$M21="I (Incomplete)"), 0, IF(AI32&gt;=65%, 1, 0))</f>
        <v>1</v>
      </c>
      <c r="AP32" s="131">
        <f>IF(OR(GradeSheet!$M21="W (Withdrawn)", GradeSheet!$M21="I (Incomplete)"), 0, IF(AJ32&gt;=65%, 1, 0))</f>
        <v>0</v>
      </c>
      <c r="AQ32" s="131">
        <f>IF(OR(GradeSheet!$M21="W (Withdrawn)", GradeSheet!$M21="I (Incomplete)"), 0, IF(AK32&gt;=65%, 1, 0))</f>
        <v>0</v>
      </c>
      <c r="AR32" s="131">
        <f>IF(OR(GradeSheet!$M21="W (Withdrawn)", GradeSheet!$M21="I (Incomplete)"), 0, IF(AL32&gt;=65%, 1, 0))</f>
        <v>0</v>
      </c>
      <c r="AS32" s="218">
        <f>IF(OR(GradeSheet!$M21="W (Withdrawn)", GradeSheet!$M21="I (Incomplete)"), 0, IF(AM32&gt;=65%, 1, 0))</f>
        <v>0</v>
      </c>
      <c r="AT32" s="128"/>
      <c r="AU32" s="211">
        <f t="array" ref="AU32">IF($AT$15=0,0,MMULT($AH32:$AM32, AT$9:AT$14)/$AT$15)</f>
        <v>0.73333333333333339</v>
      </c>
      <c r="AV32" s="130">
        <f t="array" ref="AV32">IF($AU$15=0,0,MMULT($AH32:$AM32, AU$9:AU$14)/$AU$15)</f>
        <v>0</v>
      </c>
      <c r="AW32" s="130">
        <f t="array" ref="AW32">IF($AV$15=0,0,MMULT($AH32:$AM32, AV$9:AV$14)/$AV$15)</f>
        <v>0.81666666666666665</v>
      </c>
      <c r="AX32" s="130">
        <f t="array" ref="AX32">IF($AW$15=0,0,MMULT($AH32:$AM32, AW$9:AW$14)/$AW$15)</f>
        <v>0.65</v>
      </c>
      <c r="AY32" s="130">
        <f t="array" ref="AY32">IF($AX$15=0,0,MMULT($AH32:$AM32, AX$9:AX$14)/$AX$15)</f>
        <v>0</v>
      </c>
      <c r="AZ32" s="130">
        <f t="array" ref="AZ32">IF($AY$15=0,0,MMULT($AH32:$AM32, AY$9:AY$14)/$AY$15)</f>
        <v>0</v>
      </c>
      <c r="BA32" s="130">
        <f t="array" ref="BA32">IF($AZ$15=0,0,MMULT($AH32:$AM32, AZ$9:AZ$14)/$AZ$15)</f>
        <v>0</v>
      </c>
      <c r="BB32" s="130">
        <f t="array" ref="BB32">IF($BA$15=0,0,MMULT($AH32:$AM32, BA$9:BA$14)/$BA$15)</f>
        <v>0</v>
      </c>
      <c r="BC32" s="130">
        <f t="array" ref="BC32">IF($BB$15=0,0,MMULT($AH32:$AM32, BB$9:BB$14)/$BB$15)</f>
        <v>0.73333333333333339</v>
      </c>
      <c r="BD32" s="130">
        <f t="array" ref="BD32">IF($BC$15=0,0,MMULT($AH32:$AM32, BC$9:BC$14)/$BC$15)</f>
        <v>0.73333333333333339</v>
      </c>
      <c r="BE32" s="130">
        <f t="array" ref="BE32">IF($BD$15=0,0,MMULT($AH32:$AM32, BD$9:BD$14)/$BD$15)</f>
        <v>0</v>
      </c>
      <c r="BF32" s="234">
        <f t="array" ref="BF32">IF($BE$15=0,0,MMULT($AH32:$AM32, BE$9:BE$14)/$BE$15)</f>
        <v>0</v>
      </c>
      <c r="BG32" s="213">
        <f>IF(OR(GradeSheet!$M21="W (Withdrawn)", GradeSheet!$M21="I (Incomplete)"), 0, IF(AU32&gt;=65%, 1, 0))</f>
        <v>1</v>
      </c>
      <c r="BH32" s="131">
        <f>IF(OR(GradeSheet!$M21="W (Withdrawn)", GradeSheet!$M21="I (Incomplete)"), 0, IF(AV32&gt;=65%, 1, 0))</f>
        <v>0</v>
      </c>
      <c r="BI32" s="131">
        <f>IF(OR(GradeSheet!$M21="W (Withdrawn)", GradeSheet!$M21="I (Incomplete)"), 0, IF(AW32&gt;=65%, 1, 0))</f>
        <v>1</v>
      </c>
      <c r="BJ32" s="131">
        <f>IF(OR(GradeSheet!$M21="W (Withdrawn)", GradeSheet!$M21="I (Incomplete)"), 0, IF(AX32&gt;=65%, 1, 0))</f>
        <v>1</v>
      </c>
      <c r="BK32" s="131">
        <f>IF(OR(GradeSheet!$M21="W (Withdrawn)", GradeSheet!$M21="I (Incomplete)"), 0, IF(AY32&gt;=65%, 1, 0))</f>
        <v>0</v>
      </c>
      <c r="BL32" s="131">
        <f>IF(OR(GradeSheet!$M21="W (Withdrawn)", GradeSheet!$M21="I (Incomplete)"), 0, IF(AZ32&gt;=65%, 1, 0))</f>
        <v>0</v>
      </c>
      <c r="BM32" s="131">
        <f>IF(OR(GradeSheet!$M21="W (Withdrawn)", GradeSheet!$M21="I (Incomplete)"), 0, IF(BA32&gt;=65%, 1, 0))</f>
        <v>0</v>
      </c>
      <c r="BN32" s="131">
        <f>IF(OR(GradeSheet!$M21="W (Withdrawn)", GradeSheet!$M21="I (Incomplete)"), 0, IF(BB32&gt;=65%, 1, 0))</f>
        <v>0</v>
      </c>
      <c r="BO32" s="131">
        <f>IF(OR(GradeSheet!$M21="W (Withdrawn)", GradeSheet!$M21="I (Incomplete)"), 0, IF(BC32&gt;=65%, 1, 0))</f>
        <v>1</v>
      </c>
      <c r="BP32" s="131">
        <f>IF(OR(GradeSheet!$M21="W (Withdrawn)", GradeSheet!$M21="I (Incomplete)"), 0, IF(BD32&gt;=65%, 1, 0))</f>
        <v>1</v>
      </c>
      <c r="BQ32" s="131">
        <f>IF(OR(GradeSheet!$M21="W (Withdrawn)", GradeSheet!$M21="I (Incomplete)"), 0, IF(BE32&gt;=65%, 1, 0))</f>
        <v>0</v>
      </c>
      <c r="BR32" s="218">
        <f>IF(OR(GradeSheet!$M21="W (Withdrawn)", GradeSheet!$M21="I (Incomplete)"), 0, IF(BF32&gt;=65%, 1, 0))</f>
        <v>0</v>
      </c>
    </row>
    <row r="33" spans="1:70" ht="15.75" customHeight="1" thickBot="1">
      <c r="A33" s="156">
        <v>13</v>
      </c>
      <c r="B33" s="140">
        <f>GradeSheet!B22</f>
        <v>191014073</v>
      </c>
      <c r="C33" s="160" t="str">
        <f>GradeSheet!C22</f>
        <v>Nafis Fuad Shad</v>
      </c>
      <c r="D33" s="203">
        <v>0</v>
      </c>
      <c r="E33" s="203">
        <v>0</v>
      </c>
      <c r="F33" s="203">
        <v>0</v>
      </c>
      <c r="G33" s="203">
        <v>0</v>
      </c>
      <c r="H33" s="203">
        <v>0</v>
      </c>
      <c r="I33" s="203">
        <v>0</v>
      </c>
      <c r="J33" s="203">
        <v>26</v>
      </c>
      <c r="K33" s="203">
        <v>0</v>
      </c>
      <c r="L33" s="203">
        <v>0</v>
      </c>
      <c r="M33" s="203">
        <v>0</v>
      </c>
      <c r="N33" s="203">
        <v>0</v>
      </c>
      <c r="O33" s="203">
        <v>0</v>
      </c>
      <c r="P33" s="238">
        <v>0</v>
      </c>
      <c r="Q33" s="238">
        <v>15</v>
      </c>
      <c r="R33" s="238">
        <v>0</v>
      </c>
      <c r="S33" s="238">
        <v>0</v>
      </c>
      <c r="T33" s="238">
        <v>0</v>
      </c>
      <c r="U33" s="238">
        <v>0</v>
      </c>
      <c r="V33" s="238">
        <v>0</v>
      </c>
      <c r="W33" s="238">
        <v>0</v>
      </c>
      <c r="X33" s="238">
        <v>0</v>
      </c>
      <c r="Y33" s="238">
        <v>0</v>
      </c>
      <c r="Z33" s="238">
        <v>0</v>
      </c>
      <c r="AA33" s="238">
        <v>0</v>
      </c>
      <c r="AB33" s="205">
        <f t="shared" si="7"/>
        <v>26</v>
      </c>
      <c r="AC33" s="206">
        <f t="shared" si="8"/>
        <v>15</v>
      </c>
      <c r="AD33" s="206">
        <f t="shared" si="9"/>
        <v>0</v>
      </c>
      <c r="AE33" s="206">
        <f t="shared" si="10"/>
        <v>0</v>
      </c>
      <c r="AF33" s="206">
        <f t="shared" si="11"/>
        <v>0</v>
      </c>
      <c r="AG33" s="207">
        <f t="shared" si="12"/>
        <v>0</v>
      </c>
      <c r="AH33" s="209">
        <f t="shared" si="13"/>
        <v>0.8666666666666667</v>
      </c>
      <c r="AI33" s="210">
        <f t="shared" si="14"/>
        <v>0.75</v>
      </c>
      <c r="AJ33" s="210">
        <f t="shared" si="15"/>
        <v>0</v>
      </c>
      <c r="AK33" s="210">
        <f t="shared" si="16"/>
        <v>0</v>
      </c>
      <c r="AL33" s="210">
        <f t="shared" si="17"/>
        <v>0</v>
      </c>
      <c r="AM33" s="212">
        <f t="shared" si="18"/>
        <v>0</v>
      </c>
      <c r="AN33" s="217">
        <f>IF(OR(GradeSheet!$M22="W (Withdrawn)", GradeSheet!$M22="I (Incomplete)"), 0, IF(AH33&gt;=65%, 1, 0))</f>
        <v>1</v>
      </c>
      <c r="AO33" s="131">
        <f>IF(OR(GradeSheet!$M22="W (Withdrawn)", GradeSheet!$M22="I (Incomplete)"), 0, IF(AI33&gt;=65%, 1, 0))</f>
        <v>1</v>
      </c>
      <c r="AP33" s="131">
        <f>IF(OR(GradeSheet!$M22="W (Withdrawn)", GradeSheet!$M22="I (Incomplete)"), 0, IF(AJ33&gt;=65%, 1, 0))</f>
        <v>0</v>
      </c>
      <c r="AQ33" s="131">
        <f>IF(OR(GradeSheet!$M22="W (Withdrawn)", GradeSheet!$M22="I (Incomplete)"), 0, IF(AK33&gt;=65%, 1, 0))</f>
        <v>0</v>
      </c>
      <c r="AR33" s="131">
        <f>IF(OR(GradeSheet!$M22="W (Withdrawn)", GradeSheet!$M22="I (Incomplete)"), 0, IF(AL33&gt;=65%, 1, 0))</f>
        <v>0</v>
      </c>
      <c r="AS33" s="218">
        <f>IF(OR(GradeSheet!$M22="W (Withdrawn)", GradeSheet!$M22="I (Incomplete)"), 0, IF(AM33&gt;=65%, 1, 0))</f>
        <v>0</v>
      </c>
      <c r="AT33" s="128"/>
      <c r="AU33" s="211">
        <f t="array" ref="AU33">IF($AT$15=0,0,MMULT($AH33:$AM33, AT$9:AT$14)/$AT$15)</f>
        <v>0.80833333333333335</v>
      </c>
      <c r="AV33" s="130">
        <f t="array" ref="AV33">IF($AU$15=0,0,MMULT($AH33:$AM33, AU$9:AU$14)/$AU$15)</f>
        <v>0</v>
      </c>
      <c r="AW33" s="130">
        <f t="array" ref="AW33">IF($AV$15=0,0,MMULT($AH33:$AM33, AV$9:AV$14)/$AV$15)</f>
        <v>0.8666666666666667</v>
      </c>
      <c r="AX33" s="130">
        <f t="array" ref="AX33">IF($AW$15=0,0,MMULT($AH33:$AM33, AW$9:AW$14)/$AW$15)</f>
        <v>0.75</v>
      </c>
      <c r="AY33" s="130">
        <f t="array" ref="AY33">IF($AX$15=0,0,MMULT($AH33:$AM33, AX$9:AX$14)/$AX$15)</f>
        <v>0</v>
      </c>
      <c r="AZ33" s="130">
        <f t="array" ref="AZ33">IF($AY$15=0,0,MMULT($AH33:$AM33, AY$9:AY$14)/$AY$15)</f>
        <v>0</v>
      </c>
      <c r="BA33" s="130">
        <f t="array" ref="BA33">IF($AZ$15=0,0,MMULT($AH33:$AM33, AZ$9:AZ$14)/$AZ$15)</f>
        <v>0</v>
      </c>
      <c r="BB33" s="130">
        <f t="array" ref="BB33">IF($BA$15=0,0,MMULT($AH33:$AM33, BA$9:BA$14)/$BA$15)</f>
        <v>0</v>
      </c>
      <c r="BC33" s="130">
        <f t="array" ref="BC33">IF($BB$15=0,0,MMULT($AH33:$AM33, BB$9:BB$14)/$BB$15)</f>
        <v>0.80833333333333335</v>
      </c>
      <c r="BD33" s="130">
        <f t="array" ref="BD33">IF($BC$15=0,0,MMULT($AH33:$AM33, BC$9:BC$14)/$BC$15)</f>
        <v>0.80833333333333335</v>
      </c>
      <c r="BE33" s="130">
        <f t="array" ref="BE33">IF($BD$15=0,0,MMULT($AH33:$AM33, BD$9:BD$14)/$BD$15)</f>
        <v>0</v>
      </c>
      <c r="BF33" s="234">
        <f t="array" ref="BF33">IF($BE$15=0,0,MMULT($AH33:$AM33, BE$9:BE$14)/$BE$15)</f>
        <v>0</v>
      </c>
      <c r="BG33" s="213">
        <f>IF(OR(GradeSheet!$M22="W (Withdrawn)", GradeSheet!$M22="I (Incomplete)"), 0, IF(AU33&gt;=65%, 1, 0))</f>
        <v>1</v>
      </c>
      <c r="BH33" s="131">
        <f>IF(OR(GradeSheet!$M22="W (Withdrawn)", GradeSheet!$M22="I (Incomplete)"), 0, IF(AV33&gt;=65%, 1, 0))</f>
        <v>0</v>
      </c>
      <c r="BI33" s="131">
        <f>IF(OR(GradeSheet!$M22="W (Withdrawn)", GradeSheet!$M22="I (Incomplete)"), 0, IF(AW33&gt;=65%, 1, 0))</f>
        <v>1</v>
      </c>
      <c r="BJ33" s="131">
        <f>IF(OR(GradeSheet!$M22="W (Withdrawn)", GradeSheet!$M22="I (Incomplete)"), 0, IF(AX33&gt;=65%, 1, 0))</f>
        <v>1</v>
      </c>
      <c r="BK33" s="131">
        <f>IF(OR(GradeSheet!$M22="W (Withdrawn)", GradeSheet!$M22="I (Incomplete)"), 0, IF(AY33&gt;=65%, 1, 0))</f>
        <v>0</v>
      </c>
      <c r="BL33" s="131">
        <f>IF(OR(GradeSheet!$M22="W (Withdrawn)", GradeSheet!$M22="I (Incomplete)"), 0, IF(AZ33&gt;=65%, 1, 0))</f>
        <v>0</v>
      </c>
      <c r="BM33" s="131">
        <f>IF(OR(GradeSheet!$M22="W (Withdrawn)", GradeSheet!$M22="I (Incomplete)"), 0, IF(BA33&gt;=65%, 1, 0))</f>
        <v>0</v>
      </c>
      <c r="BN33" s="131">
        <f>IF(OR(GradeSheet!$M22="W (Withdrawn)", GradeSheet!$M22="I (Incomplete)"), 0, IF(BB33&gt;=65%, 1, 0))</f>
        <v>0</v>
      </c>
      <c r="BO33" s="131">
        <f>IF(OR(GradeSheet!$M22="W (Withdrawn)", GradeSheet!$M22="I (Incomplete)"), 0, IF(BC33&gt;=65%, 1, 0))</f>
        <v>1</v>
      </c>
      <c r="BP33" s="131">
        <f>IF(OR(GradeSheet!$M22="W (Withdrawn)", GradeSheet!$M22="I (Incomplete)"), 0, IF(BD33&gt;=65%, 1, 0))</f>
        <v>1</v>
      </c>
      <c r="BQ33" s="131">
        <f>IF(OR(GradeSheet!$M22="W (Withdrawn)", GradeSheet!$M22="I (Incomplete)"), 0, IF(BE33&gt;=65%, 1, 0))</f>
        <v>0</v>
      </c>
      <c r="BR33" s="218">
        <f>IF(OR(GradeSheet!$M22="W (Withdrawn)", GradeSheet!$M22="I (Incomplete)"), 0, IF(BF33&gt;=65%, 1, 0))</f>
        <v>0</v>
      </c>
    </row>
    <row r="34" spans="1:70" s="192" customFormat="1" ht="15.75" customHeight="1">
      <c r="A34" s="155">
        <v>14</v>
      </c>
      <c r="B34" s="140">
        <f>GradeSheet!B23</f>
        <v>193014041</v>
      </c>
      <c r="C34" s="160" t="str">
        <f>GradeSheet!C23</f>
        <v>Naser Abdullah Alam</v>
      </c>
      <c r="D34" s="203">
        <v>0</v>
      </c>
      <c r="E34" s="203">
        <v>0</v>
      </c>
      <c r="F34" s="203">
        <v>0</v>
      </c>
      <c r="G34" s="203">
        <v>0</v>
      </c>
      <c r="H34" s="203">
        <v>0</v>
      </c>
      <c r="I34" s="203">
        <v>0</v>
      </c>
      <c r="J34" s="203">
        <v>27.5</v>
      </c>
      <c r="K34" s="203">
        <v>0</v>
      </c>
      <c r="L34" s="203">
        <v>0</v>
      </c>
      <c r="M34" s="203">
        <v>0</v>
      </c>
      <c r="N34" s="203">
        <v>0</v>
      </c>
      <c r="O34" s="203">
        <v>0</v>
      </c>
      <c r="P34" s="238">
        <v>0</v>
      </c>
      <c r="Q34" s="238">
        <v>16</v>
      </c>
      <c r="R34" s="238">
        <v>0</v>
      </c>
      <c r="S34" s="238">
        <v>0</v>
      </c>
      <c r="T34" s="238">
        <v>0</v>
      </c>
      <c r="U34" s="238">
        <v>0</v>
      </c>
      <c r="V34" s="238">
        <v>0</v>
      </c>
      <c r="W34" s="238">
        <v>0</v>
      </c>
      <c r="X34" s="238">
        <v>0</v>
      </c>
      <c r="Y34" s="238">
        <v>0</v>
      </c>
      <c r="Z34" s="238">
        <v>0</v>
      </c>
      <c r="AA34" s="238">
        <v>0</v>
      </c>
      <c r="AB34" s="205">
        <f t="shared" si="7"/>
        <v>27.5</v>
      </c>
      <c r="AC34" s="206">
        <f t="shared" si="8"/>
        <v>16</v>
      </c>
      <c r="AD34" s="206">
        <f t="shared" si="9"/>
        <v>0</v>
      </c>
      <c r="AE34" s="206">
        <f t="shared" si="10"/>
        <v>0</v>
      </c>
      <c r="AF34" s="206">
        <f t="shared" si="11"/>
        <v>0</v>
      </c>
      <c r="AG34" s="207">
        <f t="shared" si="12"/>
        <v>0</v>
      </c>
      <c r="AH34" s="209">
        <f t="shared" si="13"/>
        <v>0.91666666666666663</v>
      </c>
      <c r="AI34" s="210">
        <f t="shared" si="14"/>
        <v>0.8</v>
      </c>
      <c r="AJ34" s="210">
        <f t="shared" si="15"/>
        <v>0</v>
      </c>
      <c r="AK34" s="210">
        <f t="shared" si="16"/>
        <v>0</v>
      </c>
      <c r="AL34" s="210">
        <f t="shared" si="17"/>
        <v>0</v>
      </c>
      <c r="AM34" s="212">
        <f t="shared" si="18"/>
        <v>0</v>
      </c>
      <c r="AN34" s="217">
        <f>IF(OR(GradeSheet!$M23="W (Withdrawn)", GradeSheet!$M23="I (Incomplete)"), 0, IF(AH34&gt;=65%, 1, 0))</f>
        <v>1</v>
      </c>
      <c r="AO34" s="131">
        <f>IF(OR(GradeSheet!$M23="W (Withdrawn)", GradeSheet!$M23="I (Incomplete)"), 0, IF(AI34&gt;=65%, 1, 0))</f>
        <v>1</v>
      </c>
      <c r="AP34" s="131">
        <f>IF(OR(GradeSheet!$M23="W (Withdrawn)", GradeSheet!$M23="I (Incomplete)"), 0, IF(AJ34&gt;=65%, 1, 0))</f>
        <v>0</v>
      </c>
      <c r="AQ34" s="131">
        <f>IF(OR(GradeSheet!$M23="W (Withdrawn)", GradeSheet!$M23="I (Incomplete)"), 0, IF(AK34&gt;=65%, 1, 0))</f>
        <v>0</v>
      </c>
      <c r="AR34" s="131">
        <f>IF(OR(GradeSheet!$M23="W (Withdrawn)", GradeSheet!$M23="I (Incomplete)"), 0, IF(AL34&gt;=65%, 1, 0))</f>
        <v>0</v>
      </c>
      <c r="AS34" s="218">
        <f>IF(OR(GradeSheet!$M23="W (Withdrawn)", GradeSheet!$M23="I (Incomplete)"), 0, IF(AM34&gt;=65%, 1, 0))</f>
        <v>0</v>
      </c>
      <c r="AT34" s="128"/>
      <c r="AU34" s="211">
        <f t="array" ref="AU34">IF($AT$15=0,0,MMULT($AH34:$AM34, AT$9:AT$14)/$AT$15)</f>
        <v>0.85833333333333339</v>
      </c>
      <c r="AV34" s="130">
        <f t="array" ref="AV34">IF($AU$15=0,0,MMULT($AH34:$AM34, AU$9:AU$14)/$AU$15)</f>
        <v>0</v>
      </c>
      <c r="AW34" s="130">
        <f t="array" ref="AW34">IF($AV$15=0,0,MMULT($AH34:$AM34, AV$9:AV$14)/$AV$15)</f>
        <v>0.91666666666666663</v>
      </c>
      <c r="AX34" s="130">
        <f t="array" ref="AX34">IF($AW$15=0,0,MMULT($AH34:$AM34, AW$9:AW$14)/$AW$15)</f>
        <v>0.8</v>
      </c>
      <c r="AY34" s="130">
        <f t="array" ref="AY34">IF($AX$15=0,0,MMULT($AH34:$AM34, AX$9:AX$14)/$AX$15)</f>
        <v>0</v>
      </c>
      <c r="AZ34" s="130">
        <f t="array" ref="AZ34">IF($AY$15=0,0,MMULT($AH34:$AM34, AY$9:AY$14)/$AY$15)</f>
        <v>0</v>
      </c>
      <c r="BA34" s="130">
        <f t="array" ref="BA34">IF($AZ$15=0,0,MMULT($AH34:$AM34, AZ$9:AZ$14)/$AZ$15)</f>
        <v>0</v>
      </c>
      <c r="BB34" s="130">
        <f t="array" ref="BB34">IF($BA$15=0,0,MMULT($AH34:$AM34, BA$9:BA$14)/$BA$15)</f>
        <v>0</v>
      </c>
      <c r="BC34" s="130">
        <f t="array" ref="BC34">IF($BB$15=0,0,MMULT($AH34:$AM34, BB$9:BB$14)/$BB$15)</f>
        <v>0.85833333333333339</v>
      </c>
      <c r="BD34" s="130">
        <f t="array" ref="BD34">IF($BC$15=0,0,MMULT($AH34:$AM34, BC$9:BC$14)/$BC$15)</f>
        <v>0.85833333333333339</v>
      </c>
      <c r="BE34" s="130">
        <f t="array" ref="BE34">IF($BD$15=0,0,MMULT($AH34:$AM34, BD$9:BD$14)/$BD$15)</f>
        <v>0</v>
      </c>
      <c r="BF34" s="234">
        <f t="array" ref="BF34">IF($BE$15=0,0,MMULT($AH34:$AM34, BE$9:BE$14)/$BE$15)</f>
        <v>0</v>
      </c>
      <c r="BG34" s="213">
        <f>IF(OR(GradeSheet!$M23="W (Withdrawn)", GradeSheet!$M23="I (Incomplete)"), 0, IF(AU34&gt;=65%, 1, 0))</f>
        <v>1</v>
      </c>
      <c r="BH34" s="131">
        <f>IF(OR(GradeSheet!$M23="W (Withdrawn)", GradeSheet!$M23="I (Incomplete)"), 0, IF(AV34&gt;=65%, 1, 0))</f>
        <v>0</v>
      </c>
      <c r="BI34" s="131">
        <f>IF(OR(GradeSheet!$M23="W (Withdrawn)", GradeSheet!$M23="I (Incomplete)"), 0, IF(AW34&gt;=65%, 1, 0))</f>
        <v>1</v>
      </c>
      <c r="BJ34" s="131">
        <f>IF(OR(GradeSheet!$M23="W (Withdrawn)", GradeSheet!$M23="I (Incomplete)"), 0, IF(AX34&gt;=65%, 1, 0))</f>
        <v>1</v>
      </c>
      <c r="BK34" s="131">
        <f>IF(OR(GradeSheet!$M23="W (Withdrawn)", GradeSheet!$M23="I (Incomplete)"), 0, IF(AY34&gt;=65%, 1, 0))</f>
        <v>0</v>
      </c>
      <c r="BL34" s="131">
        <f>IF(OR(GradeSheet!$M23="W (Withdrawn)", GradeSheet!$M23="I (Incomplete)"), 0, IF(AZ34&gt;=65%, 1, 0))</f>
        <v>0</v>
      </c>
      <c r="BM34" s="131">
        <f>IF(OR(GradeSheet!$M23="W (Withdrawn)", GradeSheet!$M23="I (Incomplete)"), 0, IF(BA34&gt;=65%, 1, 0))</f>
        <v>0</v>
      </c>
      <c r="BN34" s="131">
        <f>IF(OR(GradeSheet!$M23="W (Withdrawn)", GradeSheet!$M23="I (Incomplete)"), 0, IF(BB34&gt;=65%, 1, 0))</f>
        <v>0</v>
      </c>
      <c r="BO34" s="131">
        <f>IF(OR(GradeSheet!$M23="W (Withdrawn)", GradeSheet!$M23="I (Incomplete)"), 0, IF(BC34&gt;=65%, 1, 0))</f>
        <v>1</v>
      </c>
      <c r="BP34" s="131">
        <f>IF(OR(GradeSheet!$M23="W (Withdrawn)", GradeSheet!$M23="I (Incomplete)"), 0, IF(BD34&gt;=65%, 1, 0))</f>
        <v>1</v>
      </c>
      <c r="BQ34" s="131">
        <f>IF(OR(GradeSheet!$M23="W (Withdrawn)", GradeSheet!$M23="I (Incomplete)"), 0, IF(BE34&gt;=65%, 1, 0))</f>
        <v>0</v>
      </c>
      <c r="BR34" s="218">
        <f>IF(OR(GradeSheet!$M23="W (Withdrawn)", GradeSheet!$M23="I (Incomplete)"), 0, IF(BF34&gt;=65%, 1, 0))</f>
        <v>0</v>
      </c>
    </row>
    <row r="35" spans="1:70" ht="15.75" customHeight="1" thickBot="1">
      <c r="A35" s="11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65" t="s">
        <v>149</v>
      </c>
      <c r="AO35" s="266"/>
      <c r="AP35" s="266"/>
      <c r="AQ35" s="266"/>
      <c r="AR35" s="266"/>
      <c r="AS35" s="267"/>
      <c r="AT35" s="33"/>
      <c r="AU35" s="120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265" t="s">
        <v>150</v>
      </c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6"/>
    </row>
    <row r="36" spans="1:70" ht="15.75" customHeight="1" thickBot="1">
      <c r="A36" s="121">
        <f>COUNTA(A21:A34)</f>
        <v>14</v>
      </c>
      <c r="B36" s="275" t="s">
        <v>151</v>
      </c>
      <c r="C36" s="270"/>
      <c r="D36" s="122">
        <f>AVERAGE(D21:D34)</f>
        <v>0</v>
      </c>
      <c r="E36" s="122">
        <f>AVERAGE(E21:E34)</f>
        <v>0</v>
      </c>
      <c r="F36" s="122">
        <f>AVERAGE(F21:F34)</f>
        <v>0</v>
      </c>
      <c r="G36" s="122">
        <f>AVERAGE(G21:G34)</f>
        <v>0</v>
      </c>
      <c r="H36" s="122">
        <f>AVERAGE(H21:H34)</f>
        <v>0</v>
      </c>
      <c r="I36" s="123">
        <f>AVERAGE(I21:I34)</f>
        <v>0</v>
      </c>
      <c r="J36" s="122">
        <f>AVERAGE(J21:J34)</f>
        <v>17</v>
      </c>
      <c r="K36" s="122">
        <f>AVERAGE(K21:K34)</f>
        <v>0</v>
      </c>
      <c r="L36" s="122">
        <f>AVERAGE(L21:L34)</f>
        <v>0</v>
      </c>
      <c r="M36" s="122">
        <f>AVERAGE(M21:M34)</f>
        <v>0</v>
      </c>
      <c r="N36" s="122">
        <f>AVERAGE(N21:N34)</f>
        <v>0</v>
      </c>
      <c r="O36" s="122">
        <f>AVERAGE(O21:O34)</f>
        <v>0</v>
      </c>
      <c r="P36" s="122">
        <f>AVERAGE(P21:P34)</f>
        <v>0</v>
      </c>
      <c r="Q36" s="122">
        <f>AVERAGE(Q21:Q34)</f>
        <v>13.214285714285714</v>
      </c>
      <c r="R36" s="122">
        <f>AVERAGE(R21:R34)</f>
        <v>0</v>
      </c>
      <c r="S36" s="122">
        <f>AVERAGE(S21:S34)</f>
        <v>0</v>
      </c>
      <c r="T36" s="122">
        <f>AVERAGE(T21:T34)</f>
        <v>0</v>
      </c>
      <c r="U36" s="122">
        <f>AVERAGE(U21:U34)</f>
        <v>0</v>
      </c>
      <c r="V36" s="122">
        <f>AVERAGE(V21:V34)</f>
        <v>0</v>
      </c>
      <c r="W36" s="122">
        <f>AVERAGE(W21:W34)</f>
        <v>0</v>
      </c>
      <c r="X36" s="122">
        <f>AVERAGE(X21:X34)</f>
        <v>0</v>
      </c>
      <c r="Y36" s="122">
        <f>AVERAGE(Y21:Y34)</f>
        <v>0</v>
      </c>
      <c r="Z36" s="122">
        <f>AVERAGE(Z21:Z34)</f>
        <v>0</v>
      </c>
      <c r="AA36" s="122">
        <f>AVERAGE(AA21:AA34)</f>
        <v>0</v>
      </c>
      <c r="AB36" s="122">
        <f>AVERAGE(AB21:AB34)</f>
        <v>17</v>
      </c>
      <c r="AC36" s="122">
        <f>AVERAGE(AC21:AC34)</f>
        <v>13.214285714285714</v>
      </c>
      <c r="AD36" s="122">
        <f>AVERAGE(AD21:AD34)</f>
        <v>0</v>
      </c>
      <c r="AE36" s="122">
        <f>AVERAGE(AE21:AE34)</f>
        <v>0</v>
      </c>
      <c r="AF36" s="122">
        <f>AVERAGE(AF21:AF34)</f>
        <v>0</v>
      </c>
      <c r="AG36" s="122">
        <f>AVERAGE(AG21:AG34)</f>
        <v>0</v>
      </c>
      <c r="AH36" s="60">
        <f>(SUMIFS(AH21:AH34,GradeSheet!$M$10:'GradeSheet'!$M23,"&lt;&gt;W (Withdrawn)",GradeSheet!$M$10:'GradeSheet'!$M23,"&lt;&gt;I (Incomplete)"))/($A$36-GradeSheet!$H$37-GradeSheet!$H$38)</f>
        <v>0.56666666666666676</v>
      </c>
      <c r="AI36" s="60">
        <f>(SUMIFS(AI21:AI34,GradeSheet!$M$10:'GradeSheet'!$M23,"&lt;&gt;W (Withdrawn)",GradeSheet!$M$10:'GradeSheet'!$M23,"&lt;&gt;I (Incomplete)"))/($A$36-GradeSheet!$H$37-GradeSheet!$H$38)</f>
        <v>0.6607142857142857</v>
      </c>
      <c r="AJ36" s="60">
        <f>(SUMIFS(AJ21:AJ34,GradeSheet!$M$10:'GradeSheet'!$M23,"&lt;&gt;W (Withdrawn)",GradeSheet!$M$10:'GradeSheet'!$M23,"&lt;&gt;I (Incomplete)"))/($A$36-GradeSheet!$H$37-GradeSheet!$H$38)</f>
        <v>0</v>
      </c>
      <c r="AK36" s="60">
        <f>(SUMIFS(AK21:AK34,GradeSheet!$M$10:'GradeSheet'!$M23,"&lt;&gt;W (Withdrawn)",GradeSheet!$M$10:'GradeSheet'!$M23,"&lt;&gt;I (Incomplete)"))/($A$36-GradeSheet!$H$37-GradeSheet!$H$38)</f>
        <v>0</v>
      </c>
      <c r="AL36" s="60">
        <f>(SUMIFS(AL21:AL34,GradeSheet!$M$10:'GradeSheet'!$M23,"&lt;&gt;W (Withdrawn)",GradeSheet!$M$10:'GradeSheet'!$M23,"&lt;&gt;I (Incomplete)"))/($A$36-GradeSheet!$H$37-GradeSheet!$H$38)</f>
        <v>0</v>
      </c>
      <c r="AM36" s="60">
        <f>(SUMIFS(AM21:AM34,GradeSheet!$M$10:'GradeSheet'!$M23,"&lt;&gt;W (Withdrawn)",GradeSheet!$M$10:'GradeSheet'!$M23,"&lt;&gt;I (Incomplete)"))/($A$36-GradeSheet!$H$37-GradeSheet!$H$38)</f>
        <v>0</v>
      </c>
      <c r="AN36" s="56">
        <f>SUM(AN21:AN34)</f>
        <v>6</v>
      </c>
      <c r="AO36" s="56">
        <f>SUM(AO21:AO34)</f>
        <v>11</v>
      </c>
      <c r="AP36" s="56">
        <f>SUM(AP21:AP34)</f>
        <v>0</v>
      </c>
      <c r="AQ36" s="56">
        <f>SUM(AQ21:AQ34)</f>
        <v>0</v>
      </c>
      <c r="AR36" s="57">
        <f>SUM(AR21:AR34)</f>
        <v>0</v>
      </c>
      <c r="AS36" s="57">
        <f>SUM(AS21:AS34)</f>
        <v>0</v>
      </c>
      <c r="AT36" s="55"/>
      <c r="AU36" s="60">
        <f>(SUMIFS(AU21:AU34,GradeSheet!$M$10:'GradeSheet'!$M23,"&lt;&gt;W (Withdrawn)",GradeSheet!$M$10:'GradeSheet'!$M23,"&lt;&gt;I (Incomplete)"))/($A$36-GradeSheet!$H$37-GradeSheet!$H$38)</f>
        <v>0.61369047619047623</v>
      </c>
      <c r="AV36" s="60">
        <f>(SUMIFS(AV21:AV34,GradeSheet!$M$10:'GradeSheet'!$M23,"&lt;&gt;W (Withdrawn)",GradeSheet!$M$10:'GradeSheet'!$M23,"&lt;&gt;I (Incomplete)"))/($A$36-GradeSheet!$H$37-GradeSheet!$H$38)</f>
        <v>0</v>
      </c>
      <c r="AW36" s="60">
        <f>(SUMIFS(AW21:AW34,GradeSheet!$M$10:'GradeSheet'!$M23,"&lt;&gt;W (Withdrawn)",GradeSheet!$M$10:'GradeSheet'!$M23,"&lt;&gt;I (Incomplete)"))/($A$36-GradeSheet!$H$37-GradeSheet!$H$38)</f>
        <v>0.56666666666666676</v>
      </c>
      <c r="AX36" s="60">
        <f>(SUMIFS(AX21:AX34,GradeSheet!$M$10:'GradeSheet'!$M23,"&lt;&gt;W (Withdrawn)",GradeSheet!$M$10:'GradeSheet'!$M23,"&lt;&gt;I (Incomplete)"))/($A$36-GradeSheet!$H$37-GradeSheet!$H$38)</f>
        <v>0.6607142857142857</v>
      </c>
      <c r="AY36" s="60">
        <f>(SUMIFS(AY21:AY34,GradeSheet!$M$10:'GradeSheet'!$M23,"&lt;&gt;W (Withdrawn)",GradeSheet!$M$10:'GradeSheet'!$M23,"&lt;&gt;I (Incomplete)"))/($A$36-GradeSheet!$H$37-GradeSheet!$H$38)</f>
        <v>0</v>
      </c>
      <c r="AZ36" s="60">
        <f>(SUMIFS(AZ21:AZ34,GradeSheet!$M$10:'GradeSheet'!$M23,"&lt;&gt;W (Withdrawn)",GradeSheet!$M$10:'GradeSheet'!$M23,"&lt;&gt;I (Incomplete)"))/($A$36-GradeSheet!$H$37-GradeSheet!$H$38)</f>
        <v>0</v>
      </c>
      <c r="BA36" s="60">
        <f>(SUMIFS(BA21:BA34,GradeSheet!$M$10:'GradeSheet'!$M23,"&lt;&gt;W (Withdrawn)",GradeSheet!$M$10:'GradeSheet'!$M23,"&lt;&gt;I (Incomplete)"))/($A$36-GradeSheet!$H$37-GradeSheet!$H$38)</f>
        <v>0</v>
      </c>
      <c r="BB36" s="60">
        <f>(SUMIFS(BB21:BB34,GradeSheet!$M$10:'GradeSheet'!$M23,"&lt;&gt;W (Withdrawn)",GradeSheet!$M$10:'GradeSheet'!$M23,"&lt;&gt;I (Incomplete)"))/($A$36-GradeSheet!$H$37-GradeSheet!$H$38)</f>
        <v>0</v>
      </c>
      <c r="BC36" s="60">
        <f>(SUMIFS(BC21:BC34,GradeSheet!$M$10:'GradeSheet'!$M23,"&lt;&gt;W (Withdrawn)",GradeSheet!$M$10:'GradeSheet'!$M23,"&lt;&gt;I (Incomplete)"))/($A$36-GradeSheet!$H$37-GradeSheet!$H$38)</f>
        <v>0.61369047619047623</v>
      </c>
      <c r="BD36" s="60">
        <f>(SUMIFS(BD21:BD34,GradeSheet!$M$10:'GradeSheet'!$M23,"&lt;&gt;W (Withdrawn)",GradeSheet!$M$10:'GradeSheet'!$M23,"&lt;&gt;I (Incomplete)"))/($A$36-GradeSheet!$H$37-GradeSheet!$H$38)</f>
        <v>0.61369047619047623</v>
      </c>
      <c r="BE36" s="60">
        <f>(SUMIFS(BE21:BE34,GradeSheet!$M$10:'GradeSheet'!$M23,"&lt;&gt;W (Withdrawn)",GradeSheet!$M$10:'GradeSheet'!$M23,"&lt;&gt;I (Incomplete)"))/($A$36-GradeSheet!$H$37-GradeSheet!$H$38)</f>
        <v>0</v>
      </c>
      <c r="BF36" s="60">
        <f>(SUMIFS(BF21:BF34,GradeSheet!$M$10:'GradeSheet'!$M23,"&lt;&gt;W (Withdrawn)",GradeSheet!$M$10:'GradeSheet'!$M23,"&lt;&gt;I (Incomplete)"))/($A$36-GradeSheet!$H$37-GradeSheet!$H$38)</f>
        <v>0</v>
      </c>
      <c r="BG36" s="56">
        <f>SUM(BG21:BG34)</f>
        <v>9</v>
      </c>
      <c r="BH36" s="56">
        <f>SUM(BH21:BH34)</f>
        <v>0</v>
      </c>
      <c r="BI36" s="56">
        <f>SUM(BI21:BI34)</f>
        <v>6</v>
      </c>
      <c r="BJ36" s="56">
        <f>SUM(BJ21:BJ34)</f>
        <v>11</v>
      </c>
      <c r="BK36" s="57">
        <f>SUM(BK21:BK34)</f>
        <v>0</v>
      </c>
      <c r="BL36" s="57">
        <f>SUM(BL21:BL34)</f>
        <v>0</v>
      </c>
      <c r="BM36" s="57">
        <f>SUM(BM21:BM34)</f>
        <v>0</v>
      </c>
      <c r="BN36" s="57">
        <f>SUM(BN21:BN34)</f>
        <v>0</v>
      </c>
      <c r="BO36" s="57">
        <f>SUM(BO21:BO34)</f>
        <v>9</v>
      </c>
      <c r="BP36" s="57">
        <f>SUM(BP21:BP34)</f>
        <v>9</v>
      </c>
      <c r="BQ36" s="57">
        <f>SUM(BQ21:BQ34)</f>
        <v>0</v>
      </c>
      <c r="BR36" s="124">
        <f>SUM(BR21:BR34)</f>
        <v>0</v>
      </c>
    </row>
    <row r="37" spans="1:7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25"/>
      <c r="AI38" s="125"/>
      <c r="AJ38" s="125"/>
      <c r="AK38" s="125"/>
      <c r="AL38" s="125"/>
      <c r="AM38" s="125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2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194" t="s">
        <v>158</v>
      </c>
      <c r="C40" s="195" t="str">
        <f>GradeSheet!$H$5</f>
        <v>Satyaki Das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257" t="str">
        <f>GradeSheet!$B$39</f>
        <v>Lecturer</v>
      </c>
      <c r="C41" s="25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182"/>
      <c r="BG41" s="183"/>
      <c r="BH41" s="184"/>
      <c r="BI41" s="184"/>
      <c r="BJ41" s="184"/>
      <c r="BK41" s="184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257" t="str">
        <f>GradeSheet!$B$40</f>
        <v>Department of CSE, ULAB</v>
      </c>
      <c r="C42" s="25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185"/>
      <c r="BG42" s="185"/>
      <c r="BH42" s="184"/>
      <c r="BI42" s="184"/>
      <c r="BJ42" s="184"/>
      <c r="BK42" s="184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2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5"/>
      <c r="BG43" s="185"/>
      <c r="BH43" s="184"/>
      <c r="BI43" s="184"/>
      <c r="BJ43" s="184"/>
      <c r="BK43" s="184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2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5"/>
      <c r="BG44" s="185"/>
      <c r="BH44" s="184"/>
      <c r="BI44" s="184"/>
      <c r="BJ44" s="184"/>
      <c r="BK44" s="184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5"/>
      <c r="BG45" s="185"/>
      <c r="BH45" s="184"/>
      <c r="BI45" s="184"/>
      <c r="BJ45" s="184"/>
      <c r="BK45" s="184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6"/>
      <c r="BG46" s="183"/>
      <c r="BH46" s="184"/>
      <c r="BI46" s="184"/>
      <c r="BJ46" s="184"/>
      <c r="BK46" s="184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26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6"/>
      <c r="BG47" s="183"/>
      <c r="BH47" s="184"/>
      <c r="BI47" s="184"/>
      <c r="BJ47" s="184"/>
      <c r="BK47" s="184"/>
      <c r="BM47" s="3"/>
      <c r="BN47" s="3"/>
      <c r="BO47" s="3"/>
      <c r="BP47" s="3"/>
      <c r="BQ47" s="3"/>
      <c r="BR47" s="3"/>
    </row>
    <row r="48" spans="1:70" ht="15.75" customHeight="1">
      <c r="A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7"/>
      <c r="BG48" s="183"/>
      <c r="BH48" s="184"/>
      <c r="BI48" s="184"/>
      <c r="BJ48" s="184"/>
      <c r="BK48" s="184"/>
      <c r="BM48" s="3"/>
      <c r="BN48" s="3"/>
      <c r="BO48" s="3"/>
      <c r="BP48" s="3"/>
      <c r="BQ48" s="3"/>
      <c r="BR48" s="3"/>
    </row>
    <row r="49" spans="1:70" ht="15.75" customHeight="1">
      <c r="A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5"/>
      <c r="BG49" s="185"/>
      <c r="BH49" s="185"/>
      <c r="BI49" s="185"/>
      <c r="BJ49" s="185"/>
      <c r="BK49" s="185"/>
      <c r="BM49" s="3"/>
      <c r="BN49" s="3"/>
      <c r="BO49" s="3"/>
      <c r="BP49" s="3"/>
      <c r="BQ49" s="3"/>
      <c r="BR49" s="3"/>
    </row>
    <row r="50" spans="1:70" s="162" customFormat="1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M50" s="3"/>
      <c r="BN50" s="3"/>
      <c r="BO50" s="3"/>
      <c r="BP50" s="3"/>
      <c r="BQ50" s="3"/>
      <c r="BR50" s="3"/>
    </row>
    <row r="51" spans="1:70" s="162" customFormat="1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M51" s="3"/>
      <c r="BN51" s="3"/>
      <c r="BO51" s="3"/>
      <c r="BP51" s="3"/>
      <c r="BQ51" s="3"/>
      <c r="BR51" s="3"/>
    </row>
    <row r="52" spans="1:70" s="162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2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2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2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2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2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2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2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2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2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164"/>
      <c r="E64" s="164"/>
      <c r="F64" s="102"/>
      <c r="G64" s="8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161"/>
      <c r="E65" s="161"/>
      <c r="F65" s="161"/>
      <c r="G65" s="16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1"/>
      <c r="E66" s="161"/>
      <c r="F66" s="161"/>
      <c r="G66" s="16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61"/>
      <c r="E67" s="161"/>
      <c r="F67" s="161"/>
      <c r="G67" s="16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61"/>
      <c r="E68" s="161"/>
      <c r="F68" s="161"/>
      <c r="G68" s="16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3" t="s">
        <v>153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173" t="s">
        <v>157</v>
      </c>
      <c r="BO68" s="3"/>
      <c r="BP68" s="3"/>
      <c r="BQ68" s="3"/>
      <c r="BR68" s="3"/>
    </row>
    <row r="69" spans="1:70" ht="15.75" customHeight="1">
      <c r="A69" s="3"/>
      <c r="D69" s="164"/>
      <c r="E69" s="164"/>
      <c r="F69" s="102"/>
      <c r="G69" s="8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64"/>
      <c r="E70" s="164"/>
      <c r="F70" s="102"/>
      <c r="G70" s="8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D71" s="164"/>
      <c r="E71" s="164"/>
      <c r="F71" s="102"/>
      <c r="G71" s="8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161"/>
      <c r="C72" s="161"/>
      <c r="D72" s="161"/>
      <c r="E72" s="161"/>
      <c r="F72" s="85"/>
      <c r="G72" s="8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/>
    <row r="261" spans="1:70" ht="15.75" customHeight="1"/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1">
    <mergeCell ref="AS7:BE7"/>
    <mergeCell ref="C1:I1"/>
    <mergeCell ref="B41:C41"/>
    <mergeCell ref="B42:C42"/>
    <mergeCell ref="B36:C36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5:BR35"/>
    <mergeCell ref="AN20:AS20"/>
    <mergeCell ref="AU18:BF18"/>
    <mergeCell ref="BG18:BR18"/>
    <mergeCell ref="AN35:AS35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Normal="100" zoomScaleSheetLayoutView="100" workbookViewId="0">
      <selection activeCell="AD45" sqref="AD45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4"/>
      <c r="B1" s="74"/>
      <c r="C1" s="74"/>
      <c r="D1" s="74"/>
      <c r="E1" s="74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</row>
    <row r="2" spans="1:46" ht="16.5" customHeight="1">
      <c r="A2" s="76"/>
      <c r="B2" s="304" t="s">
        <v>49</v>
      </c>
      <c r="C2" s="252"/>
      <c r="D2" s="253"/>
      <c r="E2" s="306" t="str">
        <f>GradeSheet!$H$2</f>
        <v>CSE 306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  <c r="Q2" s="304" t="str">
        <f>CONCATENATE("Section ", GradeSheet!$L$2,)</f>
        <v>Section 1</v>
      </c>
      <c r="R2" s="252"/>
      <c r="S2" s="253"/>
      <c r="T2" s="77"/>
      <c r="U2" s="76"/>
      <c r="V2" s="290" t="s">
        <v>93</v>
      </c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3"/>
      <c r="AQ2" s="78"/>
      <c r="AR2" s="78"/>
      <c r="AS2" s="78"/>
      <c r="AT2" s="76"/>
    </row>
    <row r="3" spans="1:46" ht="16.5" customHeight="1">
      <c r="A3" s="76"/>
      <c r="B3" s="305" t="s">
        <v>52</v>
      </c>
      <c r="C3" s="252"/>
      <c r="D3" s="253"/>
      <c r="E3" s="303" t="str">
        <f>GradeSheet!$H$3</f>
        <v>Algorithms Lab</v>
      </c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3"/>
      <c r="Q3" s="305" t="str">
        <f>CONCATENATE(GradeSheet!$H$39," students")</f>
        <v>14 students</v>
      </c>
      <c r="R3" s="252"/>
      <c r="S3" s="253"/>
      <c r="T3" s="77"/>
      <c r="U3" s="76"/>
      <c r="V3" s="287" t="s">
        <v>94</v>
      </c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3"/>
      <c r="AI3" s="287" t="s">
        <v>95</v>
      </c>
      <c r="AJ3" s="252"/>
      <c r="AK3" s="252"/>
      <c r="AL3" s="252"/>
      <c r="AM3" s="252"/>
      <c r="AN3" s="252"/>
      <c r="AO3" s="252"/>
      <c r="AP3" s="253"/>
      <c r="AQ3" s="78"/>
      <c r="AR3" s="78"/>
      <c r="AS3" s="78"/>
      <c r="AT3" s="76"/>
    </row>
    <row r="4" spans="1:46" ht="16.5" customHeight="1">
      <c r="A4" s="76"/>
      <c r="B4" s="309" t="s">
        <v>54</v>
      </c>
      <c r="C4" s="252"/>
      <c r="D4" s="253"/>
      <c r="E4" s="308">
        <f>GradeSheet!$H$4</f>
        <v>1</v>
      </c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3"/>
      <c r="Q4" s="308" t="str">
        <f>GradeSheet!$L$3</f>
        <v>Summer 2020</v>
      </c>
      <c r="R4" s="252"/>
      <c r="S4" s="253"/>
      <c r="T4" s="77"/>
      <c r="U4" s="76"/>
      <c r="V4" s="307">
        <v>1</v>
      </c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3"/>
      <c r="AI4" s="299">
        <v>4</v>
      </c>
      <c r="AJ4" s="252"/>
      <c r="AK4" s="252"/>
      <c r="AL4" s="252"/>
      <c r="AM4" s="252"/>
      <c r="AN4" s="252"/>
      <c r="AO4" s="252"/>
      <c r="AP4" s="253"/>
      <c r="AQ4" s="78"/>
      <c r="AR4" s="78"/>
      <c r="AS4" s="78"/>
      <c r="AT4" s="76"/>
    </row>
    <row r="5" spans="1:46" ht="16.5" customHeight="1">
      <c r="A5" s="76"/>
      <c r="B5" s="74"/>
      <c r="C5" s="74"/>
      <c r="D5" s="74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7"/>
      <c r="U5" s="76"/>
      <c r="V5" s="307">
        <v>2</v>
      </c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3"/>
      <c r="AI5" s="299">
        <v>4</v>
      </c>
      <c r="AJ5" s="252"/>
      <c r="AK5" s="252"/>
      <c r="AL5" s="252"/>
      <c r="AM5" s="252"/>
      <c r="AN5" s="252"/>
      <c r="AO5" s="252"/>
      <c r="AP5" s="253"/>
      <c r="AQ5" s="78"/>
      <c r="AR5" s="78"/>
      <c r="AS5" s="78"/>
      <c r="AT5" s="76"/>
    </row>
    <row r="6" spans="1:46" ht="16.5" customHeight="1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299">
        <v>3</v>
      </c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3"/>
      <c r="AI6" s="299">
        <v>2</v>
      </c>
      <c r="AJ6" s="252"/>
      <c r="AK6" s="252"/>
      <c r="AL6" s="252"/>
      <c r="AM6" s="252"/>
      <c r="AN6" s="252"/>
      <c r="AO6" s="252"/>
      <c r="AP6" s="253"/>
      <c r="AQ6" s="81"/>
      <c r="AR6" s="81"/>
      <c r="AS6" s="81"/>
      <c r="AT6" s="80"/>
    </row>
    <row r="7" spans="1:46" ht="12.75" customHeight="1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299">
        <v>4</v>
      </c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3"/>
      <c r="AI7" s="299">
        <v>2</v>
      </c>
      <c r="AJ7" s="252"/>
      <c r="AK7" s="252"/>
      <c r="AL7" s="252"/>
      <c r="AM7" s="252"/>
      <c r="AN7" s="252"/>
      <c r="AO7" s="252"/>
      <c r="AP7" s="253"/>
      <c r="AQ7" s="82"/>
      <c r="AR7" s="82"/>
      <c r="AS7" s="82"/>
      <c r="AT7" s="80"/>
    </row>
    <row r="8" spans="1:46" ht="16.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299">
        <v>5</v>
      </c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3"/>
      <c r="AI8" s="299">
        <v>4</v>
      </c>
      <c r="AJ8" s="252"/>
      <c r="AK8" s="252"/>
      <c r="AL8" s="252"/>
      <c r="AM8" s="252"/>
      <c r="AN8" s="252"/>
      <c r="AO8" s="252"/>
      <c r="AP8" s="253"/>
      <c r="AQ8" s="82"/>
      <c r="AR8" s="82"/>
      <c r="AS8" s="82"/>
      <c r="AT8" s="80"/>
    </row>
    <row r="9" spans="1:46" ht="16.5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299">
        <v>6</v>
      </c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3"/>
      <c r="AI9" s="299">
        <v>8</v>
      </c>
      <c r="AJ9" s="252"/>
      <c r="AK9" s="252"/>
      <c r="AL9" s="252"/>
      <c r="AM9" s="252"/>
      <c r="AN9" s="252"/>
      <c r="AO9" s="252"/>
      <c r="AP9" s="253"/>
      <c r="AQ9" s="82"/>
      <c r="AR9" s="82"/>
      <c r="AS9" s="82"/>
      <c r="AT9" s="80"/>
    </row>
    <row r="10" spans="1:46" ht="16.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299"/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3"/>
      <c r="AI10" s="299"/>
      <c r="AJ10" s="252"/>
      <c r="AK10" s="252"/>
      <c r="AL10" s="252"/>
      <c r="AM10" s="252"/>
      <c r="AN10" s="252"/>
      <c r="AO10" s="252"/>
      <c r="AP10" s="253"/>
      <c r="AQ10" s="82"/>
      <c r="AR10" s="82"/>
      <c r="AS10" s="82"/>
      <c r="AT10" s="80"/>
    </row>
    <row r="11" spans="1:46" ht="16.5" customHeight="1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299"/>
      <c r="W11" s="252"/>
      <c r="X11" s="252"/>
      <c r="Y11" s="252"/>
      <c r="Z11" s="252"/>
      <c r="AA11" s="252"/>
      <c r="AB11" s="252"/>
      <c r="AC11" s="252"/>
      <c r="AD11" s="252"/>
      <c r="AE11" s="252"/>
      <c r="AF11" s="252"/>
      <c r="AG11" s="252"/>
      <c r="AH11" s="253"/>
      <c r="AI11" s="299"/>
      <c r="AJ11" s="252"/>
      <c r="AK11" s="252"/>
      <c r="AL11" s="252"/>
      <c r="AM11" s="252"/>
      <c r="AN11" s="252"/>
      <c r="AO11" s="252"/>
      <c r="AP11" s="253"/>
      <c r="AQ11" s="82"/>
      <c r="AR11" s="82"/>
      <c r="AS11" s="82"/>
      <c r="AT11" s="80"/>
    </row>
    <row r="12" spans="1:46" ht="16.5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299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3"/>
      <c r="AI12" s="299"/>
      <c r="AJ12" s="252"/>
      <c r="AK12" s="252"/>
      <c r="AL12" s="252"/>
      <c r="AM12" s="252"/>
      <c r="AN12" s="252"/>
      <c r="AO12" s="252"/>
      <c r="AP12" s="253"/>
      <c r="AQ12" s="82"/>
      <c r="AR12" s="82"/>
      <c r="AS12" s="82"/>
      <c r="AT12" s="80"/>
    </row>
    <row r="13" spans="1:46" ht="16.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2"/>
      <c r="AR13" s="82"/>
      <c r="AS13" s="82"/>
      <c r="AT13" s="80"/>
    </row>
    <row r="14" spans="1:46" ht="16.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300" t="s">
        <v>96</v>
      </c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82"/>
      <c r="AR14" s="82"/>
      <c r="AS14" s="82"/>
      <c r="AT14" s="80"/>
    </row>
    <row r="15" spans="1:46" ht="16.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2"/>
      <c r="W15" s="82" t="s">
        <v>97</v>
      </c>
      <c r="X15" s="300" t="s">
        <v>98</v>
      </c>
      <c r="Y15" s="258"/>
      <c r="Z15" s="258"/>
      <c r="AA15" s="301" t="s">
        <v>99</v>
      </c>
      <c r="AB15" s="253"/>
      <c r="AC15" s="82"/>
      <c r="AD15" s="82" t="s">
        <v>100</v>
      </c>
      <c r="AE15" s="300" t="s">
        <v>101</v>
      </c>
      <c r="AF15" s="258"/>
      <c r="AG15" s="258"/>
      <c r="AH15" s="287"/>
      <c r="AI15" s="252"/>
      <c r="AJ15" s="253"/>
      <c r="AK15" s="80"/>
      <c r="AL15" s="82" t="s">
        <v>102</v>
      </c>
      <c r="AM15" s="83" t="s">
        <v>103</v>
      </c>
      <c r="AN15" s="287"/>
      <c r="AO15" s="253"/>
      <c r="AP15" s="81"/>
      <c r="AQ15" s="82"/>
      <c r="AR15" s="82"/>
      <c r="AS15" s="82"/>
      <c r="AT15" s="80"/>
    </row>
    <row r="16" spans="1:46" ht="16.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300" t="s">
        <v>104</v>
      </c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82"/>
      <c r="AR16" s="82"/>
      <c r="AS16" s="82"/>
      <c r="AT16" s="80"/>
    </row>
    <row r="17" spans="1:46" ht="16.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291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3"/>
      <c r="AT17" s="80"/>
    </row>
    <row r="18" spans="1:46" ht="16.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294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95"/>
      <c r="AT18" s="80"/>
    </row>
    <row r="19" spans="1:46" ht="16.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296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8"/>
      <c r="AT19" s="80"/>
    </row>
    <row r="20" spans="1:46" ht="16.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0"/>
    </row>
    <row r="21" spans="1:46" ht="16.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196"/>
      <c r="Q21" s="196"/>
      <c r="R21" s="80"/>
      <c r="S21" s="80"/>
      <c r="T21" s="80"/>
      <c r="U21" s="80"/>
      <c r="V21" s="290" t="s">
        <v>105</v>
      </c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3"/>
      <c r="AT21" s="80"/>
    </row>
    <row r="22" spans="1:46" ht="16.5" customHeight="1">
      <c r="A22" s="80"/>
      <c r="B22" s="314" t="s">
        <v>106</v>
      </c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197"/>
      <c r="Q22" s="197"/>
      <c r="R22" s="80"/>
      <c r="S22" s="80"/>
      <c r="T22" s="80"/>
      <c r="U22" s="80"/>
      <c r="V22" s="287" t="s">
        <v>107</v>
      </c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3"/>
      <c r="AI22" s="287" t="s">
        <v>95</v>
      </c>
      <c r="AJ22" s="252"/>
      <c r="AK22" s="252"/>
      <c r="AL22" s="252"/>
      <c r="AM22" s="253"/>
      <c r="AN22" s="287" t="s">
        <v>109</v>
      </c>
      <c r="AO22" s="252"/>
      <c r="AP22" s="252"/>
      <c r="AQ22" s="252"/>
      <c r="AR22" s="252"/>
      <c r="AS22" s="253"/>
      <c r="AT22" s="80"/>
    </row>
    <row r="23" spans="1:46" ht="16.5" customHeight="1">
      <c r="A23" s="80"/>
      <c r="B23" s="199" t="s">
        <v>74</v>
      </c>
      <c r="C23" s="199" t="s">
        <v>76</v>
      </c>
      <c r="D23" s="199" t="s">
        <v>79</v>
      </c>
      <c r="E23" s="199" t="s">
        <v>81</v>
      </c>
      <c r="F23" s="199" t="s">
        <v>82</v>
      </c>
      <c r="G23" s="199" t="s">
        <v>83</v>
      </c>
      <c r="H23" s="199" t="s">
        <v>84</v>
      </c>
      <c r="I23" s="199" t="s">
        <v>85</v>
      </c>
      <c r="J23" s="199" t="s">
        <v>86</v>
      </c>
      <c r="K23" s="199" t="s">
        <v>87</v>
      </c>
      <c r="L23" s="199" t="s">
        <v>89</v>
      </c>
      <c r="M23" s="199" t="s">
        <v>91</v>
      </c>
      <c r="N23" s="310" t="s">
        <v>47</v>
      </c>
      <c r="O23" s="311"/>
      <c r="R23" s="80"/>
      <c r="S23" s="80"/>
      <c r="T23" s="80"/>
      <c r="U23" s="80"/>
      <c r="V23" s="299" t="s">
        <v>110</v>
      </c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3"/>
      <c r="AI23" s="299">
        <v>22</v>
      </c>
      <c r="AJ23" s="252"/>
      <c r="AK23" s="252"/>
      <c r="AL23" s="252"/>
      <c r="AM23" s="253"/>
      <c r="AN23" s="288">
        <f>AI23/R33</f>
        <v>1</v>
      </c>
      <c r="AO23" s="252"/>
      <c r="AP23" s="252"/>
      <c r="AQ23" s="252"/>
      <c r="AR23" s="252"/>
      <c r="AS23" s="253"/>
      <c r="AT23" s="77"/>
    </row>
    <row r="24" spans="1:46" ht="16.5" customHeight="1">
      <c r="A24" s="80"/>
      <c r="B24" s="198">
        <f>GradeSheet!$H$27</f>
        <v>0</v>
      </c>
      <c r="C24" s="198">
        <f>GradeSheet!$H$28</f>
        <v>3</v>
      </c>
      <c r="D24" s="198">
        <f>GradeSheet!$H$29</f>
        <v>1</v>
      </c>
      <c r="E24" s="198">
        <f>GradeSheet!$H$30</f>
        <v>1</v>
      </c>
      <c r="F24" s="198">
        <f>GradeSheet!$H$31</f>
        <v>1</v>
      </c>
      <c r="G24" s="198">
        <f>GradeSheet!$H$32</f>
        <v>2</v>
      </c>
      <c r="H24" s="198">
        <f>GradeSheet!$H$33</f>
        <v>3</v>
      </c>
      <c r="I24" s="198">
        <f>GradeSheet!$H$34</f>
        <v>0</v>
      </c>
      <c r="J24" s="198">
        <f>GradeSheet!$H$35</f>
        <v>0</v>
      </c>
      <c r="K24" s="198">
        <f>GradeSheet!$H$36</f>
        <v>3</v>
      </c>
      <c r="L24" s="198">
        <f>GradeSheet!$H$37</f>
        <v>0</v>
      </c>
      <c r="M24" s="198">
        <f>GradeSheet!$H$38</f>
        <v>0</v>
      </c>
      <c r="N24" s="320">
        <f>SUM(B24:M24)</f>
        <v>14</v>
      </c>
      <c r="O24" s="298"/>
      <c r="R24" s="80"/>
      <c r="S24" s="80"/>
      <c r="T24" s="80"/>
      <c r="U24" s="80"/>
      <c r="V24" s="299" t="s">
        <v>111</v>
      </c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3"/>
      <c r="AI24" s="299">
        <v>0</v>
      </c>
      <c r="AJ24" s="252"/>
      <c r="AK24" s="252"/>
      <c r="AL24" s="252"/>
      <c r="AM24" s="253"/>
      <c r="AN24" s="288">
        <f>AI24/R33</f>
        <v>0</v>
      </c>
      <c r="AO24" s="252"/>
      <c r="AP24" s="252"/>
      <c r="AQ24" s="252"/>
      <c r="AR24" s="252"/>
      <c r="AS24" s="253"/>
      <c r="AT24" s="80"/>
    </row>
    <row r="25" spans="1:46" ht="16.5" customHeight="1">
      <c r="A25" s="80"/>
      <c r="B25" s="94">
        <f>B24/GradeSheet!$H$39</f>
        <v>0</v>
      </c>
      <c r="C25" s="94">
        <f>C24/GradeSheet!$H$39</f>
        <v>0.21428571428571427</v>
      </c>
      <c r="D25" s="94">
        <f>D24/GradeSheet!$H$39</f>
        <v>7.1428571428571425E-2</v>
      </c>
      <c r="E25" s="94">
        <f>E24/GradeSheet!$H$39</f>
        <v>7.1428571428571425E-2</v>
      </c>
      <c r="F25" s="94">
        <f>F24/GradeSheet!$H$39</f>
        <v>7.1428571428571425E-2</v>
      </c>
      <c r="G25" s="94">
        <f>G24/GradeSheet!$H$39</f>
        <v>0.14285714285714285</v>
      </c>
      <c r="H25" s="94">
        <f>H24/GradeSheet!$H$39</f>
        <v>0.21428571428571427</v>
      </c>
      <c r="I25" s="94">
        <f>I24/GradeSheet!$H$39</f>
        <v>0</v>
      </c>
      <c r="J25" s="94">
        <f>J24/GradeSheet!$H$39</f>
        <v>0</v>
      </c>
      <c r="K25" s="94">
        <f>K24/GradeSheet!$H$39</f>
        <v>0.21428571428571427</v>
      </c>
      <c r="L25" s="94">
        <f>L24/GradeSheet!$H$39</f>
        <v>0</v>
      </c>
      <c r="M25" s="94">
        <f>M24/GradeSheet!$H$39</f>
        <v>0</v>
      </c>
      <c r="N25" s="321">
        <f>SUM(B25:M25)</f>
        <v>1</v>
      </c>
      <c r="O25" s="253"/>
      <c r="R25" s="80"/>
      <c r="S25" s="80"/>
      <c r="T25" s="80"/>
      <c r="U25" s="80"/>
      <c r="V25" s="299" t="s">
        <v>46</v>
      </c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3"/>
      <c r="AI25" s="299">
        <v>0</v>
      </c>
      <c r="AJ25" s="252"/>
      <c r="AK25" s="252"/>
      <c r="AL25" s="252"/>
      <c r="AM25" s="253"/>
      <c r="AN25" s="288">
        <f>AI25/R33</f>
        <v>0</v>
      </c>
      <c r="AO25" s="252"/>
      <c r="AP25" s="252"/>
      <c r="AQ25" s="252"/>
      <c r="AR25" s="252"/>
      <c r="AS25" s="253"/>
      <c r="AT25" s="80"/>
    </row>
    <row r="26" spans="1:46" ht="16.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299" t="s">
        <v>116</v>
      </c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3"/>
      <c r="AI26" s="299">
        <v>22</v>
      </c>
      <c r="AJ26" s="252"/>
      <c r="AK26" s="252"/>
      <c r="AL26" s="252"/>
      <c r="AM26" s="253"/>
      <c r="AN26" s="288">
        <f>AI26/R33</f>
        <v>1</v>
      </c>
      <c r="AO26" s="252"/>
      <c r="AP26" s="252"/>
      <c r="AQ26" s="252"/>
      <c r="AR26" s="252"/>
      <c r="AS26" s="253"/>
      <c r="AT26" s="80"/>
    </row>
    <row r="27" spans="1:46" ht="16.5" customHeight="1">
      <c r="A27" s="80"/>
      <c r="B27" s="98" t="s">
        <v>117</v>
      </c>
      <c r="C27" s="98"/>
      <c r="D27" s="98"/>
      <c r="E27" s="98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299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3"/>
      <c r="AI27" s="299"/>
      <c r="AJ27" s="252"/>
      <c r="AK27" s="252"/>
      <c r="AL27" s="252"/>
      <c r="AM27" s="253"/>
      <c r="AN27" s="288"/>
      <c r="AO27" s="252"/>
      <c r="AP27" s="252"/>
      <c r="AQ27" s="252"/>
      <c r="AR27" s="252"/>
      <c r="AS27" s="253"/>
      <c r="AT27" s="80"/>
    </row>
    <row r="28" spans="1:46" ht="16.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289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89"/>
      <c r="AJ28" s="258"/>
      <c r="AK28" s="258"/>
      <c r="AL28" s="258"/>
      <c r="AM28" s="258"/>
      <c r="AN28" s="289"/>
      <c r="AO28" s="258"/>
      <c r="AP28" s="258"/>
      <c r="AQ28" s="258"/>
      <c r="AR28" s="258"/>
      <c r="AS28" s="258"/>
      <c r="AT28" s="80"/>
    </row>
    <row r="29" spans="1:46" ht="16.5" customHeight="1">
      <c r="A29" s="80"/>
      <c r="B29" s="287"/>
      <c r="C29" s="252"/>
      <c r="D29" s="252"/>
      <c r="E29" s="252"/>
      <c r="F29" s="253"/>
      <c r="G29" s="99" t="s">
        <v>58</v>
      </c>
      <c r="H29" s="99" t="s">
        <v>119</v>
      </c>
      <c r="I29" s="80"/>
      <c r="J29" s="287"/>
      <c r="K29" s="252"/>
      <c r="L29" s="252"/>
      <c r="M29" s="252"/>
      <c r="N29" s="252"/>
      <c r="O29" s="252"/>
      <c r="P29" s="252"/>
      <c r="Q29" s="253"/>
      <c r="R29" s="99" t="s">
        <v>120</v>
      </c>
      <c r="S29" s="99" t="s">
        <v>119</v>
      </c>
      <c r="T29" s="80"/>
      <c r="U29" s="80"/>
      <c r="V29" s="289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89"/>
      <c r="AJ29" s="258"/>
      <c r="AK29" s="258"/>
      <c r="AL29" s="258"/>
      <c r="AM29" s="258"/>
      <c r="AN29" s="289"/>
      <c r="AO29" s="258"/>
      <c r="AP29" s="258"/>
      <c r="AQ29" s="258"/>
      <c r="AR29" s="258"/>
      <c r="AS29" s="258"/>
      <c r="AT29" s="80"/>
    </row>
    <row r="30" spans="1:46" ht="16.5" customHeight="1">
      <c r="A30" s="80"/>
      <c r="B30" s="287" t="s">
        <v>121</v>
      </c>
      <c r="C30" s="252"/>
      <c r="D30" s="252"/>
      <c r="E30" s="252"/>
      <c r="F30" s="253"/>
      <c r="G30" s="100">
        <f>GradeSheet!$H$39</f>
        <v>14</v>
      </c>
      <c r="H30" s="101">
        <f>G30/G30</f>
        <v>1</v>
      </c>
      <c r="I30" s="80"/>
      <c r="J30" s="287" t="s">
        <v>122</v>
      </c>
      <c r="K30" s="252"/>
      <c r="L30" s="252"/>
      <c r="M30" s="252"/>
      <c r="N30" s="252"/>
      <c r="O30" s="252"/>
      <c r="P30" s="252"/>
      <c r="Q30" s="253"/>
      <c r="R30" s="103">
        <v>24</v>
      </c>
      <c r="S30" s="101">
        <f>R30/R30</f>
        <v>1</v>
      </c>
      <c r="T30" s="80"/>
      <c r="U30" s="80"/>
      <c r="V30" s="290" t="s">
        <v>124</v>
      </c>
      <c r="W30" s="252"/>
      <c r="X30" s="252"/>
      <c r="Y30" s="252"/>
      <c r="Z30" s="252"/>
      <c r="AA30" s="252"/>
      <c r="AB30" s="252"/>
      <c r="AC30" s="252"/>
      <c r="AD30" s="252"/>
      <c r="AE30" s="252"/>
      <c r="AF30" s="252"/>
      <c r="AG30" s="252"/>
      <c r="AH30" s="253"/>
      <c r="AI30" s="287" t="s">
        <v>95</v>
      </c>
      <c r="AJ30" s="252"/>
      <c r="AK30" s="252"/>
      <c r="AL30" s="252"/>
      <c r="AM30" s="253"/>
      <c r="AN30" s="287" t="s">
        <v>109</v>
      </c>
      <c r="AO30" s="252"/>
      <c r="AP30" s="252"/>
      <c r="AQ30" s="252"/>
      <c r="AR30" s="252"/>
      <c r="AS30" s="253"/>
      <c r="AT30" s="80"/>
    </row>
    <row r="31" spans="1:46" ht="16.5" customHeight="1">
      <c r="A31" s="80"/>
      <c r="B31" s="287" t="s">
        <v>125</v>
      </c>
      <c r="C31" s="252"/>
      <c r="D31" s="252"/>
      <c r="E31" s="252"/>
      <c r="F31" s="253"/>
      <c r="G31" s="100">
        <f>GradeSheet!$H$38</f>
        <v>0</v>
      </c>
      <c r="H31" s="101">
        <f>G31/G30</f>
        <v>0</v>
      </c>
      <c r="I31" s="80"/>
      <c r="J31" s="287" t="s">
        <v>130</v>
      </c>
      <c r="K31" s="252"/>
      <c r="L31" s="252"/>
      <c r="M31" s="252"/>
      <c r="N31" s="252"/>
      <c r="O31" s="252"/>
      <c r="P31" s="252"/>
      <c r="Q31" s="253"/>
      <c r="R31" s="103">
        <v>2</v>
      </c>
      <c r="S31" s="101">
        <f>R31/R30</f>
        <v>8.3333333333333329E-2</v>
      </c>
      <c r="T31" s="80"/>
      <c r="U31" s="80"/>
      <c r="V31" s="299" t="s">
        <v>116</v>
      </c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3"/>
      <c r="AI31" s="299">
        <v>22</v>
      </c>
      <c r="AJ31" s="252"/>
      <c r="AK31" s="252"/>
      <c r="AL31" s="252"/>
      <c r="AM31" s="253"/>
      <c r="AN31" s="288">
        <f>AI31/R33</f>
        <v>1</v>
      </c>
      <c r="AO31" s="252"/>
      <c r="AP31" s="252"/>
      <c r="AQ31" s="252"/>
      <c r="AR31" s="252"/>
      <c r="AS31" s="253"/>
      <c r="AT31" s="80"/>
    </row>
    <row r="32" spans="1:46" ht="16.5" customHeight="1">
      <c r="A32" s="112"/>
      <c r="B32" s="287" t="s">
        <v>131</v>
      </c>
      <c r="C32" s="252"/>
      <c r="D32" s="252"/>
      <c r="E32" s="252"/>
      <c r="F32" s="253"/>
      <c r="G32" s="200">
        <f>SUM(B24:K24)</f>
        <v>14</v>
      </c>
      <c r="H32" s="101">
        <f>G32/G30</f>
        <v>1</v>
      </c>
      <c r="I32" s="80"/>
      <c r="J32" s="287" t="s">
        <v>132</v>
      </c>
      <c r="K32" s="252"/>
      <c r="L32" s="252"/>
      <c r="M32" s="252"/>
      <c r="N32" s="252"/>
      <c r="O32" s="252"/>
      <c r="P32" s="252"/>
      <c r="Q32" s="253"/>
      <c r="R32" s="103">
        <v>0</v>
      </c>
      <c r="S32" s="101">
        <f>R32/R30</f>
        <v>0</v>
      </c>
      <c r="T32" s="80"/>
      <c r="U32" s="80"/>
      <c r="V32" s="299" t="s">
        <v>111</v>
      </c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3"/>
      <c r="AI32" s="299">
        <v>0</v>
      </c>
      <c r="AJ32" s="252"/>
      <c r="AK32" s="252"/>
      <c r="AL32" s="252"/>
      <c r="AM32" s="253"/>
      <c r="AN32" s="288">
        <f>AI32/R33</f>
        <v>0</v>
      </c>
      <c r="AO32" s="252"/>
      <c r="AP32" s="252"/>
      <c r="AQ32" s="252"/>
      <c r="AR32" s="252"/>
      <c r="AS32" s="253"/>
      <c r="AT32" s="80"/>
    </row>
    <row r="33" spans="1:46" ht="17.25" customHeight="1">
      <c r="A33" s="80"/>
      <c r="B33" s="287" t="s">
        <v>133</v>
      </c>
      <c r="C33" s="252"/>
      <c r="D33" s="252"/>
      <c r="E33" s="252"/>
      <c r="F33" s="253"/>
      <c r="G33" s="100">
        <f>SUM(B24:J24)</f>
        <v>11</v>
      </c>
      <c r="H33" s="101">
        <f>G33/G30</f>
        <v>0.7857142857142857</v>
      </c>
      <c r="I33" s="80"/>
      <c r="J33" s="291" t="s">
        <v>134</v>
      </c>
      <c r="K33" s="292"/>
      <c r="L33" s="292"/>
      <c r="M33" s="292"/>
      <c r="N33" s="292"/>
      <c r="O33" s="292"/>
      <c r="P33" s="292"/>
      <c r="Q33" s="293"/>
      <c r="R33" s="319">
        <v>22</v>
      </c>
      <c r="S33" s="316">
        <f>R33/R30</f>
        <v>0.91666666666666663</v>
      </c>
      <c r="T33" s="80"/>
      <c r="U33" s="80"/>
      <c r="V33" s="287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3"/>
      <c r="AI33" s="287"/>
      <c r="AJ33" s="252"/>
      <c r="AK33" s="252"/>
      <c r="AL33" s="252"/>
      <c r="AM33" s="253"/>
      <c r="AN33" s="287"/>
      <c r="AO33" s="252"/>
      <c r="AP33" s="252"/>
      <c r="AQ33" s="252"/>
      <c r="AR33" s="252"/>
      <c r="AS33" s="253"/>
      <c r="AT33" s="80"/>
    </row>
    <row r="34" spans="1:46" ht="16.5" customHeight="1">
      <c r="A34" s="80"/>
      <c r="B34" s="82"/>
      <c r="C34" s="82"/>
      <c r="D34" s="82"/>
      <c r="E34" s="82"/>
      <c r="F34" s="82"/>
      <c r="G34" s="82"/>
      <c r="H34" s="82"/>
      <c r="I34" s="80"/>
      <c r="J34" s="294"/>
      <c r="K34" s="258"/>
      <c r="L34" s="258"/>
      <c r="M34" s="258"/>
      <c r="N34" s="258"/>
      <c r="O34" s="258"/>
      <c r="P34" s="258"/>
      <c r="Q34" s="295"/>
      <c r="R34" s="317"/>
      <c r="S34" s="317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</row>
    <row r="35" spans="1:46" ht="16.5" customHeight="1">
      <c r="A35" s="80"/>
      <c r="B35" s="82"/>
      <c r="C35" s="82"/>
      <c r="D35" s="82"/>
      <c r="E35" s="82"/>
      <c r="F35" s="82"/>
      <c r="G35" s="82"/>
      <c r="H35" s="82"/>
      <c r="I35" s="80"/>
      <c r="J35" s="296"/>
      <c r="K35" s="297"/>
      <c r="L35" s="297"/>
      <c r="M35" s="297"/>
      <c r="N35" s="297"/>
      <c r="O35" s="297"/>
      <c r="P35" s="297"/>
      <c r="Q35" s="298"/>
      <c r="R35" s="318"/>
      <c r="S35" s="318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</row>
    <row r="36" spans="1:46" ht="16.5" customHeight="1">
      <c r="A36" s="80"/>
      <c r="B36" s="80"/>
      <c r="C36" s="80"/>
      <c r="D36" s="80"/>
      <c r="E36" s="80"/>
      <c r="F36" s="80"/>
      <c r="G36" s="80"/>
      <c r="H36" s="80"/>
      <c r="I36" s="80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</row>
    <row r="37" spans="1:46" ht="16.5" customHeight="1">
      <c r="A37" s="80"/>
      <c r="B37" s="287" t="s">
        <v>135</v>
      </c>
      <c r="C37" s="252"/>
      <c r="D37" s="252"/>
      <c r="E37" s="252"/>
      <c r="F37" s="252"/>
      <c r="G37" s="253"/>
      <c r="H37" s="80"/>
      <c r="I37" s="80"/>
      <c r="J37" s="287"/>
      <c r="K37" s="252"/>
      <c r="L37" s="252"/>
      <c r="M37" s="252"/>
      <c r="N37" s="252"/>
      <c r="O37" s="252"/>
      <c r="P37" s="252"/>
      <c r="Q37" s="253"/>
      <c r="R37" s="315" t="s">
        <v>120</v>
      </c>
      <c r="S37" s="253"/>
      <c r="T37" s="80"/>
      <c r="U37" s="80"/>
      <c r="V37" s="290" t="s">
        <v>136</v>
      </c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3"/>
      <c r="AI37" s="287" t="s">
        <v>95</v>
      </c>
      <c r="AJ37" s="252"/>
      <c r="AK37" s="252"/>
      <c r="AL37" s="252"/>
      <c r="AM37" s="253"/>
      <c r="AN37" s="287" t="s">
        <v>109</v>
      </c>
      <c r="AO37" s="252"/>
      <c r="AP37" s="252"/>
      <c r="AQ37" s="252"/>
      <c r="AR37" s="252"/>
      <c r="AS37" s="253"/>
      <c r="AT37" s="80"/>
    </row>
    <row r="38" spans="1:46" ht="16.5" customHeight="1">
      <c r="A38" s="80"/>
      <c r="B38" s="287" t="s">
        <v>137</v>
      </c>
      <c r="C38" s="252"/>
      <c r="D38" s="252"/>
      <c r="E38" s="252"/>
      <c r="F38" s="253"/>
      <c r="G38" s="103"/>
      <c r="H38" s="80"/>
      <c r="I38" s="80"/>
      <c r="J38" s="287" t="s">
        <v>138</v>
      </c>
      <c r="K38" s="252"/>
      <c r="L38" s="252"/>
      <c r="M38" s="252"/>
      <c r="N38" s="252"/>
      <c r="O38" s="252"/>
      <c r="P38" s="252"/>
      <c r="Q38" s="253"/>
      <c r="R38" s="299" t="s">
        <v>139</v>
      </c>
      <c r="S38" s="253"/>
      <c r="T38" s="80"/>
      <c r="U38" s="80"/>
      <c r="V38" s="299" t="s">
        <v>140</v>
      </c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3"/>
      <c r="AI38" s="299">
        <v>22</v>
      </c>
      <c r="AJ38" s="252"/>
      <c r="AK38" s="252"/>
      <c r="AL38" s="252"/>
      <c r="AM38" s="253"/>
      <c r="AN38" s="288">
        <f>AI38/R33</f>
        <v>1</v>
      </c>
      <c r="AO38" s="252"/>
      <c r="AP38" s="252"/>
      <c r="AQ38" s="252"/>
      <c r="AR38" s="252"/>
      <c r="AS38" s="253"/>
      <c r="AT38" s="80"/>
    </row>
    <row r="39" spans="1:46" ht="16.5" customHeight="1">
      <c r="A39" s="80"/>
      <c r="B39" s="287" t="s">
        <v>141</v>
      </c>
      <c r="C39" s="252"/>
      <c r="D39" s="252"/>
      <c r="E39" s="252"/>
      <c r="F39" s="253"/>
      <c r="G39" s="103"/>
      <c r="H39" s="80"/>
      <c r="I39" s="80"/>
      <c r="J39" s="287" t="s">
        <v>142</v>
      </c>
      <c r="K39" s="252"/>
      <c r="L39" s="252"/>
      <c r="M39" s="252"/>
      <c r="N39" s="252"/>
      <c r="O39" s="252"/>
      <c r="P39" s="252"/>
      <c r="Q39" s="253"/>
      <c r="R39" s="299" t="s">
        <v>139</v>
      </c>
      <c r="S39" s="253"/>
      <c r="T39" s="80"/>
      <c r="U39" s="80"/>
      <c r="V39" s="299" t="s">
        <v>143</v>
      </c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3"/>
      <c r="AI39" s="299">
        <v>0</v>
      </c>
      <c r="AJ39" s="252"/>
      <c r="AK39" s="252"/>
      <c r="AL39" s="252"/>
      <c r="AM39" s="253"/>
      <c r="AN39" s="288">
        <f>AI39/R33</f>
        <v>0</v>
      </c>
      <c r="AO39" s="252"/>
      <c r="AP39" s="252"/>
      <c r="AQ39" s="252"/>
      <c r="AR39" s="252"/>
      <c r="AS39" s="253"/>
      <c r="AT39" s="80"/>
    </row>
    <row r="40" spans="1:46" ht="16.5" customHeight="1">
      <c r="A40" s="80"/>
      <c r="B40" s="82"/>
      <c r="C40" s="82"/>
      <c r="D40" s="82"/>
      <c r="E40" s="82"/>
      <c r="F40" s="82"/>
      <c r="G40" s="82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299" t="s">
        <v>144</v>
      </c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3"/>
      <c r="AI40" s="299">
        <v>22</v>
      </c>
      <c r="AJ40" s="252"/>
      <c r="AK40" s="252"/>
      <c r="AL40" s="252"/>
      <c r="AM40" s="253"/>
      <c r="AN40" s="288">
        <f>AI40/R33</f>
        <v>1</v>
      </c>
      <c r="AO40" s="252"/>
      <c r="AP40" s="252"/>
      <c r="AQ40" s="252"/>
      <c r="AR40" s="252"/>
      <c r="AS40" s="253"/>
      <c r="AT40" s="80"/>
    </row>
    <row r="41" spans="1:46" ht="16.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299" t="s">
        <v>145</v>
      </c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3"/>
      <c r="AI41" s="299">
        <v>0</v>
      </c>
      <c r="AJ41" s="252"/>
      <c r="AK41" s="252"/>
      <c r="AL41" s="252"/>
      <c r="AM41" s="253"/>
      <c r="AN41" s="288">
        <f>AI41/R33</f>
        <v>0</v>
      </c>
      <c r="AO41" s="252"/>
      <c r="AP41" s="252"/>
      <c r="AQ41" s="252"/>
      <c r="AR41" s="252"/>
      <c r="AS41" s="253"/>
      <c r="AT41" s="80"/>
    </row>
    <row r="42" spans="1:46" ht="16.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299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3"/>
      <c r="AI42" s="299"/>
      <c r="AJ42" s="252"/>
      <c r="AK42" s="252"/>
      <c r="AL42" s="252"/>
      <c r="AM42" s="253"/>
      <c r="AN42" s="288"/>
      <c r="AO42" s="252"/>
      <c r="AP42" s="252"/>
      <c r="AQ42" s="252"/>
      <c r="AR42" s="252"/>
      <c r="AS42" s="253"/>
      <c r="AT42" s="80"/>
    </row>
    <row r="43" spans="1:46" ht="16.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</row>
    <row r="44" spans="1:46" ht="16.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</row>
    <row r="45" spans="1:46" ht="16.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</row>
    <row r="46" spans="1:46" ht="16.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</row>
    <row r="47" spans="1:46" ht="16.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114" t="s">
        <v>146</v>
      </c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</row>
    <row r="48" spans="1:46" ht="16.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</row>
    <row r="49" spans="1:46" ht="16.5" customHeight="1">
      <c r="A49" s="80"/>
      <c r="B49" s="80"/>
      <c r="C49" s="114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</row>
    <row r="50" spans="1:46" ht="16.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</row>
    <row r="51" spans="1:46" ht="16.5" customHeight="1">
      <c r="A51" s="80"/>
      <c r="B51" s="304" t="s">
        <v>49</v>
      </c>
      <c r="C51" s="252"/>
      <c r="D51" s="253"/>
      <c r="E51" s="306" t="str">
        <f>GradeSheet!$H$2</f>
        <v>CSE 306</v>
      </c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3"/>
      <c r="Q51" s="304" t="str">
        <f>CONCATENATE("Section ", GradeSheet!$L$2,)</f>
        <v>Section 1</v>
      </c>
      <c r="R51" s="252"/>
      <c r="S51" s="253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</row>
    <row r="52" spans="1:46" ht="16.5" customHeight="1">
      <c r="A52" s="80"/>
      <c r="B52" s="305" t="s">
        <v>52</v>
      </c>
      <c r="C52" s="252"/>
      <c r="D52" s="253"/>
      <c r="E52" s="303" t="str">
        <f>GradeSheet!$H$3</f>
        <v>Algorithms Lab</v>
      </c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3"/>
      <c r="Q52" s="305" t="str">
        <f>CONCATENATE(GradeSheet!$H$39," students")</f>
        <v>14 students</v>
      </c>
      <c r="R52" s="252"/>
      <c r="S52" s="253"/>
      <c r="T52" s="77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</row>
    <row r="53" spans="1:46" ht="16.5" customHeight="1">
      <c r="A53" s="80"/>
      <c r="B53" s="309" t="s">
        <v>54</v>
      </c>
      <c r="C53" s="252"/>
      <c r="D53" s="253"/>
      <c r="E53" s="308">
        <f>GradeSheet!$H$4</f>
        <v>1</v>
      </c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3"/>
      <c r="Q53" s="308" t="str">
        <f>GradeSheet!$L$3</f>
        <v>Summer 2020</v>
      </c>
      <c r="R53" s="252"/>
      <c r="S53" s="253"/>
      <c r="T53" s="77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</row>
    <row r="54" spans="1:46" ht="16.5" customHeight="1">
      <c r="A54" s="80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</row>
    <row r="55" spans="1:46" ht="16.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</row>
    <row r="56" spans="1:46" ht="16.5" customHeight="1">
      <c r="A56" s="80"/>
      <c r="B56" s="80"/>
      <c r="C56" s="80"/>
      <c r="D56" s="80"/>
      <c r="E56" s="80"/>
      <c r="F56" s="80"/>
      <c r="G56" s="80"/>
      <c r="H56" s="80"/>
      <c r="I56" s="80"/>
      <c r="J56" s="115"/>
      <c r="K56" s="115"/>
      <c r="L56" s="115"/>
      <c r="M56" s="115"/>
      <c r="N56" s="115"/>
      <c r="O56" s="115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</row>
    <row r="57" spans="1:46" ht="16.5" customHeight="1">
      <c r="A57" s="80"/>
      <c r="B57" s="80"/>
      <c r="C57" s="80"/>
      <c r="D57" s="80"/>
      <c r="E57" s="312" t="s">
        <v>147</v>
      </c>
      <c r="F57" s="252"/>
      <c r="G57" s="252"/>
      <c r="H57" s="252"/>
      <c r="I57" s="252"/>
      <c r="J57" s="252"/>
      <c r="K57" s="252"/>
      <c r="L57" s="252"/>
      <c r="M57" s="253"/>
      <c r="N57" s="80"/>
      <c r="O57" s="115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</row>
    <row r="58" spans="1:46" ht="16.5" customHeight="1">
      <c r="A58" s="80"/>
      <c r="B58" s="80"/>
      <c r="C58" s="80"/>
      <c r="D58" s="80"/>
      <c r="E58" s="313"/>
      <c r="F58" s="252"/>
      <c r="G58" s="253"/>
      <c r="H58" s="86" t="s">
        <v>19</v>
      </c>
      <c r="I58" s="86" t="s">
        <v>23</v>
      </c>
      <c r="J58" s="86" t="s">
        <v>26</v>
      </c>
      <c r="K58" s="116" t="s">
        <v>27</v>
      </c>
      <c r="L58" s="116" t="s">
        <v>28</v>
      </c>
      <c r="M58" s="116" t="s">
        <v>29</v>
      </c>
      <c r="N58" s="80"/>
      <c r="O58" s="117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</row>
    <row r="59" spans="1:46" ht="16.5" customHeight="1">
      <c r="A59" s="80"/>
      <c r="B59" s="80"/>
      <c r="C59" s="80"/>
      <c r="D59" s="80"/>
      <c r="E59" s="302" t="s">
        <v>112</v>
      </c>
      <c r="F59" s="252"/>
      <c r="G59" s="253"/>
      <c r="H59" s="88">
        <f>CO_PO_AttainmentAnalysis!$AN$36</f>
        <v>6</v>
      </c>
      <c r="I59" s="88">
        <f>CO_PO_AttainmentAnalysis!$AO$36</f>
        <v>11</v>
      </c>
      <c r="J59" s="88">
        <f>CO_PO_AttainmentAnalysis!$AP$36</f>
        <v>0</v>
      </c>
      <c r="K59" s="88">
        <f>CO_PO_AttainmentAnalysis!$AQ$36</f>
        <v>0</v>
      </c>
      <c r="L59" s="88">
        <f>CO_PO_AttainmentAnalysis!$AR$36</f>
        <v>0</v>
      </c>
      <c r="M59" s="88">
        <f>CO_PO_AttainmentAnalysis!$AS$36</f>
        <v>0</v>
      </c>
      <c r="N59" s="80"/>
      <c r="O59" s="118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</row>
    <row r="60" spans="1:46" ht="16.5" customHeight="1">
      <c r="A60" s="80"/>
      <c r="B60" s="80"/>
      <c r="C60" s="80"/>
      <c r="D60" s="80"/>
      <c r="E60" s="302" t="s">
        <v>148</v>
      </c>
      <c r="F60" s="252"/>
      <c r="G60" s="253"/>
      <c r="H60" s="94">
        <f>CO_PO_AttainmentAnalysis!$AH$36</f>
        <v>0.56666666666666676</v>
      </c>
      <c r="I60" s="94">
        <f>CO_PO_AttainmentAnalysis!$AI$36</f>
        <v>0.6607142857142857</v>
      </c>
      <c r="J60" s="94">
        <f>CO_PO_AttainmentAnalysis!$AJ$36</f>
        <v>0</v>
      </c>
      <c r="K60" s="94">
        <f>CO_PO_AttainmentAnalysis!$AK$36</f>
        <v>0</v>
      </c>
      <c r="L60" s="94">
        <f>CO_PO_AttainmentAnalysis!$AL$36</f>
        <v>0</v>
      </c>
      <c r="M60" s="94">
        <f>CO_PO_AttainmentAnalysis!$AM$36</f>
        <v>0</v>
      </c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</row>
    <row r="61" spans="1:46" ht="16.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</row>
    <row r="62" spans="1:46" ht="16.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</row>
    <row r="63" spans="1:46" ht="16.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</row>
    <row r="64" spans="1:46" ht="16.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</row>
    <row r="65" spans="1:46" ht="16.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</row>
    <row r="66" spans="1:46" ht="16.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</row>
    <row r="67" spans="1:46" ht="16.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</row>
    <row r="68" spans="1:46" ht="16.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</row>
    <row r="69" spans="1:46" ht="16.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</row>
    <row r="70" spans="1:46" ht="16.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</row>
    <row r="71" spans="1:46" ht="16.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</row>
    <row r="72" spans="1:46" ht="16.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</row>
    <row r="73" spans="1:46" ht="16.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</row>
    <row r="74" spans="1:46" ht="16.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</row>
    <row r="75" spans="1:46" ht="16.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</row>
    <row r="76" spans="1:46" ht="16.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</row>
    <row r="77" spans="1:46" ht="16.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</row>
    <row r="78" spans="1:46" ht="16.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</row>
    <row r="79" spans="1:46" ht="16.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</row>
    <row r="80" spans="1:46" ht="16.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</row>
    <row r="81" spans="1:46" ht="16.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</row>
    <row r="82" spans="1:46" ht="16.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</row>
    <row r="83" spans="1:46" ht="16.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</row>
    <row r="84" spans="1:46" ht="16.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</row>
    <row r="85" spans="1:46" ht="16.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</row>
    <row r="86" spans="1:46" ht="16.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</row>
    <row r="87" spans="1:46" ht="16.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</row>
    <row r="88" spans="1:46" ht="16.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</row>
    <row r="89" spans="1:46" ht="16.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</row>
    <row r="90" spans="1:46" ht="16.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</row>
    <row r="91" spans="1:46" ht="16.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</row>
    <row r="92" spans="1:46" ht="16.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</row>
    <row r="93" spans="1:46" ht="16.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</row>
    <row r="94" spans="1:46" ht="16.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</row>
    <row r="95" spans="1:46" ht="16.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</row>
    <row r="96" spans="1:46" ht="16.5" customHeight="1">
      <c r="A96" s="80"/>
      <c r="B96" s="80"/>
      <c r="C96" s="114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</row>
    <row r="97" spans="1:46" ht="16.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</row>
    <row r="98" spans="1:46" ht="16.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</row>
    <row r="99" spans="1:46" ht="16.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</row>
    <row r="100" spans="1:46" ht="16.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</row>
    <row r="101" spans="1:46" ht="16.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</row>
    <row r="102" spans="1:46" ht="16.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</row>
    <row r="103" spans="1:46" ht="16.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</row>
    <row r="104" spans="1:46" ht="16.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</row>
    <row r="105" spans="1:46" ht="16.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</row>
    <row r="106" spans="1:46" ht="16.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</row>
    <row r="107" spans="1:46" ht="16.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</row>
    <row r="108" spans="1:46" ht="16.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</row>
    <row r="109" spans="1:46" ht="16.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</row>
    <row r="110" spans="1:46" ht="16.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</row>
    <row r="111" spans="1:46" ht="16.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</row>
    <row r="112" spans="1:46" ht="16.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</row>
    <row r="113" spans="1:46" ht="16.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</row>
    <row r="114" spans="1:46" ht="16.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</row>
    <row r="115" spans="1:46" ht="16.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</row>
    <row r="116" spans="1:46" ht="16.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</row>
    <row r="117" spans="1:46" ht="16.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</row>
    <row r="118" spans="1:46" ht="16.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</row>
    <row r="119" spans="1:46" ht="16.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</row>
    <row r="120" spans="1:46" ht="16.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</row>
    <row r="121" spans="1:46" ht="16.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</row>
    <row r="122" spans="1:46" ht="16.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</row>
    <row r="123" spans="1:46" ht="16.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</row>
    <row r="124" spans="1:46" ht="16.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</row>
    <row r="125" spans="1:46" ht="16.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</row>
    <row r="126" spans="1:46" ht="16.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</row>
    <row r="127" spans="1:46" ht="16.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</row>
    <row r="128" spans="1:46" ht="16.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</row>
    <row r="129" spans="1:46" ht="16.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</row>
    <row r="130" spans="1:46" ht="16.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</row>
    <row r="131" spans="1:46" ht="16.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</row>
    <row r="132" spans="1:46" ht="16.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</row>
    <row r="133" spans="1:46" ht="16.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</row>
    <row r="134" spans="1:46" ht="16.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</row>
    <row r="135" spans="1:46" ht="16.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</row>
    <row r="136" spans="1:46" ht="16.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</row>
    <row r="137" spans="1:46" ht="16.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</row>
    <row r="138" spans="1:46" ht="16.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</row>
    <row r="139" spans="1:46" ht="16.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</row>
    <row r="140" spans="1:46" ht="16.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</row>
    <row r="141" spans="1:46" ht="16.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</row>
    <row r="142" spans="1:46" ht="16.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</row>
    <row r="143" spans="1:46" ht="16.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</row>
    <row r="144" spans="1:46" ht="16.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</row>
    <row r="145" spans="1:46" ht="16.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</row>
    <row r="146" spans="1:46" ht="16.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</row>
    <row r="147" spans="1:46" ht="16.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</row>
    <row r="148" spans="1:46" ht="16.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</row>
    <row r="149" spans="1:46" ht="16.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</row>
    <row r="150" spans="1:46" ht="16.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</row>
    <row r="151" spans="1:46" ht="16.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</row>
    <row r="152" spans="1:46" ht="16.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</row>
    <row r="153" spans="1:46" ht="16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</row>
    <row r="154" spans="1:46" ht="16.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</row>
    <row r="155" spans="1:46" ht="16.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</row>
    <row r="156" spans="1:46" ht="16.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</row>
    <row r="157" spans="1:46" ht="16.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</row>
    <row r="158" spans="1:46" ht="16.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</row>
    <row r="159" spans="1:46" ht="16.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</row>
    <row r="160" spans="1:46" ht="16.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</row>
    <row r="161" spans="1:46" ht="16.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</row>
    <row r="162" spans="1:46" ht="16.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</row>
    <row r="163" spans="1:46" ht="16.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</row>
    <row r="164" spans="1:46" ht="16.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</row>
    <row r="165" spans="1:46" ht="16.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</row>
    <row r="166" spans="1:46" ht="16.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</row>
    <row r="167" spans="1:46" ht="16.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</row>
    <row r="168" spans="1:46" ht="16.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</row>
    <row r="169" spans="1:46" ht="16.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</row>
    <row r="170" spans="1:46" ht="16.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</row>
    <row r="171" spans="1:46" ht="16.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</row>
    <row r="172" spans="1:46" ht="16.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</row>
    <row r="173" spans="1:46" ht="16.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</row>
    <row r="174" spans="1:46" ht="16.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</row>
    <row r="175" spans="1:46" ht="16.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</row>
    <row r="176" spans="1:46" ht="16.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</row>
    <row r="177" spans="1:46" ht="16.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</row>
    <row r="178" spans="1:46" ht="16.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</row>
    <row r="179" spans="1:46" ht="16.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</row>
    <row r="180" spans="1:46" ht="16.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</row>
    <row r="181" spans="1:46" ht="16.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</row>
    <row r="182" spans="1:46" ht="16.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</row>
    <row r="183" spans="1:46" ht="16.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</row>
    <row r="184" spans="1:46" ht="16.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</row>
    <row r="185" spans="1:46" ht="16.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</row>
    <row r="186" spans="1:46" ht="16.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</row>
    <row r="187" spans="1:46" ht="16.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</row>
    <row r="188" spans="1:46" ht="16.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</row>
    <row r="189" spans="1:46" ht="16.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</row>
    <row r="190" spans="1:46" ht="16.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</row>
    <row r="191" spans="1:46" ht="16.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</row>
    <row r="192" spans="1:46" ht="16.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</row>
    <row r="193" spans="1:46" ht="16.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</row>
    <row r="194" spans="1:46" ht="16.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</row>
    <row r="195" spans="1:46" ht="16.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</row>
    <row r="196" spans="1:46" ht="16.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</row>
    <row r="197" spans="1:46" ht="16.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</row>
    <row r="198" spans="1:46" ht="16.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</row>
    <row r="199" spans="1:46" ht="16.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</row>
    <row r="200" spans="1:46" ht="16.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</row>
    <row r="201" spans="1:46" ht="16.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</row>
    <row r="202" spans="1:46" ht="16.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</row>
    <row r="203" spans="1:46" ht="16.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</row>
    <row r="204" spans="1:46" ht="16.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</row>
    <row r="205" spans="1:46" ht="16.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</row>
    <row r="206" spans="1:46" ht="16.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</row>
    <row r="207" spans="1:46" ht="16.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</row>
    <row r="208" spans="1:46" ht="16.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</row>
    <row r="209" spans="1:46" ht="16.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</row>
    <row r="210" spans="1:46" ht="16.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</row>
    <row r="211" spans="1:46" ht="16.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</row>
    <row r="212" spans="1:46" ht="16.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</row>
    <row r="213" spans="1:46" ht="16.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</row>
    <row r="214" spans="1:46" ht="16.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</row>
    <row r="215" spans="1:46" ht="16.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</row>
    <row r="216" spans="1:46" ht="16.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</row>
    <row r="217" spans="1:46" ht="16.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</row>
    <row r="218" spans="1:46" ht="16.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</row>
    <row r="219" spans="1:46" ht="16.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</row>
    <row r="220" spans="1:46" ht="16.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</row>
    <row r="221" spans="1:46" ht="16.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</row>
    <row r="222" spans="1:46" ht="16.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</row>
    <row r="223" spans="1:46" ht="16.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</row>
    <row r="224" spans="1:46" ht="16.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</row>
    <row r="225" spans="1:46" ht="16.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</row>
    <row r="226" spans="1:46" ht="16.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</row>
    <row r="227" spans="1:46" ht="16.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</row>
    <row r="228" spans="1:46" ht="16.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</row>
    <row r="229" spans="1:46" ht="16.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</row>
    <row r="230" spans="1:46" ht="16.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</row>
    <row r="231" spans="1:46" ht="16.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</row>
    <row r="232" spans="1:46" ht="16.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</row>
    <row r="233" spans="1:46" ht="16.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</row>
    <row r="234" spans="1:46" ht="16.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</row>
    <row r="235" spans="1:46" ht="16.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</row>
    <row r="236" spans="1:46" ht="16.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</row>
    <row r="237" spans="1:46" ht="16.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</row>
    <row r="238" spans="1:46" ht="16.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</row>
    <row r="239" spans="1:46" ht="16.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</row>
    <row r="240" spans="1:46" ht="16.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</row>
    <row r="241" spans="1:46" ht="16.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</row>
    <row r="242" spans="1:46" ht="16.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</row>
    <row r="243" spans="1:46" ht="16.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</row>
    <row r="244" spans="1:46" ht="16.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</row>
    <row r="245" spans="1:46" ht="16.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</row>
    <row r="246" spans="1:46" ht="16.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</row>
    <row r="247" spans="1:46" ht="16.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</row>
    <row r="248" spans="1:46" ht="16.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</row>
    <row r="249" spans="1:46" ht="16.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</row>
    <row r="250" spans="1:46" ht="16.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</row>
    <row r="251" spans="1:46" ht="16.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</row>
    <row r="252" spans="1:46" ht="16.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</row>
    <row r="253" spans="1:46" ht="16.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</row>
    <row r="254" spans="1:46" ht="16.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</row>
    <row r="255" spans="1:46" ht="16.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</row>
    <row r="256" spans="1:46" ht="16.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</row>
    <row r="257" spans="1:46" ht="16.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</row>
    <row r="258" spans="1:46" ht="16.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</row>
    <row r="259" spans="1:46" ht="16.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</row>
    <row r="260" spans="1:46" ht="16.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topLeftCell="A22" zoomScale="130" zoomScaleNormal="100" zoomScalePageLayoutView="130" workbookViewId="0">
      <selection activeCell="B3" sqref="B3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3" t="s">
        <v>108</v>
      </c>
      <c r="B1" s="269"/>
      <c r="C1" s="269"/>
      <c r="D1" s="270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spans="1:24" ht="18" thickBot="1">
      <c r="A2" s="168" t="s">
        <v>49</v>
      </c>
      <c r="B2" s="91" t="str">
        <f>GradeSheet!$H$2</f>
        <v>CSE 306</v>
      </c>
      <c r="C2" s="87" t="s">
        <v>51</v>
      </c>
      <c r="D2" s="89">
        <f>GradeSheet!$L$2</f>
        <v>1</v>
      </c>
      <c r="E2" s="163"/>
      <c r="F2" s="164"/>
      <c r="G2" s="164"/>
      <c r="H2" s="16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1:24" ht="16.5" customHeight="1" thickBot="1">
      <c r="A3" s="168" t="s">
        <v>52</v>
      </c>
      <c r="B3" s="91" t="str">
        <f>GradeSheet!$H$3</f>
        <v>Algorithms Lab</v>
      </c>
      <c r="C3" s="90" t="s">
        <v>53</v>
      </c>
      <c r="D3" s="89" t="str">
        <f>GradeSheet!$L$3</f>
        <v>Summer 2020</v>
      </c>
      <c r="E3" s="165"/>
      <c r="F3" s="164"/>
      <c r="G3" s="164"/>
      <c r="H3" s="164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spans="1:24" thickBot="1">
      <c r="A4" s="168" t="s">
        <v>54</v>
      </c>
      <c r="B4" s="91">
        <f>GradeSheet!$H$4</f>
        <v>1</v>
      </c>
      <c r="C4" s="92" t="s">
        <v>112</v>
      </c>
      <c r="D4" s="93">
        <f>GradeSheet!$H$39</f>
        <v>14</v>
      </c>
      <c r="E4" s="165"/>
      <c r="F4" s="164"/>
      <c r="G4" s="164"/>
      <c r="H4" s="164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4" thickBot="1">
      <c r="A5" s="84"/>
      <c r="B5" s="84"/>
      <c r="C5" s="84"/>
      <c r="D5" s="84"/>
      <c r="E5" s="165"/>
      <c r="F5" s="164"/>
      <c r="G5" s="164"/>
      <c r="H5" s="164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4" ht="14.4">
      <c r="A6" s="328" t="s">
        <v>113</v>
      </c>
      <c r="B6" s="329"/>
      <c r="C6" s="95" t="s">
        <v>114</v>
      </c>
      <c r="D6" s="96" t="s">
        <v>62</v>
      </c>
      <c r="E6" s="165"/>
      <c r="F6" s="164"/>
      <c r="G6" s="164"/>
      <c r="H6" s="164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spans="1:24" ht="14.4">
      <c r="A7" s="326" t="s">
        <v>19</v>
      </c>
      <c r="B7" s="327"/>
      <c r="C7" s="332" t="s">
        <v>115</v>
      </c>
      <c r="D7" s="97">
        <f>CO_PO_AttainmentAnalysis!$AN$36/GradeSheet!$H$39</f>
        <v>0.42857142857142855</v>
      </c>
      <c r="E7" s="324"/>
      <c r="F7" s="324"/>
      <c r="G7" s="324"/>
      <c r="H7" s="324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spans="1:24" ht="14.4">
      <c r="A8" s="328" t="s">
        <v>23</v>
      </c>
      <c r="B8" s="269"/>
      <c r="C8" s="333"/>
      <c r="D8" s="97">
        <f>CO_PO_AttainmentAnalysis!$AO$36/GradeSheet!$H$39</f>
        <v>0.7857142857142857</v>
      </c>
      <c r="E8" s="324"/>
      <c r="F8" s="324"/>
      <c r="G8" s="324"/>
      <c r="H8" s="324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spans="1:24" ht="14.4">
      <c r="A9" s="326" t="s">
        <v>26</v>
      </c>
      <c r="B9" s="327"/>
      <c r="C9" s="333"/>
      <c r="D9" s="97">
        <f>CO_PO_AttainmentAnalysis!$AP$36/GradeSheet!$H$39</f>
        <v>0</v>
      </c>
      <c r="E9" s="324"/>
      <c r="F9" s="324"/>
      <c r="G9" s="324"/>
      <c r="H9" s="324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spans="1:24" ht="14.4">
      <c r="A10" s="326" t="s">
        <v>27</v>
      </c>
      <c r="B10" s="327"/>
      <c r="C10" s="333"/>
      <c r="D10" s="97">
        <f>CO_PO_AttainmentAnalysis!$AQ$36/GradeSheet!$H$39</f>
        <v>0</v>
      </c>
      <c r="E10" s="324"/>
      <c r="F10" s="324"/>
      <c r="G10" s="324"/>
      <c r="H10" s="324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spans="1:24" thickBot="1">
      <c r="A11" s="326" t="s">
        <v>28</v>
      </c>
      <c r="B11" s="327"/>
      <c r="C11" s="333"/>
      <c r="D11" s="97">
        <f>CO_PO_AttainmentAnalysis!$AR$36/GradeSheet!$H$39</f>
        <v>0</v>
      </c>
      <c r="E11" s="324"/>
      <c r="F11" s="324"/>
      <c r="G11" s="324"/>
      <c r="H11" s="324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</row>
    <row r="12" spans="1:24" ht="15" customHeight="1" thickBot="1">
      <c r="A12" s="326" t="s">
        <v>29</v>
      </c>
      <c r="B12" s="327"/>
      <c r="C12" s="334"/>
      <c r="D12" s="97">
        <f>CO_PO_AttainmentAnalysis!$AS$36/GradeSheet!$H$39</f>
        <v>0</v>
      </c>
      <c r="E12" s="177"/>
      <c r="F12" s="178"/>
      <c r="G12" s="178"/>
      <c r="H12" s="178"/>
      <c r="I12" s="176"/>
      <c r="J12" s="17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</row>
    <row r="13" spans="1:24" ht="16.5" customHeight="1">
      <c r="A13" s="84"/>
      <c r="B13" s="84"/>
      <c r="C13" s="84"/>
      <c r="D13" s="84"/>
      <c r="E13" s="174"/>
      <c r="F13" s="174"/>
      <c r="G13" s="174"/>
      <c r="H13" s="174"/>
      <c r="I13" s="174"/>
      <c r="J13" s="174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spans="1:24" ht="27" customHeight="1">
      <c r="A14" s="335" t="s">
        <v>118</v>
      </c>
      <c r="B14" s="297"/>
      <c r="C14" s="297"/>
      <c r="D14" s="297"/>
      <c r="E14" s="174"/>
      <c r="F14" s="174"/>
      <c r="G14" s="174"/>
      <c r="H14" s="174"/>
      <c r="I14" s="174"/>
      <c r="J14" s="174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spans="1:24" ht="16.5" customHeight="1">
      <c r="A15" s="331"/>
      <c r="B15" s="252"/>
      <c r="C15" s="252"/>
      <c r="D15" s="253"/>
      <c r="E15" s="174"/>
      <c r="F15" s="174"/>
      <c r="G15" s="174"/>
      <c r="H15" s="174"/>
      <c r="I15" s="174"/>
      <c r="J15" s="174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spans="1:24" ht="16.5" customHeight="1">
      <c r="A16" s="330" t="s">
        <v>123</v>
      </c>
      <c r="B16" s="252"/>
      <c r="C16" s="252"/>
      <c r="D16" s="253"/>
      <c r="E16" s="174"/>
      <c r="F16" s="174"/>
      <c r="G16" s="174"/>
      <c r="H16" s="174"/>
      <c r="I16" s="174"/>
      <c r="J16" s="174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spans="1:24" ht="16.2">
      <c r="A17" s="336" t="s">
        <v>159</v>
      </c>
      <c r="B17" s="252"/>
      <c r="C17" s="252"/>
      <c r="D17" s="253"/>
      <c r="E17" s="179"/>
      <c r="F17" s="178"/>
      <c r="G17" s="178"/>
      <c r="H17" s="178"/>
      <c r="I17" s="176"/>
      <c r="J17" s="17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spans="1:24" ht="16.2">
      <c r="A18" s="336"/>
      <c r="B18" s="252"/>
      <c r="C18" s="252"/>
      <c r="D18" s="253"/>
      <c r="E18" s="179"/>
      <c r="F18" s="178"/>
      <c r="G18" s="178"/>
      <c r="H18" s="178"/>
      <c r="I18" s="176"/>
      <c r="J18" s="17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</row>
    <row r="19" spans="1:24" ht="16.2">
      <c r="A19" s="104"/>
      <c r="B19" s="105"/>
      <c r="C19" s="105"/>
      <c r="D19" s="106"/>
      <c r="E19" s="180"/>
      <c r="F19" s="178"/>
      <c r="G19" s="178"/>
      <c r="H19" s="178"/>
      <c r="I19" s="176"/>
      <c r="J19" s="17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spans="1:24" ht="14.4">
      <c r="A20" s="336"/>
      <c r="B20" s="252"/>
      <c r="C20" s="252"/>
      <c r="D20" s="253"/>
      <c r="E20" s="174"/>
      <c r="F20" s="174"/>
      <c r="G20" s="174"/>
      <c r="H20" s="174"/>
      <c r="I20" s="175"/>
      <c r="J20" s="17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spans="1:24" ht="16.5" customHeight="1">
      <c r="A21" s="104"/>
      <c r="B21" s="105"/>
      <c r="C21" s="105"/>
      <c r="D21" s="106"/>
      <c r="E21" s="166"/>
      <c r="F21" s="164"/>
      <c r="G21" s="164"/>
      <c r="H21" s="164"/>
      <c r="I21" s="10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spans="1:24" ht="16.5" customHeight="1">
      <c r="A22" s="336"/>
      <c r="B22" s="252"/>
      <c r="C22" s="252"/>
      <c r="D22" s="253"/>
      <c r="E22" s="166"/>
      <c r="F22" s="164"/>
      <c r="G22" s="164"/>
      <c r="H22" s="164"/>
      <c r="I22" s="102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spans="1:24" ht="15.75" customHeight="1">
      <c r="A23" s="322"/>
      <c r="B23" s="252"/>
      <c r="C23" s="252"/>
      <c r="D23" s="253"/>
      <c r="E23" s="167"/>
      <c r="F23" s="164"/>
      <c r="G23" s="164"/>
      <c r="H23" s="164"/>
      <c r="I23" s="102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spans="1:24" ht="15.75" customHeight="1">
      <c r="A24" s="322"/>
      <c r="B24" s="252"/>
      <c r="C24" s="252"/>
      <c r="D24" s="25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spans="1:24" ht="15.75" customHeight="1">
      <c r="A25" s="322"/>
      <c r="B25" s="252"/>
      <c r="C25" s="252"/>
      <c r="D25" s="253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  <row r="26" spans="1:24" ht="15.75" customHeight="1">
      <c r="A26" s="85"/>
      <c r="B26" s="85"/>
      <c r="C26" s="85"/>
      <c r="D26" s="107" t="s">
        <v>126</v>
      </c>
      <c r="E26" s="164"/>
      <c r="F26" s="164"/>
      <c r="G26" s="164"/>
      <c r="H26" s="164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spans="1:24" ht="15.75" customHeight="1">
      <c r="A27" s="85"/>
      <c r="B27" s="85"/>
      <c r="C27" s="85"/>
      <c r="D27" s="107"/>
      <c r="E27" s="164"/>
      <c r="F27" s="164"/>
      <c r="G27" s="164"/>
      <c r="H27" s="164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spans="1:24" ht="15.75" customHeight="1">
      <c r="A28" s="85"/>
      <c r="B28" s="85"/>
      <c r="C28" s="85"/>
      <c r="D28" s="107"/>
      <c r="E28" s="164"/>
      <c r="F28" s="325"/>
      <c r="G28" s="324"/>
      <c r="H28" s="324"/>
      <c r="I28" s="32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spans="1:24" ht="15.75" customHeight="1">
      <c r="A29" s="85"/>
      <c r="B29" s="85"/>
      <c r="C29" s="85"/>
      <c r="D29" s="107"/>
      <c r="E29" s="164"/>
      <c r="F29" s="324"/>
      <c r="G29" s="324"/>
      <c r="H29" s="324"/>
      <c r="I29" s="32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4" ht="15.75" customHeight="1">
      <c r="A30" s="85"/>
      <c r="B30" s="85"/>
      <c r="C30" s="85"/>
      <c r="D30" s="107"/>
      <c r="E30" s="164"/>
      <c r="F30" s="324"/>
      <c r="G30" s="324"/>
      <c r="H30" s="324"/>
      <c r="I30" s="32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spans="1:24" ht="15.75" customHeight="1">
      <c r="A31" s="85"/>
      <c r="B31" s="85"/>
      <c r="C31" s="85"/>
      <c r="D31" s="107"/>
      <c r="E31" s="164"/>
      <c r="F31" s="324"/>
      <c r="G31" s="324"/>
      <c r="H31" s="324"/>
      <c r="I31" s="32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</row>
    <row r="32" spans="1:24" ht="15.75" customHeight="1">
      <c r="A32" s="85"/>
      <c r="B32" s="85"/>
      <c r="C32" s="85"/>
      <c r="D32" s="85"/>
      <c r="E32" s="164"/>
      <c r="F32" s="324"/>
      <c r="G32" s="324"/>
      <c r="H32" s="324"/>
      <c r="I32" s="32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spans="1:24" ht="15.75" customHeight="1">
      <c r="A33" s="108" t="s">
        <v>127</v>
      </c>
      <c r="B33" s="109"/>
      <c r="C33" s="85"/>
      <c r="D33" s="85"/>
      <c r="E33" s="164"/>
      <c r="F33" s="164"/>
      <c r="G33" s="164"/>
      <c r="H33" s="164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spans="1:24" ht="15.75" customHeight="1">
      <c r="A34" s="108" t="s">
        <v>128</v>
      </c>
      <c r="B34" s="169" t="str">
        <f>GradeSheet!$H$5</f>
        <v>Satyaki Das</v>
      </c>
      <c r="C34" s="85"/>
      <c r="D34" s="85"/>
      <c r="E34" s="164"/>
      <c r="F34" s="164"/>
      <c r="G34" s="164"/>
      <c r="H34" s="164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</row>
    <row r="35" spans="1:24" ht="15.75" customHeight="1">
      <c r="A35" s="108" t="s">
        <v>129</v>
      </c>
      <c r="B35" s="110">
        <f ca="1">TODAY()</f>
        <v>44147</v>
      </c>
      <c r="C35" s="85"/>
      <c r="D35" s="85"/>
      <c r="E35" s="164"/>
      <c r="F35" s="164"/>
      <c r="G35" s="164"/>
      <c r="H35" s="164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spans="1:24" ht="15.75" customHeight="1">
      <c r="A36" s="108"/>
      <c r="B36" s="110"/>
      <c r="C36" s="85"/>
      <c r="D36" s="85"/>
      <c r="E36" s="164"/>
      <c r="F36" s="164"/>
      <c r="G36" s="164"/>
      <c r="H36" s="16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24" ht="15.75" customHeight="1">
      <c r="A37" s="111"/>
      <c r="B37" s="74"/>
      <c r="C37" s="85"/>
      <c r="D37" s="85"/>
      <c r="E37" s="164"/>
      <c r="F37" s="164"/>
      <c r="G37" s="164"/>
      <c r="H37" s="164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</row>
    <row r="38" spans="1:24" ht="15.75" customHeight="1">
      <c r="A38" s="85"/>
      <c r="B38" s="85"/>
      <c r="C38" s="85"/>
      <c r="D38" s="85"/>
      <c r="E38" s="164"/>
      <c r="F38" s="164"/>
      <c r="G38" s="164"/>
      <c r="H38" s="164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spans="1:24" ht="15.75" customHeight="1">
      <c r="A39" s="85"/>
      <c r="B39" s="85"/>
      <c r="C39" s="85"/>
      <c r="D39" s="85"/>
      <c r="E39" s="164"/>
      <c r="F39" s="164"/>
      <c r="G39" s="164"/>
      <c r="H39" s="164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</row>
    <row r="40" spans="1:24" ht="15.75" customHeight="1">
      <c r="A40" s="85"/>
      <c r="B40" s="85"/>
      <c r="C40" s="85"/>
      <c r="D40" s="85"/>
      <c r="E40" s="164"/>
      <c r="F40" s="164"/>
      <c r="G40" s="164"/>
      <c r="H40" s="164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</row>
    <row r="41" spans="1:24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</row>
    <row r="42" spans="1:24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</row>
    <row r="43" spans="1:24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</row>
    <row r="44" spans="1:2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spans="1:24" ht="15.75" customHeight="1">
      <c r="A45" s="85"/>
      <c r="B45" s="85"/>
      <c r="C45" s="173" t="s">
        <v>154</v>
      </c>
      <c r="D45" s="3"/>
      <c r="E45" s="3"/>
      <c r="F45" s="3"/>
      <c r="G45" s="85"/>
      <c r="H45" s="85"/>
      <c r="I45" s="85"/>
      <c r="J45" s="85"/>
      <c r="K45" s="85"/>
      <c r="L45" s="173" t="s">
        <v>155</v>
      </c>
      <c r="M45" s="173"/>
      <c r="N45" s="173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spans="1:24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spans="1:24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spans="1:24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spans="1:24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spans="1:24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spans="1:24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spans="1:24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spans="1:24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spans="1:2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spans="1:24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spans="1:24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spans="1:24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spans="1:24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spans="1:24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</row>
    <row r="60" spans="1:24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spans="1:24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spans="1:24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spans="1:24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spans="1:2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spans="1:24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spans="1:24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spans="1:24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spans="1:24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spans="1:24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spans="1:24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spans="1:24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spans="1:24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spans="1:24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spans="1:2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24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spans="1:24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</row>
    <row r="77" spans="1:24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spans="1:24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spans="1:24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spans="1:24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spans="1:24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spans="1:24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spans="1:2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spans="1:24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</row>
    <row r="86" spans="1:24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</row>
    <row r="87" spans="1:24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</row>
    <row r="88" spans="1:24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</row>
    <row r="89" spans="1:24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</row>
    <row r="90" spans="1:24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</row>
    <row r="91" spans="1:24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</row>
    <row r="92" spans="1:24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 spans="1:24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 spans="1:2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 spans="1:24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</row>
    <row r="96" spans="1:24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</row>
    <row r="97" spans="1:24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</row>
    <row r="98" spans="1:24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</row>
    <row r="99" spans="1:24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</row>
    <row r="100" spans="1:24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</row>
    <row r="101" spans="1:24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</row>
    <row r="102" spans="1:24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</row>
    <row r="103" spans="1:24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</row>
    <row r="104" spans="1:2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</row>
    <row r="105" spans="1:24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</row>
    <row r="106" spans="1:24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</row>
    <row r="107" spans="1:24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</row>
    <row r="108" spans="1:24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</row>
    <row r="109" spans="1:24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</row>
    <row r="110" spans="1:24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</row>
    <row r="111" spans="1:24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</row>
    <row r="112" spans="1:24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</row>
    <row r="113" spans="1:24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1:2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</row>
    <row r="115" spans="1:24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</row>
    <row r="116" spans="1:24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</row>
    <row r="117" spans="1:24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</row>
    <row r="118" spans="1:24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</row>
    <row r="119" spans="1:24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</row>
    <row r="120" spans="1:24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</row>
    <row r="121" spans="1:24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</row>
    <row r="122" spans="1:24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</row>
    <row r="123" spans="1:24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</row>
    <row r="124" spans="1: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</row>
    <row r="125" spans="1:24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</row>
    <row r="126" spans="1:24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</row>
    <row r="127" spans="1:24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</row>
    <row r="128" spans="1:24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</row>
    <row r="129" spans="1:24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</row>
    <row r="130" spans="1:24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</row>
    <row r="131" spans="1:24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</row>
    <row r="132" spans="1:24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</row>
    <row r="133" spans="1:24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</row>
    <row r="134" spans="1:2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</row>
    <row r="135" spans="1:24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</row>
    <row r="136" spans="1:24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</row>
    <row r="137" spans="1:24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</row>
    <row r="138" spans="1:24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</row>
    <row r="139" spans="1:24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</row>
    <row r="140" spans="1:24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</row>
    <row r="141" spans="1:24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</row>
    <row r="142" spans="1:24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</row>
    <row r="143" spans="1:24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</row>
    <row r="144" spans="1:2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</row>
    <row r="145" spans="1:24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</row>
    <row r="146" spans="1:24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</row>
    <row r="147" spans="1:24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</row>
    <row r="148" spans="1:24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</row>
    <row r="149" spans="1:24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</row>
    <row r="150" spans="1:24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</row>
    <row r="151" spans="1:24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</row>
    <row r="152" spans="1:24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</row>
    <row r="153" spans="1:24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</row>
    <row r="154" spans="1:2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</row>
    <row r="155" spans="1:24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</row>
    <row r="156" spans="1:24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</row>
    <row r="157" spans="1:24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</row>
    <row r="158" spans="1:24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</row>
    <row r="159" spans="1:24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</row>
    <row r="160" spans="1:24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</row>
    <row r="161" spans="1:24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</row>
    <row r="162" spans="1:24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</row>
    <row r="163" spans="1:24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</row>
    <row r="164" spans="1:2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</row>
    <row r="165" spans="1:24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</row>
    <row r="166" spans="1:24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</row>
    <row r="167" spans="1:24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</row>
    <row r="168" spans="1:24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</row>
    <row r="169" spans="1:24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</row>
    <row r="170" spans="1:24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</row>
    <row r="171" spans="1:24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</row>
    <row r="172" spans="1:24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</row>
    <row r="173" spans="1:24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</row>
    <row r="174" spans="1:2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</row>
    <row r="175" spans="1:24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</row>
    <row r="176" spans="1:24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</row>
    <row r="177" spans="1:24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</row>
    <row r="178" spans="1:24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</row>
    <row r="179" spans="1:24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</row>
    <row r="180" spans="1:24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</row>
    <row r="181" spans="1:24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</row>
    <row r="182" spans="1:24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</row>
    <row r="183" spans="1:24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</row>
    <row r="184" spans="1:2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</row>
    <row r="185" spans="1:24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</row>
    <row r="186" spans="1:24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</row>
    <row r="187" spans="1:24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</row>
    <row r="188" spans="1:24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</row>
    <row r="189" spans="1:24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</row>
    <row r="190" spans="1:24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</row>
    <row r="191" spans="1:24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</row>
    <row r="192" spans="1:24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</row>
    <row r="193" spans="1:24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</row>
    <row r="194" spans="1:2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</row>
    <row r="195" spans="1:24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</row>
    <row r="196" spans="1:24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</row>
    <row r="197" spans="1:24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</row>
    <row r="198" spans="1:24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</row>
    <row r="199" spans="1:24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</row>
    <row r="200" spans="1:24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</row>
    <row r="201" spans="1:24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</row>
    <row r="202" spans="1:24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</row>
    <row r="203" spans="1:24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</row>
    <row r="204" spans="1:2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</row>
    <row r="205" spans="1:24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</row>
    <row r="206" spans="1:24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</row>
    <row r="207" spans="1:24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</row>
    <row r="208" spans="1:24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</row>
    <row r="209" spans="1:24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</row>
    <row r="210" spans="1:24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</row>
    <row r="211" spans="1:24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</row>
    <row r="212" spans="1:24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</row>
    <row r="213" spans="1:24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</row>
    <row r="214" spans="1:2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</row>
    <row r="215" spans="1:24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</row>
    <row r="216" spans="1:24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</row>
    <row r="217" spans="1:24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</row>
    <row r="218" spans="1:24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</row>
    <row r="219" spans="1:24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</row>
    <row r="220" spans="1:24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</row>
    <row r="221" spans="1:24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</row>
    <row r="222" spans="1:24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</row>
    <row r="223" spans="1:24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</row>
    <row r="224" spans="1: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</row>
    <row r="225" spans="1:24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</row>
    <row r="226" spans="1:24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</row>
    <row r="227" spans="1:24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</row>
    <row r="228" spans="1:24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</row>
    <row r="229" spans="1:24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</row>
    <row r="230" spans="1:24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</row>
    <row r="231" spans="1:24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</row>
    <row r="232" spans="1:24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</row>
    <row r="233" spans="1:24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</row>
    <row r="234" spans="1:2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</row>
    <row r="235" spans="1:24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2020-11-12T11:21:05Z</dcterms:modified>
</cp:coreProperties>
</file>