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lab_course_materials\SUMMER 2020\CSE 306\Section 1\results\"/>
    </mc:Choice>
  </mc:AlternateContent>
  <xr:revisionPtr revIDLastSave="0" documentId="13_ncr:1_{2F58BD0F-DBF9-4E93-919A-9733CB9908BC}" xr6:coauthVersionLast="45" xr6:coauthVersionMax="45" xr10:uidLastSave="{00000000-0000-0000-0000-000000000000}"/>
  <bookViews>
    <workbookView xWindow="-28920" yWindow="-120" windowWidth="29040" windowHeight="15840" tabRatio="744" activeTab="3" xr2:uid="{00000000-000D-0000-FFFF-FFFF00000000}"/>
  </bookViews>
  <sheets>
    <sheet name="GradeSheet" sheetId="1" r:id="rId1"/>
    <sheet name="GradingPolicy" sheetId="2" r:id="rId2"/>
    <sheet name="grades_only" sheetId="3" r:id="rId3"/>
    <sheet name="Sheet1" sheetId="4" r:id="rId4"/>
  </sheets>
  <definedNames>
    <definedName name="_xlnm.Print_Area" localSheetId="0">GradeSheet!$A$1:$L$40</definedName>
  </definedNames>
  <calcPr calcId="181029"/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" i="4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10" i="1"/>
  <c r="H9" i="1" l="1"/>
  <c r="G9" i="1"/>
  <c r="F9" i="1"/>
  <c r="E9" i="1"/>
  <c r="D9" i="1"/>
  <c r="R8" i="1"/>
  <c r="Q8" i="1"/>
  <c r="P8" i="1"/>
  <c r="O8" i="1"/>
  <c r="N8" i="1"/>
  <c r="O29" i="1" l="1"/>
  <c r="P29" i="1"/>
  <c r="Q29" i="1"/>
  <c r="R29" i="1"/>
  <c r="N29" i="1"/>
  <c r="O28" i="1"/>
  <c r="P28" i="1"/>
  <c r="Q28" i="1"/>
  <c r="R28" i="1"/>
  <c r="N28" i="1"/>
  <c r="R27" i="1"/>
  <c r="Q27" i="1"/>
  <c r="P27" i="1"/>
  <c r="O27" i="1"/>
  <c r="N27" i="1"/>
  <c r="R9" i="1"/>
  <c r="Q9" i="1"/>
  <c r="P9" i="1"/>
  <c r="O9" i="1"/>
  <c r="N9" i="1"/>
  <c r="B10" i="1" l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B38" i="1" l="1"/>
  <c r="C32" i="1"/>
  <c r="A7" i="1"/>
  <c r="I10" i="1" l="1"/>
  <c r="J10" i="1" s="1"/>
  <c r="I11" i="1"/>
  <c r="K11" i="1" s="1"/>
  <c r="B2" i="3" s="1"/>
  <c r="I13" i="1"/>
  <c r="K13" i="1" s="1"/>
  <c r="B4" i="3" s="1"/>
  <c r="I14" i="1"/>
  <c r="K14" i="1" s="1"/>
  <c r="B5" i="3" s="1"/>
  <c r="I15" i="1"/>
  <c r="K15" i="1" s="1"/>
  <c r="B6" i="3" s="1"/>
  <c r="I17" i="1"/>
  <c r="K17" i="1" s="1"/>
  <c r="B8" i="3" s="1"/>
  <c r="I18" i="1"/>
  <c r="K18" i="1" s="1"/>
  <c r="B9" i="3" s="1"/>
  <c r="I19" i="1"/>
  <c r="K19" i="1" s="1"/>
  <c r="B10" i="3" s="1"/>
  <c r="I21" i="1"/>
  <c r="K21" i="1" s="1"/>
  <c r="B12" i="3" s="1"/>
  <c r="I22" i="1"/>
  <c r="K22" i="1" s="1"/>
  <c r="B13" i="3" s="1"/>
  <c r="I23" i="1"/>
  <c r="K23" i="1" s="1"/>
  <c r="B14" i="3" s="1"/>
  <c r="I12" i="1"/>
  <c r="K12" i="1" s="1"/>
  <c r="B3" i="3" s="1"/>
  <c r="I16" i="1"/>
  <c r="K16" i="1" s="1"/>
  <c r="B7" i="3" s="1"/>
  <c r="I20" i="1"/>
  <c r="K20" i="1" s="1"/>
  <c r="B11" i="3" s="1"/>
  <c r="J13" i="1" l="1"/>
  <c r="J21" i="1"/>
  <c r="J15" i="1"/>
  <c r="J19" i="1"/>
  <c r="J23" i="1"/>
  <c r="J17" i="1"/>
  <c r="J11" i="1"/>
  <c r="J14" i="1"/>
  <c r="J22" i="1"/>
  <c r="K10" i="1"/>
  <c r="B1" i="3" s="1"/>
  <c r="J18" i="1"/>
  <c r="J16" i="1"/>
  <c r="J20" i="1"/>
  <c r="J12" i="1"/>
  <c r="G38" i="1" l="1"/>
  <c r="G32" i="1"/>
  <c r="G36" i="1"/>
  <c r="G37" i="1"/>
  <c r="G35" i="1"/>
  <c r="G28" i="1"/>
  <c r="G30" i="1"/>
  <c r="G33" i="1"/>
  <c r="G29" i="1"/>
  <c r="G34" i="1"/>
  <c r="G27" i="1"/>
  <c r="G31" i="1"/>
  <c r="G39" i="1" l="1"/>
</calcChain>
</file>

<file path=xl/sharedStrings.xml><?xml version="1.0" encoding="utf-8"?>
<sst xmlns="http://schemas.openxmlformats.org/spreadsheetml/2006/main" count="162" uniqueCount="89">
  <si>
    <t>Numerical Grade</t>
  </si>
  <si>
    <t>Minimum Number</t>
  </si>
  <si>
    <t>Letter Grade</t>
  </si>
  <si>
    <t>Below 50%</t>
  </si>
  <si>
    <t>F (Fail)</t>
  </si>
  <si>
    <t>50% to 54%</t>
  </si>
  <si>
    <t>D (Plain)</t>
  </si>
  <si>
    <t>55% to 59%</t>
  </si>
  <si>
    <t>C (Plain)</t>
  </si>
  <si>
    <t>60% to 64%</t>
  </si>
  <si>
    <t>C+ (Plus)</t>
  </si>
  <si>
    <t>65% to 69%</t>
  </si>
  <si>
    <t>B- (Minus)</t>
  </si>
  <si>
    <t>70% to 74%</t>
  </si>
  <si>
    <t>B (Plain)</t>
  </si>
  <si>
    <t>75% to 79%</t>
  </si>
  <si>
    <t>B+ (Plus)</t>
  </si>
  <si>
    <t>80% to 84%</t>
  </si>
  <si>
    <t>A- (Minus)</t>
  </si>
  <si>
    <t>85% to 94%</t>
  </si>
  <si>
    <t>A (Plain)</t>
  </si>
  <si>
    <t>95% and above</t>
  </si>
  <si>
    <t>A+ (Plus)</t>
  </si>
  <si>
    <t>Final Exam</t>
  </si>
  <si>
    <t>Total</t>
  </si>
  <si>
    <t>Course Code</t>
  </si>
  <si>
    <t>Section</t>
  </si>
  <si>
    <t>Course Title</t>
  </si>
  <si>
    <t>Semester</t>
  </si>
  <si>
    <t>Credit</t>
  </si>
  <si>
    <t>Instructor</t>
  </si>
  <si>
    <t>No.</t>
  </si>
  <si>
    <t>Student ID</t>
  </si>
  <si>
    <t>Name</t>
  </si>
  <si>
    <t>Exam Total (100)</t>
  </si>
  <si>
    <t>Percent Total (100%)</t>
  </si>
  <si>
    <t>Grade</t>
  </si>
  <si>
    <t>Assessment</t>
  </si>
  <si>
    <t>Marks Distribution</t>
  </si>
  <si>
    <t>Freq</t>
  </si>
  <si>
    <t>Attendance</t>
  </si>
  <si>
    <t>A+</t>
  </si>
  <si>
    <t>MAX</t>
  </si>
  <si>
    <t>A</t>
  </si>
  <si>
    <t>AVG</t>
  </si>
  <si>
    <t>Quiz</t>
  </si>
  <si>
    <t>A-</t>
  </si>
  <si>
    <t>MIN</t>
  </si>
  <si>
    <t>B+</t>
  </si>
  <si>
    <t>B</t>
  </si>
  <si>
    <t>B-</t>
  </si>
  <si>
    <t>C+</t>
  </si>
  <si>
    <t>C</t>
  </si>
  <si>
    <t>D</t>
  </si>
  <si>
    <t>F</t>
  </si>
  <si>
    <t>No exam</t>
  </si>
  <si>
    <t>I</t>
  </si>
  <si>
    <t>Withdrawn</t>
  </si>
  <si>
    <t>W</t>
  </si>
  <si>
    <t>No of students</t>
  </si>
  <si>
    <t>Department of CSE, ULAB</t>
  </si>
  <si>
    <t>Satyaki Das</t>
  </si>
  <si>
    <t>Lecturer</t>
  </si>
  <si>
    <t>Project</t>
  </si>
  <si>
    <t>Summer 2020</t>
  </si>
  <si>
    <t>CSE 306</t>
  </si>
  <si>
    <t>Algorithms Lab</t>
  </si>
  <si>
    <t>Lab</t>
  </si>
  <si>
    <t>Safayatul Islam</t>
  </si>
  <si>
    <t>Sadia Afrin</t>
  </si>
  <si>
    <t>Shamima Akter Fariha</t>
  </si>
  <si>
    <t>Israt Parvin</t>
  </si>
  <si>
    <t>Shahidul Islam</t>
  </si>
  <si>
    <t>Arghya Saha</t>
  </si>
  <si>
    <t>Mohammad Junaed -AL- Jubayer</t>
  </si>
  <si>
    <t>Ahmed Shahriar Tanvir</t>
  </si>
  <si>
    <t>Mahpara Nawal Fariba</t>
  </si>
  <si>
    <t>Md. Azizul Hakim</t>
  </si>
  <si>
    <t>Khadiza Nasrin</t>
  </si>
  <si>
    <t>Alina Sultana Mim</t>
  </si>
  <si>
    <t>Nafis Fuad Shad</t>
  </si>
  <si>
    <t>Naser Abdullah Alam</t>
  </si>
  <si>
    <t>F (fail)</t>
  </si>
  <si>
    <t>B (plain)</t>
  </si>
  <si>
    <t>C+ (plus)</t>
  </si>
  <si>
    <t>B- (minus)</t>
  </si>
  <si>
    <t>A (plain)</t>
  </si>
  <si>
    <t>B+ (plus)</t>
  </si>
  <si>
    <t>A- (minus)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</si>
</sst>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9"/>
      <color rgb="FF000000"/>
      <name val="Arimo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9"/>
      <name val="Arimo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Arimo"/>
    </font>
  </fonts>
  <fills count="5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1" fontId="0" fillId="0" borderId="0"/>
    <xf numFmtId="0" fontId="2" fillId="0" borderId="13"/>
    <xf numFmtId="1" fontId="8" fillId="0" borderId="13"/>
    <xf numFmtId="0" fontId="1" fillId="0" borderId="13"/>
    <xf numFmtId="1" fontId="8" fillId="0" borderId="13"/>
  </cellStyleXfs>
  <cellXfs count="63">
    <xf numFmtId="1" fontId="0" fillId="0" borderId="0" xfId="0" applyNumberFormat="1" applyFont="1" applyAlignment="1"/>
    <xf numFmtId="1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/>
    <xf numFmtId="1" fontId="3" fillId="0" borderId="0" xfId="0" applyNumberFormat="1" applyFont="1"/>
    <xf numFmtId="1" fontId="3" fillId="0" borderId="2" xfId="0" applyNumberFormat="1" applyFont="1" applyBorder="1" applyAlignment="1">
      <alignment horizontal="center" vertical="top" wrapText="1"/>
    </xf>
    <xf numFmtId="1" fontId="3" fillId="0" borderId="2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top" wrapText="1"/>
    </xf>
    <xf numFmtId="1" fontId="3" fillId="0" borderId="3" xfId="0" applyNumberFormat="1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/>
    </xf>
    <xf numFmtId="9" fontId="3" fillId="0" borderId="4" xfId="0" applyNumberFormat="1" applyFont="1" applyBorder="1" applyAlignment="1">
      <alignment horizontal="center" vertical="center"/>
    </xf>
    <xf numFmtId="1" fontId="5" fillId="0" borderId="5" xfId="0" applyNumberFormat="1" applyFont="1" applyBorder="1"/>
    <xf numFmtId="1" fontId="3" fillId="2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Border="1"/>
    <xf numFmtId="1" fontId="3" fillId="2" borderId="5" xfId="0" applyNumberFormat="1" applyFont="1" applyFill="1" applyBorder="1"/>
    <xf numFmtId="1" fontId="5" fillId="0" borderId="5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 wrapText="1"/>
    </xf>
    <xf numFmtId="1" fontId="5" fillId="3" borderId="5" xfId="0" applyNumberFormat="1" applyFont="1" applyFill="1" applyBorder="1" applyAlignment="1">
      <alignment horizontal="center" vertical="center" wrapText="1"/>
    </xf>
    <xf numFmtId="1" fontId="5" fillId="0" borderId="5" xfId="0" applyNumberFormat="1" applyFont="1" applyBorder="1" applyAlignment="1">
      <alignment horizontal="center" vertical="center" wrapText="1"/>
    </xf>
    <xf numFmtId="1" fontId="5" fillId="0" borderId="5" xfId="0" applyNumberFormat="1" applyFont="1" applyBorder="1" applyAlignment="1">
      <alignment vertical="center" wrapText="1"/>
    </xf>
    <xf numFmtId="1" fontId="5" fillId="0" borderId="0" xfId="0" applyNumberFormat="1" applyFont="1" applyAlignment="1">
      <alignment vertical="center" wrapText="1"/>
    </xf>
    <xf numFmtId="1" fontId="5" fillId="2" borderId="5" xfId="0" applyNumberFormat="1" applyFont="1" applyFill="1" applyBorder="1" applyAlignment="1">
      <alignment horizontal="center" vertical="center" wrapText="1"/>
    </xf>
    <xf numFmtId="1" fontId="6" fillId="0" borderId="10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1" fontId="5" fillId="0" borderId="5" xfId="0" applyNumberFormat="1" applyFont="1" applyBorder="1" applyAlignment="1">
      <alignment horizontal="center" wrapText="1"/>
    </xf>
    <xf numFmtId="1" fontId="3" fillId="2" borderId="5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5" xfId="0" applyNumberFormat="1" applyFont="1" applyBorder="1" applyAlignment="1">
      <alignment horizontal="center" vertical="top" wrapText="1"/>
    </xf>
    <xf numFmtId="9" fontId="3" fillId="0" borderId="5" xfId="0" applyNumberFormat="1" applyFont="1" applyBorder="1" applyAlignment="1">
      <alignment horizontal="center" vertical="center"/>
    </xf>
    <xf numFmtId="1" fontId="3" fillId="4" borderId="5" xfId="0" applyNumberFormat="1" applyFont="1" applyFill="1" applyBorder="1"/>
    <xf numFmtId="164" fontId="3" fillId="0" borderId="0" xfId="0" applyNumberFormat="1" applyFont="1"/>
    <xf numFmtId="1" fontId="3" fillId="2" borderId="5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9" fontId="7" fillId="0" borderId="5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 vertical="center" wrapText="1"/>
    </xf>
    <xf numFmtId="1" fontId="6" fillId="0" borderId="6" xfId="0" applyNumberFormat="1" applyFont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1" fontId="3" fillId="0" borderId="14" xfId="0" applyNumberFormat="1" applyFont="1" applyBorder="1" applyAlignment="1">
      <alignment horizontal="center" vertical="center"/>
    </xf>
    <xf numFmtId="9" fontId="3" fillId="3" borderId="14" xfId="0" applyNumberFormat="1" applyFont="1" applyFill="1" applyBorder="1" applyAlignment="1">
      <alignment horizontal="center" vertical="center"/>
    </xf>
    <xf numFmtId="1" fontId="3" fillId="3" borderId="14" xfId="0" applyNumberFormat="1" applyFont="1" applyFill="1" applyBorder="1" applyAlignment="1">
      <alignment horizontal="center" vertical="center"/>
    </xf>
    <xf numFmtId="1" fontId="3" fillId="0" borderId="11" xfId="0" applyNumberFormat="1" applyFont="1" applyBorder="1" applyAlignment="1">
      <alignment horizontal="left"/>
    </xf>
    <xf numFmtId="2" fontId="3" fillId="2" borderId="11" xfId="0" applyNumberFormat="1" applyFont="1" applyFill="1" applyBorder="1" applyAlignment="1">
      <alignment horizontal="center" vertical="center"/>
    </xf>
    <xf numFmtId="1" fontId="3" fillId="0" borderId="14" xfId="0" applyNumberFormat="1" applyFont="1" applyBorder="1" applyAlignment="1">
      <alignment horizontal="left"/>
    </xf>
    <xf numFmtId="1" fontId="3" fillId="0" borderId="14" xfId="0" applyNumberFormat="1" applyFont="1" applyBorder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/>
    <xf numFmtId="1" fontId="3" fillId="2" borderId="7" xfId="0" applyNumberFormat="1" applyFont="1" applyFill="1" applyBorder="1" applyAlignment="1">
      <alignment horizontal="center" vertical="center"/>
    </xf>
    <xf numFmtId="0" fontId="4" fillId="0" borderId="9" xfId="0" applyNumberFormat="1" applyFont="1" applyBorder="1"/>
    <xf numFmtId="1" fontId="5" fillId="3" borderId="7" xfId="0" applyNumberFormat="1" applyFont="1" applyFill="1" applyBorder="1" applyAlignment="1">
      <alignment horizontal="center" vertical="center"/>
    </xf>
    <xf numFmtId="0" fontId="4" fillId="0" borderId="8" xfId="0" applyNumberFormat="1" applyFont="1" applyBorder="1"/>
    <xf numFmtId="1" fontId="3" fillId="2" borderId="12" xfId="0" applyNumberFormat="1" applyFont="1" applyFill="1" applyBorder="1" applyAlignment="1">
      <alignment horizontal="left"/>
    </xf>
    <xf numFmtId="0" fontId="4" fillId="0" borderId="13" xfId="0" applyNumberFormat="1" applyFont="1" applyBorder="1"/>
    <xf numFmtId="1" fontId="3" fillId="0" borderId="0" xfId="0" applyNumberFormat="1" applyFont="1" applyAlignment="1">
      <alignment horizontal="left"/>
    </xf>
    <xf numFmtId="1" fontId="0" fillId="0" borderId="0" xfId="0" applyNumberFormat="1" applyFont="1" applyAlignment="1"/>
  </cellXfs>
  <cellStyles count="5">
    <cellStyle name="Normal" xfId="0" builtinId="0"/>
    <cellStyle name="Normal 2" xfId="2" xr:uid="{00000000-0005-0000-0000-000001000000}"/>
    <cellStyle name="Normal 3" xfId="4" xr:uid="{00000000-0005-0000-0000-000002000000}"/>
    <cellStyle name="Normal 4" xfId="1" xr:uid="{00000000-0005-0000-0000-000003000000}"/>
    <cellStyle name="Normal 4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5.4878157707217254E-2"/>
          <c:y val="4.2622950819672129E-2"/>
          <c:w val="0.91057091306790072"/>
          <c:h val="0.84262295081967264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cat>
            <c:strRef>
              <c:f>GradeSheet!$F$27:$F$38</c:f>
              <c:strCache>
                <c:ptCount val="12"/>
                <c:pt idx="0">
                  <c:v>A+</c:v>
                </c:pt>
                <c:pt idx="1">
                  <c:v>A</c:v>
                </c:pt>
                <c:pt idx="2">
                  <c:v>A-</c:v>
                </c:pt>
                <c:pt idx="3">
                  <c:v>B+</c:v>
                </c:pt>
                <c:pt idx="4">
                  <c:v>B</c:v>
                </c:pt>
                <c:pt idx="5">
                  <c:v>B-</c:v>
                </c:pt>
                <c:pt idx="6">
                  <c:v>C+</c:v>
                </c:pt>
                <c:pt idx="7">
                  <c:v>C</c:v>
                </c:pt>
                <c:pt idx="8">
                  <c:v>D</c:v>
                </c:pt>
                <c:pt idx="9">
                  <c:v>F</c:v>
                </c:pt>
                <c:pt idx="10">
                  <c:v>I</c:v>
                </c:pt>
                <c:pt idx="11">
                  <c:v>W</c:v>
                </c:pt>
              </c:strCache>
            </c:strRef>
          </c:cat>
          <c:val>
            <c:numRef>
              <c:f>GradeSheet!$G$27:$G$38</c:f>
              <c:numCache>
                <c:formatCode>0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592-4EA2-85FB-6CCBD20F0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57440"/>
        <c:axId val="49267840"/>
      </c:barChart>
      <c:catAx>
        <c:axId val="4855744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9267840"/>
        <c:crosses val="autoZero"/>
        <c:auto val="1"/>
        <c:lblAlgn val="ctr"/>
        <c:lblOffset val="100"/>
        <c:noMultiLvlLbl val="1"/>
      </c:catAx>
      <c:valAx>
        <c:axId val="49267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855744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361950</xdr:colOff>
      <xdr:row>25</xdr:row>
      <xdr:rowOff>19050</xdr:rowOff>
    </xdr:from>
    <xdr:ext cx="4686300" cy="2790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997"/>
  <sheetViews>
    <sheetView topLeftCell="A7" workbookViewId="0">
      <selection activeCell="K10" sqref="K10:K23"/>
    </sheetView>
  </sheetViews>
  <sheetFormatPr defaultColWidth="14.375" defaultRowHeight="15" customHeight="1"/>
  <cols>
    <col min="1" max="1" width="9.25" customWidth="1"/>
    <col min="2" max="2" width="19" customWidth="1"/>
    <col min="3" max="3" width="36.75" customWidth="1"/>
    <col min="4" max="4" width="19.25" customWidth="1"/>
    <col min="5" max="5" width="18.625" customWidth="1"/>
    <col min="6" max="6" width="18.75" customWidth="1"/>
    <col min="7" max="7" width="22.125" bestFit="1" customWidth="1"/>
    <col min="8" max="8" width="17.75" customWidth="1"/>
    <col min="9" max="9" width="19.625" customWidth="1"/>
    <col min="10" max="10" width="20.625" customWidth="1"/>
    <col min="11" max="11" width="19.625" customWidth="1"/>
    <col min="12" max="12" width="8.375" customWidth="1"/>
    <col min="13" max="13" width="7.25" customWidth="1"/>
    <col min="14" max="14" width="17.75" customWidth="1"/>
    <col min="15" max="15" width="9.75" customWidth="1"/>
    <col min="16" max="16" width="16.75" customWidth="1"/>
    <col min="17" max="17" width="17" bestFit="1" customWidth="1"/>
    <col min="18" max="18" width="12.875" bestFit="1" customWidth="1"/>
    <col min="19" max="19" width="15.75" customWidth="1"/>
    <col min="20" max="20" width="32.75" customWidth="1"/>
    <col min="21" max="23" width="9.25" customWidth="1"/>
  </cols>
  <sheetData>
    <row r="1" spans="1:23" ht="15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3"/>
      <c r="B2" s="3"/>
      <c r="C2" s="3"/>
      <c r="D2" s="3"/>
      <c r="E2" s="3"/>
      <c r="F2" s="12" t="s">
        <v>25</v>
      </c>
      <c r="G2" s="55" t="s">
        <v>65</v>
      </c>
      <c r="H2" s="56"/>
      <c r="I2" s="12" t="s">
        <v>26</v>
      </c>
      <c r="J2" s="1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>
      <c r="A3" s="3"/>
      <c r="B3" s="3"/>
      <c r="C3" s="3"/>
      <c r="D3" s="3"/>
      <c r="E3" s="3"/>
      <c r="F3" s="12" t="s">
        <v>27</v>
      </c>
      <c r="G3" s="55" t="s">
        <v>66</v>
      </c>
      <c r="H3" s="56"/>
      <c r="I3" s="12" t="s">
        <v>28</v>
      </c>
      <c r="J3" s="13" t="s">
        <v>64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>
      <c r="A4" s="3"/>
      <c r="B4" s="3"/>
      <c r="C4" s="3"/>
      <c r="D4" s="3"/>
      <c r="E4" s="3"/>
      <c r="F4" s="12" t="s">
        <v>29</v>
      </c>
      <c r="G4" s="55">
        <v>1</v>
      </c>
      <c r="H4" s="56"/>
      <c r="I4" s="14"/>
      <c r="J4" s="1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>
      <c r="A5" s="3"/>
      <c r="B5" s="3"/>
      <c r="C5" s="3"/>
      <c r="D5" s="3"/>
      <c r="E5" s="3"/>
      <c r="F5" s="12" t="s">
        <v>30</v>
      </c>
      <c r="G5" s="55" t="s">
        <v>61</v>
      </c>
      <c r="H5" s="56"/>
      <c r="I5" s="14"/>
      <c r="J5" s="1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>
      <c r="A7" s="57" t="str">
        <f>CONCATENATE("Grade Sheet of ",GradeSheet!$G$2, " [",GradeSheet!$G$3, "] ", "(Section ",GradeSheet!$J$2, ") ", "[Semester - ",GradeSheet!$J$3,"]" )</f>
        <v>Grade Sheet of CSE 306 [Algorithms Lab] (Section 1) [Semester - Summer 2020]</v>
      </c>
      <c r="B7" s="58"/>
      <c r="C7" s="58"/>
      <c r="D7" s="58"/>
      <c r="E7" s="58"/>
      <c r="F7" s="58"/>
      <c r="G7" s="58"/>
      <c r="H7" s="58"/>
      <c r="I7" s="58"/>
      <c r="J7" s="58"/>
      <c r="K7" s="56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24" customHeight="1">
      <c r="L8" s="3"/>
      <c r="M8" s="3"/>
      <c r="N8" s="16" t="str">
        <f>B27</f>
        <v>Attendance</v>
      </c>
      <c r="O8" s="17" t="str">
        <f>B28</f>
        <v>Quiz</v>
      </c>
      <c r="P8" s="18" t="str">
        <f>B29</f>
        <v>Project</v>
      </c>
      <c r="Q8" s="19" t="str">
        <f>B30</f>
        <v>Lab</v>
      </c>
      <c r="R8" s="19" t="str">
        <f>B31</f>
        <v>Final Exam</v>
      </c>
      <c r="S8" s="3"/>
      <c r="T8" s="3"/>
      <c r="U8" s="3"/>
      <c r="V8" s="3"/>
      <c r="W8" s="3"/>
    </row>
    <row r="9" spans="1:23" ht="31.5" customHeight="1">
      <c r="A9" s="20" t="s">
        <v>31</v>
      </c>
      <c r="B9" s="41" t="s">
        <v>32</v>
      </c>
      <c r="C9" s="41" t="s">
        <v>33</v>
      </c>
      <c r="D9" s="42" t="str">
        <f>CONCATENATE($B$27," (", $C$27,")")</f>
        <v>Attendance (10)</v>
      </c>
      <c r="E9" s="41" t="str">
        <f>CONCATENATE($B$28," (", $C$28,")")</f>
        <v>Quiz (20)</v>
      </c>
      <c r="F9" s="43" t="str">
        <f>CONCATENATE($B$29," (", $C$29,")")</f>
        <v>Project (20)</v>
      </c>
      <c r="G9" s="41" t="str">
        <f>CONCATENATE($B$30," (", $C$30,")")</f>
        <v>Lab (20)</v>
      </c>
      <c r="H9" s="41" t="str">
        <f>CONCATENATE($B$31," (", $C$31,")")</f>
        <v>Final Exam (30)</v>
      </c>
      <c r="I9" s="42" t="s">
        <v>34</v>
      </c>
      <c r="J9" s="42" t="s">
        <v>35</v>
      </c>
      <c r="K9" s="42" t="s">
        <v>36</v>
      </c>
      <c r="L9" s="21"/>
      <c r="M9" s="21"/>
      <c r="N9" s="22">
        <f>C27</f>
        <v>10</v>
      </c>
      <c r="O9" s="22">
        <f>C28</f>
        <v>20</v>
      </c>
      <c r="P9" s="22">
        <f>C29</f>
        <v>20</v>
      </c>
      <c r="Q9" s="22">
        <f>C30</f>
        <v>20</v>
      </c>
      <c r="R9" s="22">
        <f>C31</f>
        <v>30</v>
      </c>
      <c r="S9" s="41" t="s">
        <v>32</v>
      </c>
      <c r="T9" s="23" t="s">
        <v>33</v>
      </c>
      <c r="U9" s="21"/>
      <c r="V9" s="21"/>
      <c r="W9" s="21"/>
    </row>
    <row r="10" spans="1:23" ht="15.75" customHeight="1">
      <c r="A10" s="39">
        <v>1</v>
      </c>
      <c r="B10" s="39">
        <f t="shared" ref="B10:B23" si="0">S10</f>
        <v>133014018</v>
      </c>
      <c r="C10" s="49" t="str">
        <f t="shared" ref="C10:C23" si="1">T10</f>
        <v>Safayatul Islam</v>
      </c>
      <c r="D10" s="27">
        <f t="shared" ref="D10:D23" si="2">N10</f>
        <v>6</v>
      </c>
      <c r="E10" s="44">
        <f>O10</f>
        <v>0</v>
      </c>
      <c r="F10" s="44">
        <f t="shared" ref="F10:F23" si="3">P10</f>
        <v>9</v>
      </c>
      <c r="G10" s="45">
        <f t="shared" ref="G10:G23" si="4">Q10</f>
        <v>0</v>
      </c>
      <c r="H10" s="45">
        <f t="shared" ref="H10:H23" si="5">R10</f>
        <v>0</v>
      </c>
      <c r="I10" s="46">
        <f t="shared" ref="I10:I23" si="6">ROUNDUP(SUM(D10:H10),0)</f>
        <v>15</v>
      </c>
      <c r="J10" s="47">
        <f t="shared" ref="J10:J23" si="7">I10/100</f>
        <v>0.15</v>
      </c>
      <c r="K10" s="48" t="str">
        <f>VLOOKUP(I10,GradingPolicy!$B$2:$C$11,2)</f>
        <v>F (Fail)</v>
      </c>
      <c r="L10" s="3"/>
      <c r="M10" s="3"/>
      <c r="N10" s="27">
        <v>6</v>
      </c>
      <c r="O10" s="27">
        <v>0</v>
      </c>
      <c r="P10" s="27">
        <v>9</v>
      </c>
      <c r="Q10" s="27">
        <v>0</v>
      </c>
      <c r="R10" s="50">
        <v>0</v>
      </c>
      <c r="S10" s="52">
        <v>133014018</v>
      </c>
      <c r="T10" s="51" t="s">
        <v>68</v>
      </c>
      <c r="U10" s="3"/>
      <c r="V10" s="3"/>
      <c r="W10" s="3"/>
    </row>
    <row r="11" spans="1:23" ht="15.75" customHeight="1">
      <c r="A11" s="40">
        <v>2</v>
      </c>
      <c r="B11" s="39">
        <f t="shared" si="0"/>
        <v>163014023</v>
      </c>
      <c r="C11" s="49" t="str">
        <f t="shared" si="1"/>
        <v>Sadia Afrin</v>
      </c>
      <c r="D11" s="27">
        <f t="shared" si="2"/>
        <v>10</v>
      </c>
      <c r="E11" s="44">
        <f t="shared" ref="E11:E23" si="8">O11</f>
        <v>15.5</v>
      </c>
      <c r="F11" s="44">
        <f t="shared" si="3"/>
        <v>16</v>
      </c>
      <c r="G11" s="45">
        <f t="shared" si="4"/>
        <v>13</v>
      </c>
      <c r="H11" s="45">
        <f t="shared" si="5"/>
        <v>16.5</v>
      </c>
      <c r="I11" s="46">
        <f t="shared" si="6"/>
        <v>71</v>
      </c>
      <c r="J11" s="47">
        <f t="shared" si="7"/>
        <v>0.71</v>
      </c>
      <c r="K11" s="48" t="str">
        <f>VLOOKUP(I11,GradingPolicy!$B$2:$C$11,2)</f>
        <v>B (Plain)</v>
      </c>
      <c r="L11" s="3"/>
      <c r="M11" s="3"/>
      <c r="N11" s="27">
        <v>10</v>
      </c>
      <c r="O11" s="27">
        <v>15.5</v>
      </c>
      <c r="P11" s="27">
        <v>16</v>
      </c>
      <c r="Q11" s="27">
        <v>13</v>
      </c>
      <c r="R11" s="50">
        <v>16.5</v>
      </c>
      <c r="S11" s="52">
        <v>163014023</v>
      </c>
      <c r="T11" s="51" t="s">
        <v>69</v>
      </c>
      <c r="U11" s="3"/>
      <c r="V11" s="3"/>
      <c r="W11" s="3"/>
    </row>
    <row r="12" spans="1:23" ht="15.75" customHeight="1">
      <c r="A12" s="39">
        <v>3</v>
      </c>
      <c r="B12" s="39">
        <f t="shared" si="0"/>
        <v>172014050</v>
      </c>
      <c r="C12" s="49" t="str">
        <f t="shared" si="1"/>
        <v>Shamima Akter Fariha</v>
      </c>
      <c r="D12" s="27">
        <f t="shared" si="2"/>
        <v>2</v>
      </c>
      <c r="E12" s="44">
        <f t="shared" si="8"/>
        <v>0</v>
      </c>
      <c r="F12" s="44">
        <f t="shared" si="3"/>
        <v>6</v>
      </c>
      <c r="G12" s="45">
        <f t="shared" si="4"/>
        <v>0</v>
      </c>
      <c r="H12" s="45">
        <f t="shared" si="5"/>
        <v>0</v>
      </c>
      <c r="I12" s="46">
        <f t="shared" si="6"/>
        <v>8</v>
      </c>
      <c r="J12" s="47">
        <f t="shared" si="7"/>
        <v>0.08</v>
      </c>
      <c r="K12" s="48" t="str">
        <f>VLOOKUP(I12,GradingPolicy!$B$2:$C$11,2)</f>
        <v>F (Fail)</v>
      </c>
      <c r="L12" s="3"/>
      <c r="M12" s="3"/>
      <c r="N12" s="27">
        <v>2</v>
      </c>
      <c r="O12" s="27">
        <v>0</v>
      </c>
      <c r="P12" s="27">
        <v>6</v>
      </c>
      <c r="Q12" s="27">
        <v>0</v>
      </c>
      <c r="R12" s="50">
        <v>0</v>
      </c>
      <c r="S12" s="52">
        <v>172014050</v>
      </c>
      <c r="T12" s="51" t="s">
        <v>70</v>
      </c>
      <c r="U12" s="3"/>
      <c r="V12" s="3"/>
      <c r="W12" s="3"/>
    </row>
    <row r="13" spans="1:23" ht="15.75" customHeight="1">
      <c r="A13" s="40">
        <v>4</v>
      </c>
      <c r="B13" s="39">
        <f t="shared" si="0"/>
        <v>173014037</v>
      </c>
      <c r="C13" s="49" t="str">
        <f t="shared" si="1"/>
        <v>Israt Parvin</v>
      </c>
      <c r="D13" s="27">
        <f t="shared" si="2"/>
        <v>10</v>
      </c>
      <c r="E13" s="44">
        <f t="shared" si="8"/>
        <v>13</v>
      </c>
      <c r="F13" s="44">
        <f t="shared" si="3"/>
        <v>14</v>
      </c>
      <c r="G13" s="45">
        <f t="shared" si="4"/>
        <v>8</v>
      </c>
      <c r="H13" s="45">
        <f t="shared" si="5"/>
        <v>15.5</v>
      </c>
      <c r="I13" s="46">
        <f t="shared" si="6"/>
        <v>61</v>
      </c>
      <c r="J13" s="47">
        <f t="shared" si="7"/>
        <v>0.61</v>
      </c>
      <c r="K13" s="48" t="str">
        <f>VLOOKUP(I13,GradingPolicy!$B$2:$C$11,2)</f>
        <v>C+ (Plus)</v>
      </c>
      <c r="L13" s="3"/>
      <c r="M13" s="3"/>
      <c r="N13" s="27">
        <v>10</v>
      </c>
      <c r="O13" s="27">
        <v>13</v>
      </c>
      <c r="P13" s="27">
        <v>14</v>
      </c>
      <c r="Q13" s="27">
        <v>8</v>
      </c>
      <c r="R13" s="50">
        <v>15.5</v>
      </c>
      <c r="S13" s="52">
        <v>173014037</v>
      </c>
      <c r="T13" s="51" t="s">
        <v>71</v>
      </c>
      <c r="U13" s="3"/>
      <c r="V13" s="3"/>
      <c r="W13" s="3"/>
    </row>
    <row r="14" spans="1:23" ht="15.75" customHeight="1">
      <c r="A14" s="39">
        <v>5</v>
      </c>
      <c r="B14" s="39">
        <f t="shared" si="0"/>
        <v>181014093</v>
      </c>
      <c r="C14" s="49" t="str">
        <f t="shared" si="1"/>
        <v>Shahidul Islam</v>
      </c>
      <c r="D14" s="27">
        <f t="shared" si="2"/>
        <v>8</v>
      </c>
      <c r="E14" s="44">
        <f t="shared" si="8"/>
        <v>9</v>
      </c>
      <c r="F14" s="44">
        <f t="shared" si="3"/>
        <v>16</v>
      </c>
      <c r="G14" s="45">
        <f t="shared" si="4"/>
        <v>10</v>
      </c>
      <c r="H14" s="45">
        <f t="shared" si="5"/>
        <v>16.5</v>
      </c>
      <c r="I14" s="46">
        <f t="shared" si="6"/>
        <v>60</v>
      </c>
      <c r="J14" s="47">
        <f t="shared" si="7"/>
        <v>0.6</v>
      </c>
      <c r="K14" s="48" t="str">
        <f>VLOOKUP(I14,GradingPolicy!$B$2:$C$11,2)</f>
        <v>C+ (Plus)</v>
      </c>
      <c r="L14" s="3"/>
      <c r="M14" s="3"/>
      <c r="N14" s="27">
        <v>8</v>
      </c>
      <c r="O14" s="27">
        <v>9</v>
      </c>
      <c r="P14" s="27">
        <v>16</v>
      </c>
      <c r="Q14" s="27">
        <v>10</v>
      </c>
      <c r="R14" s="50">
        <v>16.5</v>
      </c>
      <c r="S14" s="52">
        <v>181014093</v>
      </c>
      <c r="T14" s="51" t="s">
        <v>72</v>
      </c>
      <c r="U14" s="3"/>
      <c r="V14" s="3"/>
      <c r="W14" s="3"/>
    </row>
    <row r="15" spans="1:23" ht="15.75" customHeight="1">
      <c r="A15" s="40">
        <v>6</v>
      </c>
      <c r="B15" s="39">
        <f t="shared" si="0"/>
        <v>181014114</v>
      </c>
      <c r="C15" s="49" t="str">
        <f t="shared" si="1"/>
        <v>Arghya Saha</v>
      </c>
      <c r="D15" s="27">
        <f t="shared" si="2"/>
        <v>10</v>
      </c>
      <c r="E15" s="44">
        <f t="shared" si="8"/>
        <v>12.5</v>
      </c>
      <c r="F15" s="44">
        <f t="shared" si="3"/>
        <v>15</v>
      </c>
      <c r="G15" s="45">
        <f t="shared" si="4"/>
        <v>7</v>
      </c>
      <c r="H15" s="45">
        <f t="shared" si="5"/>
        <v>17</v>
      </c>
      <c r="I15" s="46">
        <f t="shared" si="6"/>
        <v>62</v>
      </c>
      <c r="J15" s="47">
        <f t="shared" si="7"/>
        <v>0.62</v>
      </c>
      <c r="K15" s="48" t="str">
        <f>VLOOKUP(I15,GradingPolicy!$B$2:$C$11,2)</f>
        <v>C+ (Plus)</v>
      </c>
      <c r="L15" s="3"/>
      <c r="M15" s="3"/>
      <c r="N15" s="27">
        <v>10</v>
      </c>
      <c r="O15" s="27">
        <v>12.5</v>
      </c>
      <c r="P15" s="27">
        <v>15</v>
      </c>
      <c r="Q15" s="27">
        <v>7</v>
      </c>
      <c r="R15" s="50">
        <v>17</v>
      </c>
      <c r="S15" s="52">
        <v>181014114</v>
      </c>
      <c r="T15" s="51" t="s">
        <v>73</v>
      </c>
      <c r="U15" s="3"/>
      <c r="V15" s="3"/>
      <c r="W15" s="3"/>
    </row>
    <row r="16" spans="1:23" ht="15.75" customHeight="1">
      <c r="A16" s="39">
        <v>7</v>
      </c>
      <c r="B16" s="39">
        <f t="shared" si="0"/>
        <v>181014125</v>
      </c>
      <c r="C16" s="49" t="str">
        <f t="shared" si="1"/>
        <v>Mohammad Junaed -AL- Jubayer</v>
      </c>
      <c r="D16" s="27">
        <f t="shared" si="2"/>
        <v>10</v>
      </c>
      <c r="E16" s="44">
        <f t="shared" si="8"/>
        <v>14.5</v>
      </c>
      <c r="F16" s="44">
        <f t="shared" si="3"/>
        <v>15</v>
      </c>
      <c r="G16" s="45">
        <f t="shared" si="4"/>
        <v>10</v>
      </c>
      <c r="H16" s="45">
        <f t="shared" si="5"/>
        <v>15.5</v>
      </c>
      <c r="I16" s="46">
        <f t="shared" si="6"/>
        <v>65</v>
      </c>
      <c r="J16" s="47">
        <f t="shared" si="7"/>
        <v>0.65</v>
      </c>
      <c r="K16" s="48" t="str">
        <f>VLOOKUP(I16,GradingPolicy!$B$2:$C$11,2)</f>
        <v>B- (Minus)</v>
      </c>
      <c r="L16" s="3"/>
      <c r="M16" s="3"/>
      <c r="N16" s="27">
        <v>10</v>
      </c>
      <c r="O16" s="27">
        <v>14.5</v>
      </c>
      <c r="P16" s="27">
        <v>15</v>
      </c>
      <c r="Q16" s="27">
        <v>10</v>
      </c>
      <c r="R16" s="50">
        <v>15.5</v>
      </c>
      <c r="S16" s="52">
        <v>181014125</v>
      </c>
      <c r="T16" s="51" t="s">
        <v>74</v>
      </c>
      <c r="U16" s="3"/>
      <c r="V16" s="3"/>
      <c r="W16" s="3"/>
    </row>
    <row r="17" spans="1:23" ht="15.75" customHeight="1">
      <c r="A17" s="40">
        <v>8</v>
      </c>
      <c r="B17" s="39">
        <f t="shared" si="0"/>
        <v>183014010</v>
      </c>
      <c r="C17" s="49" t="str">
        <f t="shared" si="1"/>
        <v>Ahmed Shahriar Tanvir</v>
      </c>
      <c r="D17" s="27">
        <f t="shared" si="2"/>
        <v>10</v>
      </c>
      <c r="E17" s="44">
        <f t="shared" si="8"/>
        <v>20</v>
      </c>
      <c r="F17" s="44">
        <f t="shared" si="3"/>
        <v>16</v>
      </c>
      <c r="G17" s="45">
        <f t="shared" si="4"/>
        <v>17</v>
      </c>
      <c r="H17" s="45">
        <f t="shared" si="5"/>
        <v>29</v>
      </c>
      <c r="I17" s="46">
        <f t="shared" si="6"/>
        <v>92</v>
      </c>
      <c r="J17" s="47">
        <f t="shared" si="7"/>
        <v>0.92</v>
      </c>
      <c r="K17" s="48" t="str">
        <f>VLOOKUP(I17,GradingPolicy!$B$2:$C$11,2)</f>
        <v>A (Plain)</v>
      </c>
      <c r="L17" s="3"/>
      <c r="M17" s="3"/>
      <c r="N17" s="27">
        <v>10</v>
      </c>
      <c r="O17" s="27">
        <v>20</v>
      </c>
      <c r="P17" s="27">
        <v>16</v>
      </c>
      <c r="Q17" s="27">
        <v>17</v>
      </c>
      <c r="R17" s="50">
        <v>29</v>
      </c>
      <c r="S17" s="52">
        <v>183014010</v>
      </c>
      <c r="T17" s="51" t="s">
        <v>75</v>
      </c>
      <c r="U17" s="3"/>
      <c r="V17" s="3"/>
      <c r="W17" s="3"/>
    </row>
    <row r="18" spans="1:23" ht="15.75" customHeight="1">
      <c r="A18" s="39">
        <v>9</v>
      </c>
      <c r="B18" s="39">
        <f t="shared" si="0"/>
        <v>183014061</v>
      </c>
      <c r="C18" s="49" t="str">
        <f t="shared" si="1"/>
        <v>Mahpara Nawal Fariba</v>
      </c>
      <c r="D18" s="27">
        <f t="shared" si="2"/>
        <v>10</v>
      </c>
      <c r="E18" s="44">
        <f t="shared" si="8"/>
        <v>11</v>
      </c>
      <c r="F18" s="44">
        <f t="shared" si="3"/>
        <v>14</v>
      </c>
      <c r="G18" s="45">
        <f t="shared" si="4"/>
        <v>10</v>
      </c>
      <c r="H18" s="45">
        <f t="shared" si="5"/>
        <v>22</v>
      </c>
      <c r="I18" s="46">
        <f t="shared" si="6"/>
        <v>67</v>
      </c>
      <c r="J18" s="47">
        <f t="shared" si="7"/>
        <v>0.67</v>
      </c>
      <c r="K18" s="48" t="str">
        <f>VLOOKUP(I18,GradingPolicy!$B$2:$C$11,2)</f>
        <v>B- (Minus)</v>
      </c>
      <c r="L18" s="3"/>
      <c r="M18" s="3"/>
      <c r="N18" s="27">
        <v>10</v>
      </c>
      <c r="O18" s="27">
        <v>11</v>
      </c>
      <c r="P18" s="27">
        <v>14</v>
      </c>
      <c r="Q18" s="27">
        <v>10</v>
      </c>
      <c r="R18" s="50">
        <v>22</v>
      </c>
      <c r="S18" s="52">
        <v>183014061</v>
      </c>
      <c r="T18" s="51" t="s">
        <v>76</v>
      </c>
      <c r="U18" s="3"/>
      <c r="V18" s="3"/>
      <c r="W18" s="3"/>
    </row>
    <row r="19" spans="1:23" ht="15.75" customHeight="1">
      <c r="A19" s="40">
        <v>10</v>
      </c>
      <c r="B19" s="39">
        <f t="shared" si="0"/>
        <v>191014012</v>
      </c>
      <c r="C19" s="49" t="str">
        <f t="shared" si="1"/>
        <v>Md. Azizul Hakim</v>
      </c>
      <c r="D19" s="27">
        <f t="shared" si="2"/>
        <v>10</v>
      </c>
      <c r="E19" s="44">
        <f t="shared" si="8"/>
        <v>20</v>
      </c>
      <c r="F19" s="44">
        <f t="shared" si="3"/>
        <v>16</v>
      </c>
      <c r="G19" s="45">
        <f t="shared" si="4"/>
        <v>16</v>
      </c>
      <c r="H19" s="45">
        <f t="shared" si="5"/>
        <v>28</v>
      </c>
      <c r="I19" s="46">
        <f t="shared" si="6"/>
        <v>90</v>
      </c>
      <c r="J19" s="47">
        <f t="shared" si="7"/>
        <v>0.9</v>
      </c>
      <c r="K19" s="48" t="str">
        <f>VLOOKUP(I19,GradingPolicy!$B$2:$C$11,2)</f>
        <v>A (Plain)</v>
      </c>
      <c r="L19" s="3"/>
      <c r="M19" s="3"/>
      <c r="N19" s="27">
        <v>10</v>
      </c>
      <c r="O19" s="27">
        <v>20</v>
      </c>
      <c r="P19" s="27">
        <v>16</v>
      </c>
      <c r="Q19" s="27">
        <v>16</v>
      </c>
      <c r="R19" s="50">
        <v>28</v>
      </c>
      <c r="S19" s="52">
        <v>191014012</v>
      </c>
      <c r="T19" s="51" t="s">
        <v>77</v>
      </c>
      <c r="U19" s="3"/>
      <c r="V19" s="3"/>
      <c r="W19" s="3"/>
    </row>
    <row r="20" spans="1:23" ht="15.75" customHeight="1">
      <c r="A20" s="39">
        <v>11</v>
      </c>
      <c r="B20" s="39">
        <f t="shared" si="0"/>
        <v>191014042</v>
      </c>
      <c r="C20" s="49" t="str">
        <f t="shared" si="1"/>
        <v>Khadiza Nasrin</v>
      </c>
      <c r="D20" s="27">
        <f t="shared" si="2"/>
        <v>1</v>
      </c>
      <c r="E20" s="44">
        <f t="shared" si="8"/>
        <v>13</v>
      </c>
      <c r="F20" s="44">
        <f t="shared" si="3"/>
        <v>4</v>
      </c>
      <c r="G20" s="45">
        <f t="shared" si="4"/>
        <v>4</v>
      </c>
      <c r="H20" s="45">
        <f t="shared" si="5"/>
        <v>0</v>
      </c>
      <c r="I20" s="46">
        <f t="shared" si="6"/>
        <v>22</v>
      </c>
      <c r="J20" s="47">
        <f t="shared" si="7"/>
        <v>0.22</v>
      </c>
      <c r="K20" s="48" t="str">
        <f>VLOOKUP(I20,GradingPolicy!$B$2:$C$11,2)</f>
        <v>F (Fail)</v>
      </c>
      <c r="L20" s="3"/>
      <c r="M20" s="3"/>
      <c r="N20" s="27">
        <v>1</v>
      </c>
      <c r="O20" s="27">
        <v>13</v>
      </c>
      <c r="P20" s="27">
        <v>4</v>
      </c>
      <c r="Q20" s="27">
        <v>4</v>
      </c>
      <c r="R20" s="50">
        <v>0</v>
      </c>
      <c r="S20" s="52">
        <v>191014042</v>
      </c>
      <c r="T20" s="51" t="s">
        <v>78</v>
      </c>
      <c r="U20" s="3"/>
      <c r="V20" s="3"/>
      <c r="W20" s="3"/>
    </row>
    <row r="21" spans="1:23" ht="15.75" customHeight="1">
      <c r="A21" s="40">
        <v>12</v>
      </c>
      <c r="B21" s="39">
        <f t="shared" si="0"/>
        <v>191014070</v>
      </c>
      <c r="C21" s="49" t="str">
        <f t="shared" si="1"/>
        <v>Alina Sultana Mim</v>
      </c>
      <c r="D21" s="27">
        <f t="shared" si="2"/>
        <v>10</v>
      </c>
      <c r="E21" s="44">
        <f t="shared" si="8"/>
        <v>17</v>
      </c>
      <c r="F21" s="44">
        <f t="shared" si="3"/>
        <v>13</v>
      </c>
      <c r="G21" s="45">
        <f t="shared" si="4"/>
        <v>14</v>
      </c>
      <c r="H21" s="45">
        <f t="shared" si="5"/>
        <v>24.5</v>
      </c>
      <c r="I21" s="46">
        <f t="shared" si="6"/>
        <v>79</v>
      </c>
      <c r="J21" s="47">
        <f t="shared" si="7"/>
        <v>0.79</v>
      </c>
      <c r="K21" s="48" t="str">
        <f>VLOOKUP(I21,GradingPolicy!$B$2:$C$11,2)</f>
        <v>B+ (Plus)</v>
      </c>
      <c r="L21" s="3"/>
      <c r="M21" s="3"/>
      <c r="N21" s="27">
        <v>10</v>
      </c>
      <c r="O21" s="27">
        <v>17</v>
      </c>
      <c r="P21" s="27">
        <v>13</v>
      </c>
      <c r="Q21" s="27">
        <v>14</v>
      </c>
      <c r="R21" s="50">
        <v>24.5</v>
      </c>
      <c r="S21" s="52">
        <v>191014070</v>
      </c>
      <c r="T21" s="51" t="s">
        <v>79</v>
      </c>
      <c r="U21" s="3"/>
      <c r="V21" s="3"/>
      <c r="W21" s="3"/>
    </row>
    <row r="22" spans="1:23" ht="15.75" customHeight="1">
      <c r="A22" s="39">
        <v>13</v>
      </c>
      <c r="B22" s="39">
        <f t="shared" si="0"/>
        <v>191014073</v>
      </c>
      <c r="C22" s="49" t="str">
        <f t="shared" si="1"/>
        <v>Nafis Fuad Shad</v>
      </c>
      <c r="D22" s="27">
        <f t="shared" si="2"/>
        <v>10</v>
      </c>
      <c r="E22" s="44">
        <f t="shared" si="8"/>
        <v>15</v>
      </c>
      <c r="F22" s="44">
        <f t="shared" si="3"/>
        <v>15</v>
      </c>
      <c r="G22" s="45">
        <f t="shared" si="4"/>
        <v>16</v>
      </c>
      <c r="H22" s="45">
        <f t="shared" si="5"/>
        <v>26</v>
      </c>
      <c r="I22" s="46">
        <f t="shared" si="6"/>
        <v>82</v>
      </c>
      <c r="J22" s="47">
        <f t="shared" si="7"/>
        <v>0.82</v>
      </c>
      <c r="K22" s="48" t="str">
        <f>VLOOKUP(I22,GradingPolicy!$B$2:$C$11,2)</f>
        <v>A- (Minus)</v>
      </c>
      <c r="L22" s="3"/>
      <c r="M22" s="3"/>
      <c r="N22" s="27">
        <v>10</v>
      </c>
      <c r="O22" s="27">
        <v>15</v>
      </c>
      <c r="P22" s="27">
        <v>15</v>
      </c>
      <c r="Q22" s="27">
        <v>16</v>
      </c>
      <c r="R22" s="50">
        <v>26</v>
      </c>
      <c r="S22" s="52">
        <v>191014073</v>
      </c>
      <c r="T22" s="51" t="s">
        <v>80</v>
      </c>
      <c r="U22" s="3"/>
      <c r="V22" s="3"/>
      <c r="W22" s="3"/>
    </row>
    <row r="23" spans="1:23" ht="15.75" customHeight="1">
      <c r="A23" s="40">
        <v>14</v>
      </c>
      <c r="B23" s="39">
        <f t="shared" si="0"/>
        <v>193014041</v>
      </c>
      <c r="C23" s="49" t="str">
        <f t="shared" si="1"/>
        <v>Naser Abdullah Alam</v>
      </c>
      <c r="D23" s="27">
        <f t="shared" si="2"/>
        <v>10</v>
      </c>
      <c r="E23" s="44">
        <f t="shared" si="8"/>
        <v>19</v>
      </c>
      <c r="F23" s="44">
        <f t="shared" si="3"/>
        <v>16</v>
      </c>
      <c r="G23" s="45">
        <f t="shared" si="4"/>
        <v>20</v>
      </c>
      <c r="H23" s="45">
        <f t="shared" si="5"/>
        <v>27.5</v>
      </c>
      <c r="I23" s="46">
        <f t="shared" si="6"/>
        <v>93</v>
      </c>
      <c r="J23" s="47">
        <f t="shared" si="7"/>
        <v>0.93</v>
      </c>
      <c r="K23" s="48" t="str">
        <f>VLOOKUP(I23,GradingPolicy!$B$2:$C$11,2)</f>
        <v>A (Plain)</v>
      </c>
      <c r="L23" s="3"/>
      <c r="M23" s="3"/>
      <c r="N23" s="27">
        <v>10</v>
      </c>
      <c r="O23" s="27">
        <v>19</v>
      </c>
      <c r="P23" s="27">
        <v>16</v>
      </c>
      <c r="Q23" s="27">
        <v>20</v>
      </c>
      <c r="R23" s="50">
        <v>27.5</v>
      </c>
      <c r="S23" s="52">
        <v>193014041</v>
      </c>
      <c r="T23" s="51" t="s">
        <v>81</v>
      </c>
      <c r="U23" s="3"/>
      <c r="V23" s="3"/>
      <c r="W23" s="3"/>
    </row>
    <row r="24" spans="1:23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5.75" customHeight="1">
      <c r="A26" s="3"/>
      <c r="B26" s="16" t="s">
        <v>37</v>
      </c>
      <c r="C26" s="16" t="s">
        <v>38</v>
      </c>
      <c r="D26" s="28"/>
      <c r="E26" s="29" t="s">
        <v>0</v>
      </c>
      <c r="F26" s="29" t="s">
        <v>2</v>
      </c>
      <c r="G26" s="19" t="s">
        <v>39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5.75" customHeight="1">
      <c r="A27" s="3"/>
      <c r="B27" s="24" t="s">
        <v>40</v>
      </c>
      <c r="C27" s="30">
        <v>10</v>
      </c>
      <c r="D27" s="31"/>
      <c r="E27" s="32" t="s">
        <v>21</v>
      </c>
      <c r="F27" s="33" t="s">
        <v>41</v>
      </c>
      <c r="G27" s="26">
        <f>COUNTIF(K10:K23, "A+ (Plus)")</f>
        <v>0</v>
      </c>
      <c r="H27" s="3"/>
      <c r="I27" s="3"/>
      <c r="J27" s="3"/>
      <c r="K27" s="3"/>
      <c r="L27" s="3"/>
      <c r="M27" s="34" t="s">
        <v>42</v>
      </c>
      <c r="N27" s="25">
        <f>MAX(N10:N23)</f>
        <v>10</v>
      </c>
      <c r="O27" s="25">
        <f>MAX(O10:O23)</f>
        <v>20</v>
      </c>
      <c r="P27" s="25">
        <f>MAX(P10:P23)</f>
        <v>16</v>
      </c>
      <c r="Q27" s="25">
        <f>MAX(Q10:Q23)</f>
        <v>20</v>
      </c>
      <c r="R27" s="25">
        <f>MAX(R10:R23)</f>
        <v>29</v>
      </c>
      <c r="S27" s="3"/>
      <c r="T27" s="3"/>
      <c r="U27" s="3"/>
      <c r="V27" s="3"/>
      <c r="W27" s="3"/>
    </row>
    <row r="28" spans="1:23" ht="15.75" customHeight="1">
      <c r="A28" s="3"/>
      <c r="B28" s="24" t="s">
        <v>45</v>
      </c>
      <c r="C28" s="30">
        <v>20</v>
      </c>
      <c r="D28" s="31"/>
      <c r="E28" s="32" t="s">
        <v>19</v>
      </c>
      <c r="F28" s="26" t="s">
        <v>43</v>
      </c>
      <c r="G28" s="26">
        <f>COUNTIF(K10:K23, "A (Plain)")</f>
        <v>3</v>
      </c>
      <c r="H28" s="3"/>
      <c r="I28" s="3"/>
      <c r="J28" s="3"/>
      <c r="K28" s="3"/>
      <c r="L28" s="3"/>
      <c r="M28" s="34" t="s">
        <v>44</v>
      </c>
      <c r="N28" s="25">
        <f>AVERAGE(N10:N23)</f>
        <v>8.3571428571428577</v>
      </c>
      <c r="O28" s="25">
        <f>AVERAGE(O10:O23)</f>
        <v>12.821428571428571</v>
      </c>
      <c r="P28" s="25">
        <f>AVERAGE(P10:P23)</f>
        <v>13.214285714285714</v>
      </c>
      <c r="Q28" s="25">
        <f>AVERAGE(Q10:Q23)</f>
        <v>10.357142857142858</v>
      </c>
      <c r="R28" s="25">
        <f>AVERAGE(R10:R23)</f>
        <v>17</v>
      </c>
      <c r="S28" s="3"/>
      <c r="T28" s="3"/>
      <c r="U28" s="3"/>
      <c r="V28" s="3"/>
      <c r="W28" s="3"/>
    </row>
    <row r="29" spans="1:23" ht="15.75" customHeight="1">
      <c r="A29" s="3"/>
      <c r="B29" s="24" t="s">
        <v>63</v>
      </c>
      <c r="C29" s="30">
        <v>20</v>
      </c>
      <c r="D29" s="31"/>
      <c r="E29" s="32" t="s">
        <v>17</v>
      </c>
      <c r="F29" s="26" t="s">
        <v>46</v>
      </c>
      <c r="G29" s="26">
        <f>COUNTIF(K10:K23, "A- (Minus)")</f>
        <v>1</v>
      </c>
      <c r="H29" s="3"/>
      <c r="I29" s="3"/>
      <c r="J29" s="3"/>
      <c r="K29" s="3"/>
      <c r="L29" s="3"/>
      <c r="M29" s="34" t="s">
        <v>47</v>
      </c>
      <c r="N29" s="25">
        <f>MIN(N10:N23)</f>
        <v>1</v>
      </c>
      <c r="O29" s="25">
        <f>MIN(O10:O23)</f>
        <v>0</v>
      </c>
      <c r="P29" s="25">
        <f>MIN(P10:P23)</f>
        <v>4</v>
      </c>
      <c r="Q29" s="25">
        <f>MIN(Q10:Q23)</f>
        <v>0</v>
      </c>
      <c r="R29" s="25">
        <f>MIN(R10:R23)</f>
        <v>0</v>
      </c>
      <c r="S29" s="3"/>
      <c r="T29" s="3"/>
      <c r="U29" s="3"/>
      <c r="V29" s="3"/>
      <c r="W29" s="3"/>
    </row>
    <row r="30" spans="1:23" ht="15.75" customHeight="1">
      <c r="A30" s="3"/>
      <c r="B30" s="24" t="s">
        <v>67</v>
      </c>
      <c r="C30" s="36">
        <v>20</v>
      </c>
      <c r="D30" s="31"/>
      <c r="E30" s="32" t="s">
        <v>15</v>
      </c>
      <c r="F30" s="26" t="s">
        <v>48</v>
      </c>
      <c r="G30" s="26">
        <f>COUNTIF(K10:K23, "B+ (Plus)")</f>
        <v>1</v>
      </c>
      <c r="H30" s="3"/>
      <c r="I30" s="3"/>
      <c r="J30" s="3"/>
      <c r="K30" s="3"/>
      <c r="L30" s="3"/>
      <c r="M30" s="3"/>
      <c r="N30" s="3"/>
      <c r="O30" s="35"/>
      <c r="P30" s="35"/>
      <c r="Q30" s="35"/>
      <c r="R30" s="35"/>
      <c r="S30" s="3"/>
      <c r="T30" s="3"/>
      <c r="U30" s="3"/>
      <c r="V30" s="3"/>
      <c r="W30" s="3"/>
    </row>
    <row r="31" spans="1:23" ht="15.75" customHeight="1">
      <c r="A31" s="3"/>
      <c r="B31" s="24" t="s">
        <v>23</v>
      </c>
      <c r="C31" s="30">
        <v>30</v>
      </c>
      <c r="D31" s="31"/>
      <c r="E31" s="32" t="s">
        <v>13</v>
      </c>
      <c r="F31" s="26" t="s">
        <v>49</v>
      </c>
      <c r="G31" s="26">
        <f>COUNTIF(K10:K23, "B (Plain)")</f>
        <v>1</v>
      </c>
      <c r="H31" s="3"/>
      <c r="I31" s="3"/>
      <c r="J31" s="3"/>
      <c r="K31" s="3"/>
      <c r="L31" s="3"/>
      <c r="M31" s="3"/>
      <c r="N31" s="3"/>
      <c r="O31" s="35"/>
      <c r="P31" s="35"/>
      <c r="Q31" s="35"/>
      <c r="R31" s="35"/>
      <c r="S31" s="3"/>
      <c r="T31" s="3"/>
      <c r="U31" s="3"/>
      <c r="V31" s="3"/>
      <c r="W31" s="3"/>
    </row>
    <row r="32" spans="1:23" ht="15.75" customHeight="1">
      <c r="A32" s="3"/>
      <c r="B32" s="24" t="s">
        <v>24</v>
      </c>
      <c r="C32" s="24">
        <f>SUM(C27:C31)</f>
        <v>100</v>
      </c>
      <c r="D32" s="31"/>
      <c r="E32" s="32" t="s">
        <v>11</v>
      </c>
      <c r="F32" s="26" t="s">
        <v>50</v>
      </c>
      <c r="G32" s="26">
        <f>COUNTIF(K10:K23, "B- (Minus)")</f>
        <v>2</v>
      </c>
      <c r="H32" s="3"/>
      <c r="I32" s="3"/>
      <c r="J32" s="3"/>
      <c r="K32" s="3"/>
      <c r="L32" s="3"/>
      <c r="M32" s="3"/>
      <c r="N32" s="3"/>
      <c r="O32" s="35"/>
      <c r="P32" s="35"/>
      <c r="Q32" s="35"/>
      <c r="R32" s="35"/>
      <c r="S32" s="3"/>
      <c r="T32" s="3"/>
      <c r="U32" s="3"/>
      <c r="V32" s="3"/>
      <c r="W32" s="3"/>
    </row>
    <row r="33" spans="1:23" ht="15.75" customHeight="1">
      <c r="A33" s="3"/>
      <c r="D33" s="31"/>
      <c r="E33" s="32" t="s">
        <v>9</v>
      </c>
      <c r="F33" s="26" t="s">
        <v>51</v>
      </c>
      <c r="G33" s="26">
        <f>COUNTIF(K10:K23, "C+ (Plus)")</f>
        <v>3</v>
      </c>
      <c r="H33" s="3"/>
      <c r="I33" s="3"/>
      <c r="J33" s="3"/>
      <c r="K33" s="3"/>
      <c r="L33" s="3"/>
      <c r="M33" s="3"/>
      <c r="N33" s="3"/>
      <c r="O33" s="35"/>
      <c r="P33" s="35"/>
      <c r="Q33" s="35"/>
      <c r="R33" s="35"/>
      <c r="S33" s="3"/>
      <c r="T33" s="3"/>
      <c r="U33" s="3"/>
      <c r="V33" s="3"/>
      <c r="W33" s="3"/>
    </row>
    <row r="34" spans="1:23" ht="15.75" customHeight="1">
      <c r="A34" s="3"/>
      <c r="D34" s="37"/>
      <c r="E34" s="32" t="s">
        <v>7</v>
      </c>
      <c r="F34" s="26" t="s">
        <v>52</v>
      </c>
      <c r="G34" s="26">
        <f>COUNTIF(K10:K23, "C (Plain)")</f>
        <v>0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5.75" customHeight="1">
      <c r="A35" s="3"/>
      <c r="B35" s="3"/>
      <c r="C35" s="3"/>
      <c r="D35" s="3"/>
      <c r="E35" s="32" t="s">
        <v>5</v>
      </c>
      <c r="F35" s="26" t="s">
        <v>53</v>
      </c>
      <c r="G35" s="26">
        <f>COUNTIF(K10:K23, "D (Plain)")</f>
        <v>0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5.75" customHeight="1">
      <c r="A36" s="3"/>
      <c r="B36" s="3"/>
      <c r="C36" s="3"/>
      <c r="D36" s="3"/>
      <c r="E36" s="32" t="s">
        <v>3</v>
      </c>
      <c r="F36" s="26" t="s">
        <v>54</v>
      </c>
      <c r="G36" s="26">
        <f>COUNTIF(K10:K23, "F (Fail)")</f>
        <v>3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5.75" customHeight="1">
      <c r="A37" s="3"/>
      <c r="B37" s="3"/>
      <c r="C37" s="3"/>
      <c r="D37" s="3"/>
      <c r="E37" s="38" t="s">
        <v>55</v>
      </c>
      <c r="F37" s="26" t="s">
        <v>56</v>
      </c>
      <c r="G37" s="26">
        <f>COUNTIF(K10:K23, "I (Incomplete)")</f>
        <v>0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5.75" customHeight="1">
      <c r="A38" s="3"/>
      <c r="B38" s="61" t="str">
        <f>GradeSheet!$G$5</f>
        <v>Satyaki Das</v>
      </c>
      <c r="C38" s="62"/>
      <c r="D38" s="3"/>
      <c r="E38" s="38" t="s">
        <v>57</v>
      </c>
      <c r="F38" s="26" t="s">
        <v>58</v>
      </c>
      <c r="G38" s="26">
        <f>COUNTIF(K10:K23, "W (Withdrawn)")</f>
        <v>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5.75" customHeight="1">
      <c r="A39" s="3"/>
      <c r="B39" s="59" t="s">
        <v>62</v>
      </c>
      <c r="C39" s="60"/>
      <c r="D39" s="3"/>
      <c r="E39" s="38" t="s">
        <v>59</v>
      </c>
      <c r="F39" s="38"/>
      <c r="G39" s="26">
        <f>SUM(G27:G38)</f>
        <v>14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5.75" customHeight="1">
      <c r="A40" s="3"/>
      <c r="B40" s="59" t="s">
        <v>60</v>
      </c>
      <c r="C40" s="60"/>
      <c r="D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6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6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8">
    <mergeCell ref="G3:H3"/>
    <mergeCell ref="G2:H2"/>
    <mergeCell ref="A7:K7"/>
    <mergeCell ref="B40:C40"/>
    <mergeCell ref="B38:C38"/>
    <mergeCell ref="B39:C39"/>
    <mergeCell ref="G5:H5"/>
    <mergeCell ref="G4:H4"/>
  </mergeCells>
  <pageMargins left="0.75" right="0.75" top="1" bottom="1" header="0" footer="0"/>
  <pageSetup scale="4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workbookViewId="0">
      <selection activeCell="D11" sqref="D11"/>
    </sheetView>
  </sheetViews>
  <sheetFormatPr defaultColWidth="14.375" defaultRowHeight="15" customHeight="1"/>
  <cols>
    <col min="1" max="1" width="18.75" customWidth="1"/>
    <col min="2" max="2" width="16.375" customWidth="1"/>
    <col min="3" max="3" width="16.75" customWidth="1"/>
    <col min="4" max="23" width="9.25" customWidth="1"/>
  </cols>
  <sheetData>
    <row r="1" spans="1:23" ht="15.75" customHeight="1">
      <c r="A1" s="1" t="s">
        <v>0</v>
      </c>
      <c r="B1" s="2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4" t="s">
        <v>3</v>
      </c>
      <c r="B2" s="5">
        <v>0</v>
      </c>
      <c r="C2" s="5" t="s">
        <v>4</v>
      </c>
      <c r="D2" s="3" t="s">
        <v>54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>
      <c r="A3" s="6" t="s">
        <v>5</v>
      </c>
      <c r="B3" s="7">
        <v>50</v>
      </c>
      <c r="C3" s="7" t="s">
        <v>6</v>
      </c>
      <c r="D3" s="3" t="s">
        <v>53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>
      <c r="A4" s="6" t="s">
        <v>7</v>
      </c>
      <c r="B4" s="7">
        <v>55</v>
      </c>
      <c r="C4" s="7" t="s">
        <v>8</v>
      </c>
      <c r="D4" s="3" t="s">
        <v>52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>
      <c r="A5" s="6" t="s">
        <v>9</v>
      </c>
      <c r="B5" s="7">
        <v>60</v>
      </c>
      <c r="C5" s="7" t="s">
        <v>10</v>
      </c>
      <c r="D5" s="3" t="s">
        <v>51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>
      <c r="A6" s="6" t="s">
        <v>11</v>
      </c>
      <c r="B6" s="7">
        <v>65</v>
      </c>
      <c r="C6" s="7" t="s">
        <v>12</v>
      </c>
      <c r="D6" s="3" t="s">
        <v>50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>
      <c r="A7" s="6" t="s">
        <v>13</v>
      </c>
      <c r="B7" s="7">
        <v>70</v>
      </c>
      <c r="C7" s="7" t="s">
        <v>14</v>
      </c>
      <c r="D7" s="3" t="s">
        <v>49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.75" customHeight="1">
      <c r="A8" s="6" t="s">
        <v>15</v>
      </c>
      <c r="B8" s="7">
        <v>75</v>
      </c>
      <c r="C8" s="7" t="s">
        <v>16</v>
      </c>
      <c r="D8" s="3" t="s">
        <v>48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.75" customHeight="1">
      <c r="A9" s="6" t="s">
        <v>17</v>
      </c>
      <c r="B9" s="7">
        <v>80</v>
      </c>
      <c r="C9" s="7" t="s">
        <v>18</v>
      </c>
      <c r="D9" s="3" t="s">
        <v>46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.75" customHeight="1">
      <c r="A10" s="8" t="s">
        <v>19</v>
      </c>
      <c r="B10" s="7">
        <v>85</v>
      </c>
      <c r="C10" s="7" t="s">
        <v>20</v>
      </c>
      <c r="D10" s="3" t="s">
        <v>43</v>
      </c>
      <c r="E10" s="3"/>
      <c r="F10" s="3"/>
      <c r="G10" s="3"/>
      <c r="H10" s="3"/>
      <c r="I10" s="3"/>
      <c r="J10" s="3"/>
      <c r="U10" s="3"/>
      <c r="V10" s="3"/>
      <c r="W10" s="3"/>
    </row>
    <row r="11" spans="1:23" ht="15.75" customHeight="1">
      <c r="A11" s="9" t="s">
        <v>21</v>
      </c>
      <c r="B11" s="10">
        <v>95</v>
      </c>
      <c r="C11" s="11" t="s">
        <v>22</v>
      </c>
      <c r="D11" s="3" t="s">
        <v>41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U11" s="3"/>
      <c r="V11" s="3"/>
      <c r="W11" s="3"/>
    </row>
    <row r="12" spans="1:23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U12" s="3"/>
      <c r="V12" s="3"/>
      <c r="W12" s="3"/>
    </row>
    <row r="13" spans="1:2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U13" s="3"/>
      <c r="V13" s="3"/>
      <c r="W13" s="3"/>
    </row>
    <row r="14" spans="1:23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U14" s="3"/>
      <c r="V14" s="3"/>
      <c r="W14" s="3"/>
    </row>
    <row r="15" spans="1:23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U15" s="3"/>
      <c r="V15" s="3"/>
      <c r="W15" s="3"/>
    </row>
    <row r="16" spans="1:23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U16" s="3"/>
      <c r="V16" s="3"/>
      <c r="W16" s="3"/>
    </row>
    <row r="17" spans="1:23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U17" s="3"/>
      <c r="V17" s="3"/>
      <c r="W17" s="3"/>
    </row>
    <row r="18" spans="1:23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U18" s="3"/>
      <c r="V18" s="3"/>
      <c r="W18" s="3"/>
    </row>
    <row r="19" spans="1:23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U19" s="3"/>
      <c r="V19" s="3"/>
      <c r="W19" s="3"/>
    </row>
    <row r="20" spans="1:23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/>
    <row r="222" spans="1:23" ht="15.75" customHeight="1"/>
    <row r="223" spans="1:23" ht="15.75" customHeight="1"/>
    <row r="224" spans="1:2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A5B7-A138-4351-98A3-FF05F7AD2D75}">
  <dimension ref="A1:B33"/>
  <sheetViews>
    <sheetView workbookViewId="0">
      <selection activeCell="B1" sqref="B1:B14"/>
    </sheetView>
  </sheetViews>
  <sheetFormatPr defaultRowHeight="11.4"/>
  <cols>
    <col min="1" max="1" width="15.75" customWidth="1"/>
  </cols>
  <sheetData>
    <row r="1" spans="1:2" ht="15.6">
      <c r="A1" s="52">
        <v>133014018</v>
      </c>
      <c r="B1" t="str">
        <f>VLOOKUP(GradeSheet!K10,GradingPolicy!$C$2:$D$11,2,FALSE)</f>
        <v>F</v>
      </c>
    </row>
    <row r="2" spans="1:2" ht="15.6">
      <c r="A2" s="52">
        <v>163014023</v>
      </c>
      <c r="B2" s="53" t="str">
        <f>VLOOKUP(GradeSheet!K11,GradingPolicy!$C$2:$D$11,2,FALSE)</f>
        <v>B</v>
      </c>
    </row>
    <row r="3" spans="1:2" ht="15.6">
      <c r="A3" s="52">
        <v>172014050</v>
      </c>
      <c r="B3" s="53" t="str">
        <f>VLOOKUP(GradeSheet!K12,GradingPolicy!$C$2:$D$11,2,FALSE)</f>
        <v>F</v>
      </c>
    </row>
    <row r="4" spans="1:2" ht="15.6">
      <c r="A4" s="52">
        <v>173014037</v>
      </c>
      <c r="B4" s="53" t="str">
        <f>VLOOKUP(GradeSheet!K13,GradingPolicy!$C$2:$D$11,2,FALSE)</f>
        <v>C+</v>
      </c>
    </row>
    <row r="5" spans="1:2" ht="15.6">
      <c r="A5" s="52">
        <v>181014093</v>
      </c>
      <c r="B5" s="53" t="str">
        <f>VLOOKUP(GradeSheet!K14,GradingPolicy!$C$2:$D$11,2,FALSE)</f>
        <v>C+</v>
      </c>
    </row>
    <row r="6" spans="1:2" ht="15.6">
      <c r="A6" s="52">
        <v>181014114</v>
      </c>
      <c r="B6" s="53" t="str">
        <f>VLOOKUP(GradeSheet!K15,GradingPolicy!$C$2:$D$11,2,FALSE)</f>
        <v>C+</v>
      </c>
    </row>
    <row r="7" spans="1:2" ht="15.6">
      <c r="A7" s="52">
        <v>181014125</v>
      </c>
      <c r="B7" s="53" t="str">
        <f>VLOOKUP(GradeSheet!K16,GradingPolicy!$C$2:$D$11,2,FALSE)</f>
        <v>B-</v>
      </c>
    </row>
    <row r="8" spans="1:2" ht="15.6">
      <c r="A8" s="52">
        <v>183014010</v>
      </c>
      <c r="B8" s="53" t="str">
        <f>VLOOKUP(GradeSheet!K17,GradingPolicy!$C$2:$D$11,2,FALSE)</f>
        <v>A</v>
      </c>
    </row>
    <row r="9" spans="1:2" ht="15.6">
      <c r="A9" s="52">
        <v>183014061</v>
      </c>
      <c r="B9" s="53" t="str">
        <f>VLOOKUP(GradeSheet!K18,GradingPolicy!$C$2:$D$11,2,FALSE)</f>
        <v>B-</v>
      </c>
    </row>
    <row r="10" spans="1:2" ht="15.6">
      <c r="A10" s="52">
        <v>191014012</v>
      </c>
      <c r="B10" s="53" t="str">
        <f>VLOOKUP(GradeSheet!K19,GradingPolicy!$C$2:$D$11,2,FALSE)</f>
        <v>A</v>
      </c>
    </row>
    <row r="11" spans="1:2" ht="15.6">
      <c r="A11" s="52">
        <v>191014042</v>
      </c>
      <c r="B11" s="53" t="str">
        <f>VLOOKUP(GradeSheet!K20,GradingPolicy!$C$2:$D$11,2,FALSE)</f>
        <v>F</v>
      </c>
    </row>
    <row r="12" spans="1:2" ht="15.6">
      <c r="A12" s="52">
        <v>191014070</v>
      </c>
      <c r="B12" s="53" t="str">
        <f>VLOOKUP(GradeSheet!K21,GradingPolicy!$C$2:$D$11,2,FALSE)</f>
        <v>B+</v>
      </c>
    </row>
    <row r="13" spans="1:2" ht="15.6">
      <c r="A13" s="52">
        <v>191014073</v>
      </c>
      <c r="B13" s="53" t="str">
        <f>VLOOKUP(GradeSheet!K22,GradingPolicy!$C$2:$D$11,2,FALSE)</f>
        <v>A-</v>
      </c>
    </row>
    <row r="14" spans="1:2" ht="15.6">
      <c r="A14" s="52">
        <v>193014041</v>
      </c>
      <c r="B14" s="53" t="str">
        <f>VLOOKUP(GradeSheet!K23,GradingPolicy!$C$2:$D$11,2,FALSE)</f>
        <v>A</v>
      </c>
    </row>
    <row r="15" spans="1:2" ht="15.6">
      <c r="A15" s="52"/>
      <c r="B15" s="53"/>
    </row>
    <row r="16" spans="1:2" ht="15.6">
      <c r="A16" s="52"/>
      <c r="B16" s="53"/>
    </row>
    <row r="17" spans="1:2" ht="15.6">
      <c r="A17" s="52"/>
      <c r="B17" s="53"/>
    </row>
    <row r="18" spans="1:2" ht="15.6">
      <c r="A18" s="52"/>
      <c r="B18" s="53"/>
    </row>
    <row r="19" spans="1:2" ht="15.6">
      <c r="A19" s="52"/>
      <c r="B19" s="53"/>
    </row>
    <row r="20" spans="1:2" ht="15.6">
      <c r="A20" s="52"/>
      <c r="B20" s="53"/>
    </row>
    <row r="21" spans="1:2" ht="15.6">
      <c r="A21" s="52"/>
      <c r="B21" s="53"/>
    </row>
    <row r="22" spans="1:2" ht="15.6">
      <c r="A22" s="52"/>
      <c r="B22" s="53"/>
    </row>
    <row r="23" spans="1:2" ht="15.6">
      <c r="A23" s="52"/>
      <c r="B23" s="53"/>
    </row>
    <row r="24" spans="1:2" ht="15.6">
      <c r="A24" s="52"/>
      <c r="B24" s="53"/>
    </row>
    <row r="25" spans="1:2" ht="15.6">
      <c r="A25" s="52"/>
      <c r="B25" s="53"/>
    </row>
    <row r="26" spans="1:2" ht="15.6">
      <c r="A26" s="52"/>
      <c r="B26" s="53"/>
    </row>
    <row r="27" spans="1:2" ht="15.6">
      <c r="A27" s="52"/>
      <c r="B27" s="53"/>
    </row>
    <row r="28" spans="1:2" ht="15.6">
      <c r="A28" s="52"/>
      <c r="B28" s="53"/>
    </row>
    <row r="29" spans="1:2" ht="15.6">
      <c r="A29" s="52"/>
      <c r="B29" s="53"/>
    </row>
    <row r="30" spans="1:2" ht="15.6">
      <c r="A30" s="52"/>
      <c r="B30" s="53"/>
    </row>
    <row r="31" spans="1:2" ht="15.6">
      <c r="A31" s="52"/>
      <c r="B31" s="53"/>
    </row>
    <row r="32" spans="1:2" ht="15.6">
      <c r="A32" s="52"/>
      <c r="B32" s="53"/>
    </row>
    <row r="33" spans="1:2" ht="15.6">
      <c r="A33" s="52"/>
      <c r="B33" s="5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76D0A-A8E2-48AA-B1CA-D1C4A49F116D}">
  <dimension ref="A1:F14"/>
  <sheetViews>
    <sheetView tabSelected="1" zoomScale="220" zoomScaleNormal="220" workbookViewId="0">
      <selection activeCell="F3" sqref="F3"/>
    </sheetView>
  </sheetViews>
  <sheetFormatPr defaultRowHeight="11.4"/>
  <cols>
    <col min="1" max="1" width="19" customWidth="1"/>
    <col min="2" max="2" width="36.75" customWidth="1"/>
    <col min="3" max="3" width="19.625" customWidth="1"/>
  </cols>
  <sheetData>
    <row r="1" spans="1:6" ht="15.6">
      <c r="A1" s="39">
        <v>133014018</v>
      </c>
      <c r="B1" s="49" t="s">
        <v>68</v>
      </c>
      <c r="C1" s="48" t="s">
        <v>4</v>
      </c>
      <c r="D1" t="s">
        <v>54</v>
      </c>
      <c r="E1" t="s">
        <v>82</v>
      </c>
      <c r="F1" t="str">
        <f>IF(C1=E1," ","MISS")</f>
        <v xml:space="preserve"> </v>
      </c>
    </row>
    <row r="2" spans="1:6" ht="15.6">
      <c r="A2" s="39">
        <v>163014023</v>
      </c>
      <c r="B2" s="49" t="s">
        <v>69</v>
      </c>
      <c r="C2" s="48" t="s">
        <v>14</v>
      </c>
      <c r="D2" t="s">
        <v>49</v>
      </c>
      <c r="E2" t="s">
        <v>83</v>
      </c>
      <c r="F2" s="54" t="str">
        <f t="shared" ref="F2:F14" si="0">IF(C2=E2," ","MISS")</f>
        <v xml:space="preserve"> </v>
      </c>
    </row>
    <row r="3" spans="1:6" ht="15.6">
      <c r="A3" s="39">
        <v>172014050</v>
      </c>
      <c r="B3" s="49" t="s">
        <v>70</v>
      </c>
      <c r="C3" s="48" t="s">
        <v>4</v>
      </c>
      <c r="D3" t="s">
        <v>54</v>
      </c>
      <c r="E3" t="s">
        <v>57</v>
      </c>
      <c r="F3" s="54" t="str">
        <f t="shared" si="0"/>
        <v>MISS</v>
      </c>
    </row>
    <row r="4" spans="1:6" ht="15.6">
      <c r="A4" s="39">
        <v>173014037</v>
      </c>
      <c r="B4" s="49" t="s">
        <v>71</v>
      </c>
      <c r="C4" s="48" t="s">
        <v>10</v>
      </c>
      <c r="D4" t="s">
        <v>51</v>
      </c>
      <c r="E4" t="s">
        <v>84</v>
      </c>
      <c r="F4" s="54" t="str">
        <f t="shared" si="0"/>
        <v xml:space="preserve"> </v>
      </c>
    </row>
    <row r="5" spans="1:6" ht="15.6">
      <c r="A5" s="39">
        <v>181014093</v>
      </c>
      <c r="B5" s="49" t="s">
        <v>72</v>
      </c>
      <c r="C5" s="48" t="s">
        <v>10</v>
      </c>
      <c r="D5" t="s">
        <v>51</v>
      </c>
      <c r="E5" t="s">
        <v>84</v>
      </c>
      <c r="F5" s="54" t="str">
        <f t="shared" si="0"/>
        <v xml:space="preserve"> </v>
      </c>
    </row>
    <row r="6" spans="1:6" ht="15.6">
      <c r="A6" s="39">
        <v>181014114</v>
      </c>
      <c r="B6" s="49" t="s">
        <v>73</v>
      </c>
      <c r="C6" s="48" t="s">
        <v>10</v>
      </c>
      <c r="D6" t="s">
        <v>51</v>
      </c>
      <c r="E6" t="s">
        <v>84</v>
      </c>
      <c r="F6" s="54" t="str">
        <f t="shared" si="0"/>
        <v xml:space="preserve"> </v>
      </c>
    </row>
    <row r="7" spans="1:6" ht="15.6">
      <c r="A7" s="39">
        <v>181014125</v>
      </c>
      <c r="B7" s="49" t="s">
        <v>74</v>
      </c>
      <c r="C7" s="48" t="s">
        <v>12</v>
      </c>
      <c r="D7" t="s">
        <v>50</v>
      </c>
      <c r="E7" t="s">
        <v>85</v>
      </c>
      <c r="F7" s="54" t="str">
        <f t="shared" si="0"/>
        <v xml:space="preserve"> </v>
      </c>
    </row>
    <row r="8" spans="1:6" ht="15.6">
      <c r="A8" s="39">
        <v>183014010</v>
      </c>
      <c r="B8" s="49" t="s">
        <v>75</v>
      </c>
      <c r="C8" s="48" t="s">
        <v>20</v>
      </c>
      <c r="D8" t="s">
        <v>43</v>
      </c>
      <c r="E8" t="s">
        <v>86</v>
      </c>
      <c r="F8" s="54" t="str">
        <f t="shared" si="0"/>
        <v xml:space="preserve"> </v>
      </c>
    </row>
    <row r="9" spans="1:6" ht="15.6">
      <c r="A9" s="39">
        <v>183014061</v>
      </c>
      <c r="B9" s="49" t="s">
        <v>76</v>
      </c>
      <c r="C9" s="48" t="s">
        <v>12</v>
      </c>
      <c r="D9" t="s">
        <v>50</v>
      </c>
      <c r="E9" t="s">
        <v>85</v>
      </c>
      <c r="F9" s="54" t="str">
        <f t="shared" si="0"/>
        <v xml:space="preserve"> </v>
      </c>
    </row>
    <row r="10" spans="1:6" ht="15.6">
      <c r="A10" s="39">
        <v>191014012</v>
      </c>
      <c r="B10" s="49" t="s">
        <v>77</v>
      </c>
      <c r="C10" s="48" t="s">
        <v>20</v>
      </c>
      <c r="D10" t="s">
        <v>43</v>
      </c>
      <c r="E10" t="s">
        <v>86</v>
      </c>
      <c r="F10" s="54" t="str">
        <f t="shared" si="0"/>
        <v xml:space="preserve"> </v>
      </c>
    </row>
    <row r="11" spans="1:6" ht="15.6">
      <c r="A11" s="39">
        <v>191014042</v>
      </c>
      <c r="B11" s="49" t="s">
        <v>78</v>
      </c>
      <c r="C11" s="48" t="s">
        <v>4</v>
      </c>
      <c r="D11" t="s">
        <v>54</v>
      </c>
      <c r="E11" t="s">
        <v>82</v>
      </c>
      <c r="F11" s="54" t="str">
        <f t="shared" si="0"/>
        <v xml:space="preserve"> </v>
      </c>
    </row>
    <row r="12" spans="1:6" ht="15.6">
      <c r="A12" s="39">
        <v>191014070</v>
      </c>
      <c r="B12" s="49" t="s">
        <v>79</v>
      </c>
      <c r="C12" s="48" t="s">
        <v>16</v>
      </c>
      <c r="D12" t="s">
        <v>48</v>
      </c>
      <c r="E12" t="s">
        <v>87</v>
      </c>
      <c r="F12" s="54" t="str">
        <f t="shared" si="0"/>
        <v xml:space="preserve"> </v>
      </c>
    </row>
    <row r="13" spans="1:6" ht="15.6">
      <c r="A13" s="39">
        <v>191014073</v>
      </c>
      <c r="B13" s="49" t="s">
        <v>80</v>
      </c>
      <c r="C13" s="48" t="s">
        <v>18</v>
      </c>
      <c r="D13" t="s">
        <v>46</v>
      </c>
      <c r="E13" t="s">
        <v>88</v>
      </c>
      <c r="F13" s="54" t="str">
        <f t="shared" si="0"/>
        <v xml:space="preserve"> </v>
      </c>
    </row>
    <row r="14" spans="1:6" ht="15.6">
      <c r="A14" s="39">
        <v>193014041</v>
      </c>
      <c r="B14" s="49" t="s">
        <v>81</v>
      </c>
      <c r="C14" s="48" t="s">
        <v>20</v>
      </c>
      <c r="D14" t="s">
        <v>43</v>
      </c>
      <c r="E14" t="s">
        <v>86</v>
      </c>
      <c r="F14" s="54" t="str">
        <f t="shared" si="0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GradeSheet</vt:lpstr>
      <vt:lpstr>GradingPolicy</vt:lpstr>
      <vt:lpstr>grades_only</vt:lpstr>
      <vt:lpstr>Sheet1</vt:lpstr>
      <vt:lpstr>GradeSheet!Print_Area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Dr.Farhana</dc:creator>
  <cp:lastModifiedBy>HP</cp:lastModifiedBy>
  <cp:lastPrinted>2020-01-21T08:13:44Z</cp:lastPrinted>
  <dcterms:created xsi:type="dcterms:W3CDTF">2019-05-06T03:48:27Z</dcterms:created>
  <dcterms:modified xsi:type="dcterms:W3CDTF">2020-10-12T21:19:28Z</dcterms:modified>
</cp:coreProperties>
</file>