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7C4B94A6-D677-4D2B-BBA6-1811EA58EEA8}" xr6:coauthVersionLast="45" xr6:coauthVersionMax="45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GradeSheet!$A$1:$L$45</definedName>
  </definedNames>
  <calcPr calcId="181029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1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  <c r="H9" i="1" l="1"/>
  <c r="G9" i="1"/>
  <c r="F9" i="1"/>
  <c r="E9" i="1"/>
  <c r="D9" i="1"/>
  <c r="R8" i="1"/>
  <c r="Q8" i="1"/>
  <c r="P8" i="1"/>
  <c r="O8" i="1"/>
  <c r="N8" i="1"/>
  <c r="O34" i="1" l="1"/>
  <c r="P34" i="1"/>
  <c r="Q34" i="1"/>
  <c r="R34" i="1"/>
  <c r="N34" i="1"/>
  <c r="O33" i="1"/>
  <c r="P33" i="1"/>
  <c r="Q33" i="1"/>
  <c r="R33" i="1"/>
  <c r="N33" i="1"/>
  <c r="R32" i="1"/>
  <c r="Q32" i="1"/>
  <c r="P32" i="1"/>
  <c r="O32" i="1"/>
  <c r="N32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I28" i="1" l="1"/>
  <c r="K28" i="1" s="1"/>
  <c r="B19" i="3" s="1"/>
  <c r="I27" i="1"/>
  <c r="K27" i="1" s="1"/>
  <c r="B18" i="3" s="1"/>
  <c r="J28" i="1" l="1"/>
  <c r="J27" i="1"/>
  <c r="B43" i="1" l="1"/>
  <c r="C37" i="1"/>
  <c r="A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43" i="1" l="1"/>
  <c r="G37" i="1"/>
  <c r="G41" i="1"/>
  <c r="G42" i="1"/>
  <c r="G40" i="1"/>
  <c r="G33" i="1"/>
  <c r="G35" i="1"/>
  <c r="G38" i="1"/>
  <c r="G34" i="1"/>
  <c r="G39" i="1"/>
  <c r="G32" i="1"/>
  <c r="G36" i="1"/>
  <c r="G44" i="1" l="1"/>
</calcChain>
</file>

<file path=xl/sharedStrings.xml><?xml version="1.0" encoding="utf-8"?>
<sst xmlns="http://schemas.openxmlformats.org/spreadsheetml/2006/main" count="187" uniqueCount="97">
  <si>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</si>
  <si>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</si>
  <si>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</si>
  <si>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</si>
  <si>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</si>
  <si>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</si>
  <si>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</si>
  <si>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</si>
  <si>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</si>
  <si>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</si>
  <si>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</si>
  <si>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</si>
  <si>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</si>
  <si>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</si>
  <si>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</si>
  <si>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</si>
  <si>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</si>
  <si>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</si>
  <si>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</si>
  <si>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</si>
  <si>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</si>
  <si>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</si>
  <si>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</si>
  <si>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</si>
  <si>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</si>
  <si>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</si>
  <si>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</si>
  <si>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</si>
  <si>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</si>
  <si>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</si>
  <si>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</si>
  <si>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</si>
  <si>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</si>
  <si>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</si>
  <si>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</si>
  <si>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</si>
  <si>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</si>
  <si>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</si>
  <si>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</si>
  <si>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</si>
  <si>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</si>
  <si>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</si>
  <si>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</si>
  <si>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</si>
  <si>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</si>
  <si>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</si>
  <si>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</si>
  <si>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</si>
  <si>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</si>
  <si>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</si>
  <si>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</si>
  <si>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</si>
  <si>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</si>
  <si>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</si>
  <si>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</si>
  <si>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</si>
  <si>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</si>
  <si>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</si>
  <si>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</si>
  <si>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</si>
  <si>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</si>
  <si>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</si>
  <si>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</si>
  <si>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</si>
  <si>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Summer 2020</t>
  </si>
  <si>
    <t>Assignments</t>
  </si>
  <si>
    <t>Samiha Lubna</t>
  </si>
  <si>
    <t>Israt Jahan Ruma</t>
  </si>
  <si>
    <t>Md. Ariful Islam</t>
  </si>
  <si>
    <t>Miraz Ahmed</t>
  </si>
  <si>
    <t>Rana Adnan</t>
  </si>
  <si>
    <t>Moffazzal Hosain Pronit</t>
  </si>
  <si>
    <t>Shamatul Jannat Raisa</t>
  </si>
  <si>
    <t>Nabila Islam Maha</t>
  </si>
  <si>
    <t>Aksha Farhin</t>
  </si>
  <si>
    <t>Md. Tasauar Chowdhury</t>
  </si>
  <si>
    <t>Nowshin Tabassum</t>
  </si>
  <si>
    <t>Juthi Elizabeth Gomez</t>
  </si>
  <si>
    <t>Apurba Kumar</t>
  </si>
  <si>
    <t>Md. Raihanul Karim</t>
  </si>
  <si>
    <t>Tanyeem As Safwan</t>
  </si>
  <si>
    <t>Mohammad Sayeef Prodhan</t>
  </si>
  <si>
    <t>Tania Aktar Jhoma</t>
  </si>
  <si>
    <t>Kaspia Kawsar</t>
  </si>
  <si>
    <t>Samina Moktar Mumu</t>
  </si>
  <si>
    <t>CSE 417</t>
  </si>
  <si>
    <t>Automata and Theory of Computation</t>
  </si>
  <si>
    <t>B (plain)</t>
  </si>
  <si>
    <t>D (plain)</t>
  </si>
  <si>
    <t>F (fail)</t>
  </si>
  <si>
    <t>C+ (plus)</t>
  </si>
  <si>
    <t>C (plain)</t>
  </si>
  <si>
    <t>B- (minus)</t>
  </si>
  <si>
    <t>A (plain)</t>
  </si>
  <si>
    <t>B+ (plus)</t>
  </si>
  <si>
    <t>A+ (plus)</t>
  </si>
  <si>
    <t>A- (minus)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</si>
</sst>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  <xf numFmtId="0" fontId="9" fillId="0" borderId="13"/>
  </cellStyleXfs>
  <cellXfs count="64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6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  <cellStyle name="Normal 5" xfId="5" xr:uid="{CECAF4CF-6A2F-4E1A-AF91-E7C3BAB52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GradeSheet!$F$32:$F$43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GradeSheet!$G$32:$G$43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30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2"/>
  <sheetViews>
    <sheetView workbookViewId="0">
      <selection activeCell="K10" sqref="K10:K28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6" t="s">
        <v>85</v>
      </c>
      <c r="H2" s="57"/>
      <c r="I2" s="12" t="s">
        <v>27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6" t="s">
        <v>86</v>
      </c>
      <c r="H3" s="57"/>
      <c r="I3" s="12" t="s">
        <v>29</v>
      </c>
      <c r="J3" s="13" t="s">
        <v>64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6">
        <v>3</v>
      </c>
      <c r="H4" s="57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6" t="s">
        <v>62</v>
      </c>
      <c r="H5" s="57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8" t="str">
        <f>CONCATENATE("Grade Sheet of ",GradeSheet!$G$2, " [",GradeSheet!$G$3, "] ", "(Section ",GradeSheet!$J$2, ") ", "[Semester - ",GradeSheet!$J$3,"]" )</f>
        <v>Grade Sheet of CSE 417 [Automata and Theory of Computation] (Section 2) [Semester - Summer 2020]</v>
      </c>
      <c r="B7" s="59"/>
      <c r="C7" s="59"/>
      <c r="D7" s="59"/>
      <c r="E7" s="59"/>
      <c r="F7" s="59"/>
      <c r="G7" s="59"/>
      <c r="H7" s="59"/>
      <c r="I7" s="59"/>
      <c r="J7" s="59"/>
      <c r="K7" s="5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B32</f>
        <v>Attendance</v>
      </c>
      <c r="O8" s="17" t="str">
        <f>B33</f>
        <v>Quiz</v>
      </c>
      <c r="P8" s="18" t="str">
        <f>B34</f>
        <v>Assignments</v>
      </c>
      <c r="Q8" s="19" t="str">
        <f>B35</f>
        <v>Midterm Exam</v>
      </c>
      <c r="R8" s="19" t="str">
        <f>B36</f>
        <v>Final Exam</v>
      </c>
      <c r="S8" s="3"/>
      <c r="T8" s="3"/>
      <c r="U8" s="3"/>
      <c r="V8" s="3"/>
      <c r="W8" s="3"/>
    </row>
    <row r="9" spans="1:23" ht="31.5" customHeight="1">
      <c r="A9" s="20" t="s">
        <v>32</v>
      </c>
      <c r="B9" s="42" t="s">
        <v>33</v>
      </c>
      <c r="C9" s="42" t="s">
        <v>34</v>
      </c>
      <c r="D9" s="43" t="str">
        <f>CONCATENATE($B$32," (", $C$32,")")</f>
        <v>Attendance (15)</v>
      </c>
      <c r="E9" s="42" t="str">
        <f>CONCATENATE($B$33," (", $C$33,")")</f>
        <v>Quiz (20)</v>
      </c>
      <c r="F9" s="44" t="str">
        <f>CONCATENATE($B$34," (", $C$34,")")</f>
        <v>Assignments (15)</v>
      </c>
      <c r="G9" s="42" t="str">
        <f>CONCATENATE($B$35," (", $C$35,")")</f>
        <v>Midterm Exam (25)</v>
      </c>
      <c r="H9" s="42" t="str">
        <f>CONCATENATE($B$36," (", $C$36,")")</f>
        <v>Final Exam (25)</v>
      </c>
      <c r="I9" s="43" t="s">
        <v>35</v>
      </c>
      <c r="J9" s="43" t="s">
        <v>36</v>
      </c>
      <c r="K9" s="43" t="s">
        <v>37</v>
      </c>
      <c r="L9" s="21"/>
      <c r="M9" s="21"/>
      <c r="N9" s="22">
        <f>C32</f>
        <v>15</v>
      </c>
      <c r="O9" s="22">
        <f>C33</f>
        <v>20</v>
      </c>
      <c r="P9" s="22">
        <f>C34</f>
        <v>15</v>
      </c>
      <c r="Q9" s="22">
        <f>C35</f>
        <v>25</v>
      </c>
      <c r="R9" s="22">
        <f>C36</f>
        <v>25</v>
      </c>
      <c r="S9" s="42" t="s">
        <v>33</v>
      </c>
      <c r="T9" s="23" t="s">
        <v>34</v>
      </c>
      <c r="U9" s="21"/>
      <c r="V9" s="21"/>
      <c r="W9" s="21"/>
    </row>
    <row r="10" spans="1:23" ht="15.75" customHeight="1">
      <c r="A10" s="40">
        <v>1</v>
      </c>
      <c r="B10" s="40">
        <f t="shared" ref="B10:B28" si="0">S10</f>
        <v>153014026</v>
      </c>
      <c r="C10" s="50" t="str">
        <f t="shared" ref="C10:C28" si="1">T10</f>
        <v>Samiha Lubna</v>
      </c>
      <c r="D10" s="27">
        <f t="shared" ref="D10:D28" si="2">N10</f>
        <v>15</v>
      </c>
      <c r="E10" s="45">
        <f>O10</f>
        <v>17</v>
      </c>
      <c r="F10" s="45">
        <f t="shared" ref="F10:F28" si="3">P10</f>
        <v>12</v>
      </c>
      <c r="G10" s="46">
        <f t="shared" ref="G10:G28" si="4">Q10</f>
        <v>10.5</v>
      </c>
      <c r="H10" s="46">
        <f t="shared" ref="H10:H28" si="5">R10</f>
        <v>17.5</v>
      </c>
      <c r="I10" s="47">
        <f t="shared" ref="I10:I28" si="6">ROUNDUP(SUM(D10:H10),0)</f>
        <v>72</v>
      </c>
      <c r="J10" s="48">
        <f t="shared" ref="J10:J26" si="7">I10/100</f>
        <v>0.72</v>
      </c>
      <c r="K10" s="49" t="str">
        <f>VLOOKUP(I10,GradingPolicy!$B$2:$C$11,2)</f>
        <v>B (Plain)</v>
      </c>
      <c r="L10" s="3"/>
      <c r="M10" s="3"/>
      <c r="N10" s="27">
        <v>15</v>
      </c>
      <c r="O10" s="27">
        <v>17</v>
      </c>
      <c r="P10" s="27">
        <v>12</v>
      </c>
      <c r="Q10" s="27">
        <v>10.5</v>
      </c>
      <c r="R10" s="51">
        <v>17.5</v>
      </c>
      <c r="S10" s="53">
        <v>153014026</v>
      </c>
      <c r="T10" s="52" t="s">
        <v>66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161014022</v>
      </c>
      <c r="C11" s="50" t="str">
        <f t="shared" si="1"/>
        <v>Israt Jahan Ruma</v>
      </c>
      <c r="D11" s="27">
        <f t="shared" si="2"/>
        <v>15</v>
      </c>
      <c r="E11" s="45">
        <f t="shared" ref="E11:E28" si="8">O11</f>
        <v>9.5</v>
      </c>
      <c r="F11" s="45">
        <f t="shared" si="3"/>
        <v>15</v>
      </c>
      <c r="G11" s="46">
        <f t="shared" si="4"/>
        <v>0</v>
      </c>
      <c r="H11" s="46">
        <f t="shared" si="5"/>
        <v>10</v>
      </c>
      <c r="I11" s="47">
        <f t="shared" si="6"/>
        <v>50</v>
      </c>
      <c r="J11" s="48">
        <f t="shared" si="7"/>
        <v>0.5</v>
      </c>
      <c r="K11" s="49" t="str">
        <f>VLOOKUP(I11,GradingPolicy!$B$2:$C$11,2)</f>
        <v>D (Plain)</v>
      </c>
      <c r="L11" s="3"/>
      <c r="M11" s="3"/>
      <c r="N11" s="27">
        <v>15</v>
      </c>
      <c r="O11" s="27">
        <v>9.5</v>
      </c>
      <c r="P11" s="27">
        <v>15</v>
      </c>
      <c r="Q11" s="27">
        <v>0</v>
      </c>
      <c r="R11" s="51">
        <v>10</v>
      </c>
      <c r="S11" s="53">
        <v>161014022</v>
      </c>
      <c r="T11" s="52" t="s">
        <v>67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162014031</v>
      </c>
      <c r="C12" s="50" t="str">
        <f t="shared" si="1"/>
        <v>Md. Ariful Islam</v>
      </c>
      <c r="D12" s="27">
        <f t="shared" si="2"/>
        <v>6</v>
      </c>
      <c r="E12" s="45">
        <f t="shared" si="8"/>
        <v>0</v>
      </c>
      <c r="F12" s="45">
        <f t="shared" si="3"/>
        <v>12</v>
      </c>
      <c r="G12" s="46">
        <f t="shared" si="4"/>
        <v>0</v>
      </c>
      <c r="H12" s="46">
        <f t="shared" si="5"/>
        <v>0</v>
      </c>
      <c r="I12" s="47">
        <f t="shared" si="6"/>
        <v>18</v>
      </c>
      <c r="J12" s="48">
        <f t="shared" si="7"/>
        <v>0.18</v>
      </c>
      <c r="K12" s="49" t="str">
        <f>VLOOKUP(I12,GradingPolicy!$B$2:$C$11,2)</f>
        <v>F (Fail)</v>
      </c>
      <c r="L12" s="3"/>
      <c r="M12" s="3"/>
      <c r="N12" s="27">
        <v>6</v>
      </c>
      <c r="O12" s="27">
        <v>0</v>
      </c>
      <c r="P12" s="27">
        <v>12</v>
      </c>
      <c r="Q12" s="27">
        <v>0</v>
      </c>
      <c r="R12" s="51">
        <v>0</v>
      </c>
      <c r="S12" s="53">
        <v>162014031</v>
      </c>
      <c r="T12" s="52" t="s">
        <v>68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171014062</v>
      </c>
      <c r="C13" s="50" t="str">
        <f t="shared" si="1"/>
        <v>Miraz Ahmed</v>
      </c>
      <c r="D13" s="27">
        <f t="shared" si="2"/>
        <v>6</v>
      </c>
      <c r="E13" s="45">
        <f t="shared" si="8"/>
        <v>0</v>
      </c>
      <c r="F13" s="45">
        <f t="shared" si="3"/>
        <v>15</v>
      </c>
      <c r="G13" s="46">
        <f t="shared" si="4"/>
        <v>0</v>
      </c>
      <c r="H13" s="46">
        <f t="shared" si="5"/>
        <v>0</v>
      </c>
      <c r="I13" s="47">
        <f t="shared" si="6"/>
        <v>21</v>
      </c>
      <c r="J13" s="48">
        <f t="shared" si="7"/>
        <v>0.21</v>
      </c>
      <c r="K13" s="49" t="str">
        <f>VLOOKUP(I13,GradingPolicy!$B$2:$C$11,2)</f>
        <v>F (Fail)</v>
      </c>
      <c r="L13" s="3"/>
      <c r="M13" s="3"/>
      <c r="N13" s="27">
        <v>6</v>
      </c>
      <c r="O13" s="27">
        <v>0</v>
      </c>
      <c r="P13" s="27">
        <v>15</v>
      </c>
      <c r="Q13" s="27">
        <v>0</v>
      </c>
      <c r="R13" s="51">
        <v>0</v>
      </c>
      <c r="S13" s="53">
        <v>171014062</v>
      </c>
      <c r="T13" s="52" t="s">
        <v>69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171014084</v>
      </c>
      <c r="C14" s="50" t="str">
        <f t="shared" si="1"/>
        <v>Rana Adnan</v>
      </c>
      <c r="D14" s="27">
        <f t="shared" si="2"/>
        <v>4</v>
      </c>
      <c r="E14" s="45">
        <f t="shared" si="8"/>
        <v>5.5</v>
      </c>
      <c r="F14" s="45">
        <f t="shared" si="3"/>
        <v>15</v>
      </c>
      <c r="G14" s="46">
        <f t="shared" si="4"/>
        <v>0</v>
      </c>
      <c r="H14" s="46">
        <f t="shared" si="5"/>
        <v>0</v>
      </c>
      <c r="I14" s="47">
        <f t="shared" si="6"/>
        <v>25</v>
      </c>
      <c r="J14" s="48">
        <f t="shared" si="7"/>
        <v>0.25</v>
      </c>
      <c r="K14" s="49" t="str">
        <f>VLOOKUP(I14,GradingPolicy!$B$2:$C$11,2)</f>
        <v>F (Fail)</v>
      </c>
      <c r="L14" s="3"/>
      <c r="M14" s="3"/>
      <c r="N14" s="27">
        <v>4</v>
      </c>
      <c r="O14" s="27">
        <v>5.5</v>
      </c>
      <c r="P14" s="27">
        <v>15</v>
      </c>
      <c r="Q14" s="27">
        <v>0</v>
      </c>
      <c r="R14" s="51">
        <v>0</v>
      </c>
      <c r="S14" s="53">
        <v>171014084</v>
      </c>
      <c r="T14" s="52" t="s">
        <v>70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173014028</v>
      </c>
      <c r="C15" s="50" t="str">
        <f t="shared" si="1"/>
        <v>Moffazzal Hosain Pronit</v>
      </c>
      <c r="D15" s="27">
        <f t="shared" si="2"/>
        <v>13</v>
      </c>
      <c r="E15" s="45">
        <f t="shared" si="8"/>
        <v>14</v>
      </c>
      <c r="F15" s="45">
        <f t="shared" si="3"/>
        <v>15</v>
      </c>
      <c r="G15" s="46">
        <f t="shared" si="4"/>
        <v>13.5</v>
      </c>
      <c r="H15" s="46">
        <f t="shared" si="5"/>
        <v>14</v>
      </c>
      <c r="I15" s="47">
        <f t="shared" si="6"/>
        <v>70</v>
      </c>
      <c r="J15" s="48">
        <f t="shared" si="7"/>
        <v>0.7</v>
      </c>
      <c r="K15" s="49" t="str">
        <f>VLOOKUP(I15,GradingPolicy!$B$2:$C$11,2)</f>
        <v>B (Plain)</v>
      </c>
      <c r="L15" s="3"/>
      <c r="M15" s="3"/>
      <c r="N15" s="27">
        <v>13</v>
      </c>
      <c r="O15" s="27">
        <v>14</v>
      </c>
      <c r="P15" s="27">
        <v>15</v>
      </c>
      <c r="Q15" s="27">
        <v>13.5</v>
      </c>
      <c r="R15" s="51">
        <v>14</v>
      </c>
      <c r="S15" s="53">
        <v>173014028</v>
      </c>
      <c r="T15" s="52" t="s">
        <v>71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182014010</v>
      </c>
      <c r="C16" s="50" t="str">
        <f t="shared" si="1"/>
        <v>Shamatul Jannat Raisa</v>
      </c>
      <c r="D16" s="27">
        <f t="shared" si="2"/>
        <v>15</v>
      </c>
      <c r="E16" s="45">
        <f t="shared" si="8"/>
        <v>15.5</v>
      </c>
      <c r="F16" s="45">
        <f t="shared" si="3"/>
        <v>2</v>
      </c>
      <c r="G16" s="46">
        <f t="shared" si="4"/>
        <v>11.5</v>
      </c>
      <c r="H16" s="46">
        <f t="shared" si="5"/>
        <v>16</v>
      </c>
      <c r="I16" s="47">
        <f t="shared" si="6"/>
        <v>60</v>
      </c>
      <c r="J16" s="48">
        <f t="shared" si="7"/>
        <v>0.6</v>
      </c>
      <c r="K16" s="49" t="str">
        <f>VLOOKUP(I16,GradingPolicy!$B$2:$C$11,2)</f>
        <v>C+ (Plus)</v>
      </c>
      <c r="L16" s="3"/>
      <c r="M16" s="3"/>
      <c r="N16" s="27">
        <v>15</v>
      </c>
      <c r="O16" s="27">
        <v>15.5</v>
      </c>
      <c r="P16" s="27">
        <v>2</v>
      </c>
      <c r="Q16" s="27">
        <v>11.5</v>
      </c>
      <c r="R16" s="51">
        <v>16</v>
      </c>
      <c r="S16" s="53">
        <v>182014010</v>
      </c>
      <c r="T16" s="52" t="s">
        <v>72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182014022</v>
      </c>
      <c r="C17" s="50" t="str">
        <f t="shared" si="1"/>
        <v>Nabila Islam Maha</v>
      </c>
      <c r="D17" s="27">
        <f t="shared" si="2"/>
        <v>15</v>
      </c>
      <c r="E17" s="45">
        <f t="shared" si="8"/>
        <v>17.5</v>
      </c>
      <c r="F17" s="45">
        <f t="shared" si="3"/>
        <v>12</v>
      </c>
      <c r="G17" s="46">
        <f t="shared" si="4"/>
        <v>14.5</v>
      </c>
      <c r="H17" s="46">
        <f t="shared" si="5"/>
        <v>12.5</v>
      </c>
      <c r="I17" s="47">
        <f t="shared" si="6"/>
        <v>72</v>
      </c>
      <c r="J17" s="48">
        <f t="shared" si="7"/>
        <v>0.72</v>
      </c>
      <c r="K17" s="49" t="str">
        <f>VLOOKUP(I17,GradingPolicy!$B$2:$C$11,2)</f>
        <v>B (Plain)</v>
      </c>
      <c r="L17" s="3"/>
      <c r="M17" s="3"/>
      <c r="N17" s="27">
        <v>15</v>
      </c>
      <c r="O17" s="27">
        <v>17.5</v>
      </c>
      <c r="P17" s="27">
        <v>12</v>
      </c>
      <c r="Q17" s="27">
        <v>14.5</v>
      </c>
      <c r="R17" s="51">
        <v>12.5</v>
      </c>
      <c r="S17" s="53">
        <v>182014022</v>
      </c>
      <c r="T17" s="52" t="s">
        <v>73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182014031</v>
      </c>
      <c r="C18" s="50" t="str">
        <f t="shared" si="1"/>
        <v>Aksha Farhin</v>
      </c>
      <c r="D18" s="27">
        <f t="shared" si="2"/>
        <v>15</v>
      </c>
      <c r="E18" s="45">
        <f t="shared" si="8"/>
        <v>16.5</v>
      </c>
      <c r="F18" s="45">
        <f t="shared" si="3"/>
        <v>0</v>
      </c>
      <c r="G18" s="46">
        <f t="shared" si="4"/>
        <v>10</v>
      </c>
      <c r="H18" s="46">
        <f t="shared" si="5"/>
        <v>13.5</v>
      </c>
      <c r="I18" s="47">
        <f t="shared" si="6"/>
        <v>55</v>
      </c>
      <c r="J18" s="48">
        <f t="shared" si="7"/>
        <v>0.55000000000000004</v>
      </c>
      <c r="K18" s="49" t="str">
        <f>VLOOKUP(I18,GradingPolicy!$B$2:$C$11,2)</f>
        <v>C (Plain)</v>
      </c>
      <c r="L18" s="3"/>
      <c r="M18" s="3"/>
      <c r="N18" s="27">
        <v>15</v>
      </c>
      <c r="O18" s="27">
        <v>16.5</v>
      </c>
      <c r="P18" s="27">
        <v>0</v>
      </c>
      <c r="Q18" s="27">
        <v>10</v>
      </c>
      <c r="R18" s="51">
        <v>13.5</v>
      </c>
      <c r="S18" s="53">
        <v>182014031</v>
      </c>
      <c r="T18" s="52" t="s">
        <v>74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182014033</v>
      </c>
      <c r="C19" s="50" t="str">
        <f t="shared" si="1"/>
        <v>Md. Tasauar Chowdhury</v>
      </c>
      <c r="D19" s="27">
        <f t="shared" si="2"/>
        <v>15</v>
      </c>
      <c r="E19" s="45">
        <f t="shared" si="8"/>
        <v>13</v>
      </c>
      <c r="F19" s="45">
        <f t="shared" si="3"/>
        <v>8</v>
      </c>
      <c r="G19" s="46">
        <f t="shared" si="4"/>
        <v>15.5</v>
      </c>
      <c r="H19" s="46">
        <f t="shared" si="5"/>
        <v>14.5</v>
      </c>
      <c r="I19" s="47">
        <f t="shared" si="6"/>
        <v>66</v>
      </c>
      <c r="J19" s="48">
        <f t="shared" si="7"/>
        <v>0.66</v>
      </c>
      <c r="K19" s="49" t="str">
        <f>VLOOKUP(I19,GradingPolicy!$B$2:$C$11,2)</f>
        <v>B- (Minus)</v>
      </c>
      <c r="L19" s="3"/>
      <c r="M19" s="3"/>
      <c r="N19" s="27">
        <v>15</v>
      </c>
      <c r="O19" s="27">
        <v>13</v>
      </c>
      <c r="P19" s="27">
        <v>8</v>
      </c>
      <c r="Q19" s="27">
        <v>15.5</v>
      </c>
      <c r="R19" s="51">
        <v>14.5</v>
      </c>
      <c r="S19" s="53">
        <v>182014033</v>
      </c>
      <c r="T19" s="52" t="s">
        <v>75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182014037</v>
      </c>
      <c r="C20" s="50" t="str">
        <f t="shared" si="1"/>
        <v>Nowshin Tabassum</v>
      </c>
      <c r="D20" s="27">
        <f t="shared" si="2"/>
        <v>15</v>
      </c>
      <c r="E20" s="45">
        <f t="shared" si="8"/>
        <v>16</v>
      </c>
      <c r="F20" s="45">
        <f t="shared" si="3"/>
        <v>12</v>
      </c>
      <c r="G20" s="46">
        <f t="shared" si="4"/>
        <v>17.5</v>
      </c>
      <c r="H20" s="46">
        <f t="shared" si="5"/>
        <v>24</v>
      </c>
      <c r="I20" s="47">
        <f t="shared" si="6"/>
        <v>85</v>
      </c>
      <c r="J20" s="48">
        <f t="shared" si="7"/>
        <v>0.85</v>
      </c>
      <c r="K20" s="49" t="str">
        <f>VLOOKUP(I20,GradingPolicy!$B$2:$C$11,2)</f>
        <v>A (Plain)</v>
      </c>
      <c r="L20" s="3"/>
      <c r="M20" s="3"/>
      <c r="N20" s="27">
        <v>15</v>
      </c>
      <c r="O20" s="27">
        <v>16</v>
      </c>
      <c r="P20" s="27">
        <v>12</v>
      </c>
      <c r="Q20" s="27">
        <v>17.5</v>
      </c>
      <c r="R20" s="51">
        <v>24</v>
      </c>
      <c r="S20" s="53">
        <v>182014037</v>
      </c>
      <c r="T20" s="52" t="s">
        <v>76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182014044</v>
      </c>
      <c r="C21" s="50" t="str">
        <f t="shared" si="1"/>
        <v>Juthi Elizabeth Gomez</v>
      </c>
      <c r="D21" s="27">
        <f t="shared" si="2"/>
        <v>15</v>
      </c>
      <c r="E21" s="45">
        <f t="shared" si="8"/>
        <v>18</v>
      </c>
      <c r="F21" s="45">
        <f t="shared" si="3"/>
        <v>15</v>
      </c>
      <c r="G21" s="46">
        <f t="shared" si="4"/>
        <v>18</v>
      </c>
      <c r="H21" s="46">
        <f t="shared" si="5"/>
        <v>18.5</v>
      </c>
      <c r="I21" s="47">
        <f t="shared" si="6"/>
        <v>85</v>
      </c>
      <c r="J21" s="48">
        <f t="shared" si="7"/>
        <v>0.85</v>
      </c>
      <c r="K21" s="49" t="str">
        <f>VLOOKUP(I21,GradingPolicy!$B$2:$C$11,2)</f>
        <v>A (Plain)</v>
      </c>
      <c r="L21" s="3"/>
      <c r="M21" s="3"/>
      <c r="N21" s="27">
        <v>15</v>
      </c>
      <c r="O21" s="27">
        <v>18</v>
      </c>
      <c r="P21" s="27">
        <v>15</v>
      </c>
      <c r="Q21" s="27">
        <v>18</v>
      </c>
      <c r="R21" s="51">
        <v>18.5</v>
      </c>
      <c r="S21" s="53">
        <v>182014044</v>
      </c>
      <c r="T21" s="52" t="s">
        <v>77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182014045</v>
      </c>
      <c r="C22" s="50" t="str">
        <f t="shared" si="1"/>
        <v>Apurba Kumar</v>
      </c>
      <c r="D22" s="27">
        <f t="shared" si="2"/>
        <v>15</v>
      </c>
      <c r="E22" s="45">
        <f t="shared" si="8"/>
        <v>16</v>
      </c>
      <c r="F22" s="45">
        <f t="shared" si="3"/>
        <v>15</v>
      </c>
      <c r="G22" s="46">
        <f t="shared" si="4"/>
        <v>13</v>
      </c>
      <c r="H22" s="46">
        <f t="shared" si="5"/>
        <v>16.5</v>
      </c>
      <c r="I22" s="47">
        <f t="shared" si="6"/>
        <v>76</v>
      </c>
      <c r="J22" s="48">
        <f t="shared" si="7"/>
        <v>0.76</v>
      </c>
      <c r="K22" s="49" t="str">
        <f>VLOOKUP(I22,GradingPolicy!$B$2:$C$11,2)</f>
        <v>B+ (Plus)</v>
      </c>
      <c r="L22" s="3"/>
      <c r="M22" s="3"/>
      <c r="N22" s="27">
        <v>15</v>
      </c>
      <c r="O22" s="27">
        <v>16</v>
      </c>
      <c r="P22" s="27">
        <v>15</v>
      </c>
      <c r="Q22" s="27">
        <v>13</v>
      </c>
      <c r="R22" s="51">
        <v>16.5</v>
      </c>
      <c r="S22" s="53">
        <v>182014045</v>
      </c>
      <c r="T22" s="52" t="s">
        <v>78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182014046</v>
      </c>
      <c r="C23" s="50" t="str">
        <f t="shared" si="1"/>
        <v>Md. Raihanul Karim</v>
      </c>
      <c r="D23" s="27">
        <f t="shared" si="2"/>
        <v>15</v>
      </c>
      <c r="E23" s="45">
        <f t="shared" si="8"/>
        <v>17</v>
      </c>
      <c r="F23" s="45">
        <f t="shared" si="3"/>
        <v>4</v>
      </c>
      <c r="G23" s="46">
        <f t="shared" si="4"/>
        <v>13</v>
      </c>
      <c r="H23" s="46">
        <f t="shared" si="5"/>
        <v>22.5</v>
      </c>
      <c r="I23" s="47">
        <f t="shared" si="6"/>
        <v>72</v>
      </c>
      <c r="J23" s="48">
        <f t="shared" si="7"/>
        <v>0.72</v>
      </c>
      <c r="K23" s="49" t="str">
        <f>VLOOKUP(I23,GradingPolicy!$B$2:$C$11,2)</f>
        <v>B (Plain)</v>
      </c>
      <c r="L23" s="3"/>
      <c r="M23" s="3"/>
      <c r="N23" s="27">
        <v>15</v>
      </c>
      <c r="O23" s="27">
        <v>17</v>
      </c>
      <c r="P23" s="27">
        <v>4</v>
      </c>
      <c r="Q23" s="27">
        <v>13</v>
      </c>
      <c r="R23" s="51">
        <v>22.5</v>
      </c>
      <c r="S23" s="53">
        <v>182014046</v>
      </c>
      <c r="T23" s="52" t="s">
        <v>79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182014050</v>
      </c>
      <c r="C24" s="50" t="str">
        <f t="shared" si="1"/>
        <v>Tanyeem As Safwan</v>
      </c>
      <c r="D24" s="27">
        <f t="shared" si="2"/>
        <v>15</v>
      </c>
      <c r="E24" s="45">
        <f t="shared" si="8"/>
        <v>18</v>
      </c>
      <c r="F24" s="45">
        <f t="shared" si="3"/>
        <v>15</v>
      </c>
      <c r="G24" s="46">
        <f t="shared" si="4"/>
        <v>25</v>
      </c>
      <c r="H24" s="46">
        <f t="shared" si="5"/>
        <v>21.5</v>
      </c>
      <c r="I24" s="47">
        <f t="shared" si="6"/>
        <v>95</v>
      </c>
      <c r="J24" s="48">
        <f t="shared" si="7"/>
        <v>0.95</v>
      </c>
      <c r="K24" s="49" t="str">
        <f>VLOOKUP(I24,GradingPolicy!$B$2:$C$11,2)</f>
        <v>A+ (Plus)</v>
      </c>
      <c r="L24" s="3"/>
      <c r="M24" s="3"/>
      <c r="N24" s="27">
        <v>15</v>
      </c>
      <c r="O24" s="27">
        <v>18</v>
      </c>
      <c r="P24" s="27">
        <v>15</v>
      </c>
      <c r="Q24" s="27">
        <v>25</v>
      </c>
      <c r="R24" s="51">
        <v>21.5</v>
      </c>
      <c r="S24" s="53">
        <v>182014050</v>
      </c>
      <c r="T24" s="52" t="s">
        <v>80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182014051</v>
      </c>
      <c r="C25" s="50" t="str">
        <f t="shared" si="1"/>
        <v>Mohammad Sayeef Prodhan</v>
      </c>
      <c r="D25" s="27">
        <f t="shared" si="2"/>
        <v>15</v>
      </c>
      <c r="E25" s="45">
        <f t="shared" si="8"/>
        <v>18</v>
      </c>
      <c r="F25" s="45">
        <f t="shared" si="3"/>
        <v>12</v>
      </c>
      <c r="G25" s="46">
        <f t="shared" si="4"/>
        <v>15</v>
      </c>
      <c r="H25" s="46">
        <f t="shared" si="5"/>
        <v>15</v>
      </c>
      <c r="I25" s="47">
        <f t="shared" si="6"/>
        <v>75</v>
      </c>
      <c r="J25" s="48">
        <f t="shared" si="7"/>
        <v>0.75</v>
      </c>
      <c r="K25" s="49" t="str">
        <f>VLOOKUP(I25,GradingPolicy!$B$2:$C$11,2)</f>
        <v>B+ (Plus)</v>
      </c>
      <c r="L25" s="3"/>
      <c r="M25" s="3"/>
      <c r="N25" s="27">
        <v>15</v>
      </c>
      <c r="O25" s="27">
        <v>18</v>
      </c>
      <c r="P25" s="27">
        <v>12</v>
      </c>
      <c r="Q25" s="27">
        <v>15</v>
      </c>
      <c r="R25" s="51">
        <v>15</v>
      </c>
      <c r="S25" s="53">
        <v>182014051</v>
      </c>
      <c r="T25" s="52" t="s">
        <v>81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182014055</v>
      </c>
      <c r="C26" s="50" t="str">
        <f t="shared" si="1"/>
        <v>Tania Aktar Jhoma</v>
      </c>
      <c r="D26" s="27">
        <f t="shared" si="2"/>
        <v>15</v>
      </c>
      <c r="E26" s="45">
        <f t="shared" si="8"/>
        <v>16.5</v>
      </c>
      <c r="F26" s="45">
        <f t="shared" si="3"/>
        <v>13</v>
      </c>
      <c r="G26" s="46">
        <f t="shared" si="4"/>
        <v>7.5</v>
      </c>
      <c r="H26" s="46">
        <f t="shared" si="5"/>
        <v>13</v>
      </c>
      <c r="I26" s="47">
        <f t="shared" si="6"/>
        <v>65</v>
      </c>
      <c r="J26" s="48">
        <f t="shared" si="7"/>
        <v>0.65</v>
      </c>
      <c r="K26" s="49" t="str">
        <f>VLOOKUP(I26,GradingPolicy!$B$2:$C$11,2)</f>
        <v>B- (Minus)</v>
      </c>
      <c r="L26" s="3"/>
      <c r="M26" s="3"/>
      <c r="N26" s="27">
        <v>15</v>
      </c>
      <c r="O26" s="27">
        <v>16.5</v>
      </c>
      <c r="P26" s="27">
        <v>13</v>
      </c>
      <c r="Q26" s="27">
        <v>7.5</v>
      </c>
      <c r="R26" s="51">
        <v>13</v>
      </c>
      <c r="S26" s="53">
        <v>182014055</v>
      </c>
      <c r="T26" s="52" t="s">
        <v>82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182014062</v>
      </c>
      <c r="C27" s="50" t="str">
        <f t="shared" si="1"/>
        <v>Kaspia Kawsar</v>
      </c>
      <c r="D27" s="27">
        <f t="shared" si="2"/>
        <v>14</v>
      </c>
      <c r="E27" s="45">
        <f t="shared" si="8"/>
        <v>16.5</v>
      </c>
      <c r="F27" s="45">
        <f t="shared" si="3"/>
        <v>15</v>
      </c>
      <c r="G27" s="46">
        <f t="shared" si="4"/>
        <v>14</v>
      </c>
      <c r="H27" s="46">
        <f t="shared" si="5"/>
        <v>16</v>
      </c>
      <c r="I27" s="47">
        <f t="shared" si="6"/>
        <v>76</v>
      </c>
      <c r="J27" s="48">
        <f t="shared" ref="J27:J28" si="9">I27/100</f>
        <v>0.76</v>
      </c>
      <c r="K27" s="49" t="str">
        <f>VLOOKUP(I27,GradingPolicy!$B$2:$C$11,2)</f>
        <v>B+ (Plus)</v>
      </c>
      <c r="L27" s="3"/>
      <c r="M27" s="3"/>
      <c r="N27" s="27">
        <v>14</v>
      </c>
      <c r="O27" s="27">
        <v>16.5</v>
      </c>
      <c r="P27" s="27">
        <v>15</v>
      </c>
      <c r="Q27" s="27">
        <v>14</v>
      </c>
      <c r="R27" s="51">
        <v>16</v>
      </c>
      <c r="S27" s="53">
        <v>182014062</v>
      </c>
      <c r="T27" s="52" t="s">
        <v>83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182014066</v>
      </c>
      <c r="C28" s="50" t="str">
        <f t="shared" si="1"/>
        <v>Samina Moktar Mumu</v>
      </c>
      <c r="D28" s="27">
        <f t="shared" si="2"/>
        <v>15</v>
      </c>
      <c r="E28" s="45">
        <f t="shared" si="8"/>
        <v>17.5</v>
      </c>
      <c r="F28" s="45">
        <f t="shared" si="3"/>
        <v>15</v>
      </c>
      <c r="G28" s="46">
        <f t="shared" si="4"/>
        <v>17.5</v>
      </c>
      <c r="H28" s="46">
        <f t="shared" si="5"/>
        <v>15</v>
      </c>
      <c r="I28" s="47">
        <f t="shared" si="6"/>
        <v>80</v>
      </c>
      <c r="J28" s="48">
        <f t="shared" si="9"/>
        <v>0.8</v>
      </c>
      <c r="K28" s="49" t="str">
        <f>VLOOKUP(I28,GradingPolicy!$B$2:$C$11,2)</f>
        <v>A- (Minus)</v>
      </c>
      <c r="L28" s="3"/>
      <c r="M28" s="3"/>
      <c r="N28" s="27">
        <v>15</v>
      </c>
      <c r="O28" s="27">
        <v>17.5</v>
      </c>
      <c r="P28" s="27">
        <v>15</v>
      </c>
      <c r="Q28" s="27">
        <v>17.5</v>
      </c>
      <c r="R28" s="51">
        <v>15</v>
      </c>
      <c r="S28" s="53">
        <v>182014066</v>
      </c>
      <c r="T28" s="52" t="s">
        <v>84</v>
      </c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16" t="s">
        <v>38</v>
      </c>
      <c r="C31" s="16" t="s">
        <v>39</v>
      </c>
      <c r="D31" s="28"/>
      <c r="E31" s="29" t="s">
        <v>0</v>
      </c>
      <c r="F31" s="29" t="s">
        <v>2</v>
      </c>
      <c r="G31" s="19" t="s">
        <v>40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24" t="s">
        <v>41</v>
      </c>
      <c r="C32" s="30">
        <v>15</v>
      </c>
      <c r="D32" s="31"/>
      <c r="E32" s="32" t="s">
        <v>21</v>
      </c>
      <c r="F32" s="33" t="s">
        <v>42</v>
      </c>
      <c r="G32" s="26">
        <f>COUNTIF(K10:K28, "A+ (Plus)")</f>
        <v>1</v>
      </c>
      <c r="H32" s="3"/>
      <c r="I32" s="3"/>
      <c r="J32" s="3"/>
      <c r="K32" s="3"/>
      <c r="L32" s="3"/>
      <c r="M32" s="34" t="s">
        <v>43</v>
      </c>
      <c r="N32" s="25">
        <f>MAX(N10:N28)</f>
        <v>15</v>
      </c>
      <c r="O32" s="25">
        <f>MAX(O10:O28)</f>
        <v>18</v>
      </c>
      <c r="P32" s="25">
        <f>MAX(P10:P28)</f>
        <v>15</v>
      </c>
      <c r="Q32" s="25">
        <f>MAX(Q10:Q28)</f>
        <v>25</v>
      </c>
      <c r="R32" s="25">
        <f>MAX(R10:R28)</f>
        <v>24</v>
      </c>
      <c r="S32" s="3"/>
      <c r="T32" s="3"/>
      <c r="U32" s="3"/>
      <c r="V32" s="3"/>
      <c r="W32" s="3"/>
    </row>
    <row r="33" spans="1:23" ht="15.75" customHeight="1">
      <c r="A33" s="3"/>
      <c r="B33" s="24" t="s">
        <v>46</v>
      </c>
      <c r="C33" s="30">
        <v>20</v>
      </c>
      <c r="D33" s="31"/>
      <c r="E33" s="32" t="s">
        <v>19</v>
      </c>
      <c r="F33" s="26" t="s">
        <v>44</v>
      </c>
      <c r="G33" s="26">
        <f>COUNTIF(K10:K28, "A (Plain)")</f>
        <v>2</v>
      </c>
      <c r="H33" s="3"/>
      <c r="I33" s="3"/>
      <c r="J33" s="3"/>
      <c r="K33" s="3"/>
      <c r="L33" s="3"/>
      <c r="M33" s="34" t="s">
        <v>45</v>
      </c>
      <c r="N33" s="25">
        <f>AVERAGE(N10:N28)</f>
        <v>13.315789473684211</v>
      </c>
      <c r="O33" s="25">
        <f>AVERAGE(O10:O28)</f>
        <v>13.789473684210526</v>
      </c>
      <c r="P33" s="25">
        <f>AVERAGE(P10:P28)</f>
        <v>11.684210526315789</v>
      </c>
      <c r="Q33" s="25">
        <f>AVERAGE(Q10:Q28)</f>
        <v>11.368421052631579</v>
      </c>
      <c r="R33" s="25">
        <f>AVERAGE(R10:R28)</f>
        <v>13.684210526315789</v>
      </c>
      <c r="S33" s="3"/>
      <c r="T33" s="3"/>
      <c r="U33" s="3"/>
      <c r="V33" s="3"/>
      <c r="W33" s="3"/>
    </row>
    <row r="34" spans="1:23" ht="15.75" customHeight="1">
      <c r="A34" s="3"/>
      <c r="B34" s="24" t="s">
        <v>65</v>
      </c>
      <c r="C34" s="30">
        <v>15</v>
      </c>
      <c r="D34" s="31"/>
      <c r="E34" s="32" t="s">
        <v>17</v>
      </c>
      <c r="F34" s="26" t="s">
        <v>47</v>
      </c>
      <c r="G34" s="26">
        <f>COUNTIF(K10:K28, "A- (Minus)")</f>
        <v>1</v>
      </c>
      <c r="H34" s="3"/>
      <c r="I34" s="3"/>
      <c r="J34" s="3"/>
      <c r="K34" s="3"/>
      <c r="L34" s="3"/>
      <c r="M34" s="34" t="s">
        <v>48</v>
      </c>
      <c r="N34" s="25">
        <f>MIN(N10:N28)</f>
        <v>4</v>
      </c>
      <c r="O34" s="25">
        <f>MIN(O10:O28)</f>
        <v>0</v>
      </c>
      <c r="P34" s="25">
        <f>MIN(P10:P28)</f>
        <v>0</v>
      </c>
      <c r="Q34" s="25">
        <f>MIN(Q10:Q28)</f>
        <v>0</v>
      </c>
      <c r="R34" s="25">
        <f>MIN(R10:R28)</f>
        <v>0</v>
      </c>
      <c r="S34" s="3"/>
      <c r="T34" s="3"/>
      <c r="U34" s="3"/>
      <c r="V34" s="3"/>
      <c r="W34" s="3"/>
    </row>
    <row r="35" spans="1:23" ht="15.75" customHeight="1">
      <c r="A35" s="3"/>
      <c r="B35" s="24" t="s">
        <v>23</v>
      </c>
      <c r="C35" s="36">
        <v>25</v>
      </c>
      <c r="D35" s="31"/>
      <c r="E35" s="32" t="s">
        <v>15</v>
      </c>
      <c r="F35" s="26" t="s">
        <v>49</v>
      </c>
      <c r="G35" s="26">
        <f>COUNTIF(K10:K28, "B+ (Plus)")</f>
        <v>3</v>
      </c>
      <c r="H35" s="3"/>
      <c r="I35" s="3"/>
      <c r="J35" s="3"/>
      <c r="K35" s="3"/>
      <c r="L35" s="3"/>
      <c r="M35" s="3"/>
      <c r="N35" s="3"/>
      <c r="O35" s="35"/>
      <c r="P35" s="35"/>
      <c r="Q35" s="35"/>
      <c r="R35" s="35"/>
      <c r="S35" s="3"/>
      <c r="T35" s="3"/>
      <c r="U35" s="3"/>
      <c r="V35" s="3"/>
      <c r="W35" s="3"/>
    </row>
    <row r="36" spans="1:23" ht="15.75" customHeight="1">
      <c r="A36" s="3"/>
      <c r="B36" s="24" t="s">
        <v>24</v>
      </c>
      <c r="C36" s="30">
        <v>25</v>
      </c>
      <c r="D36" s="31"/>
      <c r="E36" s="32" t="s">
        <v>13</v>
      </c>
      <c r="F36" s="26" t="s">
        <v>50</v>
      </c>
      <c r="G36" s="26">
        <f>COUNTIF(K10:K28, "B (Plain)")</f>
        <v>4</v>
      </c>
      <c r="H36" s="3"/>
      <c r="I36" s="3"/>
      <c r="J36" s="3"/>
      <c r="K36" s="3"/>
      <c r="L36" s="3"/>
      <c r="M36" s="3"/>
      <c r="N36" s="3"/>
      <c r="O36" s="35"/>
      <c r="P36" s="35"/>
      <c r="Q36" s="35"/>
      <c r="R36" s="35"/>
      <c r="S36" s="3"/>
      <c r="T36" s="3"/>
      <c r="U36" s="3"/>
      <c r="V36" s="3"/>
      <c r="W36" s="3"/>
    </row>
    <row r="37" spans="1:23" ht="15.75" customHeight="1">
      <c r="A37" s="3"/>
      <c r="B37" s="24" t="s">
        <v>25</v>
      </c>
      <c r="C37" s="24">
        <f>SUM(C32:C36)</f>
        <v>100</v>
      </c>
      <c r="D37" s="31"/>
      <c r="E37" s="32" t="s">
        <v>11</v>
      </c>
      <c r="F37" s="26" t="s">
        <v>51</v>
      </c>
      <c r="G37" s="26">
        <f>COUNTIF(K10:K28, "B- (Minus)")</f>
        <v>2</v>
      </c>
      <c r="H37" s="3"/>
      <c r="I37" s="3"/>
      <c r="J37" s="3"/>
      <c r="K37" s="3"/>
      <c r="L37" s="3"/>
      <c r="M37" s="3"/>
      <c r="N37" s="3"/>
      <c r="O37" s="35"/>
      <c r="P37" s="35"/>
      <c r="Q37" s="35"/>
      <c r="R37" s="35"/>
      <c r="S37" s="3"/>
      <c r="T37" s="3"/>
      <c r="U37" s="3"/>
      <c r="V37" s="3"/>
      <c r="W37" s="3"/>
    </row>
    <row r="38" spans="1:23" ht="15.75" customHeight="1">
      <c r="A38" s="3"/>
      <c r="D38" s="31"/>
      <c r="E38" s="32" t="s">
        <v>9</v>
      </c>
      <c r="F38" s="26" t="s">
        <v>52</v>
      </c>
      <c r="G38" s="26">
        <f>COUNTIF(K10:K28, "C+ (Plus)")</f>
        <v>1</v>
      </c>
      <c r="H38" s="3"/>
      <c r="I38" s="3"/>
      <c r="J38" s="3"/>
      <c r="K38" s="3"/>
      <c r="L38" s="3"/>
      <c r="M38" s="3"/>
      <c r="N38" s="3"/>
      <c r="O38" s="35"/>
      <c r="P38" s="35"/>
      <c r="Q38" s="35"/>
      <c r="R38" s="35"/>
      <c r="S38" s="3"/>
      <c r="T38" s="3"/>
      <c r="U38" s="3"/>
      <c r="V38" s="3"/>
      <c r="W38" s="3"/>
    </row>
    <row r="39" spans="1:23" ht="15.75" customHeight="1">
      <c r="A39" s="3"/>
      <c r="D39" s="37"/>
      <c r="E39" s="32" t="s">
        <v>7</v>
      </c>
      <c r="F39" s="26" t="s">
        <v>53</v>
      </c>
      <c r="G39" s="26">
        <f>COUNTIF(K10:K28, "C (Plain)")</f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2" t="s">
        <v>5</v>
      </c>
      <c r="F40" s="26" t="s">
        <v>54</v>
      </c>
      <c r="G40" s="26">
        <f>COUNTIF(K10:K28, "D (Plain)")</f>
        <v>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2" t="s">
        <v>3</v>
      </c>
      <c r="F41" s="26" t="s">
        <v>55</v>
      </c>
      <c r="G41" s="26">
        <f>COUNTIF(K10:K28, "F (Fail)")</f>
        <v>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8" t="s">
        <v>56</v>
      </c>
      <c r="F42" s="26" t="s">
        <v>57</v>
      </c>
      <c r="G42" s="26">
        <f>COUNTIF(K10:K28, "I (Incomplete)")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62" t="str">
        <f>GradeSheet!$G$5</f>
        <v>Satyaki Das</v>
      </c>
      <c r="C43" s="63"/>
      <c r="D43" s="3"/>
      <c r="E43" s="38" t="s">
        <v>58</v>
      </c>
      <c r="F43" s="26" t="s">
        <v>59</v>
      </c>
      <c r="G43" s="26">
        <f>COUNTIF(K10:K28, "W (Withdrawn)")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60" t="s">
        <v>63</v>
      </c>
      <c r="C44" s="61"/>
      <c r="D44" s="3"/>
      <c r="E44" s="38" t="s">
        <v>60</v>
      </c>
      <c r="F44" s="38"/>
      <c r="G44" s="26">
        <f>SUM(G32:G43)</f>
        <v>19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60" t="s">
        <v>61</v>
      </c>
      <c r="C45" s="61"/>
      <c r="D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G3:H3"/>
    <mergeCell ref="G2:H2"/>
    <mergeCell ref="A7:K7"/>
    <mergeCell ref="B45:C45"/>
    <mergeCell ref="B43:C43"/>
    <mergeCell ref="B44:C44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44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9"/>
    </sheetView>
  </sheetViews>
  <sheetFormatPr defaultRowHeight="11.4"/>
  <cols>
    <col min="1" max="1" width="15.75" customWidth="1"/>
  </cols>
  <sheetData>
    <row r="1" spans="1:2" ht="15.6">
      <c r="A1" s="53">
        <v>153014026</v>
      </c>
      <c r="B1" t="str">
        <f>VLOOKUP(GradeSheet!K10,GradingPolicy!$C$2:$D$11,2,FALSE)</f>
        <v>B</v>
      </c>
    </row>
    <row r="2" spans="1:2" ht="15.6">
      <c r="A2" s="53">
        <v>161014022</v>
      </c>
      <c r="B2" s="54" t="str">
        <f>VLOOKUP(GradeSheet!K11,GradingPolicy!$C$2:$D$11,2,FALSE)</f>
        <v>D</v>
      </c>
    </row>
    <row r="3" spans="1:2" ht="15.6">
      <c r="A3" s="53">
        <v>162014031</v>
      </c>
      <c r="B3" s="54" t="str">
        <f>VLOOKUP(GradeSheet!K12,GradingPolicy!$C$2:$D$11,2,FALSE)</f>
        <v>F</v>
      </c>
    </row>
    <row r="4" spans="1:2" ht="15.6">
      <c r="A4" s="53">
        <v>171014062</v>
      </c>
      <c r="B4" s="54" t="str">
        <f>VLOOKUP(GradeSheet!K13,GradingPolicy!$C$2:$D$11,2,FALSE)</f>
        <v>F</v>
      </c>
    </row>
    <row r="5" spans="1:2" ht="15.6">
      <c r="A5" s="53">
        <v>171014084</v>
      </c>
      <c r="B5" s="54" t="str">
        <f>VLOOKUP(GradeSheet!K14,GradingPolicy!$C$2:$D$11,2,FALSE)</f>
        <v>F</v>
      </c>
    </row>
    <row r="6" spans="1:2" ht="15.6">
      <c r="A6" s="53">
        <v>173014028</v>
      </c>
      <c r="B6" s="54" t="str">
        <f>VLOOKUP(GradeSheet!K15,GradingPolicy!$C$2:$D$11,2,FALSE)</f>
        <v>B</v>
      </c>
    </row>
    <row r="7" spans="1:2" ht="15.6">
      <c r="A7" s="53">
        <v>182014010</v>
      </c>
      <c r="B7" s="54" t="str">
        <f>VLOOKUP(GradeSheet!K16,GradingPolicy!$C$2:$D$11,2,FALSE)</f>
        <v>C+</v>
      </c>
    </row>
    <row r="8" spans="1:2" ht="15.6">
      <c r="A8" s="53">
        <v>182014022</v>
      </c>
      <c r="B8" s="54" t="str">
        <f>VLOOKUP(GradeSheet!K17,GradingPolicy!$C$2:$D$11,2,FALSE)</f>
        <v>B</v>
      </c>
    </row>
    <row r="9" spans="1:2" ht="15.6">
      <c r="A9" s="53">
        <v>182014031</v>
      </c>
      <c r="B9" s="54" t="str">
        <f>VLOOKUP(GradeSheet!K18,GradingPolicy!$C$2:$D$11,2,FALSE)</f>
        <v>C</v>
      </c>
    </row>
    <row r="10" spans="1:2" ht="15.6">
      <c r="A10" s="53">
        <v>182014033</v>
      </c>
      <c r="B10" s="54" t="str">
        <f>VLOOKUP(GradeSheet!K19,GradingPolicy!$C$2:$D$11,2,FALSE)</f>
        <v>B-</v>
      </c>
    </row>
    <row r="11" spans="1:2" ht="15.6">
      <c r="A11" s="53">
        <v>182014037</v>
      </c>
      <c r="B11" s="54" t="str">
        <f>VLOOKUP(GradeSheet!K20,GradingPolicy!$C$2:$D$11,2,FALSE)</f>
        <v>A</v>
      </c>
    </row>
    <row r="12" spans="1:2" ht="15.6">
      <c r="A12" s="53">
        <v>182014044</v>
      </c>
      <c r="B12" s="54" t="str">
        <f>VLOOKUP(GradeSheet!K21,GradingPolicy!$C$2:$D$11,2,FALSE)</f>
        <v>A</v>
      </c>
    </row>
    <row r="13" spans="1:2" ht="15.6">
      <c r="A13" s="53">
        <v>182014045</v>
      </c>
      <c r="B13" s="54" t="str">
        <f>VLOOKUP(GradeSheet!K22,GradingPolicy!$C$2:$D$11,2,FALSE)</f>
        <v>B+</v>
      </c>
    </row>
    <row r="14" spans="1:2" ht="15.6">
      <c r="A14" s="53">
        <v>182014046</v>
      </c>
      <c r="B14" s="54" t="str">
        <f>VLOOKUP(GradeSheet!K23,GradingPolicy!$C$2:$D$11,2,FALSE)</f>
        <v>B</v>
      </c>
    </row>
    <row r="15" spans="1:2" ht="15.6">
      <c r="A15" s="53">
        <v>182014050</v>
      </c>
      <c r="B15" s="54" t="str">
        <f>VLOOKUP(GradeSheet!K24,GradingPolicy!$C$2:$D$11,2,FALSE)</f>
        <v>A+</v>
      </c>
    </row>
    <row r="16" spans="1:2" ht="15.6">
      <c r="A16" s="53">
        <v>182014051</v>
      </c>
      <c r="B16" s="54" t="str">
        <f>VLOOKUP(GradeSheet!K25,GradingPolicy!$C$2:$D$11,2,FALSE)</f>
        <v>B+</v>
      </c>
    </row>
    <row r="17" spans="1:2" ht="15.6">
      <c r="A17" s="53">
        <v>182014055</v>
      </c>
      <c r="B17" s="54" t="str">
        <f>VLOOKUP(GradeSheet!K26,GradingPolicy!$C$2:$D$11,2,FALSE)</f>
        <v>B-</v>
      </c>
    </row>
    <row r="18" spans="1:2" ht="15.6">
      <c r="A18" s="53">
        <v>182014062</v>
      </c>
      <c r="B18" s="54" t="str">
        <f>VLOOKUP(GradeSheet!K27,GradingPolicy!$C$2:$D$11,2,FALSE)</f>
        <v>B+</v>
      </c>
    </row>
    <row r="19" spans="1:2" ht="15.6">
      <c r="A19" s="53">
        <v>182014066</v>
      </c>
      <c r="B19" s="54" t="str">
        <f>VLOOKUP(GradeSheet!K28,GradingPolicy!$C$2:$D$11,2,FALSE)</f>
        <v>A-</v>
      </c>
    </row>
    <row r="20" spans="1:2" ht="15.6">
      <c r="A20" s="53"/>
      <c r="B20" s="54"/>
    </row>
    <row r="21" spans="1:2" ht="15.6">
      <c r="A21" s="53"/>
      <c r="B21" s="54"/>
    </row>
    <row r="22" spans="1:2" ht="15.6">
      <c r="A22" s="53"/>
      <c r="B22" s="54"/>
    </row>
    <row r="23" spans="1:2" ht="15.6">
      <c r="A23" s="53"/>
      <c r="B23" s="54"/>
    </row>
    <row r="24" spans="1:2" ht="15.6">
      <c r="A24" s="53"/>
      <c r="B24" s="54"/>
    </row>
    <row r="25" spans="1:2" ht="15.6">
      <c r="A25" s="53"/>
      <c r="B25" s="54"/>
    </row>
    <row r="26" spans="1:2" ht="15.6">
      <c r="A26" s="53"/>
      <c r="B26" s="54"/>
    </row>
    <row r="27" spans="1:2" ht="15.6">
      <c r="A27" s="53"/>
      <c r="B27" s="54"/>
    </row>
    <row r="28" spans="1:2" ht="15.6">
      <c r="A28" s="53"/>
      <c r="B28" s="54"/>
    </row>
    <row r="29" spans="1:2" ht="15.6">
      <c r="A29" s="53"/>
      <c r="B29" s="54"/>
    </row>
    <row r="30" spans="1:2" ht="15.6">
      <c r="A30" s="53"/>
      <c r="B30" s="54"/>
    </row>
    <row r="31" spans="1:2" ht="15.6">
      <c r="A31" s="53"/>
      <c r="B31" s="54"/>
    </row>
    <row r="32" spans="1:2" ht="15.6">
      <c r="A32" s="53"/>
      <c r="B32" s="54"/>
    </row>
    <row r="33" spans="1:2" ht="15.6">
      <c r="A33" s="53"/>
      <c r="B33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7953-89BC-4020-92E4-76D8078A6574}">
  <dimension ref="A1:F19"/>
  <sheetViews>
    <sheetView tabSelected="1" zoomScale="235" zoomScaleNormal="235" workbookViewId="0">
      <selection activeCell="F5" sqref="F5"/>
    </sheetView>
  </sheetViews>
  <sheetFormatPr defaultRowHeight="11.4"/>
  <cols>
    <col min="1" max="1" width="10.875" bestFit="1" customWidth="1"/>
    <col min="2" max="2" width="25.875" bestFit="1" customWidth="1"/>
  </cols>
  <sheetData>
    <row r="1" spans="1:6">
      <c r="A1">
        <v>153014026</v>
      </c>
      <c r="B1" t="s">
        <v>66</v>
      </c>
      <c r="C1" t="s">
        <v>14</v>
      </c>
      <c r="D1" t="s">
        <v>50</v>
      </c>
      <c r="E1" t="s">
        <v>87</v>
      </c>
      <c r="F1" t="str">
        <f>IF(C1=E1," ","MISS")</f>
        <v xml:space="preserve"> </v>
      </c>
    </row>
    <row r="2" spans="1:6">
      <c r="A2">
        <v>161014022</v>
      </c>
      <c r="B2" t="s">
        <v>67</v>
      </c>
      <c r="C2" t="s">
        <v>6</v>
      </c>
      <c r="D2" t="s">
        <v>54</v>
      </c>
      <c r="E2" t="s">
        <v>88</v>
      </c>
      <c r="F2" s="55" t="str">
        <f t="shared" ref="F2:F19" si="0">IF(C2=E2," ","MISS")</f>
        <v xml:space="preserve"> </v>
      </c>
    </row>
    <row r="3" spans="1:6">
      <c r="A3">
        <v>162014031</v>
      </c>
      <c r="B3" t="s">
        <v>68</v>
      </c>
      <c r="C3" t="s">
        <v>4</v>
      </c>
      <c r="D3" t="s">
        <v>55</v>
      </c>
      <c r="E3" t="s">
        <v>89</v>
      </c>
      <c r="F3" s="55" t="str">
        <f t="shared" si="0"/>
        <v xml:space="preserve"> </v>
      </c>
    </row>
    <row r="4" spans="1:6">
      <c r="A4">
        <v>171014062</v>
      </c>
      <c r="B4" t="s">
        <v>69</v>
      </c>
      <c r="C4" t="s">
        <v>4</v>
      </c>
      <c r="D4" t="s">
        <v>55</v>
      </c>
      <c r="E4" t="s">
        <v>89</v>
      </c>
      <c r="F4" s="55" t="str">
        <f t="shared" si="0"/>
        <v xml:space="preserve"> </v>
      </c>
    </row>
    <row r="5" spans="1:6">
      <c r="A5">
        <v>171014084</v>
      </c>
      <c r="B5" t="s">
        <v>70</v>
      </c>
      <c r="C5" t="s">
        <v>4</v>
      </c>
      <c r="D5" t="s">
        <v>55</v>
      </c>
      <c r="E5" t="s">
        <v>58</v>
      </c>
      <c r="F5" s="55" t="str">
        <f t="shared" si="0"/>
        <v>MISS</v>
      </c>
    </row>
    <row r="6" spans="1:6">
      <c r="A6">
        <v>173014028</v>
      </c>
      <c r="B6" t="s">
        <v>71</v>
      </c>
      <c r="C6" t="s">
        <v>14</v>
      </c>
      <c r="D6" t="s">
        <v>50</v>
      </c>
      <c r="E6" t="s">
        <v>87</v>
      </c>
      <c r="F6" s="55" t="str">
        <f t="shared" si="0"/>
        <v xml:space="preserve"> </v>
      </c>
    </row>
    <row r="7" spans="1:6">
      <c r="A7">
        <v>182014010</v>
      </c>
      <c r="B7" t="s">
        <v>72</v>
      </c>
      <c r="C7" t="s">
        <v>10</v>
      </c>
      <c r="D7" t="s">
        <v>52</v>
      </c>
      <c r="E7" t="s">
        <v>90</v>
      </c>
      <c r="F7" s="55" t="str">
        <f t="shared" si="0"/>
        <v xml:space="preserve"> </v>
      </c>
    </row>
    <row r="8" spans="1:6">
      <c r="A8">
        <v>182014022</v>
      </c>
      <c r="B8" t="s">
        <v>73</v>
      </c>
      <c r="C8" t="s">
        <v>14</v>
      </c>
      <c r="D8" t="s">
        <v>50</v>
      </c>
      <c r="E8" t="s">
        <v>87</v>
      </c>
      <c r="F8" s="55" t="str">
        <f t="shared" si="0"/>
        <v xml:space="preserve"> </v>
      </c>
    </row>
    <row r="9" spans="1:6">
      <c r="A9">
        <v>182014031</v>
      </c>
      <c r="B9" t="s">
        <v>74</v>
      </c>
      <c r="C9" t="s">
        <v>8</v>
      </c>
      <c r="D9" t="s">
        <v>53</v>
      </c>
      <c r="E9" t="s">
        <v>91</v>
      </c>
      <c r="F9" s="55" t="str">
        <f t="shared" si="0"/>
        <v xml:space="preserve"> </v>
      </c>
    </row>
    <row r="10" spans="1:6">
      <c r="A10">
        <v>182014033</v>
      </c>
      <c r="B10" t="s">
        <v>75</v>
      </c>
      <c r="C10" t="s">
        <v>12</v>
      </c>
      <c r="D10" t="s">
        <v>51</v>
      </c>
      <c r="E10" t="s">
        <v>92</v>
      </c>
      <c r="F10" s="55" t="str">
        <f t="shared" si="0"/>
        <v xml:space="preserve"> </v>
      </c>
    </row>
    <row r="11" spans="1:6">
      <c r="A11">
        <v>182014037</v>
      </c>
      <c r="B11" t="s">
        <v>76</v>
      </c>
      <c r="C11" t="s">
        <v>20</v>
      </c>
      <c r="D11" t="s">
        <v>44</v>
      </c>
      <c r="E11" t="s">
        <v>93</v>
      </c>
      <c r="F11" s="55" t="str">
        <f t="shared" si="0"/>
        <v xml:space="preserve"> </v>
      </c>
    </row>
    <row r="12" spans="1:6">
      <c r="A12">
        <v>182014044</v>
      </c>
      <c r="B12" t="s">
        <v>77</v>
      </c>
      <c r="C12" t="s">
        <v>20</v>
      </c>
      <c r="D12" t="s">
        <v>44</v>
      </c>
      <c r="E12" t="s">
        <v>93</v>
      </c>
      <c r="F12" s="55" t="str">
        <f t="shared" si="0"/>
        <v xml:space="preserve"> </v>
      </c>
    </row>
    <row r="13" spans="1:6">
      <c r="A13">
        <v>182014045</v>
      </c>
      <c r="B13" t="s">
        <v>78</v>
      </c>
      <c r="C13" t="s">
        <v>16</v>
      </c>
      <c r="D13" t="s">
        <v>49</v>
      </c>
      <c r="E13" t="s">
        <v>94</v>
      </c>
      <c r="F13" s="55" t="str">
        <f t="shared" si="0"/>
        <v xml:space="preserve"> </v>
      </c>
    </row>
    <row r="14" spans="1:6">
      <c r="A14">
        <v>182014046</v>
      </c>
      <c r="B14" t="s">
        <v>79</v>
      </c>
      <c r="C14" t="s">
        <v>14</v>
      </c>
      <c r="D14" t="s">
        <v>50</v>
      </c>
      <c r="E14" t="s">
        <v>87</v>
      </c>
      <c r="F14" s="55" t="str">
        <f t="shared" si="0"/>
        <v xml:space="preserve"> </v>
      </c>
    </row>
    <row r="15" spans="1:6">
      <c r="A15">
        <v>182014050</v>
      </c>
      <c r="B15" t="s">
        <v>80</v>
      </c>
      <c r="C15" t="s">
        <v>22</v>
      </c>
      <c r="D15" t="s">
        <v>42</v>
      </c>
      <c r="E15" t="s">
        <v>95</v>
      </c>
      <c r="F15" s="55" t="str">
        <f t="shared" si="0"/>
        <v xml:space="preserve"> </v>
      </c>
    </row>
    <row r="16" spans="1:6">
      <c r="A16">
        <v>182014051</v>
      </c>
      <c r="B16" t="s">
        <v>81</v>
      </c>
      <c r="C16" t="s">
        <v>16</v>
      </c>
      <c r="D16" t="s">
        <v>49</v>
      </c>
      <c r="E16" t="s">
        <v>94</v>
      </c>
      <c r="F16" s="55" t="str">
        <f t="shared" si="0"/>
        <v xml:space="preserve"> </v>
      </c>
    </row>
    <row r="17" spans="1:6">
      <c r="A17">
        <v>182014055</v>
      </c>
      <c r="B17" t="s">
        <v>82</v>
      </c>
      <c r="C17" t="s">
        <v>12</v>
      </c>
      <c r="D17" t="s">
        <v>51</v>
      </c>
      <c r="E17" t="s">
        <v>92</v>
      </c>
      <c r="F17" s="55" t="str">
        <f t="shared" si="0"/>
        <v xml:space="preserve"> </v>
      </c>
    </row>
    <row r="18" spans="1:6">
      <c r="A18">
        <v>182014062</v>
      </c>
      <c r="B18" t="s">
        <v>83</v>
      </c>
      <c r="C18" t="s">
        <v>16</v>
      </c>
      <c r="D18" t="s">
        <v>49</v>
      </c>
      <c r="E18" t="s">
        <v>94</v>
      </c>
      <c r="F18" s="55" t="str">
        <f t="shared" si="0"/>
        <v xml:space="preserve"> </v>
      </c>
    </row>
    <row r="19" spans="1:6">
      <c r="A19">
        <v>182014066</v>
      </c>
      <c r="B19" t="s">
        <v>84</v>
      </c>
      <c r="C19" t="s">
        <v>18</v>
      </c>
      <c r="D19" t="s">
        <v>47</v>
      </c>
      <c r="E19" t="s">
        <v>96</v>
      </c>
      <c r="F19" s="55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2020-10-12T20:58:07Z</dcterms:modified>
</cp:coreProperties>
</file>