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results\"/>
    </mc:Choice>
  </mc:AlternateContent>
  <xr:revisionPtr revIDLastSave="0" documentId="13_ncr:1_{DA18D4A4-83BE-49D8-9AEE-6755CE7641F9}" xr6:coauthVersionLast="45" xr6:coauthVersionMax="45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GradeSheet!$A$1:$L$40</definedName>
  </definedNames>
  <calcPr calcId="181029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  <c r="H9" i="1" l="1"/>
  <c r="G9" i="1"/>
  <c r="F9" i="1"/>
  <c r="E9" i="1"/>
  <c r="D9" i="1"/>
  <c r="R8" i="1"/>
  <c r="Q8" i="1"/>
  <c r="P8" i="1"/>
  <c r="O8" i="1"/>
  <c r="N8" i="1"/>
  <c r="O29" i="1" l="1"/>
  <c r="P29" i="1"/>
  <c r="Q29" i="1"/>
  <c r="R29" i="1"/>
  <c r="N29" i="1"/>
  <c r="O28" i="1"/>
  <c r="P28" i="1"/>
  <c r="Q28" i="1"/>
  <c r="R28" i="1"/>
  <c r="N28" i="1"/>
  <c r="R27" i="1"/>
  <c r="Q27" i="1"/>
  <c r="P27" i="1"/>
  <c r="O27" i="1"/>
  <c r="N27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B38" i="1" l="1"/>
  <c r="C32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12" i="1"/>
  <c r="K12" i="1" s="1"/>
  <c r="I16" i="1"/>
  <c r="K16" i="1" s="1"/>
  <c r="I20" i="1"/>
  <c r="K20" i="1" s="1"/>
  <c r="J13" i="1" l="1"/>
  <c r="J21" i="1"/>
  <c r="J15" i="1"/>
  <c r="J19" i="1"/>
  <c r="J23" i="1"/>
  <c r="J17" i="1"/>
  <c r="J11" i="1"/>
  <c r="J14" i="1"/>
  <c r="J22" i="1"/>
  <c r="K10" i="1"/>
  <c r="J18" i="1"/>
  <c r="J16" i="1"/>
  <c r="J20" i="1"/>
  <c r="J12" i="1"/>
  <c r="G38" i="1" l="1"/>
  <c r="G32" i="1"/>
  <c r="G36" i="1"/>
  <c r="G37" i="1"/>
  <c r="G35" i="1"/>
  <c r="G28" i="1"/>
  <c r="G30" i="1"/>
  <c r="G33" i="1"/>
  <c r="G29" i="1"/>
  <c r="G34" i="1"/>
  <c r="G27" i="1"/>
  <c r="G31" i="1"/>
  <c r="G39" i="1" l="1"/>
</calcChain>
</file>

<file path=xl/sharedStrings.xml><?xml version="1.0" encoding="utf-8"?>
<sst xmlns="http://schemas.openxmlformats.org/spreadsheetml/2006/main" count="106" uniqueCount="82">
  <si>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</si>
  <si>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</si>
  <si>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</si>
  <si>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</si>
  <si>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</si>
  <si>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</si>
  <si>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</si>
  <si>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</si>
  <si>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</si>
  <si>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</si>
  <si>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</si>
  <si>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</si>
  <si>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</si>
  <si>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</si>
  <si>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</si>
  <si>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</si>
  <si>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</si>
  <si>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</si>
  <si>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</si>
  <si>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</si>
  <si>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</si>
  <si>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</si>
  <si>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</si>
  <si>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</si>
  <si>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</si>
  <si>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</si>
  <si>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</si>
  <si>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</si>
  <si>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</si>
  <si>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</si>
  <si>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</si>
  <si>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</si>
  <si>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</si>
  <si>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</si>
  <si>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</si>
  <si>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</si>
  <si>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</si>
  <si>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</si>
  <si>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</si>
  <si>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</si>
  <si>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</si>
  <si>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</si>
  <si>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</si>
  <si>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</si>
  <si>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</si>
  <si>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</si>
  <si>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</si>
  <si>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</si>
  <si>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</si>
  <si>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</si>
  <si>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</si>
  <si>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</si>
  <si>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</si>
  <si>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</si>
  <si>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</si>
  <si>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</si>
  <si>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</si>
  <si>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</si>
  <si>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</si>
  <si>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</si>
  <si>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</si>
  <si>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</si>
  <si>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</si>
  <si>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Summer 2020</t>
  </si>
  <si>
    <t>CSE 306</t>
  </si>
  <si>
    <t>Algorithms Lab</t>
  </si>
  <si>
    <t>Lab</t>
  </si>
  <si>
    <t>Safayatul Islam</t>
  </si>
  <si>
    <t>Sadia Afrin</t>
  </si>
  <si>
    <t>Shamima Akter Fariha</t>
  </si>
  <si>
    <t>Israt Parvin</t>
  </si>
  <si>
    <t>Shahidul Islam</t>
  </si>
  <si>
    <t>Arghya Saha</t>
  </si>
  <si>
    <t>Mohammad Junaed -AL- Jubayer</t>
  </si>
  <si>
    <t>Ahmed Shahriar Tanvir</t>
  </si>
  <si>
    <t>Mahpara Nawal Fariba</t>
  </si>
  <si>
    <t>Md. Azizul Hakim</t>
  </si>
  <si>
    <t>Khadiza Nasrin</t>
  </si>
  <si>
    <t>Alina Sultana Mim</t>
  </si>
  <si>
    <t>Nafis Fuad Shad</t>
  </si>
  <si>
    <t>Naser Abdullah Alam</t>
  </si>
  <si>
    <t>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</si>
</sst>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1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GradeSheet!$F$27:$F$38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GradeSheet!$G$27:$G$38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25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97"/>
  <sheetViews>
    <sheetView tabSelected="1" topLeftCell="A7" workbookViewId="0">
      <selection activeCell="D30" sqref="D30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3" t="s">
        <v>64</v>
      </c>
      <c r="H2" s="54"/>
      <c r="I2" s="12" t="s">
        <v>26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3" t="s">
        <v>65</v>
      </c>
      <c r="H3" s="54"/>
      <c r="I3" s="12" t="s">
        <v>28</v>
      </c>
      <c r="J3" s="13" t="s">
        <v>63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3">
        <v>1</v>
      </c>
      <c r="H4" s="54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3" t="s">
        <v>61</v>
      </c>
      <c r="H5" s="54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5" t="str">
        <f>CONCATENATE("Grade Sheet of ",GradeSheet!$G$2, " [",GradeSheet!$G$3, "] ", "(Section ",GradeSheet!$J$2, ") ", "[Semester - ",GradeSheet!$J$3,"]" )</f>
        <v>Grade Sheet of CSE 306 [Algorithms Lab] (Section 1) [Semester - Summer 2020]</v>
      </c>
      <c r="B7" s="56"/>
      <c r="C7" s="56"/>
      <c r="D7" s="56"/>
      <c r="E7" s="56"/>
      <c r="F7" s="56"/>
      <c r="G7" s="56"/>
      <c r="H7" s="56"/>
      <c r="I7" s="56"/>
      <c r="J7" s="56"/>
      <c r="K7" s="5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B27</f>
        <v>Attendance</v>
      </c>
      <c r="O8" s="17" t="str">
        <f>B28</f>
        <v>Quiz</v>
      </c>
      <c r="P8" s="18" t="str">
        <f>B29</f>
        <v>Assignments</v>
      </c>
      <c r="Q8" s="19" t="str">
        <f>B30</f>
        <v>Lab</v>
      </c>
      <c r="R8" s="19" t="str">
        <f>B31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1" t="s">
        <v>32</v>
      </c>
      <c r="C9" s="41" t="s">
        <v>33</v>
      </c>
      <c r="D9" s="42" t="str">
        <f>CONCATENATE($B$27," (", $C$27,")")</f>
        <v>Attendance (10)</v>
      </c>
      <c r="E9" s="41" t="str">
        <f>CONCATENATE($B$28," (", $C$28,")")</f>
        <v>Quiz (20)</v>
      </c>
      <c r="F9" s="43" t="str">
        <f>CONCATENATE($B$29," (", $C$29,")")</f>
        <v>Assignments (20)</v>
      </c>
      <c r="G9" s="41" t="str">
        <f>CONCATENATE($B$30," (", $C$30,")")</f>
        <v>Lab (20)</v>
      </c>
      <c r="H9" s="41" t="str">
        <f>CONCATENATE($B$31," (", $C$31,")")</f>
        <v>Final Exam (30)</v>
      </c>
      <c r="I9" s="42" t="s">
        <v>34</v>
      </c>
      <c r="J9" s="42" t="s">
        <v>35</v>
      </c>
      <c r="K9" s="42" t="s">
        <v>36</v>
      </c>
      <c r="L9" s="21"/>
      <c r="M9" s="21"/>
      <c r="N9" s="22">
        <f>C27</f>
        <v>10</v>
      </c>
      <c r="O9" s="22">
        <f>C28</f>
        <v>20</v>
      </c>
      <c r="P9" s="22">
        <f>C29</f>
        <v>20</v>
      </c>
      <c r="Q9" s="22">
        <f>C30</f>
        <v>20</v>
      </c>
      <c r="R9" s="22">
        <f>C31</f>
        <v>30</v>
      </c>
      <c r="S9" s="41" t="s">
        <v>32</v>
      </c>
      <c r="T9" s="23" t="s">
        <v>33</v>
      </c>
      <c r="U9" s="21"/>
      <c r="V9" s="21"/>
      <c r="W9" s="21"/>
    </row>
    <row r="10" spans="1:23" ht="15.75" customHeight="1">
      <c r="A10" s="39">
        <v>1</v>
      </c>
      <c r="B10" s="39">
        <f t="shared" ref="B10:B23" si="0">S10</f>
        <v>133014018</v>
      </c>
      <c r="C10" s="49" t="str">
        <f t="shared" ref="C10:C23" si="1">T10</f>
        <v>Safayatul Islam</v>
      </c>
      <c r="D10" s="27">
        <f t="shared" ref="D10:D23" si="2">N10</f>
        <v>6</v>
      </c>
      <c r="E10" s="44">
        <f>O10</f>
        <v>0</v>
      </c>
      <c r="F10" s="44">
        <f t="shared" ref="F10:F23" si="3">P10</f>
        <v>9</v>
      </c>
      <c r="G10" s="45">
        <f t="shared" ref="G10:G23" si="4">Q10</f>
        <v>0</v>
      </c>
      <c r="H10" s="45">
        <f t="shared" ref="H10:H23" si="5">R10</f>
        <v>0</v>
      </c>
      <c r="I10" s="46">
        <f t="shared" ref="I10:I23" si="6">ROUNDUP(SUM(D10:H10),0)</f>
        <v>15</v>
      </c>
      <c r="J10" s="47">
        <f t="shared" ref="J10:J23" si="7">I10/100</f>
        <v>0.15</v>
      </c>
      <c r="K10" s="48" t="str">
        <f>VLOOKUP(I10,GradingPolicy!$B$2:$C$11,2)</f>
        <v>F (Fail)</v>
      </c>
      <c r="L10" s="3"/>
      <c r="M10" s="3"/>
      <c r="N10" s="27">
        <v>6</v>
      </c>
      <c r="O10" s="27">
        <v>0</v>
      </c>
      <c r="P10" s="27">
        <v>9</v>
      </c>
      <c r="Q10" s="27">
        <v>0</v>
      </c>
      <c r="R10" s="50">
        <v>0</v>
      </c>
      <c r="S10" s="52">
        <v>133014018</v>
      </c>
      <c r="T10" s="51" t="s">
        <v>67</v>
      </c>
      <c r="U10" s="3"/>
      <c r="V10" s="3"/>
      <c r="W10" s="3"/>
    </row>
    <row r="11" spans="1:23" ht="15.75" customHeight="1">
      <c r="A11" s="40">
        <v>2</v>
      </c>
      <c r="B11" s="39">
        <f t="shared" si="0"/>
        <v>163014023</v>
      </c>
      <c r="C11" s="49" t="str">
        <f t="shared" si="1"/>
        <v>Sadia Afrin</v>
      </c>
      <c r="D11" s="27">
        <f t="shared" si="2"/>
        <v>10</v>
      </c>
      <c r="E11" s="44">
        <f t="shared" ref="E11:E23" si="8">O11</f>
        <v>15.5</v>
      </c>
      <c r="F11" s="44">
        <f t="shared" si="3"/>
        <v>16</v>
      </c>
      <c r="G11" s="45">
        <f t="shared" si="4"/>
        <v>13</v>
      </c>
      <c r="H11" s="45">
        <f t="shared" si="5"/>
        <v>16.5</v>
      </c>
      <c r="I11" s="46">
        <f t="shared" si="6"/>
        <v>71</v>
      </c>
      <c r="J11" s="47">
        <f t="shared" si="7"/>
        <v>0.71</v>
      </c>
      <c r="K11" s="48" t="str">
        <f>VLOOKUP(I11,GradingPolicy!$B$2:$C$11,2)</f>
        <v>B (Plain)</v>
      </c>
      <c r="L11" s="3"/>
      <c r="M11" s="3"/>
      <c r="N11" s="27">
        <v>10</v>
      </c>
      <c r="O11" s="27">
        <v>15.5</v>
      </c>
      <c r="P11" s="27">
        <v>16</v>
      </c>
      <c r="Q11" s="27">
        <v>13</v>
      </c>
      <c r="R11" s="50">
        <v>16.5</v>
      </c>
      <c r="S11" s="52">
        <v>163014023</v>
      </c>
      <c r="T11" s="51" t="s">
        <v>68</v>
      </c>
      <c r="U11" s="3"/>
      <c r="V11" s="3"/>
      <c r="W11" s="3"/>
    </row>
    <row r="12" spans="1:23" ht="15.75" customHeight="1">
      <c r="A12" s="39">
        <v>3</v>
      </c>
      <c r="B12" s="39">
        <f t="shared" si="0"/>
        <v>172014050</v>
      </c>
      <c r="C12" s="49" t="str">
        <f t="shared" si="1"/>
        <v>Shamima Akter Fariha</v>
      </c>
      <c r="D12" s="27">
        <f t="shared" si="2"/>
        <v>2</v>
      </c>
      <c r="E12" s="44">
        <f t="shared" si="8"/>
        <v>0</v>
      </c>
      <c r="F12" s="44">
        <f t="shared" si="3"/>
        <v>6</v>
      </c>
      <c r="G12" s="45">
        <f t="shared" si="4"/>
        <v>0</v>
      </c>
      <c r="H12" s="45">
        <f t="shared" si="5"/>
        <v>0</v>
      </c>
      <c r="I12" s="46">
        <f t="shared" si="6"/>
        <v>8</v>
      </c>
      <c r="J12" s="47">
        <f t="shared" si="7"/>
        <v>0.08</v>
      </c>
      <c r="K12" s="48" t="str">
        <f>VLOOKUP(I12,GradingPolicy!$B$2:$C$11,2)</f>
        <v>F (Fail)</v>
      </c>
      <c r="L12" s="3"/>
      <c r="M12" s="3"/>
      <c r="N12" s="27">
        <v>2</v>
      </c>
      <c r="O12" s="27">
        <v>0</v>
      </c>
      <c r="P12" s="27">
        <v>6</v>
      </c>
      <c r="Q12" s="27">
        <v>0</v>
      </c>
      <c r="R12" s="50">
        <v>0</v>
      </c>
      <c r="S12" s="52">
        <v>172014050</v>
      </c>
      <c r="T12" s="51" t="s">
        <v>69</v>
      </c>
      <c r="U12" s="3"/>
      <c r="V12" s="3"/>
      <c r="W12" s="3"/>
    </row>
    <row r="13" spans="1:23" ht="15.75" customHeight="1">
      <c r="A13" s="40">
        <v>4</v>
      </c>
      <c r="B13" s="39">
        <f t="shared" si="0"/>
        <v>173014037</v>
      </c>
      <c r="C13" s="49" t="str">
        <f t="shared" si="1"/>
        <v>Israt Parvin</v>
      </c>
      <c r="D13" s="27">
        <f t="shared" si="2"/>
        <v>10</v>
      </c>
      <c r="E13" s="44">
        <f t="shared" si="8"/>
        <v>13</v>
      </c>
      <c r="F13" s="44">
        <f t="shared" si="3"/>
        <v>14</v>
      </c>
      <c r="G13" s="45">
        <f t="shared" si="4"/>
        <v>8</v>
      </c>
      <c r="H13" s="45">
        <f t="shared" si="5"/>
        <v>15.5</v>
      </c>
      <c r="I13" s="46">
        <f t="shared" si="6"/>
        <v>61</v>
      </c>
      <c r="J13" s="47">
        <f t="shared" si="7"/>
        <v>0.61</v>
      </c>
      <c r="K13" s="48" t="str">
        <f>VLOOKUP(I13,GradingPolicy!$B$2:$C$11,2)</f>
        <v>C+ (Plus)</v>
      </c>
      <c r="L13" s="3"/>
      <c r="M13" s="3"/>
      <c r="N13" s="27">
        <v>10</v>
      </c>
      <c r="O13" s="27">
        <v>13</v>
      </c>
      <c r="P13" s="27">
        <v>14</v>
      </c>
      <c r="Q13" s="27">
        <v>8</v>
      </c>
      <c r="R13" s="50">
        <v>15.5</v>
      </c>
      <c r="S13" s="52">
        <v>173014037</v>
      </c>
      <c r="T13" s="51" t="s">
        <v>70</v>
      </c>
      <c r="U13" s="3"/>
      <c r="V13" s="3"/>
      <c r="W13" s="3"/>
    </row>
    <row r="14" spans="1:23" ht="15.75" customHeight="1">
      <c r="A14" s="39">
        <v>5</v>
      </c>
      <c r="B14" s="39">
        <f t="shared" si="0"/>
        <v>181014093</v>
      </c>
      <c r="C14" s="49" t="str">
        <f t="shared" si="1"/>
        <v>Shahidul Islam</v>
      </c>
      <c r="D14" s="27">
        <f t="shared" si="2"/>
        <v>8</v>
      </c>
      <c r="E14" s="44">
        <f t="shared" si="8"/>
        <v>9</v>
      </c>
      <c r="F14" s="44">
        <f t="shared" si="3"/>
        <v>16</v>
      </c>
      <c r="G14" s="45">
        <f t="shared" si="4"/>
        <v>10</v>
      </c>
      <c r="H14" s="45">
        <f t="shared" si="5"/>
        <v>16.5</v>
      </c>
      <c r="I14" s="46">
        <f t="shared" si="6"/>
        <v>60</v>
      </c>
      <c r="J14" s="47">
        <f t="shared" si="7"/>
        <v>0.6</v>
      </c>
      <c r="K14" s="48" t="str">
        <f>VLOOKUP(I14,GradingPolicy!$B$2:$C$11,2)</f>
        <v>C+ (Plus)</v>
      </c>
      <c r="L14" s="3"/>
      <c r="M14" s="3"/>
      <c r="N14" s="27">
        <v>8</v>
      </c>
      <c r="O14" s="27">
        <v>9</v>
      </c>
      <c r="P14" s="27">
        <v>16</v>
      </c>
      <c r="Q14" s="27">
        <v>10</v>
      </c>
      <c r="R14" s="50">
        <v>16.5</v>
      </c>
      <c r="S14" s="52">
        <v>181014093</v>
      </c>
      <c r="T14" s="51" t="s">
        <v>71</v>
      </c>
      <c r="U14" s="3"/>
      <c r="V14" s="3"/>
      <c r="W14" s="3"/>
    </row>
    <row r="15" spans="1:23" ht="15.75" customHeight="1">
      <c r="A15" s="40">
        <v>6</v>
      </c>
      <c r="B15" s="39">
        <f t="shared" si="0"/>
        <v>181014114</v>
      </c>
      <c r="C15" s="49" t="str">
        <f t="shared" si="1"/>
        <v>Arghya Saha</v>
      </c>
      <c r="D15" s="27">
        <f t="shared" si="2"/>
        <v>10</v>
      </c>
      <c r="E15" s="44">
        <f t="shared" si="8"/>
        <v>12.5</v>
      </c>
      <c r="F15" s="44">
        <f t="shared" si="3"/>
        <v>15</v>
      </c>
      <c r="G15" s="45">
        <f t="shared" si="4"/>
        <v>7</v>
      </c>
      <c r="H15" s="45">
        <f t="shared" si="5"/>
        <v>17</v>
      </c>
      <c r="I15" s="46">
        <f t="shared" si="6"/>
        <v>62</v>
      </c>
      <c r="J15" s="47">
        <f t="shared" si="7"/>
        <v>0.62</v>
      </c>
      <c r="K15" s="48" t="str">
        <f>VLOOKUP(I15,GradingPolicy!$B$2:$C$11,2)</f>
        <v>C+ (Plus)</v>
      </c>
      <c r="L15" s="3"/>
      <c r="M15" s="3"/>
      <c r="N15" s="27">
        <v>10</v>
      </c>
      <c r="O15" s="27">
        <v>12.5</v>
      </c>
      <c r="P15" s="27">
        <v>15</v>
      </c>
      <c r="Q15" s="27">
        <v>7</v>
      </c>
      <c r="R15" s="50">
        <v>17</v>
      </c>
      <c r="S15" s="52">
        <v>181014114</v>
      </c>
      <c r="T15" s="51" t="s">
        <v>72</v>
      </c>
      <c r="U15" s="3"/>
      <c r="V15" s="3"/>
      <c r="W15" s="3"/>
    </row>
    <row r="16" spans="1:23" ht="15.75" customHeight="1">
      <c r="A16" s="39">
        <v>7</v>
      </c>
      <c r="B16" s="39">
        <f t="shared" si="0"/>
        <v>181014125</v>
      </c>
      <c r="C16" s="49" t="str">
        <f t="shared" si="1"/>
        <v>Mohammad Junaed -AL- Jubayer</v>
      </c>
      <c r="D16" s="27">
        <f t="shared" si="2"/>
        <v>10</v>
      </c>
      <c r="E16" s="44">
        <f t="shared" si="8"/>
        <v>14.5</v>
      </c>
      <c r="F16" s="44">
        <f t="shared" si="3"/>
        <v>15</v>
      </c>
      <c r="G16" s="45">
        <f t="shared" si="4"/>
        <v>10</v>
      </c>
      <c r="H16" s="45">
        <f t="shared" si="5"/>
        <v>15.5</v>
      </c>
      <c r="I16" s="46">
        <f t="shared" si="6"/>
        <v>65</v>
      </c>
      <c r="J16" s="47">
        <f t="shared" si="7"/>
        <v>0.65</v>
      </c>
      <c r="K16" s="48" t="str">
        <f>VLOOKUP(I16,GradingPolicy!$B$2:$C$11,2)</f>
        <v>B- (Minus)</v>
      </c>
      <c r="L16" s="3"/>
      <c r="M16" s="3"/>
      <c r="N16" s="27">
        <v>10</v>
      </c>
      <c r="O16" s="27">
        <v>14.5</v>
      </c>
      <c r="P16" s="27">
        <v>15</v>
      </c>
      <c r="Q16" s="27">
        <v>10</v>
      </c>
      <c r="R16" s="50">
        <v>15.5</v>
      </c>
      <c r="S16" s="52">
        <v>181014125</v>
      </c>
      <c r="T16" s="51" t="s">
        <v>73</v>
      </c>
      <c r="U16" s="3"/>
      <c r="V16" s="3"/>
      <c r="W16" s="3"/>
    </row>
    <row r="17" spans="1:23" ht="15.75" customHeight="1">
      <c r="A17" s="40">
        <v>8</v>
      </c>
      <c r="B17" s="39">
        <f t="shared" si="0"/>
        <v>183014010</v>
      </c>
      <c r="C17" s="49" t="str">
        <f t="shared" si="1"/>
        <v>Ahmed Shahriar Tanvir</v>
      </c>
      <c r="D17" s="27">
        <f t="shared" si="2"/>
        <v>10</v>
      </c>
      <c r="E17" s="44">
        <f t="shared" si="8"/>
        <v>20</v>
      </c>
      <c r="F17" s="44">
        <f t="shared" si="3"/>
        <v>16</v>
      </c>
      <c r="G17" s="45">
        <f t="shared" si="4"/>
        <v>17</v>
      </c>
      <c r="H17" s="45">
        <f t="shared" si="5"/>
        <v>29</v>
      </c>
      <c r="I17" s="46">
        <f t="shared" si="6"/>
        <v>92</v>
      </c>
      <c r="J17" s="47">
        <f t="shared" si="7"/>
        <v>0.92</v>
      </c>
      <c r="K17" s="48" t="str">
        <f>VLOOKUP(I17,GradingPolicy!$B$2:$C$11,2)</f>
        <v>A (Plain)</v>
      </c>
      <c r="L17" s="3"/>
      <c r="M17" s="3"/>
      <c r="N17" s="27">
        <v>10</v>
      </c>
      <c r="O17" s="27">
        <v>20</v>
      </c>
      <c r="P17" s="27">
        <v>16</v>
      </c>
      <c r="Q17" s="27">
        <v>17</v>
      </c>
      <c r="R17" s="50">
        <v>29</v>
      </c>
      <c r="S17" s="52">
        <v>183014010</v>
      </c>
      <c r="T17" s="51" t="s">
        <v>74</v>
      </c>
      <c r="U17" s="3"/>
      <c r="V17" s="3"/>
      <c r="W17" s="3"/>
    </row>
    <row r="18" spans="1:23" ht="15.75" customHeight="1">
      <c r="A18" s="39">
        <v>9</v>
      </c>
      <c r="B18" s="39">
        <f t="shared" si="0"/>
        <v>183014061</v>
      </c>
      <c r="C18" s="49" t="str">
        <f t="shared" si="1"/>
        <v>Mahpara Nawal Fariba</v>
      </c>
      <c r="D18" s="27">
        <f t="shared" si="2"/>
        <v>10</v>
      </c>
      <c r="E18" s="44">
        <f t="shared" si="8"/>
        <v>11</v>
      </c>
      <c r="F18" s="44">
        <f t="shared" si="3"/>
        <v>14</v>
      </c>
      <c r="G18" s="45">
        <f t="shared" si="4"/>
        <v>10</v>
      </c>
      <c r="H18" s="45">
        <f t="shared" si="5"/>
        <v>22</v>
      </c>
      <c r="I18" s="46">
        <f t="shared" si="6"/>
        <v>67</v>
      </c>
      <c r="J18" s="47">
        <f t="shared" si="7"/>
        <v>0.67</v>
      </c>
      <c r="K18" s="48" t="str">
        <f>VLOOKUP(I18,GradingPolicy!$B$2:$C$11,2)</f>
        <v>B- (Minus)</v>
      </c>
      <c r="L18" s="3"/>
      <c r="M18" s="3"/>
      <c r="N18" s="27">
        <v>10</v>
      </c>
      <c r="O18" s="27">
        <v>11</v>
      </c>
      <c r="P18" s="27">
        <v>14</v>
      </c>
      <c r="Q18" s="27">
        <v>10</v>
      </c>
      <c r="R18" s="50">
        <v>22</v>
      </c>
      <c r="S18" s="52">
        <v>183014061</v>
      </c>
      <c r="T18" s="51" t="s">
        <v>75</v>
      </c>
      <c r="U18" s="3"/>
      <c r="V18" s="3"/>
      <c r="W18" s="3"/>
    </row>
    <row r="19" spans="1:23" ht="15.75" customHeight="1">
      <c r="A19" s="40">
        <v>10</v>
      </c>
      <c r="B19" s="39">
        <f t="shared" si="0"/>
        <v>191014012</v>
      </c>
      <c r="C19" s="49" t="str">
        <f t="shared" si="1"/>
        <v>Md. Azizul Hakim</v>
      </c>
      <c r="D19" s="27">
        <f t="shared" si="2"/>
        <v>10</v>
      </c>
      <c r="E19" s="44">
        <f t="shared" si="8"/>
        <v>20</v>
      </c>
      <c r="F19" s="44">
        <f t="shared" si="3"/>
        <v>16</v>
      </c>
      <c r="G19" s="45">
        <f t="shared" si="4"/>
        <v>16</v>
      </c>
      <c r="H19" s="45">
        <f t="shared" si="5"/>
        <v>28</v>
      </c>
      <c r="I19" s="46">
        <f t="shared" si="6"/>
        <v>90</v>
      </c>
      <c r="J19" s="47">
        <f t="shared" si="7"/>
        <v>0.9</v>
      </c>
      <c r="K19" s="48" t="str">
        <f>VLOOKUP(I19,GradingPolicy!$B$2:$C$11,2)</f>
        <v>A (Plain)</v>
      </c>
      <c r="L19" s="3"/>
      <c r="M19" s="3"/>
      <c r="N19" s="27">
        <v>10</v>
      </c>
      <c r="O19" s="27">
        <v>20</v>
      </c>
      <c r="P19" s="27">
        <v>16</v>
      </c>
      <c r="Q19" s="27">
        <v>16</v>
      </c>
      <c r="R19" s="50">
        <v>28</v>
      </c>
      <c r="S19" s="52">
        <v>191014012</v>
      </c>
      <c r="T19" s="51" t="s">
        <v>76</v>
      </c>
      <c r="U19" s="3"/>
      <c r="V19" s="3"/>
      <c r="W19" s="3"/>
    </row>
    <row r="20" spans="1:23" ht="15.75" customHeight="1">
      <c r="A20" s="39">
        <v>11</v>
      </c>
      <c r="B20" s="39">
        <f t="shared" si="0"/>
        <v>191014042</v>
      </c>
      <c r="C20" s="49" t="str">
        <f t="shared" si="1"/>
        <v>Khadiza Nasrin</v>
      </c>
      <c r="D20" s="27">
        <f t="shared" si="2"/>
        <v>1</v>
      </c>
      <c r="E20" s="44">
        <f t="shared" si="8"/>
        <v>13</v>
      </c>
      <c r="F20" s="44">
        <f t="shared" si="3"/>
        <v>4</v>
      </c>
      <c r="G20" s="45">
        <f t="shared" si="4"/>
        <v>4</v>
      </c>
      <c r="H20" s="45">
        <f t="shared" si="5"/>
        <v>0</v>
      </c>
      <c r="I20" s="46">
        <f t="shared" si="6"/>
        <v>22</v>
      </c>
      <c r="J20" s="47">
        <f t="shared" si="7"/>
        <v>0.22</v>
      </c>
      <c r="K20" s="48" t="str">
        <f>VLOOKUP(I20,GradingPolicy!$B$2:$C$11,2)</f>
        <v>F (Fail)</v>
      </c>
      <c r="L20" s="3"/>
      <c r="M20" s="3"/>
      <c r="N20" s="27">
        <v>1</v>
      </c>
      <c r="O20" s="27">
        <v>13</v>
      </c>
      <c r="P20" s="27">
        <v>4</v>
      </c>
      <c r="Q20" s="27">
        <v>4</v>
      </c>
      <c r="R20" s="50">
        <v>0</v>
      </c>
      <c r="S20" s="52">
        <v>191014042</v>
      </c>
      <c r="T20" s="51" t="s">
        <v>77</v>
      </c>
      <c r="U20" s="3"/>
      <c r="V20" s="3"/>
      <c r="W20" s="3"/>
    </row>
    <row r="21" spans="1:23" ht="15.75" customHeight="1">
      <c r="A21" s="40">
        <v>12</v>
      </c>
      <c r="B21" s="39">
        <f t="shared" si="0"/>
        <v>191014070</v>
      </c>
      <c r="C21" s="49" t="str">
        <f t="shared" si="1"/>
        <v>Alina Sultana Mim</v>
      </c>
      <c r="D21" s="27">
        <f t="shared" si="2"/>
        <v>10</v>
      </c>
      <c r="E21" s="44">
        <f t="shared" si="8"/>
        <v>17</v>
      </c>
      <c r="F21" s="44">
        <f t="shared" si="3"/>
        <v>13</v>
      </c>
      <c r="G21" s="45">
        <f t="shared" si="4"/>
        <v>14</v>
      </c>
      <c r="H21" s="45">
        <f t="shared" si="5"/>
        <v>24.5</v>
      </c>
      <c r="I21" s="46">
        <f t="shared" si="6"/>
        <v>79</v>
      </c>
      <c r="J21" s="47">
        <f t="shared" si="7"/>
        <v>0.79</v>
      </c>
      <c r="K21" s="48" t="str">
        <f>VLOOKUP(I21,GradingPolicy!$B$2:$C$11,2)</f>
        <v>B+ (Plus)</v>
      </c>
      <c r="L21" s="3"/>
      <c r="M21" s="3"/>
      <c r="N21" s="27">
        <v>10</v>
      </c>
      <c r="O21" s="27">
        <v>17</v>
      </c>
      <c r="P21" s="27">
        <v>13</v>
      </c>
      <c r="Q21" s="27">
        <v>14</v>
      </c>
      <c r="R21" s="50">
        <v>24.5</v>
      </c>
      <c r="S21" s="52">
        <v>191014070</v>
      </c>
      <c r="T21" s="51" t="s">
        <v>78</v>
      </c>
      <c r="U21" s="3"/>
      <c r="V21" s="3"/>
      <c r="W21" s="3"/>
    </row>
    <row r="22" spans="1:23" ht="15.75" customHeight="1">
      <c r="A22" s="39">
        <v>13</v>
      </c>
      <c r="B22" s="39">
        <f t="shared" si="0"/>
        <v>191014073</v>
      </c>
      <c r="C22" s="49" t="str">
        <f t="shared" si="1"/>
        <v>Nafis Fuad Shad</v>
      </c>
      <c r="D22" s="27">
        <f t="shared" si="2"/>
        <v>10</v>
      </c>
      <c r="E22" s="44">
        <f t="shared" si="8"/>
        <v>15</v>
      </c>
      <c r="F22" s="44">
        <f t="shared" si="3"/>
        <v>15</v>
      </c>
      <c r="G22" s="45">
        <f t="shared" si="4"/>
        <v>16</v>
      </c>
      <c r="H22" s="45">
        <f t="shared" si="5"/>
        <v>26</v>
      </c>
      <c r="I22" s="46">
        <f t="shared" si="6"/>
        <v>82</v>
      </c>
      <c r="J22" s="47">
        <f t="shared" si="7"/>
        <v>0.82</v>
      </c>
      <c r="K22" s="48" t="str">
        <f>VLOOKUP(I22,GradingPolicy!$B$2:$C$11,2)</f>
        <v>A- (Minus)</v>
      </c>
      <c r="L22" s="3"/>
      <c r="M22" s="3"/>
      <c r="N22" s="27">
        <v>10</v>
      </c>
      <c r="O22" s="27">
        <v>15</v>
      </c>
      <c r="P22" s="27">
        <v>15</v>
      </c>
      <c r="Q22" s="27">
        <v>16</v>
      </c>
      <c r="R22" s="50">
        <v>26</v>
      </c>
      <c r="S22" s="52">
        <v>191014073</v>
      </c>
      <c r="T22" s="51" t="s">
        <v>79</v>
      </c>
      <c r="U22" s="3"/>
      <c r="V22" s="3"/>
      <c r="W22" s="3"/>
    </row>
    <row r="23" spans="1:23" ht="15.75" customHeight="1">
      <c r="A23" s="40">
        <v>14</v>
      </c>
      <c r="B23" s="39">
        <f t="shared" si="0"/>
        <v>193014041</v>
      </c>
      <c r="C23" s="49" t="str">
        <f t="shared" si="1"/>
        <v>Naser Abdullah Alam</v>
      </c>
      <c r="D23" s="27">
        <f t="shared" si="2"/>
        <v>10</v>
      </c>
      <c r="E23" s="44">
        <f t="shared" si="8"/>
        <v>19</v>
      </c>
      <c r="F23" s="44">
        <f t="shared" si="3"/>
        <v>16</v>
      </c>
      <c r="G23" s="45">
        <f t="shared" si="4"/>
        <v>20</v>
      </c>
      <c r="H23" s="45">
        <f t="shared" si="5"/>
        <v>27.5</v>
      </c>
      <c r="I23" s="46">
        <f t="shared" si="6"/>
        <v>93</v>
      </c>
      <c r="J23" s="47">
        <f t="shared" si="7"/>
        <v>0.93</v>
      </c>
      <c r="K23" s="48" t="str">
        <f>VLOOKUP(I23,GradingPolicy!$B$2:$C$11,2)</f>
        <v>A (Plain)</v>
      </c>
      <c r="L23" s="3"/>
      <c r="M23" s="3"/>
      <c r="N23" s="27">
        <v>10</v>
      </c>
      <c r="O23" s="27">
        <v>19</v>
      </c>
      <c r="P23" s="27">
        <v>16</v>
      </c>
      <c r="Q23" s="27">
        <v>20</v>
      </c>
      <c r="R23" s="50">
        <v>27.5</v>
      </c>
      <c r="S23" s="52">
        <v>193014041</v>
      </c>
      <c r="T23" s="51" t="s">
        <v>80</v>
      </c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16" t="s">
        <v>37</v>
      </c>
      <c r="C26" s="16" t="s">
        <v>38</v>
      </c>
      <c r="D26" s="28"/>
      <c r="E26" s="29" t="s">
        <v>0</v>
      </c>
      <c r="F26" s="29" t="s">
        <v>2</v>
      </c>
      <c r="G26" s="19" t="s">
        <v>39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24" t="s">
        <v>40</v>
      </c>
      <c r="C27" s="30">
        <v>10</v>
      </c>
      <c r="D27" s="31"/>
      <c r="E27" s="32" t="s">
        <v>21</v>
      </c>
      <c r="F27" s="33" t="s">
        <v>41</v>
      </c>
      <c r="G27" s="26">
        <f>COUNTIF(K10:K23, "A+ (Plus)")</f>
        <v>0</v>
      </c>
      <c r="H27" s="3"/>
      <c r="I27" s="3"/>
      <c r="J27" s="3"/>
      <c r="K27" s="3"/>
      <c r="L27" s="3"/>
      <c r="M27" s="34" t="s">
        <v>42</v>
      </c>
      <c r="N27" s="25">
        <f>MAX(N10:N23)</f>
        <v>10</v>
      </c>
      <c r="O27" s="25">
        <f>MAX(O10:O23)</f>
        <v>20</v>
      </c>
      <c r="P27" s="25">
        <f>MAX(P10:P23)</f>
        <v>16</v>
      </c>
      <c r="Q27" s="25">
        <f>MAX(Q10:Q23)</f>
        <v>20</v>
      </c>
      <c r="R27" s="25">
        <f>MAX(R10:R23)</f>
        <v>29</v>
      </c>
      <c r="S27" s="3"/>
      <c r="T27" s="3"/>
      <c r="U27" s="3"/>
      <c r="V27" s="3"/>
      <c r="W27" s="3"/>
    </row>
    <row r="28" spans="1:23" ht="15.75" customHeight="1">
      <c r="A28" s="3"/>
      <c r="B28" s="24" t="s">
        <v>45</v>
      </c>
      <c r="C28" s="30">
        <v>20</v>
      </c>
      <c r="D28" s="31"/>
      <c r="E28" s="32" t="s">
        <v>19</v>
      </c>
      <c r="F28" s="26" t="s">
        <v>43</v>
      </c>
      <c r="G28" s="26">
        <f>COUNTIF(K10:K23, "A (Plain)")</f>
        <v>3</v>
      </c>
      <c r="H28" s="3"/>
      <c r="I28" s="3"/>
      <c r="J28" s="3"/>
      <c r="K28" s="3"/>
      <c r="L28" s="3"/>
      <c r="M28" s="34" t="s">
        <v>44</v>
      </c>
      <c r="N28" s="25">
        <f>AVERAGE(N10:N23)</f>
        <v>8.3571428571428577</v>
      </c>
      <c r="O28" s="25">
        <f>AVERAGE(O10:O23)</f>
        <v>12.821428571428571</v>
      </c>
      <c r="P28" s="25">
        <f>AVERAGE(P10:P23)</f>
        <v>13.214285714285714</v>
      </c>
      <c r="Q28" s="25">
        <f>AVERAGE(Q10:Q23)</f>
        <v>10.357142857142858</v>
      </c>
      <c r="R28" s="25">
        <f>AVERAGE(R10:R23)</f>
        <v>17</v>
      </c>
      <c r="S28" s="3"/>
      <c r="T28" s="3"/>
      <c r="U28" s="3"/>
      <c r="V28" s="3"/>
      <c r="W28" s="3"/>
    </row>
    <row r="29" spans="1:23" ht="15.75" customHeight="1">
      <c r="A29" s="3"/>
      <c r="B29" s="24" t="s">
        <v>81</v>
      </c>
      <c r="C29" s="30">
        <v>20</v>
      </c>
      <c r="D29" s="31"/>
      <c r="E29" s="32" t="s">
        <v>17</v>
      </c>
      <c r="F29" s="26" t="s">
        <v>46</v>
      </c>
      <c r="G29" s="26">
        <f>COUNTIF(K10:K23, "A- (Minus)")</f>
        <v>1</v>
      </c>
      <c r="H29" s="3"/>
      <c r="I29" s="3"/>
      <c r="J29" s="3"/>
      <c r="K29" s="3"/>
      <c r="L29" s="3"/>
      <c r="M29" s="34" t="s">
        <v>47</v>
      </c>
      <c r="N29" s="25">
        <f>MIN(N10:N23)</f>
        <v>1</v>
      </c>
      <c r="O29" s="25">
        <f>MIN(O10:O23)</f>
        <v>0</v>
      </c>
      <c r="P29" s="25">
        <f>MIN(P10:P23)</f>
        <v>4</v>
      </c>
      <c r="Q29" s="25">
        <f>MIN(Q10:Q23)</f>
        <v>0</v>
      </c>
      <c r="R29" s="25">
        <f>MIN(R10:R23)</f>
        <v>0</v>
      </c>
      <c r="S29" s="3"/>
      <c r="T29" s="3"/>
      <c r="U29" s="3"/>
      <c r="V29" s="3"/>
      <c r="W29" s="3"/>
    </row>
    <row r="30" spans="1:23" ht="15.75" customHeight="1">
      <c r="A30" s="3"/>
      <c r="B30" s="24" t="s">
        <v>66</v>
      </c>
      <c r="C30" s="36">
        <v>20</v>
      </c>
      <c r="D30" s="31"/>
      <c r="E30" s="32" t="s">
        <v>15</v>
      </c>
      <c r="F30" s="26" t="s">
        <v>48</v>
      </c>
      <c r="G30" s="26">
        <f>COUNTIF(K10:K23, "B+ (Plus)")</f>
        <v>1</v>
      </c>
      <c r="H30" s="3"/>
      <c r="I30" s="3"/>
      <c r="J30" s="3"/>
      <c r="K30" s="3"/>
      <c r="L30" s="3"/>
      <c r="M30" s="3"/>
      <c r="N30" s="3"/>
      <c r="O30" s="35"/>
      <c r="P30" s="35"/>
      <c r="Q30" s="35"/>
      <c r="R30" s="35"/>
      <c r="S30" s="3"/>
      <c r="T30" s="3"/>
      <c r="U30" s="3"/>
      <c r="V30" s="3"/>
      <c r="W30" s="3"/>
    </row>
    <row r="31" spans="1:23" ht="15.75" customHeight="1">
      <c r="A31" s="3"/>
      <c r="B31" s="24" t="s">
        <v>23</v>
      </c>
      <c r="C31" s="30">
        <v>30</v>
      </c>
      <c r="D31" s="31"/>
      <c r="E31" s="32" t="s">
        <v>13</v>
      </c>
      <c r="F31" s="26" t="s">
        <v>49</v>
      </c>
      <c r="G31" s="26">
        <f>COUNTIF(K10:K23, "B (Plain)")</f>
        <v>1</v>
      </c>
      <c r="H31" s="3"/>
      <c r="I31" s="3"/>
      <c r="J31" s="3"/>
      <c r="K31" s="3"/>
      <c r="L31" s="3"/>
      <c r="M31" s="3"/>
      <c r="N31" s="3"/>
      <c r="O31" s="35"/>
      <c r="P31" s="35"/>
      <c r="Q31" s="35"/>
      <c r="R31" s="35"/>
      <c r="S31" s="3"/>
      <c r="T31" s="3"/>
      <c r="U31" s="3"/>
      <c r="V31" s="3"/>
      <c r="W31" s="3"/>
    </row>
    <row r="32" spans="1:23" ht="15.75" customHeight="1">
      <c r="A32" s="3"/>
      <c r="B32" s="24" t="s">
        <v>24</v>
      </c>
      <c r="C32" s="24">
        <f>SUM(C27:C31)</f>
        <v>100</v>
      </c>
      <c r="D32" s="31"/>
      <c r="E32" s="32" t="s">
        <v>11</v>
      </c>
      <c r="F32" s="26" t="s">
        <v>50</v>
      </c>
      <c r="G32" s="26">
        <f>COUNTIF(K10:K23, "B- (Minus)")</f>
        <v>2</v>
      </c>
      <c r="H32" s="3"/>
      <c r="I32" s="3"/>
      <c r="J32" s="3"/>
      <c r="K32" s="3"/>
      <c r="L32" s="3"/>
      <c r="M32" s="3"/>
      <c r="N32" s="3"/>
      <c r="O32" s="35"/>
      <c r="P32" s="35"/>
      <c r="Q32" s="35"/>
      <c r="R32" s="35"/>
      <c r="S32" s="3"/>
      <c r="T32" s="3"/>
      <c r="U32" s="3"/>
      <c r="V32" s="3"/>
      <c r="W32" s="3"/>
    </row>
    <row r="33" spans="1:23" ht="15.75" customHeight="1">
      <c r="A33" s="3"/>
      <c r="D33" s="31"/>
      <c r="E33" s="32" t="s">
        <v>9</v>
      </c>
      <c r="F33" s="26" t="s">
        <v>51</v>
      </c>
      <c r="G33" s="26">
        <f>COUNTIF(K10:K23, "C+ (Plus)")</f>
        <v>3</v>
      </c>
      <c r="H33" s="3"/>
      <c r="I33" s="3"/>
      <c r="J33" s="3"/>
      <c r="K33" s="3"/>
      <c r="L33" s="3"/>
      <c r="M33" s="3"/>
      <c r="N33" s="3"/>
      <c r="O33" s="35"/>
      <c r="P33" s="35"/>
      <c r="Q33" s="35"/>
      <c r="R33" s="35"/>
      <c r="S33" s="3"/>
      <c r="T33" s="3"/>
      <c r="U33" s="3"/>
      <c r="V33" s="3"/>
      <c r="W33" s="3"/>
    </row>
    <row r="34" spans="1:23" ht="15.75" customHeight="1">
      <c r="A34" s="3"/>
      <c r="D34" s="37"/>
      <c r="E34" s="32" t="s">
        <v>7</v>
      </c>
      <c r="F34" s="26" t="s">
        <v>52</v>
      </c>
      <c r="G34" s="26">
        <f>COUNTIF(K10:K23, "C (Plain)")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2" t="s">
        <v>5</v>
      </c>
      <c r="F35" s="26" t="s">
        <v>53</v>
      </c>
      <c r="G35" s="26">
        <f>COUNTIF(K10:K23, "D (Plain)")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2" t="s">
        <v>3</v>
      </c>
      <c r="F36" s="26" t="s">
        <v>54</v>
      </c>
      <c r="G36" s="26">
        <f>COUNTIF(K10:K23, "F (Fail)")</f>
        <v>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8" t="s">
        <v>55</v>
      </c>
      <c r="F37" s="26" t="s">
        <v>56</v>
      </c>
      <c r="G37" s="26">
        <f>COUNTIF(K10:K23, "I (Incomplete)")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59" t="str">
        <f>GradeSheet!$G$5</f>
        <v>Satyaki Das</v>
      </c>
      <c r="C38" s="60"/>
      <c r="D38" s="3"/>
      <c r="E38" s="38" t="s">
        <v>57</v>
      </c>
      <c r="F38" s="26" t="s">
        <v>58</v>
      </c>
      <c r="G38" s="26">
        <f>COUNTIF(K10:K23, "W (Withdrawn)")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57" t="s">
        <v>62</v>
      </c>
      <c r="C39" s="58"/>
      <c r="D39" s="3"/>
      <c r="E39" s="38" t="s">
        <v>59</v>
      </c>
      <c r="F39" s="38"/>
      <c r="G39" s="26">
        <f>SUM(G27:G38)</f>
        <v>14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57" t="s">
        <v>60</v>
      </c>
      <c r="C40" s="58"/>
      <c r="D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8">
    <mergeCell ref="G3:H3"/>
    <mergeCell ref="G2:H2"/>
    <mergeCell ref="A7:K7"/>
    <mergeCell ref="B40:C40"/>
    <mergeCell ref="B38:C38"/>
    <mergeCell ref="B39:C39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20" sqref="D20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2020-10-12T22:10:06Z</dcterms:modified>
</cp:coreProperties>
</file>