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results\"/>
    </mc:Choice>
  </mc:AlternateContent>
  <xr:revisionPtr revIDLastSave="0" documentId="13_ncr:1_{5739D750-8413-4DDA-B9CF-7A74E1B09116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GradeSheet!$A$1:$L$55</definedName>
  </definedNames>
  <calcPr calcId="181029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H9" i="1" l="1"/>
  <c r="G9" i="1"/>
  <c r="F9" i="1"/>
  <c r="E9" i="1"/>
  <c r="D9" i="1"/>
  <c r="R8" i="1"/>
  <c r="Q8" i="1"/>
  <c r="P8" i="1"/>
  <c r="O8" i="1"/>
  <c r="N8" i="1"/>
  <c r="O44" i="1" l="1"/>
  <c r="P44" i="1"/>
  <c r="Q44" i="1"/>
  <c r="R44" i="1"/>
  <c r="N44" i="1"/>
  <c r="O43" i="1"/>
  <c r="P43" i="1"/>
  <c r="Q43" i="1"/>
  <c r="R43" i="1"/>
  <c r="N43" i="1"/>
  <c r="R42" i="1"/>
  <c r="Q42" i="1"/>
  <c r="P42" i="1"/>
  <c r="O42" i="1"/>
  <c r="N42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37" i="1" l="1"/>
  <c r="K37" i="1" s="1"/>
  <c r="I38" i="1"/>
  <c r="K38" i="1" s="1"/>
  <c r="J38" i="1" l="1"/>
  <c r="J37" i="1"/>
  <c r="I31" i="1" l="1"/>
  <c r="K31" i="1" s="1"/>
  <c r="I35" i="1"/>
  <c r="K35" i="1" s="1"/>
  <c r="I32" i="1"/>
  <c r="K32" i="1" s="1"/>
  <c r="I28" i="1"/>
  <c r="K28" i="1" s="1"/>
  <c r="I36" i="1"/>
  <c r="K36" i="1" s="1"/>
  <c r="I27" i="1"/>
  <c r="K27" i="1" s="1"/>
  <c r="I29" i="1"/>
  <c r="K29" i="1" s="1"/>
  <c r="I33" i="1"/>
  <c r="K33" i="1" s="1"/>
  <c r="I34" i="1"/>
  <c r="K34" i="1" s="1"/>
  <c r="I30" i="1"/>
  <c r="K30" i="1" s="1"/>
  <c r="J34" i="1" l="1"/>
  <c r="J29" i="1"/>
  <c r="J32" i="1"/>
  <c r="J30" i="1"/>
  <c r="J36" i="1"/>
  <c r="J28" i="1"/>
  <c r="J27" i="1"/>
  <c r="J31" i="1"/>
  <c r="J35" i="1"/>
  <c r="J33" i="1"/>
  <c r="B53" i="1" l="1"/>
  <c r="C47" i="1"/>
  <c r="A7" i="1"/>
  <c r="I10" i="1" l="1"/>
  <c r="J10" i="1" s="1"/>
  <c r="I11" i="1"/>
  <c r="K11" i="1" s="1"/>
  <c r="I13" i="1"/>
  <c r="K13" i="1" s="1"/>
  <c r="I14" i="1"/>
  <c r="K14" i="1" s="1"/>
  <c r="I15" i="1"/>
  <c r="K15" i="1" s="1"/>
  <c r="I17" i="1"/>
  <c r="K17" i="1" s="1"/>
  <c r="I18" i="1"/>
  <c r="K18" i="1" s="1"/>
  <c r="I19" i="1"/>
  <c r="K19" i="1" s="1"/>
  <c r="I21" i="1"/>
  <c r="K21" i="1" s="1"/>
  <c r="I22" i="1"/>
  <c r="K22" i="1" s="1"/>
  <c r="I23" i="1"/>
  <c r="K23" i="1" s="1"/>
  <c r="I25" i="1"/>
  <c r="K25" i="1" s="1"/>
  <c r="I26" i="1"/>
  <c r="K26" i="1" s="1"/>
  <c r="I12" i="1"/>
  <c r="K12" i="1" s="1"/>
  <c r="I16" i="1"/>
  <c r="K16" i="1" s="1"/>
  <c r="I20" i="1"/>
  <c r="K20" i="1" s="1"/>
  <c r="I24" i="1"/>
  <c r="K24" i="1" s="1"/>
  <c r="J13" i="1" l="1"/>
  <c r="J21" i="1"/>
  <c r="J15" i="1"/>
  <c r="J19" i="1"/>
  <c r="J23" i="1"/>
  <c r="J17" i="1"/>
  <c r="J11" i="1"/>
  <c r="J14" i="1"/>
  <c r="J26" i="1"/>
  <c r="J25" i="1"/>
  <c r="J22" i="1"/>
  <c r="K10" i="1"/>
  <c r="J18" i="1"/>
  <c r="J24" i="1"/>
  <c r="J16" i="1"/>
  <c r="J20" i="1"/>
  <c r="J12" i="1"/>
  <c r="G53" i="1" l="1"/>
  <c r="G47" i="1"/>
  <c r="G51" i="1"/>
  <c r="G52" i="1"/>
  <c r="G50" i="1"/>
  <c r="G43" i="1"/>
  <c r="G45" i="1"/>
  <c r="G48" i="1"/>
  <c r="G44" i="1"/>
  <c r="G49" i="1"/>
  <c r="G42" i="1"/>
  <c r="G46" i="1"/>
  <c r="G54" i="1" l="1"/>
</calcChain>
</file>

<file path=xl/sharedStrings.xml><?xml version="1.0" encoding="utf-8"?>
<sst xmlns="http://schemas.openxmlformats.org/spreadsheetml/2006/main" count="121" uniqueCount="97">
  <si>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</si>
  <si>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</si>
  <si>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</si>
  <si>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</si>
  <si>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</si>
  <si>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</si>
  <si>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</si>
  <si>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</si>
  <si>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</si>
  <si>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</si>
  <si>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</si>
  <si>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</si>
  <si>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</si>
  <si>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</si>
  <si>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</si>
  <si>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</si>
  <si>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</si>
  <si>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</si>
  <si>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</si>
  <si>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</si>
  <si>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</si>
  <si>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</si>
  <si>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</si>
  <si>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</si>
  <si>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</si>
  <si>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</si>
  <si>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</si>
  <si>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</si>
  <si>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</si>
  <si>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</si>
  <si>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</si>
  <si>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</si>
  <si>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</si>
  <si>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</si>
  <si>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</si>
  <si>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</si>
  <si>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</si>
  <si>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</si>
  <si>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</si>
  <si>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</si>
  <si>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</si>
  <si>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</si>
  <si>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</si>
  <si>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</si>
  <si>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</si>
  <si>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</si>
  <si>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</si>
  <si>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</si>
  <si>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</si>
  <si>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</si>
  <si>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</si>
  <si>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</si>
  <si>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</si>
  <si>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</si>
  <si>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</si>
  <si>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</si>
  <si>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</si>
  <si>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</si>
  <si>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</si>
  <si>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</si>
  <si>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</si>
  <si>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</si>
  <si>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</si>
  <si>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Summer 2020</t>
  </si>
  <si>
    <t>CSE 306</t>
  </si>
  <si>
    <t>Algorithms Lab</t>
  </si>
  <si>
    <t>Lab</t>
  </si>
  <si>
    <t>Sanzida Akter</t>
  </si>
  <si>
    <t>*Kh. Hasib -Uz- Zaman</t>
  </si>
  <si>
    <t>Suraya Binte Khurshid</t>
  </si>
  <si>
    <t>Bright Arowny Zaman</t>
  </si>
  <si>
    <t>Zubaira Islam Sara</t>
  </si>
  <si>
    <t>Kazi Md. Saddam Hossain</t>
  </si>
  <si>
    <t>Monika Akther</t>
  </si>
  <si>
    <t>Tasnia karim Ansari</t>
  </si>
  <si>
    <t>Rafi Mudabbir</t>
  </si>
  <si>
    <t>Suhayla Hossain Shemonti</t>
  </si>
  <si>
    <t>Humyra Binte Rafiq Razin</t>
  </si>
  <si>
    <t>Md. Sakib Chowdhury</t>
  </si>
  <si>
    <t>Sanjida Binte Jalal</t>
  </si>
  <si>
    <t>Wahidur Rahman</t>
  </si>
  <si>
    <t>Jayed -Bin- Zakir</t>
  </si>
  <si>
    <t>Nigar Sultana Anni</t>
  </si>
  <si>
    <t>Tasfia Rahman</t>
  </si>
  <si>
    <t>Sarjanul Islam Arpon</t>
  </si>
  <si>
    <t>Sara Jabin</t>
  </si>
  <si>
    <t>Tashfat Fatema</t>
  </si>
  <si>
    <t>Tanjila Khan Mim</t>
  </si>
  <si>
    <t>Simran Binte Kabir</t>
  </si>
  <si>
    <t>Mahin Mustafiz Sami</t>
  </si>
  <si>
    <t>Sifat Ara</t>
  </si>
  <si>
    <t>Ashabori Mayurakkhi</t>
  </si>
  <si>
    <t>Nahid -Uz- Zaman</t>
  </si>
  <si>
    <t>Sadia Afrin Pinky</t>
  </si>
  <si>
    <t>Saieef Sarower Sunny</t>
  </si>
  <si>
    <t>Sabrina Sarwar</t>
  </si>
  <si>
    <t>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</si>
</sst>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1" fontId="0" fillId="0" borderId="0" xfId="0" applyNumberFormat="1" applyFont="1" applyAlignment="1"/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GradeSheet!$F$42:$F$53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GradeSheet!$G$42:$G$53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40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12"/>
  <sheetViews>
    <sheetView tabSelected="1" topLeftCell="A10" workbookViewId="0">
      <selection activeCell="P9" sqref="P9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5" t="s">
        <v>64</v>
      </c>
      <c r="H2" s="56"/>
      <c r="I2" s="12" t="s">
        <v>26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5" t="s">
        <v>65</v>
      </c>
      <c r="H3" s="56"/>
      <c r="I3" s="12" t="s">
        <v>28</v>
      </c>
      <c r="J3" s="13" t="s">
        <v>63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5" t="s">
        <v>61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306 [Algorithms Lab] (Section 2) [Semester - Summer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B42</f>
        <v>Attendance</v>
      </c>
      <c r="O8" s="17" t="str">
        <f>B43</f>
        <v>Quiz</v>
      </c>
      <c r="P8" s="18" t="str">
        <f>B44</f>
        <v>Assignments</v>
      </c>
      <c r="Q8" s="19" t="str">
        <f>B45</f>
        <v>Lab</v>
      </c>
      <c r="R8" s="19" t="str">
        <f>B46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2" t="s">
        <v>32</v>
      </c>
      <c r="C9" s="42" t="s">
        <v>33</v>
      </c>
      <c r="D9" s="43" t="str">
        <f>CONCATENATE($B$42," (", $C$42,")")</f>
        <v>Attendance (10)</v>
      </c>
      <c r="E9" s="42" t="str">
        <f>CONCATENATE($B$43," (", $C$43,")")</f>
        <v>Quiz (20)</v>
      </c>
      <c r="F9" s="44" t="str">
        <f>CONCATENATE($B$44," (", $C$44,")")</f>
        <v>Assignments (20)</v>
      </c>
      <c r="G9" s="42" t="str">
        <f>CONCATENATE($B$45," (", $C$45,")")</f>
        <v>Lab (20)</v>
      </c>
      <c r="H9" s="42" t="str">
        <f>CONCATENATE($B$46," (", $C$46,")")</f>
        <v>Final Exam (30)</v>
      </c>
      <c r="I9" s="43" t="s">
        <v>34</v>
      </c>
      <c r="J9" s="43" t="s">
        <v>35</v>
      </c>
      <c r="K9" s="43" t="s">
        <v>36</v>
      </c>
      <c r="L9" s="21"/>
      <c r="M9" s="21"/>
      <c r="N9" s="22">
        <f>C42</f>
        <v>10</v>
      </c>
      <c r="O9" s="22">
        <f>C43</f>
        <v>20</v>
      </c>
      <c r="P9" s="22">
        <f>C44</f>
        <v>20</v>
      </c>
      <c r="Q9" s="22">
        <f>C45</f>
        <v>20</v>
      </c>
      <c r="R9" s="22">
        <f>C46</f>
        <v>30</v>
      </c>
      <c r="S9" s="42" t="s">
        <v>32</v>
      </c>
      <c r="T9" s="23" t="s">
        <v>33</v>
      </c>
      <c r="U9" s="21"/>
      <c r="V9" s="21"/>
      <c r="W9" s="21"/>
    </row>
    <row r="10" spans="1:23" ht="15.75" customHeight="1">
      <c r="A10" s="40">
        <v>1</v>
      </c>
      <c r="B10" s="40">
        <f t="shared" ref="B10:B38" si="0">S10</f>
        <v>151014006</v>
      </c>
      <c r="C10" s="50" t="str">
        <f t="shared" ref="C10:C38" si="1">T10</f>
        <v>Sanzida Akter</v>
      </c>
      <c r="D10" s="27">
        <f t="shared" ref="D10:D38" si="2">N10</f>
        <v>5</v>
      </c>
      <c r="E10" s="45">
        <f>O10</f>
        <v>0</v>
      </c>
      <c r="F10" s="45">
        <f t="shared" ref="F10:F38" si="3">P10</f>
        <v>12</v>
      </c>
      <c r="G10" s="46">
        <f t="shared" ref="G10:G38" si="4">Q10</f>
        <v>0</v>
      </c>
      <c r="H10" s="46">
        <f t="shared" ref="H10:H38" si="5">R10</f>
        <v>0</v>
      </c>
      <c r="I10" s="47">
        <f t="shared" ref="I10:I38" si="6">ROUNDUP(SUM(D10:H10),0)</f>
        <v>17</v>
      </c>
      <c r="J10" s="48">
        <f t="shared" ref="J10:J26" si="7">I10/100</f>
        <v>0.17</v>
      </c>
      <c r="K10" s="49" t="str">
        <f>VLOOKUP(I10,GradingPolicy!$B$2:$C$11,2)</f>
        <v>F (Fail)</v>
      </c>
      <c r="L10" s="3"/>
      <c r="M10" s="3"/>
      <c r="N10" s="27">
        <v>5</v>
      </c>
      <c r="O10" s="27">
        <v>0</v>
      </c>
      <c r="P10" s="27">
        <v>12</v>
      </c>
      <c r="Q10" s="27">
        <v>0</v>
      </c>
      <c r="R10" s="52">
        <v>0</v>
      </c>
      <c r="S10" s="54">
        <v>151014006</v>
      </c>
      <c r="T10" s="53" t="s">
        <v>67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161014017</v>
      </c>
      <c r="C11" s="50" t="str">
        <f t="shared" si="1"/>
        <v>*Kh. Hasib -Uz- Zaman</v>
      </c>
      <c r="D11" s="27">
        <f t="shared" si="2"/>
        <v>0</v>
      </c>
      <c r="E11" s="45">
        <f t="shared" ref="E11:E38" si="8">O11</f>
        <v>0</v>
      </c>
      <c r="F11" s="45">
        <f t="shared" si="3"/>
        <v>0</v>
      </c>
      <c r="G11" s="46">
        <f t="shared" si="4"/>
        <v>0</v>
      </c>
      <c r="H11" s="46">
        <f t="shared" si="5"/>
        <v>0</v>
      </c>
      <c r="I11" s="47">
        <f t="shared" si="6"/>
        <v>0</v>
      </c>
      <c r="J11" s="48">
        <f t="shared" si="7"/>
        <v>0</v>
      </c>
      <c r="K11" s="49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0</v>
      </c>
      <c r="Q11" s="27">
        <v>0</v>
      </c>
      <c r="R11" s="52">
        <v>0</v>
      </c>
      <c r="S11" s="54">
        <v>161014017</v>
      </c>
      <c r="T11" s="53" t="s">
        <v>68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173014022</v>
      </c>
      <c r="C12" s="50" t="str">
        <f t="shared" si="1"/>
        <v>Suraya Binte Khurshid</v>
      </c>
      <c r="D12" s="27">
        <f t="shared" si="2"/>
        <v>10</v>
      </c>
      <c r="E12" s="45">
        <f t="shared" si="8"/>
        <v>13</v>
      </c>
      <c r="F12" s="45">
        <f t="shared" si="3"/>
        <v>13</v>
      </c>
      <c r="G12" s="46">
        <f t="shared" si="4"/>
        <v>15</v>
      </c>
      <c r="H12" s="46">
        <f t="shared" si="5"/>
        <v>20.5</v>
      </c>
      <c r="I12" s="47">
        <f t="shared" si="6"/>
        <v>72</v>
      </c>
      <c r="J12" s="48">
        <f t="shared" si="7"/>
        <v>0.72</v>
      </c>
      <c r="K12" s="49" t="str">
        <f>VLOOKUP(I12,GradingPolicy!$B$2:$C$11,2)</f>
        <v>B (Plain)</v>
      </c>
      <c r="L12" s="3"/>
      <c r="M12" s="3"/>
      <c r="N12" s="27">
        <v>10</v>
      </c>
      <c r="O12" s="27">
        <v>13</v>
      </c>
      <c r="P12" s="27">
        <v>13</v>
      </c>
      <c r="Q12" s="27">
        <v>15</v>
      </c>
      <c r="R12" s="52">
        <v>20.5</v>
      </c>
      <c r="S12" s="54">
        <v>173014022</v>
      </c>
      <c r="T12" s="53" t="s">
        <v>69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173014023</v>
      </c>
      <c r="C13" s="50" t="str">
        <f t="shared" si="1"/>
        <v>Bright Arowny Zaman</v>
      </c>
      <c r="D13" s="27">
        <f t="shared" si="2"/>
        <v>9</v>
      </c>
      <c r="E13" s="45">
        <f t="shared" si="8"/>
        <v>12</v>
      </c>
      <c r="F13" s="45">
        <f t="shared" si="3"/>
        <v>14</v>
      </c>
      <c r="G13" s="46">
        <f t="shared" si="4"/>
        <v>13</v>
      </c>
      <c r="H13" s="46">
        <f t="shared" si="5"/>
        <v>24</v>
      </c>
      <c r="I13" s="47">
        <f t="shared" si="6"/>
        <v>72</v>
      </c>
      <c r="J13" s="48">
        <f t="shared" si="7"/>
        <v>0.72</v>
      </c>
      <c r="K13" s="49" t="str">
        <f>VLOOKUP(I13,GradingPolicy!$B$2:$C$11,2)</f>
        <v>B (Plain)</v>
      </c>
      <c r="L13" s="3"/>
      <c r="M13" s="3"/>
      <c r="N13" s="27">
        <v>9</v>
      </c>
      <c r="O13" s="27">
        <v>12</v>
      </c>
      <c r="P13" s="27">
        <v>14</v>
      </c>
      <c r="Q13" s="27">
        <v>13</v>
      </c>
      <c r="R13" s="52">
        <v>24</v>
      </c>
      <c r="S13" s="54">
        <v>173014023</v>
      </c>
      <c r="T13" s="53" t="s">
        <v>70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181014014</v>
      </c>
      <c r="C14" s="50" t="str">
        <f t="shared" si="1"/>
        <v>Zubaira Islam Sara</v>
      </c>
      <c r="D14" s="27">
        <f t="shared" si="2"/>
        <v>9</v>
      </c>
      <c r="E14" s="45">
        <f t="shared" si="8"/>
        <v>14.5</v>
      </c>
      <c r="F14" s="45">
        <f t="shared" si="3"/>
        <v>13</v>
      </c>
      <c r="G14" s="46">
        <f t="shared" si="4"/>
        <v>14</v>
      </c>
      <c r="H14" s="46">
        <f t="shared" si="5"/>
        <v>21.5</v>
      </c>
      <c r="I14" s="47">
        <f t="shared" si="6"/>
        <v>72</v>
      </c>
      <c r="J14" s="48">
        <f t="shared" si="7"/>
        <v>0.72</v>
      </c>
      <c r="K14" s="49" t="str">
        <f>VLOOKUP(I14,GradingPolicy!$B$2:$C$11,2)</f>
        <v>B (Plain)</v>
      </c>
      <c r="L14" s="3"/>
      <c r="M14" s="3"/>
      <c r="N14" s="27">
        <v>9</v>
      </c>
      <c r="O14" s="27">
        <v>14.5</v>
      </c>
      <c r="P14" s="27">
        <v>13</v>
      </c>
      <c r="Q14" s="27">
        <v>14</v>
      </c>
      <c r="R14" s="52">
        <v>21.5</v>
      </c>
      <c r="S14" s="54">
        <v>181014014</v>
      </c>
      <c r="T14" s="53" t="s">
        <v>71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181014026</v>
      </c>
      <c r="C15" s="50" t="str">
        <f t="shared" si="1"/>
        <v>Kazi Md. Saddam Hossain</v>
      </c>
      <c r="D15" s="27">
        <f t="shared" si="2"/>
        <v>10</v>
      </c>
      <c r="E15" s="45">
        <f t="shared" si="8"/>
        <v>9.5</v>
      </c>
      <c r="F15" s="45">
        <f t="shared" si="3"/>
        <v>14</v>
      </c>
      <c r="G15" s="46">
        <f t="shared" si="4"/>
        <v>8</v>
      </c>
      <c r="H15" s="46">
        <f t="shared" si="5"/>
        <v>23.5</v>
      </c>
      <c r="I15" s="47">
        <f t="shared" si="6"/>
        <v>65</v>
      </c>
      <c r="J15" s="48">
        <f t="shared" si="7"/>
        <v>0.65</v>
      </c>
      <c r="K15" s="49" t="str">
        <f>VLOOKUP(I15,GradingPolicy!$B$2:$C$11,2)</f>
        <v>B- (Minus)</v>
      </c>
      <c r="L15" s="3"/>
      <c r="M15" s="3"/>
      <c r="N15" s="27">
        <v>10</v>
      </c>
      <c r="O15" s="27">
        <v>9.5</v>
      </c>
      <c r="P15" s="27">
        <v>14</v>
      </c>
      <c r="Q15" s="27">
        <v>8</v>
      </c>
      <c r="R15" s="52">
        <v>23.5</v>
      </c>
      <c r="S15" s="54">
        <v>181014026</v>
      </c>
      <c r="T15" s="53" t="s">
        <v>72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181014048</v>
      </c>
      <c r="C16" s="50" t="str">
        <f t="shared" si="1"/>
        <v>Monika Akther</v>
      </c>
      <c r="D16" s="27">
        <f t="shared" si="2"/>
        <v>3</v>
      </c>
      <c r="E16" s="45">
        <f t="shared" si="8"/>
        <v>7</v>
      </c>
      <c r="F16" s="45">
        <f t="shared" si="3"/>
        <v>8</v>
      </c>
      <c r="G16" s="46">
        <f t="shared" si="4"/>
        <v>3</v>
      </c>
      <c r="H16" s="46">
        <f t="shared" si="5"/>
        <v>0</v>
      </c>
      <c r="I16" s="47">
        <f t="shared" si="6"/>
        <v>21</v>
      </c>
      <c r="J16" s="48">
        <f t="shared" si="7"/>
        <v>0.21</v>
      </c>
      <c r="K16" s="49" t="str">
        <f>VLOOKUP(I16,GradingPolicy!$B$2:$C$11,2)</f>
        <v>F (Fail)</v>
      </c>
      <c r="L16" s="3"/>
      <c r="M16" s="3"/>
      <c r="N16" s="27">
        <v>3</v>
      </c>
      <c r="O16" s="27">
        <v>7</v>
      </c>
      <c r="P16" s="27">
        <v>8</v>
      </c>
      <c r="Q16" s="27">
        <v>3</v>
      </c>
      <c r="R16" s="52">
        <v>0</v>
      </c>
      <c r="S16" s="54">
        <v>181014048</v>
      </c>
      <c r="T16" s="53" t="s">
        <v>73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181014064</v>
      </c>
      <c r="C17" s="50" t="str">
        <f t="shared" si="1"/>
        <v>Tasnia karim Ansari</v>
      </c>
      <c r="D17" s="27">
        <f t="shared" si="2"/>
        <v>10</v>
      </c>
      <c r="E17" s="45">
        <f t="shared" si="8"/>
        <v>13</v>
      </c>
      <c r="F17" s="45">
        <f t="shared" si="3"/>
        <v>12</v>
      </c>
      <c r="G17" s="46">
        <f t="shared" si="4"/>
        <v>14</v>
      </c>
      <c r="H17" s="46">
        <f t="shared" si="5"/>
        <v>21</v>
      </c>
      <c r="I17" s="47">
        <f t="shared" si="6"/>
        <v>70</v>
      </c>
      <c r="J17" s="48">
        <f t="shared" si="7"/>
        <v>0.7</v>
      </c>
      <c r="K17" s="49" t="str">
        <f>VLOOKUP(I17,GradingPolicy!$B$2:$C$11,2)</f>
        <v>B (Plain)</v>
      </c>
      <c r="L17" s="3"/>
      <c r="M17" s="3"/>
      <c r="N17" s="27">
        <v>10</v>
      </c>
      <c r="O17" s="27">
        <v>13</v>
      </c>
      <c r="P17" s="27">
        <v>12</v>
      </c>
      <c r="Q17" s="27">
        <v>14</v>
      </c>
      <c r="R17" s="52">
        <v>21</v>
      </c>
      <c r="S17" s="54">
        <v>181014064</v>
      </c>
      <c r="T17" s="53" t="s">
        <v>74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181014065</v>
      </c>
      <c r="C18" s="50" t="str">
        <f t="shared" si="1"/>
        <v>Rafi Mudabbir</v>
      </c>
      <c r="D18" s="27">
        <f t="shared" si="2"/>
        <v>9</v>
      </c>
      <c r="E18" s="45">
        <f t="shared" si="8"/>
        <v>9.5</v>
      </c>
      <c r="F18" s="45">
        <f t="shared" si="3"/>
        <v>13</v>
      </c>
      <c r="G18" s="46">
        <f t="shared" si="4"/>
        <v>3</v>
      </c>
      <c r="H18" s="46">
        <f t="shared" si="5"/>
        <v>21.5</v>
      </c>
      <c r="I18" s="47">
        <f t="shared" si="6"/>
        <v>56</v>
      </c>
      <c r="J18" s="48">
        <f t="shared" si="7"/>
        <v>0.56000000000000005</v>
      </c>
      <c r="K18" s="49" t="str">
        <f>VLOOKUP(I18,GradingPolicy!$B$2:$C$11,2)</f>
        <v>C (Plain)</v>
      </c>
      <c r="L18" s="3"/>
      <c r="M18" s="3"/>
      <c r="N18" s="27">
        <v>9</v>
      </c>
      <c r="O18" s="27">
        <v>9.5</v>
      </c>
      <c r="P18" s="27">
        <v>13</v>
      </c>
      <c r="Q18" s="27">
        <v>3</v>
      </c>
      <c r="R18" s="52">
        <v>21.5</v>
      </c>
      <c r="S18" s="54">
        <v>181014065</v>
      </c>
      <c r="T18" s="53" t="s">
        <v>75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181014067</v>
      </c>
      <c r="C19" s="50" t="str">
        <f t="shared" si="1"/>
        <v>Suhayla Hossain Shemonti</v>
      </c>
      <c r="D19" s="27">
        <f t="shared" si="2"/>
        <v>9</v>
      </c>
      <c r="E19" s="45">
        <f t="shared" si="8"/>
        <v>9</v>
      </c>
      <c r="F19" s="45">
        <f t="shared" si="3"/>
        <v>13</v>
      </c>
      <c r="G19" s="46">
        <f t="shared" si="4"/>
        <v>12</v>
      </c>
      <c r="H19" s="46">
        <f t="shared" si="5"/>
        <v>22.5</v>
      </c>
      <c r="I19" s="47">
        <f t="shared" si="6"/>
        <v>66</v>
      </c>
      <c r="J19" s="48">
        <f t="shared" si="7"/>
        <v>0.66</v>
      </c>
      <c r="K19" s="49" t="str">
        <f>VLOOKUP(I19,GradingPolicy!$B$2:$C$11,2)</f>
        <v>B- (Minus)</v>
      </c>
      <c r="L19" s="3"/>
      <c r="M19" s="3"/>
      <c r="N19" s="27">
        <v>9</v>
      </c>
      <c r="O19" s="27">
        <v>9</v>
      </c>
      <c r="P19" s="27">
        <v>13</v>
      </c>
      <c r="Q19" s="27">
        <v>12</v>
      </c>
      <c r="R19" s="52">
        <v>22.5</v>
      </c>
      <c r="S19" s="54">
        <v>181014067</v>
      </c>
      <c r="T19" s="53" t="s">
        <v>76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181014081</v>
      </c>
      <c r="C20" s="50" t="str">
        <f t="shared" si="1"/>
        <v>Humyra Binte Rafiq Razin</v>
      </c>
      <c r="D20" s="27">
        <f t="shared" si="2"/>
        <v>10</v>
      </c>
      <c r="E20" s="45">
        <f t="shared" si="8"/>
        <v>12</v>
      </c>
      <c r="F20" s="45">
        <f t="shared" si="3"/>
        <v>17</v>
      </c>
      <c r="G20" s="46">
        <f t="shared" si="4"/>
        <v>5</v>
      </c>
      <c r="H20" s="46">
        <f t="shared" si="5"/>
        <v>21</v>
      </c>
      <c r="I20" s="47">
        <f t="shared" si="6"/>
        <v>65</v>
      </c>
      <c r="J20" s="48">
        <f t="shared" si="7"/>
        <v>0.65</v>
      </c>
      <c r="K20" s="49" t="str">
        <f>VLOOKUP(I20,GradingPolicy!$B$2:$C$11,2)</f>
        <v>B- (Minus)</v>
      </c>
      <c r="L20" s="3"/>
      <c r="M20" s="3"/>
      <c r="N20" s="27">
        <v>10</v>
      </c>
      <c r="O20" s="27">
        <v>12</v>
      </c>
      <c r="P20" s="27">
        <v>17</v>
      </c>
      <c r="Q20" s="27">
        <v>5</v>
      </c>
      <c r="R20" s="52">
        <v>21</v>
      </c>
      <c r="S20" s="54">
        <v>181014081</v>
      </c>
      <c r="T20" s="53" t="s">
        <v>77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181014127</v>
      </c>
      <c r="C21" s="50" t="str">
        <f t="shared" si="1"/>
        <v>Md. Sakib Chowdhury</v>
      </c>
      <c r="D21" s="27">
        <f t="shared" si="2"/>
        <v>10</v>
      </c>
      <c r="E21" s="45">
        <f t="shared" si="8"/>
        <v>15</v>
      </c>
      <c r="F21" s="45">
        <f t="shared" si="3"/>
        <v>17</v>
      </c>
      <c r="G21" s="46">
        <f t="shared" si="4"/>
        <v>18</v>
      </c>
      <c r="H21" s="46">
        <f t="shared" si="5"/>
        <v>23</v>
      </c>
      <c r="I21" s="47">
        <f t="shared" si="6"/>
        <v>83</v>
      </c>
      <c r="J21" s="48">
        <f t="shared" si="7"/>
        <v>0.83</v>
      </c>
      <c r="K21" s="49" t="str">
        <f>VLOOKUP(I21,GradingPolicy!$B$2:$C$11,2)</f>
        <v>A- (Minus)</v>
      </c>
      <c r="L21" s="3"/>
      <c r="M21" s="3"/>
      <c r="N21" s="27">
        <v>10</v>
      </c>
      <c r="O21" s="27">
        <v>15</v>
      </c>
      <c r="P21" s="27">
        <v>17</v>
      </c>
      <c r="Q21" s="27">
        <v>18</v>
      </c>
      <c r="R21" s="52">
        <v>23</v>
      </c>
      <c r="S21" s="54">
        <v>181014127</v>
      </c>
      <c r="T21" s="53" t="s">
        <v>78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182014040</v>
      </c>
      <c r="C22" s="50" t="str">
        <f t="shared" si="1"/>
        <v>Sanjida Binte Jalal</v>
      </c>
      <c r="D22" s="27">
        <f t="shared" si="2"/>
        <v>9</v>
      </c>
      <c r="E22" s="45">
        <f t="shared" si="8"/>
        <v>5</v>
      </c>
      <c r="F22" s="45">
        <f t="shared" si="3"/>
        <v>15</v>
      </c>
      <c r="G22" s="46">
        <f t="shared" si="4"/>
        <v>9</v>
      </c>
      <c r="H22" s="46">
        <f t="shared" si="5"/>
        <v>4.5</v>
      </c>
      <c r="I22" s="47">
        <f t="shared" si="6"/>
        <v>43</v>
      </c>
      <c r="J22" s="48">
        <f t="shared" si="7"/>
        <v>0.43</v>
      </c>
      <c r="K22" s="49" t="str">
        <f>VLOOKUP(I22,GradingPolicy!$B$2:$C$11,2)</f>
        <v>F (Fail)</v>
      </c>
      <c r="L22" s="3"/>
      <c r="M22" s="3"/>
      <c r="N22" s="27">
        <v>9</v>
      </c>
      <c r="O22" s="27">
        <v>5</v>
      </c>
      <c r="P22" s="27">
        <v>15</v>
      </c>
      <c r="Q22" s="27">
        <v>9</v>
      </c>
      <c r="R22" s="52">
        <v>4.5</v>
      </c>
      <c r="S22" s="54">
        <v>182014040</v>
      </c>
      <c r="T22" s="53" t="s">
        <v>79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182014048</v>
      </c>
      <c r="C23" s="50" t="str">
        <f t="shared" si="1"/>
        <v>Wahidur Rahman</v>
      </c>
      <c r="D23" s="27">
        <f t="shared" si="2"/>
        <v>9</v>
      </c>
      <c r="E23" s="45">
        <f t="shared" si="8"/>
        <v>9.5</v>
      </c>
      <c r="F23" s="45">
        <f t="shared" si="3"/>
        <v>13</v>
      </c>
      <c r="G23" s="46">
        <f t="shared" si="4"/>
        <v>8</v>
      </c>
      <c r="H23" s="46">
        <f t="shared" si="5"/>
        <v>11</v>
      </c>
      <c r="I23" s="47">
        <f t="shared" si="6"/>
        <v>51</v>
      </c>
      <c r="J23" s="48">
        <f t="shared" si="7"/>
        <v>0.51</v>
      </c>
      <c r="K23" s="49" t="str">
        <f>VLOOKUP(I23,GradingPolicy!$B$2:$C$11,2)</f>
        <v>D (Plain)</v>
      </c>
      <c r="L23" s="3"/>
      <c r="M23" s="3"/>
      <c r="N23" s="27">
        <v>9</v>
      </c>
      <c r="O23" s="27">
        <v>9.5</v>
      </c>
      <c r="P23" s="27">
        <v>13</v>
      </c>
      <c r="Q23" s="27">
        <v>8</v>
      </c>
      <c r="R23" s="52">
        <v>11</v>
      </c>
      <c r="S23" s="54">
        <v>182014048</v>
      </c>
      <c r="T23" s="53" t="s">
        <v>80</v>
      </c>
      <c r="U23" s="3"/>
      <c r="V23" s="3"/>
      <c r="W23" s="3"/>
    </row>
    <row r="24" spans="1:23" ht="15.75" customHeight="1">
      <c r="A24" s="40">
        <v>15</v>
      </c>
      <c r="B24" s="40">
        <f t="shared" si="0"/>
        <v>182014079</v>
      </c>
      <c r="C24" s="50" t="str">
        <f t="shared" si="1"/>
        <v>Jayed -Bin- Zakir</v>
      </c>
      <c r="D24" s="27">
        <f t="shared" si="2"/>
        <v>8</v>
      </c>
      <c r="E24" s="45">
        <f t="shared" si="8"/>
        <v>12</v>
      </c>
      <c r="F24" s="45">
        <f t="shared" si="3"/>
        <v>14</v>
      </c>
      <c r="G24" s="46">
        <f t="shared" si="4"/>
        <v>5</v>
      </c>
      <c r="H24" s="46">
        <f t="shared" si="5"/>
        <v>22</v>
      </c>
      <c r="I24" s="47">
        <f t="shared" si="6"/>
        <v>61</v>
      </c>
      <c r="J24" s="48">
        <f t="shared" si="7"/>
        <v>0.61</v>
      </c>
      <c r="K24" s="49" t="str">
        <f>VLOOKUP(I24,GradingPolicy!$B$2:$C$11,2)</f>
        <v>C+ (Plus)</v>
      </c>
      <c r="L24" s="3"/>
      <c r="M24" s="3"/>
      <c r="N24" s="27">
        <v>8</v>
      </c>
      <c r="O24" s="27">
        <v>12</v>
      </c>
      <c r="P24" s="27">
        <v>14</v>
      </c>
      <c r="Q24" s="27">
        <v>5</v>
      </c>
      <c r="R24" s="52">
        <v>22</v>
      </c>
      <c r="S24" s="54">
        <v>182014079</v>
      </c>
      <c r="T24" s="53" t="s">
        <v>81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183014006</v>
      </c>
      <c r="C25" s="50" t="str">
        <f t="shared" si="1"/>
        <v>Nigar Sultana Anni</v>
      </c>
      <c r="D25" s="27">
        <f t="shared" si="2"/>
        <v>10</v>
      </c>
      <c r="E25" s="45">
        <f t="shared" si="8"/>
        <v>16</v>
      </c>
      <c r="F25" s="45">
        <f t="shared" si="3"/>
        <v>17</v>
      </c>
      <c r="G25" s="46">
        <f t="shared" si="4"/>
        <v>17</v>
      </c>
      <c r="H25" s="46">
        <f t="shared" si="5"/>
        <v>24.5</v>
      </c>
      <c r="I25" s="47">
        <f t="shared" si="6"/>
        <v>85</v>
      </c>
      <c r="J25" s="48">
        <f t="shared" si="7"/>
        <v>0.85</v>
      </c>
      <c r="K25" s="49" t="str">
        <f>VLOOKUP(I25,GradingPolicy!$B$2:$C$11,2)</f>
        <v>A (Plain)</v>
      </c>
      <c r="L25" s="3"/>
      <c r="M25" s="3"/>
      <c r="N25" s="27">
        <v>10</v>
      </c>
      <c r="O25" s="27">
        <v>16</v>
      </c>
      <c r="P25" s="27">
        <v>17</v>
      </c>
      <c r="Q25" s="27">
        <v>17</v>
      </c>
      <c r="R25" s="52">
        <v>24.5</v>
      </c>
      <c r="S25" s="54">
        <v>183014006</v>
      </c>
      <c r="T25" s="53" t="s">
        <v>82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191014005</v>
      </c>
      <c r="C26" s="50" t="str">
        <f t="shared" si="1"/>
        <v>Tasfia Rahman</v>
      </c>
      <c r="D26" s="27">
        <f t="shared" si="2"/>
        <v>10</v>
      </c>
      <c r="E26" s="45">
        <f t="shared" si="8"/>
        <v>13</v>
      </c>
      <c r="F26" s="45">
        <f t="shared" si="3"/>
        <v>15</v>
      </c>
      <c r="G26" s="46">
        <f t="shared" si="4"/>
        <v>15</v>
      </c>
      <c r="H26" s="46">
        <f t="shared" si="5"/>
        <v>18.5</v>
      </c>
      <c r="I26" s="47">
        <f t="shared" si="6"/>
        <v>72</v>
      </c>
      <c r="J26" s="48">
        <f t="shared" si="7"/>
        <v>0.72</v>
      </c>
      <c r="K26" s="49" t="str">
        <f>VLOOKUP(I26,GradingPolicy!$B$2:$C$11,2)</f>
        <v>B (Plain)</v>
      </c>
      <c r="L26" s="3"/>
      <c r="M26" s="3"/>
      <c r="N26" s="27">
        <v>10</v>
      </c>
      <c r="O26" s="27">
        <v>13</v>
      </c>
      <c r="P26" s="27">
        <v>15</v>
      </c>
      <c r="Q26" s="27">
        <v>15</v>
      </c>
      <c r="R26" s="52">
        <v>18.5</v>
      </c>
      <c r="S26" s="54">
        <v>191014005</v>
      </c>
      <c r="T26" s="53" t="s">
        <v>83</v>
      </c>
      <c r="U26" s="3"/>
      <c r="V26" s="3"/>
      <c r="W26" s="3"/>
    </row>
    <row r="27" spans="1:23" s="39" customFormat="1" ht="15.75" customHeight="1">
      <c r="A27" s="41">
        <v>18</v>
      </c>
      <c r="B27" s="40">
        <f t="shared" si="0"/>
        <v>191014008</v>
      </c>
      <c r="C27" s="50" t="str">
        <f t="shared" si="1"/>
        <v>Sarjanul Islam Arpon</v>
      </c>
      <c r="D27" s="27">
        <f t="shared" si="2"/>
        <v>6</v>
      </c>
      <c r="E27" s="45">
        <f t="shared" si="8"/>
        <v>3.5</v>
      </c>
      <c r="F27" s="45">
        <f t="shared" si="3"/>
        <v>0</v>
      </c>
      <c r="G27" s="46">
        <f t="shared" si="4"/>
        <v>0</v>
      </c>
      <c r="H27" s="46">
        <f t="shared" si="5"/>
        <v>0</v>
      </c>
      <c r="I27" s="47">
        <f t="shared" si="6"/>
        <v>10</v>
      </c>
      <c r="J27" s="48">
        <f t="shared" ref="J27:J36" si="9">I27/100</f>
        <v>0.1</v>
      </c>
      <c r="K27" s="49" t="str">
        <f>VLOOKUP(I27,GradingPolicy!$B$2:$C$11,2)</f>
        <v>F (Fail)</v>
      </c>
      <c r="L27" s="3"/>
      <c r="M27" s="3"/>
      <c r="N27" s="27">
        <v>6</v>
      </c>
      <c r="O27" s="27">
        <v>3.5</v>
      </c>
      <c r="P27" s="27">
        <v>0</v>
      </c>
      <c r="Q27" s="27">
        <v>0</v>
      </c>
      <c r="R27" s="52">
        <v>0</v>
      </c>
      <c r="S27" s="54">
        <v>191014008</v>
      </c>
      <c r="T27" s="53" t="s">
        <v>84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191014017</v>
      </c>
      <c r="C28" s="50" t="str">
        <f t="shared" si="1"/>
        <v>Sara Jabin</v>
      </c>
      <c r="D28" s="27">
        <f t="shared" si="2"/>
        <v>10</v>
      </c>
      <c r="E28" s="45">
        <f t="shared" si="8"/>
        <v>12.5</v>
      </c>
      <c r="F28" s="45">
        <f t="shared" si="3"/>
        <v>13</v>
      </c>
      <c r="G28" s="46">
        <f t="shared" si="4"/>
        <v>14</v>
      </c>
      <c r="H28" s="46">
        <f t="shared" si="5"/>
        <v>22.5</v>
      </c>
      <c r="I28" s="47">
        <f t="shared" si="6"/>
        <v>72</v>
      </c>
      <c r="J28" s="48">
        <f t="shared" si="9"/>
        <v>0.72</v>
      </c>
      <c r="K28" s="49" t="str">
        <f>VLOOKUP(I28,GradingPolicy!$B$2:$C$11,2)</f>
        <v>B (Plain)</v>
      </c>
      <c r="L28" s="3"/>
      <c r="M28" s="3"/>
      <c r="N28" s="27">
        <v>10</v>
      </c>
      <c r="O28" s="27">
        <v>12.5</v>
      </c>
      <c r="P28" s="27">
        <v>13</v>
      </c>
      <c r="Q28" s="27">
        <v>14</v>
      </c>
      <c r="R28" s="52">
        <v>22.5</v>
      </c>
      <c r="S28" s="54">
        <v>191014017</v>
      </c>
      <c r="T28" s="53" t="s">
        <v>85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191014020</v>
      </c>
      <c r="C29" s="50" t="str">
        <f t="shared" si="1"/>
        <v>Tashfat Fatema</v>
      </c>
      <c r="D29" s="27">
        <f t="shared" si="2"/>
        <v>10</v>
      </c>
      <c r="E29" s="45">
        <f t="shared" si="8"/>
        <v>16.5</v>
      </c>
      <c r="F29" s="45">
        <f t="shared" si="3"/>
        <v>16</v>
      </c>
      <c r="G29" s="46">
        <f t="shared" si="4"/>
        <v>17</v>
      </c>
      <c r="H29" s="46">
        <f t="shared" si="5"/>
        <v>26</v>
      </c>
      <c r="I29" s="47">
        <f t="shared" si="6"/>
        <v>86</v>
      </c>
      <c r="J29" s="48">
        <f t="shared" si="9"/>
        <v>0.86</v>
      </c>
      <c r="K29" s="49" t="str">
        <f>VLOOKUP(I29,GradingPolicy!$B$2:$C$11,2)</f>
        <v>A (Plain)</v>
      </c>
      <c r="L29" s="3"/>
      <c r="M29" s="3"/>
      <c r="N29" s="27">
        <v>10</v>
      </c>
      <c r="O29" s="27">
        <v>16.5</v>
      </c>
      <c r="P29" s="27">
        <v>16</v>
      </c>
      <c r="Q29" s="27">
        <v>17</v>
      </c>
      <c r="R29" s="52">
        <v>26</v>
      </c>
      <c r="S29" s="54">
        <v>191014020</v>
      </c>
      <c r="T29" s="53" t="s">
        <v>86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191014034</v>
      </c>
      <c r="C30" s="50" t="str">
        <f t="shared" si="1"/>
        <v>Tanjila Khan Mim</v>
      </c>
      <c r="D30" s="27">
        <f t="shared" si="2"/>
        <v>10</v>
      </c>
      <c r="E30" s="45">
        <f t="shared" si="8"/>
        <v>10</v>
      </c>
      <c r="F30" s="45">
        <f t="shared" si="3"/>
        <v>15</v>
      </c>
      <c r="G30" s="46">
        <f t="shared" si="4"/>
        <v>12</v>
      </c>
      <c r="H30" s="46">
        <f t="shared" si="5"/>
        <v>22.5</v>
      </c>
      <c r="I30" s="47">
        <f t="shared" si="6"/>
        <v>70</v>
      </c>
      <c r="J30" s="48">
        <f t="shared" si="9"/>
        <v>0.7</v>
      </c>
      <c r="K30" s="49" t="str">
        <f>VLOOKUP(I30,GradingPolicy!$B$2:$C$11,2)</f>
        <v>B (Plain)</v>
      </c>
      <c r="L30" s="3"/>
      <c r="M30" s="3"/>
      <c r="N30" s="27">
        <v>10</v>
      </c>
      <c r="O30" s="27">
        <v>10</v>
      </c>
      <c r="P30" s="27">
        <v>15</v>
      </c>
      <c r="Q30" s="27">
        <v>12</v>
      </c>
      <c r="R30" s="52">
        <v>22.5</v>
      </c>
      <c r="S30" s="54">
        <v>191014034</v>
      </c>
      <c r="T30" s="53" t="s">
        <v>87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191014041</v>
      </c>
      <c r="C31" s="50" t="str">
        <f t="shared" si="1"/>
        <v>Simran Binte Kabir</v>
      </c>
      <c r="D31" s="27">
        <f t="shared" si="2"/>
        <v>10</v>
      </c>
      <c r="E31" s="45">
        <f t="shared" si="8"/>
        <v>14</v>
      </c>
      <c r="F31" s="45">
        <f t="shared" si="3"/>
        <v>15</v>
      </c>
      <c r="G31" s="46">
        <f t="shared" si="4"/>
        <v>14</v>
      </c>
      <c r="H31" s="46">
        <f t="shared" si="5"/>
        <v>22.5</v>
      </c>
      <c r="I31" s="47">
        <f t="shared" si="6"/>
        <v>76</v>
      </c>
      <c r="J31" s="48">
        <f t="shared" si="9"/>
        <v>0.76</v>
      </c>
      <c r="K31" s="49" t="str">
        <f>VLOOKUP(I31,GradingPolicy!$B$2:$C$11,2)</f>
        <v>B+ (Plus)</v>
      </c>
      <c r="L31" s="3"/>
      <c r="M31" s="3"/>
      <c r="N31" s="27">
        <v>10</v>
      </c>
      <c r="O31" s="27">
        <v>14</v>
      </c>
      <c r="P31" s="27">
        <v>15</v>
      </c>
      <c r="Q31" s="27">
        <v>14</v>
      </c>
      <c r="R31" s="52">
        <v>22.5</v>
      </c>
      <c r="S31" s="54">
        <v>191014041</v>
      </c>
      <c r="T31" s="53" t="s">
        <v>88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191014045</v>
      </c>
      <c r="C32" s="50" t="str">
        <f t="shared" si="1"/>
        <v>Mahin Mustafiz Sami</v>
      </c>
      <c r="D32" s="27">
        <f t="shared" si="2"/>
        <v>10</v>
      </c>
      <c r="E32" s="45">
        <f t="shared" si="8"/>
        <v>14</v>
      </c>
      <c r="F32" s="45">
        <f t="shared" si="3"/>
        <v>19</v>
      </c>
      <c r="G32" s="46">
        <f t="shared" si="4"/>
        <v>17</v>
      </c>
      <c r="H32" s="46">
        <f t="shared" si="5"/>
        <v>25</v>
      </c>
      <c r="I32" s="47">
        <f t="shared" si="6"/>
        <v>85</v>
      </c>
      <c r="J32" s="48">
        <f t="shared" si="9"/>
        <v>0.85</v>
      </c>
      <c r="K32" s="49" t="str">
        <f>VLOOKUP(I32,GradingPolicy!$B$2:$C$11,2)</f>
        <v>A (Plain)</v>
      </c>
      <c r="L32" s="3"/>
      <c r="M32" s="3"/>
      <c r="N32" s="27">
        <v>10</v>
      </c>
      <c r="O32" s="27">
        <v>14</v>
      </c>
      <c r="P32" s="27">
        <v>19</v>
      </c>
      <c r="Q32" s="27">
        <v>17</v>
      </c>
      <c r="R32" s="52">
        <v>25</v>
      </c>
      <c r="S32" s="54">
        <v>191014045</v>
      </c>
      <c r="T32" s="53" t="s">
        <v>89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191014057</v>
      </c>
      <c r="C33" s="50" t="str">
        <f t="shared" si="1"/>
        <v>Sifat Ara</v>
      </c>
      <c r="D33" s="27">
        <f t="shared" si="2"/>
        <v>10</v>
      </c>
      <c r="E33" s="45">
        <f t="shared" si="8"/>
        <v>12.5</v>
      </c>
      <c r="F33" s="45">
        <f t="shared" si="3"/>
        <v>17</v>
      </c>
      <c r="G33" s="46">
        <f t="shared" si="4"/>
        <v>13</v>
      </c>
      <c r="H33" s="46">
        <f t="shared" si="5"/>
        <v>22</v>
      </c>
      <c r="I33" s="47">
        <f t="shared" si="6"/>
        <v>75</v>
      </c>
      <c r="J33" s="48">
        <f t="shared" si="9"/>
        <v>0.75</v>
      </c>
      <c r="K33" s="49" t="str">
        <f>VLOOKUP(I33,GradingPolicy!$B$2:$C$11,2)</f>
        <v>B+ (Plus)</v>
      </c>
      <c r="L33" s="3"/>
      <c r="M33" s="3"/>
      <c r="N33" s="27">
        <v>10</v>
      </c>
      <c r="O33" s="27">
        <v>12.5</v>
      </c>
      <c r="P33" s="27">
        <v>17</v>
      </c>
      <c r="Q33" s="27">
        <v>13</v>
      </c>
      <c r="R33" s="52">
        <v>22</v>
      </c>
      <c r="S33" s="54">
        <v>191014057</v>
      </c>
      <c r="T33" s="53" t="s">
        <v>90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191014061</v>
      </c>
      <c r="C34" s="50" t="str">
        <f t="shared" si="1"/>
        <v>Ashabori Mayurakkhi</v>
      </c>
      <c r="D34" s="27">
        <f t="shared" si="2"/>
        <v>9</v>
      </c>
      <c r="E34" s="45">
        <f t="shared" si="8"/>
        <v>13.5</v>
      </c>
      <c r="F34" s="45">
        <f t="shared" si="3"/>
        <v>16</v>
      </c>
      <c r="G34" s="46">
        <f t="shared" si="4"/>
        <v>14</v>
      </c>
      <c r="H34" s="46">
        <f t="shared" si="5"/>
        <v>20.5</v>
      </c>
      <c r="I34" s="47">
        <f t="shared" si="6"/>
        <v>73</v>
      </c>
      <c r="J34" s="48">
        <f t="shared" si="9"/>
        <v>0.73</v>
      </c>
      <c r="K34" s="49" t="str">
        <f>VLOOKUP(I34,GradingPolicy!$B$2:$C$11,2)</f>
        <v>B (Plain)</v>
      </c>
      <c r="L34" s="3"/>
      <c r="M34" s="3"/>
      <c r="N34" s="27">
        <v>9</v>
      </c>
      <c r="O34" s="27">
        <v>13.5</v>
      </c>
      <c r="P34" s="27">
        <v>16</v>
      </c>
      <c r="Q34" s="27">
        <v>14</v>
      </c>
      <c r="R34" s="52">
        <v>20.5</v>
      </c>
      <c r="S34" s="54">
        <v>191014061</v>
      </c>
      <c r="T34" s="53" t="s">
        <v>91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191014067</v>
      </c>
      <c r="C35" s="50" t="str">
        <f t="shared" si="1"/>
        <v>Nahid -Uz- Zaman</v>
      </c>
      <c r="D35" s="27">
        <f t="shared" si="2"/>
        <v>10</v>
      </c>
      <c r="E35" s="45">
        <f t="shared" si="8"/>
        <v>18.5</v>
      </c>
      <c r="F35" s="45">
        <f t="shared" si="3"/>
        <v>18</v>
      </c>
      <c r="G35" s="46">
        <f t="shared" si="4"/>
        <v>19</v>
      </c>
      <c r="H35" s="46">
        <f t="shared" si="5"/>
        <v>28.5</v>
      </c>
      <c r="I35" s="47">
        <f t="shared" si="6"/>
        <v>94</v>
      </c>
      <c r="J35" s="48">
        <f t="shared" si="9"/>
        <v>0.94</v>
      </c>
      <c r="K35" s="49" t="str">
        <f>VLOOKUP(I35,GradingPolicy!$B$2:$C$11,2)</f>
        <v>A (Plain)</v>
      </c>
      <c r="L35" s="3"/>
      <c r="M35" s="3"/>
      <c r="N35" s="27">
        <v>10</v>
      </c>
      <c r="O35" s="27">
        <v>18.5</v>
      </c>
      <c r="P35" s="27">
        <v>18</v>
      </c>
      <c r="Q35" s="27">
        <v>19</v>
      </c>
      <c r="R35" s="52">
        <v>28.5</v>
      </c>
      <c r="S35" s="54">
        <v>191014067</v>
      </c>
      <c r="T35" s="53" t="s">
        <v>92</v>
      </c>
      <c r="U35" s="3"/>
      <c r="V35" s="3"/>
      <c r="W35" s="3"/>
    </row>
    <row r="36" spans="1:23" s="39" customFormat="1" ht="15.75" customHeight="1">
      <c r="A36" s="40">
        <v>27</v>
      </c>
      <c r="B36" s="40">
        <f t="shared" si="0"/>
        <v>191014077</v>
      </c>
      <c r="C36" s="50" t="str">
        <f t="shared" si="1"/>
        <v>Sadia Afrin Pinky</v>
      </c>
      <c r="D36" s="27">
        <f t="shared" si="2"/>
        <v>10</v>
      </c>
      <c r="E36" s="45">
        <f t="shared" si="8"/>
        <v>12</v>
      </c>
      <c r="F36" s="45">
        <f t="shared" si="3"/>
        <v>16</v>
      </c>
      <c r="G36" s="46">
        <f t="shared" si="4"/>
        <v>14</v>
      </c>
      <c r="H36" s="46">
        <f t="shared" si="5"/>
        <v>24</v>
      </c>
      <c r="I36" s="47">
        <f t="shared" si="6"/>
        <v>76</v>
      </c>
      <c r="J36" s="48">
        <f t="shared" si="9"/>
        <v>0.76</v>
      </c>
      <c r="K36" s="49" t="str">
        <f>VLOOKUP(I36,GradingPolicy!$B$2:$C$11,2)</f>
        <v>B+ (Plus)</v>
      </c>
      <c r="L36" s="3"/>
      <c r="M36" s="3"/>
      <c r="N36" s="27">
        <v>10</v>
      </c>
      <c r="O36" s="27">
        <v>12</v>
      </c>
      <c r="P36" s="27">
        <v>16</v>
      </c>
      <c r="Q36" s="27">
        <v>14</v>
      </c>
      <c r="R36" s="52">
        <v>24</v>
      </c>
      <c r="S36" s="54">
        <v>191014077</v>
      </c>
      <c r="T36" s="53" t="s">
        <v>93</v>
      </c>
      <c r="U36" s="3"/>
      <c r="V36" s="3"/>
      <c r="W36" s="3"/>
    </row>
    <row r="37" spans="1:23" s="51" customFormat="1" ht="15.75" customHeight="1">
      <c r="A37" s="41">
        <v>28</v>
      </c>
      <c r="B37" s="40">
        <f t="shared" si="0"/>
        <v>191014078</v>
      </c>
      <c r="C37" s="50" t="str">
        <f t="shared" si="1"/>
        <v>Saieef Sarower Sunny</v>
      </c>
      <c r="D37" s="27">
        <f t="shared" si="2"/>
        <v>10</v>
      </c>
      <c r="E37" s="45">
        <f t="shared" si="8"/>
        <v>13</v>
      </c>
      <c r="F37" s="45">
        <f t="shared" si="3"/>
        <v>18</v>
      </c>
      <c r="G37" s="46">
        <f t="shared" si="4"/>
        <v>16</v>
      </c>
      <c r="H37" s="46">
        <f t="shared" si="5"/>
        <v>25</v>
      </c>
      <c r="I37" s="47">
        <f t="shared" si="6"/>
        <v>82</v>
      </c>
      <c r="J37" s="48">
        <f t="shared" ref="J37:J38" si="10">I37/100</f>
        <v>0.82</v>
      </c>
      <c r="K37" s="49" t="str">
        <f>VLOOKUP(I37,GradingPolicy!$B$2:$C$11,2)</f>
        <v>A- (Minus)</v>
      </c>
      <c r="L37" s="3"/>
      <c r="M37" s="3"/>
      <c r="N37" s="27">
        <v>10</v>
      </c>
      <c r="O37" s="27">
        <v>13</v>
      </c>
      <c r="P37" s="27">
        <v>18</v>
      </c>
      <c r="Q37" s="27">
        <v>16</v>
      </c>
      <c r="R37" s="52">
        <v>25</v>
      </c>
      <c r="S37" s="54">
        <v>191014078</v>
      </c>
      <c r="T37" s="53" t="s">
        <v>94</v>
      </c>
      <c r="U37" s="3"/>
      <c r="V37" s="3"/>
      <c r="W37" s="3"/>
    </row>
    <row r="38" spans="1:23" s="51" customFormat="1" ht="15.75" customHeight="1">
      <c r="A38" s="40">
        <v>29</v>
      </c>
      <c r="B38" s="40">
        <f t="shared" si="0"/>
        <v>192014046</v>
      </c>
      <c r="C38" s="50" t="str">
        <f t="shared" si="1"/>
        <v>Sabrina Sarwar</v>
      </c>
      <c r="D38" s="27">
        <f t="shared" si="2"/>
        <v>10</v>
      </c>
      <c r="E38" s="45">
        <f t="shared" si="8"/>
        <v>12</v>
      </c>
      <c r="F38" s="45">
        <f t="shared" si="3"/>
        <v>17</v>
      </c>
      <c r="G38" s="46">
        <f t="shared" si="4"/>
        <v>14</v>
      </c>
      <c r="H38" s="46">
        <f t="shared" si="5"/>
        <v>21.5</v>
      </c>
      <c r="I38" s="47">
        <f t="shared" si="6"/>
        <v>75</v>
      </c>
      <c r="J38" s="48">
        <f t="shared" si="10"/>
        <v>0.75</v>
      </c>
      <c r="K38" s="49" t="str">
        <f>VLOOKUP(I38,GradingPolicy!$B$2:$C$11,2)</f>
        <v>B+ (Plus)</v>
      </c>
      <c r="L38" s="3"/>
      <c r="M38" s="3"/>
      <c r="N38" s="27">
        <v>10</v>
      </c>
      <c r="O38" s="27">
        <v>12</v>
      </c>
      <c r="P38" s="27">
        <v>17</v>
      </c>
      <c r="Q38" s="27">
        <v>14</v>
      </c>
      <c r="R38" s="52">
        <v>21.5</v>
      </c>
      <c r="S38" s="54">
        <v>192014046</v>
      </c>
      <c r="T38" s="53" t="s">
        <v>95</v>
      </c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16" t="s">
        <v>37</v>
      </c>
      <c r="C41" s="16" t="s">
        <v>38</v>
      </c>
      <c r="D41" s="28"/>
      <c r="E41" s="29" t="s">
        <v>0</v>
      </c>
      <c r="F41" s="29" t="s">
        <v>2</v>
      </c>
      <c r="G41" s="19" t="s">
        <v>39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24" t="s">
        <v>40</v>
      </c>
      <c r="C42" s="30">
        <v>10</v>
      </c>
      <c r="D42" s="31"/>
      <c r="E42" s="32" t="s">
        <v>21</v>
      </c>
      <c r="F42" s="33" t="s">
        <v>41</v>
      </c>
      <c r="G42" s="26">
        <f>COUNTIF(K10:K38, "A+ (Plus)")</f>
        <v>0</v>
      </c>
      <c r="H42" s="3"/>
      <c r="I42" s="3"/>
      <c r="J42" s="3"/>
      <c r="K42" s="3"/>
      <c r="L42" s="3"/>
      <c r="M42" s="34" t="s">
        <v>42</v>
      </c>
      <c r="N42" s="25">
        <f>MAX(N10:N38)</f>
        <v>10</v>
      </c>
      <c r="O42" s="25">
        <f>MAX(O10:O38)</f>
        <v>18.5</v>
      </c>
      <c r="P42" s="25">
        <f>MAX(P10:P38)</f>
        <v>19</v>
      </c>
      <c r="Q42" s="25">
        <f>MAX(Q10:Q38)</f>
        <v>19</v>
      </c>
      <c r="R42" s="25">
        <f>MAX(R10:R38)</f>
        <v>28.5</v>
      </c>
      <c r="S42" s="3"/>
      <c r="T42" s="3"/>
      <c r="U42" s="3"/>
      <c r="V42" s="3"/>
      <c r="W42" s="3"/>
    </row>
    <row r="43" spans="1:23" ht="15.75" customHeight="1">
      <c r="A43" s="3"/>
      <c r="B43" s="24" t="s">
        <v>45</v>
      </c>
      <c r="C43" s="30">
        <v>20</v>
      </c>
      <c r="D43" s="31"/>
      <c r="E43" s="32" t="s">
        <v>19</v>
      </c>
      <c r="F43" s="26" t="s">
        <v>43</v>
      </c>
      <c r="G43" s="26">
        <f>COUNTIF(K10:K38, "A (Plain)")</f>
        <v>4</v>
      </c>
      <c r="H43" s="3"/>
      <c r="I43" s="3"/>
      <c r="J43" s="3"/>
      <c r="K43" s="3"/>
      <c r="L43" s="3"/>
      <c r="M43" s="34" t="s">
        <v>44</v>
      </c>
      <c r="N43" s="25">
        <f>AVERAGE(N10:N38)</f>
        <v>8.7931034482758612</v>
      </c>
      <c r="O43" s="25">
        <f>AVERAGE(O10:O38)</f>
        <v>11.103448275862069</v>
      </c>
      <c r="P43" s="25">
        <f>AVERAGE(P10:P38)</f>
        <v>13.793103448275861</v>
      </c>
      <c r="Q43" s="25">
        <f>AVERAGE(Q10:Q38)</f>
        <v>11.137931034482758</v>
      </c>
      <c r="R43" s="25">
        <f>AVERAGE(R10:R38)</f>
        <v>18.586206896551722</v>
      </c>
      <c r="S43" s="3"/>
      <c r="T43" s="3"/>
      <c r="U43" s="3"/>
      <c r="V43" s="3"/>
      <c r="W43" s="3"/>
    </row>
    <row r="44" spans="1:23" ht="15.75" customHeight="1">
      <c r="A44" s="3"/>
      <c r="B44" s="24" t="s">
        <v>96</v>
      </c>
      <c r="C44" s="30">
        <v>20</v>
      </c>
      <c r="D44" s="31"/>
      <c r="E44" s="32" t="s">
        <v>17</v>
      </c>
      <c r="F44" s="26" t="s">
        <v>46</v>
      </c>
      <c r="G44" s="26">
        <f>COUNTIF(K10:K38, "A- (Minus)")</f>
        <v>2</v>
      </c>
      <c r="H44" s="3"/>
      <c r="I44" s="3"/>
      <c r="J44" s="3"/>
      <c r="K44" s="3"/>
      <c r="L44" s="3"/>
      <c r="M44" s="34" t="s">
        <v>47</v>
      </c>
      <c r="N44" s="25">
        <f>MIN(N10:N38)</f>
        <v>0</v>
      </c>
      <c r="O44" s="25">
        <f>MIN(O10:O38)</f>
        <v>0</v>
      </c>
      <c r="P44" s="25">
        <f>MIN(P10:P38)</f>
        <v>0</v>
      </c>
      <c r="Q44" s="25">
        <f>MIN(Q10:Q38)</f>
        <v>0</v>
      </c>
      <c r="R44" s="25">
        <f>MIN(R10:R38)</f>
        <v>0</v>
      </c>
      <c r="S44" s="3"/>
      <c r="T44" s="3"/>
      <c r="U44" s="3"/>
      <c r="V44" s="3"/>
      <c r="W44" s="3"/>
    </row>
    <row r="45" spans="1:23" ht="15.75" customHeight="1">
      <c r="A45" s="3"/>
      <c r="B45" s="24" t="s">
        <v>66</v>
      </c>
      <c r="C45" s="36">
        <v>20</v>
      </c>
      <c r="D45" s="31"/>
      <c r="E45" s="32" t="s">
        <v>15</v>
      </c>
      <c r="F45" s="26" t="s">
        <v>48</v>
      </c>
      <c r="G45" s="26">
        <f>COUNTIF(K10:K38, "B+ (Plus)")</f>
        <v>4</v>
      </c>
      <c r="H45" s="3"/>
      <c r="I45" s="3"/>
      <c r="J45" s="3"/>
      <c r="K45" s="3"/>
      <c r="L45" s="3"/>
      <c r="M45" s="3"/>
      <c r="N45" s="3"/>
      <c r="O45" s="35"/>
      <c r="P45" s="35"/>
      <c r="Q45" s="35"/>
      <c r="R45" s="35"/>
      <c r="S45" s="3"/>
      <c r="T45" s="3"/>
      <c r="U45" s="3"/>
      <c r="V45" s="3"/>
      <c r="W45" s="3"/>
    </row>
    <row r="46" spans="1:23" ht="15.75" customHeight="1">
      <c r="A46" s="3"/>
      <c r="B46" s="24" t="s">
        <v>23</v>
      </c>
      <c r="C46" s="30">
        <v>30</v>
      </c>
      <c r="D46" s="31"/>
      <c r="E46" s="32" t="s">
        <v>13</v>
      </c>
      <c r="F46" s="26" t="s">
        <v>49</v>
      </c>
      <c r="G46" s="26">
        <f>COUNTIF(K10:K38, "B (Plain)")</f>
        <v>8</v>
      </c>
      <c r="H46" s="3"/>
      <c r="I46" s="3"/>
      <c r="J46" s="3"/>
      <c r="K46" s="3"/>
      <c r="L46" s="3"/>
      <c r="M46" s="3"/>
      <c r="N46" s="3"/>
      <c r="O46" s="35"/>
      <c r="P46" s="35"/>
      <c r="Q46" s="35"/>
      <c r="R46" s="35"/>
      <c r="S46" s="3"/>
      <c r="T46" s="3"/>
      <c r="U46" s="3"/>
      <c r="V46" s="3"/>
      <c r="W46" s="3"/>
    </row>
    <row r="47" spans="1:23" ht="15.75" customHeight="1">
      <c r="A47" s="3"/>
      <c r="B47" s="24" t="s">
        <v>24</v>
      </c>
      <c r="C47" s="24">
        <f>SUM(C42:C46)</f>
        <v>100</v>
      </c>
      <c r="D47" s="31"/>
      <c r="E47" s="32" t="s">
        <v>11</v>
      </c>
      <c r="F47" s="26" t="s">
        <v>50</v>
      </c>
      <c r="G47" s="26">
        <f>COUNTIF(K10:K38, "B- (Minus)")</f>
        <v>3</v>
      </c>
      <c r="H47" s="3"/>
      <c r="I47" s="3"/>
      <c r="J47" s="3"/>
      <c r="K47" s="3"/>
      <c r="L47" s="3"/>
      <c r="M47" s="3"/>
      <c r="N47" s="3"/>
      <c r="O47" s="35"/>
      <c r="P47" s="35"/>
      <c r="Q47" s="35"/>
      <c r="R47" s="35"/>
      <c r="S47" s="3"/>
      <c r="T47" s="3"/>
      <c r="U47" s="3"/>
      <c r="V47" s="3"/>
      <c r="W47" s="3"/>
    </row>
    <row r="48" spans="1:23" ht="15.75" customHeight="1">
      <c r="A48" s="3"/>
      <c r="D48" s="31"/>
      <c r="E48" s="32" t="s">
        <v>9</v>
      </c>
      <c r="F48" s="26" t="s">
        <v>51</v>
      </c>
      <c r="G48" s="26">
        <f>COUNTIF(K10:K38, "C+ (Plus)")</f>
        <v>1</v>
      </c>
      <c r="H48" s="3"/>
      <c r="I48" s="3"/>
      <c r="J48" s="3"/>
      <c r="K48" s="3"/>
      <c r="L48" s="3"/>
      <c r="M48" s="3"/>
      <c r="N48" s="3"/>
      <c r="O48" s="35"/>
      <c r="P48" s="35"/>
      <c r="Q48" s="35"/>
      <c r="R48" s="35"/>
      <c r="S48" s="3"/>
      <c r="T48" s="3"/>
      <c r="U48" s="3"/>
      <c r="V48" s="3"/>
      <c r="W48" s="3"/>
    </row>
    <row r="49" spans="1:23" ht="15.75" customHeight="1">
      <c r="A49" s="3"/>
      <c r="D49" s="37"/>
      <c r="E49" s="32" t="s">
        <v>7</v>
      </c>
      <c r="F49" s="26" t="s">
        <v>52</v>
      </c>
      <c r="G49" s="26">
        <f>COUNTIF(K10:K38, "C (Plain)")</f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2" t="s">
        <v>5</v>
      </c>
      <c r="F50" s="26" t="s">
        <v>53</v>
      </c>
      <c r="G50" s="26">
        <f>COUNTIF(K10:K38, "D (Plain)")</f>
        <v>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2" t="s">
        <v>3</v>
      </c>
      <c r="F51" s="26" t="s">
        <v>54</v>
      </c>
      <c r="G51" s="26">
        <f>COUNTIF(K10:K38, "F (Fail)")</f>
        <v>5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8" t="s">
        <v>55</v>
      </c>
      <c r="F52" s="26" t="s">
        <v>56</v>
      </c>
      <c r="G52" s="26">
        <f>COUNTIF(K10:K38, "I (Incomplete)")</f>
        <v>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61" t="str">
        <f>GradeSheet!$G$5</f>
        <v>Satyaki Das</v>
      </c>
      <c r="C53" s="62"/>
      <c r="D53" s="3"/>
      <c r="E53" s="38" t="s">
        <v>57</v>
      </c>
      <c r="F53" s="26" t="s">
        <v>58</v>
      </c>
      <c r="G53" s="26">
        <f>COUNTIF(K10:K38, "W (Withdrawn)")</f>
        <v>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59" t="s">
        <v>62</v>
      </c>
      <c r="C54" s="60"/>
      <c r="D54" s="3"/>
      <c r="E54" s="38" t="s">
        <v>59</v>
      </c>
      <c r="F54" s="38"/>
      <c r="G54" s="26">
        <f>SUM(G42:G53)</f>
        <v>29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59" t="s">
        <v>60</v>
      </c>
      <c r="C55" s="60"/>
      <c r="D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8">
    <mergeCell ref="G3:H3"/>
    <mergeCell ref="G2:H2"/>
    <mergeCell ref="A7:K7"/>
    <mergeCell ref="B55:C55"/>
    <mergeCell ref="B53:C53"/>
    <mergeCell ref="B54:C54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2020-10-12T22:10:37Z</dcterms:modified>
</cp:coreProperties>
</file>