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results\"/>
    </mc:Choice>
  </mc:AlternateContent>
  <xr:revisionPtr revIDLastSave="0" documentId="13_ncr:1_{8C465EFC-4E87-47CD-8104-AF748C3A7D12}" xr6:coauthVersionLast="45" xr6:coauthVersionMax="45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</sheets>
  <definedNames>
    <definedName name="_xlnm.Print_Area" localSheetId="0">GradeSheet!$A$1:$L$59</definedName>
  </definedNames>
  <calcPr calcId="181029"/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R8" i="1"/>
  <c r="Q8" i="1"/>
  <c r="P8" i="1"/>
  <c r="O8" i="1"/>
  <c r="N8" i="1"/>
  <c r="O48" i="1" l="1"/>
  <c r="P48" i="1"/>
  <c r="Q48" i="1"/>
  <c r="R48" i="1"/>
  <c r="N48" i="1"/>
  <c r="O47" i="1"/>
  <c r="P47" i="1"/>
  <c r="Q47" i="1"/>
  <c r="R47" i="1"/>
  <c r="N47" i="1"/>
  <c r="R46" i="1"/>
  <c r="Q46" i="1"/>
  <c r="P46" i="1"/>
  <c r="O46" i="1"/>
  <c r="N46" i="1"/>
  <c r="R9" i="1"/>
  <c r="Q9" i="1"/>
  <c r="P9" i="1"/>
  <c r="O9" i="1"/>
  <c r="N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0" i="1"/>
  <c r="G42" i="1" l="1"/>
  <c r="F42" i="1"/>
  <c r="D42" i="1"/>
  <c r="C42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I39" i="1" l="1"/>
  <c r="K39" i="1" s="1"/>
  <c r="I37" i="1"/>
  <c r="K37" i="1" s="1"/>
  <c r="I41" i="1"/>
  <c r="I38" i="1"/>
  <c r="K38" i="1" s="1"/>
  <c r="I40" i="1"/>
  <c r="I42" i="1"/>
  <c r="K42" i="1" s="1"/>
  <c r="J41" i="1" l="1"/>
  <c r="K41" i="1"/>
  <c r="J40" i="1"/>
  <c r="K40" i="1"/>
  <c r="J39" i="1"/>
  <c r="J38" i="1"/>
  <c r="J37" i="1"/>
  <c r="J42" i="1"/>
  <c r="I31" i="1" l="1"/>
  <c r="K31" i="1" s="1"/>
  <c r="I35" i="1"/>
  <c r="K35" i="1" s="1"/>
  <c r="I32" i="1"/>
  <c r="K32" i="1" s="1"/>
  <c r="I28" i="1"/>
  <c r="K28" i="1" s="1"/>
  <c r="I36" i="1"/>
  <c r="K36" i="1" s="1"/>
  <c r="I27" i="1"/>
  <c r="K27" i="1" s="1"/>
  <c r="I29" i="1"/>
  <c r="K29" i="1" s="1"/>
  <c r="I33" i="1"/>
  <c r="K33" i="1" s="1"/>
  <c r="I34" i="1"/>
  <c r="K34" i="1" s="1"/>
  <c r="I30" i="1"/>
  <c r="K30" i="1" s="1"/>
  <c r="J34" i="1" l="1"/>
  <c r="J29" i="1"/>
  <c r="J32" i="1"/>
  <c r="J30" i="1"/>
  <c r="J36" i="1"/>
  <c r="J28" i="1"/>
  <c r="J27" i="1"/>
  <c r="J31" i="1"/>
  <c r="J35" i="1"/>
  <c r="J33" i="1"/>
  <c r="B57" i="1" l="1"/>
  <c r="C51" i="1"/>
  <c r="A7" i="1"/>
  <c r="I10" i="1" l="1"/>
  <c r="J10" i="1" s="1"/>
  <c r="I11" i="1"/>
  <c r="K11" i="1" s="1"/>
  <c r="I13" i="1"/>
  <c r="K13" i="1" s="1"/>
  <c r="I14" i="1"/>
  <c r="K14" i="1" s="1"/>
  <c r="I15" i="1"/>
  <c r="K15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25" i="1"/>
  <c r="K25" i="1" s="1"/>
  <c r="I26" i="1"/>
  <c r="K26" i="1" s="1"/>
  <c r="I12" i="1"/>
  <c r="K12" i="1" s="1"/>
  <c r="I16" i="1"/>
  <c r="K16" i="1" s="1"/>
  <c r="I20" i="1"/>
  <c r="K20" i="1" s="1"/>
  <c r="I24" i="1"/>
  <c r="K24" i="1" s="1"/>
  <c r="J13" i="1" l="1"/>
  <c r="J21" i="1"/>
  <c r="J15" i="1"/>
  <c r="J19" i="1"/>
  <c r="J23" i="1"/>
  <c r="J17" i="1"/>
  <c r="J11" i="1"/>
  <c r="J14" i="1"/>
  <c r="J26" i="1"/>
  <c r="J25" i="1"/>
  <c r="J22" i="1"/>
  <c r="K10" i="1"/>
  <c r="J18" i="1"/>
  <c r="J24" i="1"/>
  <c r="J16" i="1"/>
  <c r="J20" i="1"/>
  <c r="J12" i="1"/>
  <c r="G57" i="1" l="1"/>
  <c r="G51" i="1"/>
  <c r="G55" i="1"/>
  <c r="G56" i="1"/>
  <c r="G54" i="1"/>
  <c r="G47" i="1"/>
  <c r="G49" i="1"/>
  <c r="G52" i="1"/>
  <c r="G48" i="1"/>
  <c r="G53" i="1"/>
  <c r="G46" i="1"/>
  <c r="G50" i="1"/>
  <c r="G58" i="1" l="1"/>
</calcChain>
</file>

<file path=xl/sharedStrings.xml><?xml version="1.0" encoding="utf-8"?>
<sst xmlns="http://schemas.openxmlformats.org/spreadsheetml/2006/main" count="125" uniqueCount="101">
  <si>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</si>
  <si>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</si>
  <si>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</si>
  <si>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</si>
  <si>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</si>
  <si>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</si>
  <si>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</si>
  <si>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</si>
  <si>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</si>
  <si>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</si>
  <si>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</si>
  <si>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</si>
  <si>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</si>
  <si>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</si>
  <si>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</si>
  <si>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</si>
  <si>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</si>
  <si>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</si>
  <si>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</si>
  <si>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</si>
  <si>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</si>
  <si>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</si>
  <si>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</si>
  <si>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</si>
  <si>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</si>
  <si>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</si>
  <si>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</si>
  <si>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</si>
  <si>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</si>
  <si>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</si>
  <si>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</si>
  <si>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</si>
  <si>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</si>
  <si>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</si>
  <si>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</si>
  <si>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</si>
  <si>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</si>
  <si>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</si>
  <si>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</si>
  <si>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</si>
  <si>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</si>
  <si>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</si>
  <si>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</si>
  <si>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</si>
  <si>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</si>
  <si>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</si>
  <si>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</si>
  <si>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</si>
  <si>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</si>
  <si>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</si>
  <si>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</si>
  <si>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</si>
  <si>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</si>
  <si>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</si>
  <si>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</si>
  <si>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</si>
  <si>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</si>
  <si>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</si>
  <si>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</si>
  <si>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</si>
  <si>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</si>
  <si>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</si>
  <si>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</si>
  <si>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</si>
  <si>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Project</t>
  </si>
  <si>
    <t xml:space="preserve">Farah Tabira </t>
  </si>
  <si>
    <t>Sanjid Hossain Patwary</t>
  </si>
  <si>
    <t>Fariha Afrin</t>
  </si>
  <si>
    <t>Swarnali Dey</t>
  </si>
  <si>
    <t>Tahmina Akhter Mona</t>
  </si>
  <si>
    <t>Shaharia Alam</t>
  </si>
  <si>
    <t>Chironjeb Kumar Das</t>
  </si>
  <si>
    <t>Md. Sakib Ahamed Sohag</t>
  </si>
  <si>
    <t>Farhana Hoque Tania</t>
  </si>
  <si>
    <t>Md. Safayat Hossain</t>
  </si>
  <si>
    <t>Sania Rahaman Mimu</t>
  </si>
  <si>
    <t>Mohammad Mohiuddin</t>
  </si>
  <si>
    <t>Amirul Islam</t>
  </si>
  <si>
    <t>Parvina Ahmed</t>
  </si>
  <si>
    <t>Md. Abul Kalam</t>
  </si>
  <si>
    <t>Bishal Dey</t>
  </si>
  <si>
    <t>Basma Rahman</t>
  </si>
  <si>
    <t>Rawnak Siddique</t>
  </si>
  <si>
    <t>Fayezur Rahman</t>
  </si>
  <si>
    <t>Mujtaba Abdul Qadir</t>
  </si>
  <si>
    <t>Maysha Chowdhury Ononna</t>
  </si>
  <si>
    <t>Shahnila Mahbub</t>
  </si>
  <si>
    <t>Sadia Hasan</t>
  </si>
  <si>
    <t>A.S.M Arafat Kamal</t>
  </si>
  <si>
    <t>Sanjida Anjum Sohana</t>
  </si>
  <si>
    <t>Fahimul Islam Shakil</t>
  </si>
  <si>
    <t>Md. Mahmudur Rahman</t>
  </si>
  <si>
    <t>Md. Abdul kamrun Faisal</t>
  </si>
  <si>
    <t>Salma Sayeeda Orpa</t>
  </si>
  <si>
    <t>Md. Muhtasim Fuad Fahim</t>
  </si>
  <si>
    <t>Ayon Mazumder</t>
  </si>
  <si>
    <t>Monjurul Hasan</t>
  </si>
  <si>
    <t>Md. Muntakim Islam Badrul</t>
  </si>
  <si>
    <t>Software Engineering</t>
  </si>
  <si>
    <t>Summer 2020</t>
  </si>
  <si>
    <t>CSE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</si>
</sst>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3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9D175AB9-ADFC-41BD-A4B8-EBB2B208F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GradeSheet!$F$46:$F$57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GradeSheet!$G$46:$G$57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44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16"/>
  <sheetViews>
    <sheetView tabSelected="1" topLeftCell="B1" workbookViewId="0">
      <selection activeCell="G13" sqref="G13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5" t="s">
        <v>100</v>
      </c>
      <c r="H2" s="56"/>
      <c r="I2" s="12" t="s">
        <v>27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5" t="s">
        <v>98</v>
      </c>
      <c r="H3" s="56"/>
      <c r="I3" s="12" t="s">
        <v>29</v>
      </c>
      <c r="J3" s="13" t="s">
        <v>99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5">
        <v>3</v>
      </c>
      <c r="H4" s="56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5" t="s">
        <v>62</v>
      </c>
      <c r="H5" s="56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7" t="str">
        <f>CONCATENATE("Grade Sheet of ",GradeSheet!$G$2, " [",GradeSheet!$G$3, "] ", "(Section ",GradeSheet!$J$2, ") ", "[Semester - ",GradeSheet!$J$3,"]" )</f>
        <v>Grade Sheet of CSE 404 [Software Engineering] (Section 1) [Semester - Summer 2020]</v>
      </c>
      <c r="B7" s="58"/>
      <c r="C7" s="58"/>
      <c r="D7" s="58"/>
      <c r="E7" s="58"/>
      <c r="F7" s="58"/>
      <c r="G7" s="58"/>
      <c r="H7" s="58"/>
      <c r="I7" s="58"/>
      <c r="J7" s="58"/>
      <c r="K7" s="5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B46</f>
        <v>Attendance</v>
      </c>
      <c r="O8" s="17" t="str">
        <f>B47</f>
        <v>Quiz</v>
      </c>
      <c r="P8" s="18" t="str">
        <f>B48</f>
        <v>Project</v>
      </c>
      <c r="Q8" s="19" t="str">
        <f>B49</f>
        <v>Midterm Exam</v>
      </c>
      <c r="R8" s="19" t="str">
        <f>B50</f>
        <v>Final Exam</v>
      </c>
      <c r="S8" s="3"/>
      <c r="T8" s="3"/>
      <c r="U8" s="3"/>
      <c r="V8" s="3"/>
      <c r="W8" s="3"/>
    </row>
    <row r="9" spans="1:23" ht="31.5" customHeight="1">
      <c r="A9" s="20" t="s">
        <v>32</v>
      </c>
      <c r="B9" s="42" t="s">
        <v>33</v>
      </c>
      <c r="C9" s="42" t="s">
        <v>34</v>
      </c>
      <c r="D9" s="43" t="str">
        <f>CONCATENATE($B$46," (", $C$46,")")</f>
        <v>Attendance (10)</v>
      </c>
      <c r="E9" s="42" t="str">
        <f>CONCATENATE($B$47," (", $C$47,")")</f>
        <v>Quiz (15)</v>
      </c>
      <c r="F9" s="44" t="str">
        <f>CONCATENATE($B$48," (", $C$48,")")</f>
        <v>Project (25)</v>
      </c>
      <c r="G9" s="42" t="str">
        <f>CONCATENATE($B$49," (", $C$49,")")</f>
        <v>Midterm Exam (25)</v>
      </c>
      <c r="H9" s="42" t="str">
        <f>CONCATENATE($B$50," (", $C$50,")")</f>
        <v>Final Exam (25)</v>
      </c>
      <c r="I9" s="43" t="s">
        <v>35</v>
      </c>
      <c r="J9" s="43" t="s">
        <v>36</v>
      </c>
      <c r="K9" s="43" t="s">
        <v>37</v>
      </c>
      <c r="L9" s="21"/>
      <c r="M9" s="21"/>
      <c r="N9" s="22">
        <f>C46</f>
        <v>10</v>
      </c>
      <c r="O9" s="22">
        <f>C47</f>
        <v>15</v>
      </c>
      <c r="P9" s="22">
        <f>C48</f>
        <v>25</v>
      </c>
      <c r="Q9" s="22">
        <f>C49</f>
        <v>25</v>
      </c>
      <c r="R9" s="22">
        <f>C50</f>
        <v>25</v>
      </c>
      <c r="S9" s="42" t="s">
        <v>33</v>
      </c>
      <c r="T9" s="23" t="s">
        <v>34</v>
      </c>
      <c r="U9" s="21"/>
      <c r="V9" s="21"/>
      <c r="W9" s="21"/>
    </row>
    <row r="10" spans="1:23" ht="15.75" customHeight="1">
      <c r="A10" s="40">
        <v>1</v>
      </c>
      <c r="B10" s="40">
        <f t="shared" ref="B10:B42" si="0">S10</f>
        <v>113014029</v>
      </c>
      <c r="C10" s="50" t="str">
        <f t="shared" ref="C10:C42" si="1">T10</f>
        <v xml:space="preserve">Farah Tabira </v>
      </c>
      <c r="D10" s="27">
        <f t="shared" ref="D10:D42" si="2">N10</f>
        <v>10</v>
      </c>
      <c r="E10" s="45">
        <f>ROUNDUP(((O10)/(O$9))*GradeSheet!$C$47,0)</f>
        <v>14</v>
      </c>
      <c r="F10" s="45">
        <f t="shared" ref="F10:F42" si="3">P10</f>
        <v>15</v>
      </c>
      <c r="G10" s="46">
        <f t="shared" ref="G10:G42" si="4">Q10</f>
        <v>15.5</v>
      </c>
      <c r="H10" s="46">
        <f t="shared" ref="H10:H42" si="5">R10</f>
        <v>15.5</v>
      </c>
      <c r="I10" s="47">
        <f t="shared" ref="I10:I42" si="6">ROUNDUP(SUM(D10:H10),0)</f>
        <v>70</v>
      </c>
      <c r="J10" s="48">
        <f t="shared" ref="J10:J26" si="7">I10/100</f>
        <v>0.7</v>
      </c>
      <c r="K10" s="49" t="str">
        <f>VLOOKUP(I10,GradingPolicy!$B$2:$C$11,2)</f>
        <v>B (Plain)</v>
      </c>
      <c r="L10" s="3"/>
      <c r="M10" s="3"/>
      <c r="N10" s="27">
        <v>10</v>
      </c>
      <c r="O10" s="27">
        <v>14</v>
      </c>
      <c r="P10" s="27">
        <v>15</v>
      </c>
      <c r="Q10" s="27">
        <v>15.5</v>
      </c>
      <c r="R10" s="52">
        <v>15.5</v>
      </c>
      <c r="S10" s="54">
        <v>113014029</v>
      </c>
      <c r="T10" s="53" t="s">
        <v>65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132014018</v>
      </c>
      <c r="C11" s="50" t="str">
        <f t="shared" si="1"/>
        <v>Sanjid Hossain Patwary</v>
      </c>
      <c r="D11" s="27">
        <f t="shared" si="2"/>
        <v>10</v>
      </c>
      <c r="E11" s="45">
        <f>ROUNDUP(((O11)/(O$9))*GradeSheet!$C$47,0)</f>
        <v>12</v>
      </c>
      <c r="F11" s="45">
        <f t="shared" si="3"/>
        <v>12</v>
      </c>
      <c r="G11" s="46">
        <f t="shared" si="4"/>
        <v>7</v>
      </c>
      <c r="H11" s="46">
        <f t="shared" si="5"/>
        <v>15.5</v>
      </c>
      <c r="I11" s="47">
        <f t="shared" si="6"/>
        <v>57</v>
      </c>
      <c r="J11" s="48">
        <f t="shared" si="7"/>
        <v>0.56999999999999995</v>
      </c>
      <c r="K11" s="49" t="str">
        <f>VLOOKUP(I11,GradingPolicy!$B$2:$C$11,2)</f>
        <v>C (Plain)</v>
      </c>
      <c r="L11" s="3"/>
      <c r="M11" s="3"/>
      <c r="N11" s="27">
        <v>10</v>
      </c>
      <c r="O11" s="27">
        <v>12</v>
      </c>
      <c r="P11" s="27">
        <v>12</v>
      </c>
      <c r="Q11" s="27">
        <v>7</v>
      </c>
      <c r="R11" s="52">
        <v>15.5</v>
      </c>
      <c r="S11" s="54">
        <v>132014018</v>
      </c>
      <c r="T11" s="53" t="s">
        <v>66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143014016</v>
      </c>
      <c r="C12" s="50" t="str">
        <f t="shared" si="1"/>
        <v>Fariha Afrin</v>
      </c>
      <c r="D12" s="27">
        <f t="shared" si="2"/>
        <v>10</v>
      </c>
      <c r="E12" s="45">
        <f>ROUNDUP(((O12)/(O$9))*GradeSheet!$C$47,0)</f>
        <v>9</v>
      </c>
      <c r="F12" s="45">
        <f t="shared" si="3"/>
        <v>18</v>
      </c>
      <c r="G12" s="46">
        <f t="shared" si="4"/>
        <v>15.5</v>
      </c>
      <c r="H12" s="46">
        <f t="shared" si="5"/>
        <v>12.5</v>
      </c>
      <c r="I12" s="47">
        <f t="shared" si="6"/>
        <v>65</v>
      </c>
      <c r="J12" s="48">
        <f t="shared" si="7"/>
        <v>0.65</v>
      </c>
      <c r="K12" s="49" t="str">
        <f>VLOOKUP(I12,GradingPolicy!$B$2:$C$11,2)</f>
        <v>B- (Minus)</v>
      </c>
      <c r="L12" s="3"/>
      <c r="M12" s="3"/>
      <c r="N12" s="27">
        <v>10</v>
      </c>
      <c r="O12" s="27">
        <v>9</v>
      </c>
      <c r="P12" s="27">
        <v>18</v>
      </c>
      <c r="Q12" s="27">
        <v>15.5</v>
      </c>
      <c r="R12" s="52">
        <v>12.5</v>
      </c>
      <c r="S12" s="54">
        <v>143014016</v>
      </c>
      <c r="T12" s="53" t="s">
        <v>67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151014002</v>
      </c>
      <c r="C13" s="50" t="str">
        <f t="shared" si="1"/>
        <v>Swarnali Dey</v>
      </c>
      <c r="D13" s="27">
        <f t="shared" si="2"/>
        <v>10</v>
      </c>
      <c r="E13" s="45">
        <f>ROUNDUP(((O13)/(O$9))*GradeSheet!$C$47,0)</f>
        <v>12</v>
      </c>
      <c r="F13" s="45">
        <f t="shared" si="3"/>
        <v>15</v>
      </c>
      <c r="G13" s="46">
        <f t="shared" si="4"/>
        <v>7.5</v>
      </c>
      <c r="H13" s="46">
        <f t="shared" si="5"/>
        <v>15.5</v>
      </c>
      <c r="I13" s="47">
        <f t="shared" si="6"/>
        <v>60</v>
      </c>
      <c r="J13" s="48">
        <f t="shared" si="7"/>
        <v>0.6</v>
      </c>
      <c r="K13" s="49" t="str">
        <f>VLOOKUP(I13,GradingPolicy!$B$2:$C$11,2)</f>
        <v>C+ (Plus)</v>
      </c>
      <c r="L13" s="3"/>
      <c r="M13" s="3"/>
      <c r="N13" s="27">
        <v>10</v>
      </c>
      <c r="O13" s="27">
        <v>12</v>
      </c>
      <c r="P13" s="27">
        <v>15</v>
      </c>
      <c r="Q13" s="27">
        <v>7.5</v>
      </c>
      <c r="R13" s="52">
        <v>15.5</v>
      </c>
      <c r="S13" s="54">
        <v>151014002</v>
      </c>
      <c r="T13" s="53" t="s">
        <v>68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151014015</v>
      </c>
      <c r="C14" s="50" t="str">
        <f t="shared" si="1"/>
        <v>Tahmina Akhter Mona</v>
      </c>
      <c r="D14" s="27">
        <f t="shared" si="2"/>
        <v>5</v>
      </c>
      <c r="E14" s="45">
        <f>ROUNDUP(((O14)/(O$9))*GradeSheet!$C$47,0)</f>
        <v>5</v>
      </c>
      <c r="F14" s="45">
        <f t="shared" si="3"/>
        <v>0</v>
      </c>
      <c r="G14" s="46">
        <f t="shared" si="4"/>
        <v>6</v>
      </c>
      <c r="H14" s="46">
        <f t="shared" si="5"/>
        <v>0</v>
      </c>
      <c r="I14" s="47">
        <f t="shared" si="6"/>
        <v>16</v>
      </c>
      <c r="J14" s="48">
        <f t="shared" si="7"/>
        <v>0.16</v>
      </c>
      <c r="K14" s="49" t="str">
        <f>VLOOKUP(I14,GradingPolicy!$B$2:$C$11,2)</f>
        <v>F (Fail)</v>
      </c>
      <c r="L14" s="3"/>
      <c r="M14" s="3"/>
      <c r="N14" s="27">
        <v>5</v>
      </c>
      <c r="O14" s="27">
        <v>5</v>
      </c>
      <c r="P14" s="27">
        <v>0</v>
      </c>
      <c r="Q14" s="27">
        <v>6</v>
      </c>
      <c r="R14" s="52">
        <v>0</v>
      </c>
      <c r="S14" s="54">
        <v>151014015</v>
      </c>
      <c r="T14" s="53" t="s">
        <v>69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151014037</v>
      </c>
      <c r="C15" s="50" t="str">
        <f t="shared" si="1"/>
        <v>Shaharia Alam</v>
      </c>
      <c r="D15" s="27">
        <f t="shared" si="2"/>
        <v>10</v>
      </c>
      <c r="E15" s="45">
        <f>ROUNDUP(((O15)/(O$9))*GradeSheet!$C$47,0)</f>
        <v>11</v>
      </c>
      <c r="F15" s="45">
        <f t="shared" si="3"/>
        <v>19</v>
      </c>
      <c r="G15" s="46">
        <f t="shared" si="4"/>
        <v>8</v>
      </c>
      <c r="H15" s="46">
        <f t="shared" si="5"/>
        <v>11.5</v>
      </c>
      <c r="I15" s="47">
        <f t="shared" si="6"/>
        <v>60</v>
      </c>
      <c r="J15" s="48">
        <f t="shared" si="7"/>
        <v>0.6</v>
      </c>
      <c r="K15" s="49" t="str">
        <f>VLOOKUP(I15,GradingPolicy!$B$2:$C$11,2)</f>
        <v>C+ (Plus)</v>
      </c>
      <c r="L15" s="3"/>
      <c r="M15" s="3"/>
      <c r="N15" s="27">
        <v>10</v>
      </c>
      <c r="O15" s="27">
        <v>11</v>
      </c>
      <c r="P15" s="27">
        <v>19</v>
      </c>
      <c r="Q15" s="27">
        <v>8</v>
      </c>
      <c r="R15" s="52">
        <v>11.5</v>
      </c>
      <c r="S15" s="54">
        <v>151014037</v>
      </c>
      <c r="T15" s="53" t="s">
        <v>70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151014046</v>
      </c>
      <c r="C16" s="50" t="str">
        <f t="shared" si="1"/>
        <v>Chironjeb Kumar Das</v>
      </c>
      <c r="D16" s="27">
        <f t="shared" si="2"/>
        <v>9</v>
      </c>
      <c r="E16" s="45">
        <f>ROUNDUP(((O16)/(O$9))*GradeSheet!$C$47,0)</f>
        <v>11</v>
      </c>
      <c r="F16" s="45">
        <f t="shared" si="3"/>
        <v>12</v>
      </c>
      <c r="G16" s="46">
        <f t="shared" si="4"/>
        <v>6.5</v>
      </c>
      <c r="H16" s="46">
        <f t="shared" si="5"/>
        <v>16</v>
      </c>
      <c r="I16" s="47">
        <f t="shared" si="6"/>
        <v>55</v>
      </c>
      <c r="J16" s="48">
        <f t="shared" si="7"/>
        <v>0.55000000000000004</v>
      </c>
      <c r="K16" s="49" t="str">
        <f>VLOOKUP(I16,GradingPolicy!$B$2:$C$11,2)</f>
        <v>C (Plain)</v>
      </c>
      <c r="L16" s="3"/>
      <c r="M16" s="3"/>
      <c r="N16" s="27">
        <v>9</v>
      </c>
      <c r="O16" s="27">
        <v>11</v>
      </c>
      <c r="P16" s="27">
        <v>12</v>
      </c>
      <c r="Q16" s="27">
        <v>6.5</v>
      </c>
      <c r="R16" s="52">
        <v>16</v>
      </c>
      <c r="S16" s="54">
        <v>151014046</v>
      </c>
      <c r="T16" s="53" t="s">
        <v>71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151014077</v>
      </c>
      <c r="C17" s="50" t="str">
        <f t="shared" si="1"/>
        <v>Md. Sakib Ahamed Sohag</v>
      </c>
      <c r="D17" s="27">
        <f t="shared" si="2"/>
        <v>4</v>
      </c>
      <c r="E17" s="45">
        <f>ROUNDUP(((O17)/(O$9))*GradeSheet!$C$47,0)</f>
        <v>6</v>
      </c>
      <c r="F17" s="45">
        <f t="shared" si="3"/>
        <v>12.5</v>
      </c>
      <c r="G17" s="46">
        <f t="shared" si="4"/>
        <v>7</v>
      </c>
      <c r="H17" s="46">
        <f t="shared" si="5"/>
        <v>10.5</v>
      </c>
      <c r="I17" s="47">
        <f t="shared" si="6"/>
        <v>40</v>
      </c>
      <c r="J17" s="48">
        <f t="shared" si="7"/>
        <v>0.4</v>
      </c>
      <c r="K17" s="49" t="str">
        <f>VLOOKUP(I17,GradingPolicy!$B$2:$C$11,2)</f>
        <v>F (Fail)</v>
      </c>
      <c r="L17" s="3"/>
      <c r="M17" s="3"/>
      <c r="N17" s="27">
        <v>4</v>
      </c>
      <c r="O17" s="27">
        <v>6</v>
      </c>
      <c r="P17" s="27">
        <v>12.5</v>
      </c>
      <c r="Q17" s="27">
        <v>7</v>
      </c>
      <c r="R17" s="52">
        <v>10.5</v>
      </c>
      <c r="S17" s="54">
        <v>151014077</v>
      </c>
      <c r="T17" s="53" t="s">
        <v>72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152014033</v>
      </c>
      <c r="C18" s="50" t="str">
        <f t="shared" si="1"/>
        <v>Farhana Hoque Tania</v>
      </c>
      <c r="D18" s="27">
        <f t="shared" si="2"/>
        <v>8</v>
      </c>
      <c r="E18" s="45">
        <f>ROUNDUP(((O18)/(O$9))*GradeSheet!$C$47,0)</f>
        <v>10</v>
      </c>
      <c r="F18" s="45">
        <f t="shared" si="3"/>
        <v>19</v>
      </c>
      <c r="G18" s="46">
        <f t="shared" si="4"/>
        <v>0.5</v>
      </c>
      <c r="H18" s="46">
        <f t="shared" si="5"/>
        <v>14</v>
      </c>
      <c r="I18" s="47">
        <f t="shared" si="6"/>
        <v>52</v>
      </c>
      <c r="J18" s="48">
        <f t="shared" si="7"/>
        <v>0.52</v>
      </c>
      <c r="K18" s="49" t="str">
        <f>VLOOKUP(I18,GradingPolicy!$B$2:$C$11,2)</f>
        <v>D (Plain)</v>
      </c>
      <c r="L18" s="3"/>
      <c r="M18" s="3"/>
      <c r="N18" s="27">
        <v>8</v>
      </c>
      <c r="O18" s="27">
        <v>10</v>
      </c>
      <c r="P18" s="27">
        <v>19</v>
      </c>
      <c r="Q18" s="27">
        <v>0.5</v>
      </c>
      <c r="R18" s="52">
        <v>14</v>
      </c>
      <c r="S18" s="54">
        <v>152014033</v>
      </c>
      <c r="T18" s="53" t="s">
        <v>73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153014027</v>
      </c>
      <c r="C19" s="50" t="str">
        <f t="shared" si="1"/>
        <v>Md. Safayat Hossain</v>
      </c>
      <c r="D19" s="27">
        <f t="shared" si="2"/>
        <v>10</v>
      </c>
      <c r="E19" s="45">
        <f>ROUNDUP(((O19)/(O$9))*GradeSheet!$C$47,0)</f>
        <v>11</v>
      </c>
      <c r="F19" s="45">
        <f t="shared" si="3"/>
        <v>8</v>
      </c>
      <c r="G19" s="46">
        <f t="shared" si="4"/>
        <v>8</v>
      </c>
      <c r="H19" s="46">
        <f t="shared" si="5"/>
        <v>15</v>
      </c>
      <c r="I19" s="47">
        <f t="shared" si="6"/>
        <v>52</v>
      </c>
      <c r="J19" s="48">
        <f t="shared" si="7"/>
        <v>0.52</v>
      </c>
      <c r="K19" s="49" t="str">
        <f>VLOOKUP(I19,GradingPolicy!$B$2:$C$11,2)</f>
        <v>D (Plain)</v>
      </c>
      <c r="L19" s="3"/>
      <c r="M19" s="3"/>
      <c r="N19" s="27">
        <v>10</v>
      </c>
      <c r="O19" s="27">
        <v>11</v>
      </c>
      <c r="P19" s="27">
        <v>8</v>
      </c>
      <c r="Q19" s="27">
        <v>8</v>
      </c>
      <c r="R19" s="52">
        <v>15</v>
      </c>
      <c r="S19" s="54">
        <v>153014027</v>
      </c>
      <c r="T19" s="53" t="s">
        <v>74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161014009</v>
      </c>
      <c r="C20" s="50" t="str">
        <f t="shared" si="1"/>
        <v>Sania Rahaman Mimu</v>
      </c>
      <c r="D20" s="27">
        <f t="shared" si="2"/>
        <v>10</v>
      </c>
      <c r="E20" s="45">
        <f>ROUNDUP(((O20)/(O$9))*GradeSheet!$C$47,0)</f>
        <v>12</v>
      </c>
      <c r="F20" s="45">
        <f t="shared" si="3"/>
        <v>15</v>
      </c>
      <c r="G20" s="46">
        <f t="shared" si="4"/>
        <v>13.5</v>
      </c>
      <c r="H20" s="46">
        <f t="shared" si="5"/>
        <v>14</v>
      </c>
      <c r="I20" s="47">
        <f t="shared" si="6"/>
        <v>65</v>
      </c>
      <c r="J20" s="48">
        <f t="shared" si="7"/>
        <v>0.65</v>
      </c>
      <c r="K20" s="49" t="str">
        <f>VLOOKUP(I20,GradingPolicy!$B$2:$C$11,2)</f>
        <v>B- (Minus)</v>
      </c>
      <c r="L20" s="3"/>
      <c r="M20" s="3"/>
      <c r="N20" s="27">
        <v>10</v>
      </c>
      <c r="O20" s="27">
        <v>12</v>
      </c>
      <c r="P20" s="27">
        <v>15</v>
      </c>
      <c r="Q20" s="27">
        <v>13.5</v>
      </c>
      <c r="R20" s="52">
        <v>14</v>
      </c>
      <c r="S20" s="54">
        <v>161014009</v>
      </c>
      <c r="T20" s="53" t="s">
        <v>75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161014055</v>
      </c>
      <c r="C21" s="50" t="str">
        <f t="shared" si="1"/>
        <v>Mohammad Mohiuddin</v>
      </c>
      <c r="D21" s="27">
        <f t="shared" si="2"/>
        <v>10</v>
      </c>
      <c r="E21" s="45">
        <f>ROUNDUP(((O21)/(O$9))*GradeSheet!$C$47,0)</f>
        <v>11</v>
      </c>
      <c r="F21" s="45">
        <f t="shared" si="3"/>
        <v>15</v>
      </c>
      <c r="G21" s="46">
        <f t="shared" si="4"/>
        <v>8</v>
      </c>
      <c r="H21" s="46">
        <f t="shared" si="5"/>
        <v>15.5</v>
      </c>
      <c r="I21" s="47">
        <f t="shared" si="6"/>
        <v>60</v>
      </c>
      <c r="J21" s="48">
        <f t="shared" si="7"/>
        <v>0.6</v>
      </c>
      <c r="K21" s="49" t="str">
        <f>VLOOKUP(I21,GradingPolicy!$B$2:$C$11,2)</f>
        <v>C+ (Plus)</v>
      </c>
      <c r="L21" s="3"/>
      <c r="M21" s="3"/>
      <c r="N21" s="27">
        <v>10</v>
      </c>
      <c r="O21" s="27">
        <v>11</v>
      </c>
      <c r="P21" s="27">
        <v>15</v>
      </c>
      <c r="Q21" s="27">
        <v>8</v>
      </c>
      <c r="R21" s="52">
        <v>15.5</v>
      </c>
      <c r="S21" s="54">
        <v>161014055</v>
      </c>
      <c r="T21" s="53" t="s">
        <v>76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162014002</v>
      </c>
      <c r="C22" s="50" t="str">
        <f t="shared" si="1"/>
        <v>Amirul Islam</v>
      </c>
      <c r="D22" s="27">
        <f t="shared" si="2"/>
        <v>7</v>
      </c>
      <c r="E22" s="45">
        <f>ROUNDUP(((O22)/(O$9))*GradeSheet!$C$47,0)</f>
        <v>5</v>
      </c>
      <c r="F22" s="45">
        <f t="shared" si="3"/>
        <v>16.5</v>
      </c>
      <c r="G22" s="46">
        <f t="shared" si="4"/>
        <v>2</v>
      </c>
      <c r="H22" s="46">
        <f t="shared" si="5"/>
        <v>7.5</v>
      </c>
      <c r="I22" s="47">
        <f t="shared" si="6"/>
        <v>38</v>
      </c>
      <c r="J22" s="48">
        <f t="shared" si="7"/>
        <v>0.38</v>
      </c>
      <c r="K22" s="49" t="str">
        <f>VLOOKUP(I22,GradingPolicy!$B$2:$C$11,2)</f>
        <v>F (Fail)</v>
      </c>
      <c r="L22" s="3"/>
      <c r="M22" s="3"/>
      <c r="N22" s="27">
        <v>7</v>
      </c>
      <c r="O22" s="27">
        <v>5</v>
      </c>
      <c r="P22" s="27">
        <v>16.5</v>
      </c>
      <c r="Q22" s="27">
        <v>2</v>
      </c>
      <c r="R22" s="52">
        <v>7.5</v>
      </c>
      <c r="S22" s="54">
        <v>162014002</v>
      </c>
      <c r="T22" s="53" t="s">
        <v>77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162014004</v>
      </c>
      <c r="C23" s="50" t="str">
        <f t="shared" si="1"/>
        <v>Parvina Ahmed</v>
      </c>
      <c r="D23" s="27">
        <f t="shared" si="2"/>
        <v>10</v>
      </c>
      <c r="E23" s="45">
        <f>ROUNDUP(((O23)/(O$9))*GradeSheet!$C$47,0)</f>
        <v>14</v>
      </c>
      <c r="F23" s="45">
        <f t="shared" si="3"/>
        <v>23</v>
      </c>
      <c r="G23" s="46">
        <f t="shared" si="4"/>
        <v>20.5</v>
      </c>
      <c r="H23" s="46">
        <f t="shared" si="5"/>
        <v>19.5</v>
      </c>
      <c r="I23" s="47">
        <f t="shared" si="6"/>
        <v>87</v>
      </c>
      <c r="J23" s="48">
        <f t="shared" si="7"/>
        <v>0.87</v>
      </c>
      <c r="K23" s="49" t="str">
        <f>VLOOKUP(I23,GradingPolicy!$B$2:$C$11,2)</f>
        <v>A (Plain)</v>
      </c>
      <c r="L23" s="3"/>
      <c r="M23" s="3"/>
      <c r="N23" s="27">
        <v>10</v>
      </c>
      <c r="O23" s="27">
        <v>14</v>
      </c>
      <c r="P23" s="27">
        <v>23</v>
      </c>
      <c r="Q23" s="27">
        <v>20.5</v>
      </c>
      <c r="R23" s="52">
        <v>19.5</v>
      </c>
      <c r="S23" s="54">
        <v>162014004</v>
      </c>
      <c r="T23" s="53" t="s">
        <v>78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162014006</v>
      </c>
      <c r="C24" s="50" t="str">
        <f t="shared" si="1"/>
        <v>Md. Abul Kalam</v>
      </c>
      <c r="D24" s="27">
        <f t="shared" si="2"/>
        <v>10</v>
      </c>
      <c r="E24" s="45">
        <f>ROUNDUP(((O24)/(O$9))*GradeSheet!$C$47,0)</f>
        <v>10</v>
      </c>
      <c r="F24" s="45">
        <f t="shared" si="3"/>
        <v>13.5</v>
      </c>
      <c r="G24" s="46">
        <f t="shared" si="4"/>
        <v>7</v>
      </c>
      <c r="H24" s="46">
        <f t="shared" si="5"/>
        <v>14</v>
      </c>
      <c r="I24" s="47">
        <f t="shared" si="6"/>
        <v>55</v>
      </c>
      <c r="J24" s="48">
        <f t="shared" si="7"/>
        <v>0.55000000000000004</v>
      </c>
      <c r="K24" s="49" t="str">
        <f>VLOOKUP(I24,GradingPolicy!$B$2:$C$11,2)</f>
        <v>C (Plain)</v>
      </c>
      <c r="L24" s="3"/>
      <c r="M24" s="3"/>
      <c r="N24" s="27">
        <v>10</v>
      </c>
      <c r="O24" s="27">
        <v>10</v>
      </c>
      <c r="P24" s="27">
        <v>13.5</v>
      </c>
      <c r="Q24" s="27">
        <v>7</v>
      </c>
      <c r="R24" s="52">
        <v>14</v>
      </c>
      <c r="S24" s="54">
        <v>162014006</v>
      </c>
      <c r="T24" s="53" t="s">
        <v>79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162014028</v>
      </c>
      <c r="C25" s="50" t="str">
        <f t="shared" si="1"/>
        <v>Bishal Dey</v>
      </c>
      <c r="D25" s="27">
        <f t="shared" si="2"/>
        <v>7</v>
      </c>
      <c r="E25" s="45">
        <f>ROUNDUP(((O25)/(O$9))*GradeSheet!$C$47,0)</f>
        <v>11</v>
      </c>
      <c r="F25" s="45">
        <f t="shared" si="3"/>
        <v>15</v>
      </c>
      <c r="G25" s="46">
        <f t="shared" si="4"/>
        <v>14</v>
      </c>
      <c r="H25" s="46">
        <f t="shared" si="5"/>
        <v>18</v>
      </c>
      <c r="I25" s="47">
        <f t="shared" si="6"/>
        <v>65</v>
      </c>
      <c r="J25" s="48">
        <f t="shared" si="7"/>
        <v>0.65</v>
      </c>
      <c r="K25" s="49" t="str">
        <f>VLOOKUP(I25,GradingPolicy!$B$2:$C$11,2)</f>
        <v>B- (Minus)</v>
      </c>
      <c r="L25" s="3"/>
      <c r="M25" s="3"/>
      <c r="N25" s="27">
        <v>7</v>
      </c>
      <c r="O25" s="27">
        <v>11</v>
      </c>
      <c r="P25" s="27">
        <v>15</v>
      </c>
      <c r="Q25" s="27">
        <v>14</v>
      </c>
      <c r="R25" s="52">
        <v>18</v>
      </c>
      <c r="S25" s="54">
        <v>162014028</v>
      </c>
      <c r="T25" s="53" t="s">
        <v>80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163014002</v>
      </c>
      <c r="C26" s="50" t="str">
        <f t="shared" si="1"/>
        <v>Basma Rahman</v>
      </c>
      <c r="D26" s="27">
        <f t="shared" si="2"/>
        <v>10</v>
      </c>
      <c r="E26" s="45">
        <f>ROUNDUP(((O26)/(O$9))*GradeSheet!$C$47,0)</f>
        <v>13</v>
      </c>
      <c r="F26" s="45">
        <f t="shared" si="3"/>
        <v>17</v>
      </c>
      <c r="G26" s="46">
        <f t="shared" si="4"/>
        <v>18</v>
      </c>
      <c r="H26" s="46">
        <f t="shared" si="5"/>
        <v>16.5</v>
      </c>
      <c r="I26" s="47">
        <f t="shared" si="6"/>
        <v>75</v>
      </c>
      <c r="J26" s="48">
        <f t="shared" si="7"/>
        <v>0.75</v>
      </c>
      <c r="K26" s="49" t="str">
        <f>VLOOKUP(I26,GradingPolicy!$B$2:$C$11,2)</f>
        <v>B+ (Plus)</v>
      </c>
      <c r="L26" s="3"/>
      <c r="M26" s="3"/>
      <c r="N26" s="27">
        <v>10</v>
      </c>
      <c r="O26" s="27">
        <v>13</v>
      </c>
      <c r="P26" s="27">
        <v>17</v>
      </c>
      <c r="Q26" s="27">
        <v>18</v>
      </c>
      <c r="R26" s="52">
        <v>16.5</v>
      </c>
      <c r="S26" s="54">
        <v>163014002</v>
      </c>
      <c r="T26" s="53" t="s">
        <v>81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163014006</v>
      </c>
      <c r="C27" s="50" t="str">
        <f t="shared" si="1"/>
        <v>Rawnak Siddique</v>
      </c>
      <c r="D27" s="27">
        <f t="shared" si="2"/>
        <v>9</v>
      </c>
      <c r="E27" s="45">
        <f>ROUNDUP(((O27)/(O$9))*GradeSheet!$C$47,0)</f>
        <v>12</v>
      </c>
      <c r="F27" s="45">
        <f t="shared" si="3"/>
        <v>16</v>
      </c>
      <c r="G27" s="46">
        <f t="shared" si="4"/>
        <v>13</v>
      </c>
      <c r="H27" s="46">
        <f t="shared" si="5"/>
        <v>16</v>
      </c>
      <c r="I27" s="47">
        <f t="shared" si="6"/>
        <v>66</v>
      </c>
      <c r="J27" s="48">
        <f t="shared" ref="J27:J36" si="8">I27/100</f>
        <v>0.66</v>
      </c>
      <c r="K27" s="49" t="str">
        <f>VLOOKUP(I27,GradingPolicy!$B$2:$C$11,2)</f>
        <v>B- (Minus)</v>
      </c>
      <c r="L27" s="3"/>
      <c r="M27" s="3"/>
      <c r="N27" s="27">
        <v>9</v>
      </c>
      <c r="O27" s="27">
        <v>12</v>
      </c>
      <c r="P27" s="27">
        <v>16</v>
      </c>
      <c r="Q27" s="27">
        <v>13</v>
      </c>
      <c r="R27" s="52">
        <v>16</v>
      </c>
      <c r="S27" s="54">
        <v>163014006</v>
      </c>
      <c r="T27" s="53" t="s">
        <v>82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163014015</v>
      </c>
      <c r="C28" s="50" t="str">
        <f t="shared" si="1"/>
        <v>Fayezur Rahman</v>
      </c>
      <c r="D28" s="27">
        <f t="shared" si="2"/>
        <v>10</v>
      </c>
      <c r="E28" s="45">
        <f>ROUNDUP(((O28)/(O$9))*GradeSheet!$C$47,0)</f>
        <v>10</v>
      </c>
      <c r="F28" s="45">
        <f t="shared" si="3"/>
        <v>12</v>
      </c>
      <c r="G28" s="46">
        <f t="shared" si="4"/>
        <v>14</v>
      </c>
      <c r="H28" s="46">
        <f t="shared" si="5"/>
        <v>14</v>
      </c>
      <c r="I28" s="47">
        <f t="shared" si="6"/>
        <v>60</v>
      </c>
      <c r="J28" s="48">
        <f t="shared" si="8"/>
        <v>0.6</v>
      </c>
      <c r="K28" s="49" t="str">
        <f>VLOOKUP(I28,GradingPolicy!$B$2:$C$11,2)</f>
        <v>C+ (Plus)</v>
      </c>
      <c r="L28" s="3"/>
      <c r="M28" s="3"/>
      <c r="N28" s="27">
        <v>10</v>
      </c>
      <c r="O28" s="27">
        <v>10</v>
      </c>
      <c r="P28" s="27">
        <v>12</v>
      </c>
      <c r="Q28" s="27">
        <v>14</v>
      </c>
      <c r="R28" s="52">
        <v>14</v>
      </c>
      <c r="S28" s="54">
        <v>163014015</v>
      </c>
      <c r="T28" s="53" t="s">
        <v>83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163014018</v>
      </c>
      <c r="C29" s="50" t="str">
        <f t="shared" si="1"/>
        <v>Mujtaba Abdul Qadir</v>
      </c>
      <c r="D29" s="27">
        <f t="shared" si="2"/>
        <v>10</v>
      </c>
      <c r="E29" s="45">
        <f>ROUNDUP(((O29)/(O$9))*GradeSheet!$C$47,0)</f>
        <v>6</v>
      </c>
      <c r="F29" s="45">
        <f t="shared" si="3"/>
        <v>0</v>
      </c>
      <c r="G29" s="46">
        <f t="shared" si="4"/>
        <v>14</v>
      </c>
      <c r="H29" s="46">
        <f t="shared" si="5"/>
        <v>10.5</v>
      </c>
      <c r="I29" s="47">
        <f t="shared" si="6"/>
        <v>41</v>
      </c>
      <c r="J29" s="48">
        <f t="shared" si="8"/>
        <v>0.41</v>
      </c>
      <c r="K29" s="49" t="str">
        <f>VLOOKUP(I29,GradingPolicy!$B$2:$C$11,2)</f>
        <v>F (Fail)</v>
      </c>
      <c r="L29" s="3"/>
      <c r="M29" s="3"/>
      <c r="N29" s="27">
        <v>10</v>
      </c>
      <c r="O29" s="27">
        <v>6</v>
      </c>
      <c r="P29" s="27">
        <v>0</v>
      </c>
      <c r="Q29" s="27">
        <v>14</v>
      </c>
      <c r="R29" s="52">
        <v>10.5</v>
      </c>
      <c r="S29" s="54">
        <v>163014018</v>
      </c>
      <c r="T29" s="53" t="s">
        <v>84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171014010</v>
      </c>
      <c r="C30" s="50" t="str">
        <f t="shared" si="1"/>
        <v>Maysha Chowdhury Ononna</v>
      </c>
      <c r="D30" s="27">
        <f t="shared" si="2"/>
        <v>10</v>
      </c>
      <c r="E30" s="45">
        <f>ROUNDUP(((O30)/(O$9))*GradeSheet!$C$47,0)</f>
        <v>13</v>
      </c>
      <c r="F30" s="45">
        <f t="shared" si="3"/>
        <v>21</v>
      </c>
      <c r="G30" s="46">
        <f t="shared" si="4"/>
        <v>6</v>
      </c>
      <c r="H30" s="46">
        <f t="shared" si="5"/>
        <v>15</v>
      </c>
      <c r="I30" s="47">
        <f t="shared" si="6"/>
        <v>65</v>
      </c>
      <c r="J30" s="48">
        <f t="shared" si="8"/>
        <v>0.65</v>
      </c>
      <c r="K30" s="49" t="str">
        <f>VLOOKUP(I30,GradingPolicy!$B$2:$C$11,2)</f>
        <v>B- (Minus)</v>
      </c>
      <c r="L30" s="3"/>
      <c r="M30" s="3"/>
      <c r="N30" s="27">
        <v>10</v>
      </c>
      <c r="O30" s="27">
        <v>13</v>
      </c>
      <c r="P30" s="27">
        <v>21</v>
      </c>
      <c r="Q30" s="27">
        <v>6</v>
      </c>
      <c r="R30" s="52">
        <v>15</v>
      </c>
      <c r="S30" s="54">
        <v>171014010</v>
      </c>
      <c r="T30" s="53" t="s">
        <v>85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171014012</v>
      </c>
      <c r="C31" s="50" t="str">
        <f t="shared" si="1"/>
        <v>Shahnila Mahbub</v>
      </c>
      <c r="D31" s="27">
        <f t="shared" si="2"/>
        <v>10</v>
      </c>
      <c r="E31" s="45">
        <f>ROUNDUP(((O31)/(O$9))*GradeSheet!$C$47,0)</f>
        <v>13</v>
      </c>
      <c r="F31" s="45">
        <f t="shared" si="3"/>
        <v>17.5</v>
      </c>
      <c r="G31" s="46">
        <f t="shared" si="4"/>
        <v>16.5</v>
      </c>
      <c r="H31" s="46">
        <f t="shared" si="5"/>
        <v>17.5</v>
      </c>
      <c r="I31" s="47">
        <f t="shared" si="6"/>
        <v>75</v>
      </c>
      <c r="J31" s="48">
        <f t="shared" si="8"/>
        <v>0.75</v>
      </c>
      <c r="K31" s="49" t="str">
        <f>VLOOKUP(I31,GradingPolicy!$B$2:$C$11,2)</f>
        <v>B+ (Plus)</v>
      </c>
      <c r="L31" s="3"/>
      <c r="M31" s="3"/>
      <c r="N31" s="27">
        <v>10</v>
      </c>
      <c r="O31" s="27">
        <v>13</v>
      </c>
      <c r="P31" s="27">
        <v>17.5</v>
      </c>
      <c r="Q31" s="27">
        <v>16.5</v>
      </c>
      <c r="R31" s="52">
        <v>17.5</v>
      </c>
      <c r="S31" s="54">
        <v>171014012</v>
      </c>
      <c r="T31" s="53" t="s">
        <v>86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171014022</v>
      </c>
      <c r="C32" s="50" t="str">
        <f t="shared" si="1"/>
        <v>Sadia Hasan</v>
      </c>
      <c r="D32" s="27">
        <f t="shared" si="2"/>
        <v>10</v>
      </c>
      <c r="E32" s="45">
        <f>ROUNDUP(((O32)/(O$9))*GradeSheet!$C$47,0)</f>
        <v>10</v>
      </c>
      <c r="F32" s="45">
        <f t="shared" si="3"/>
        <v>17</v>
      </c>
      <c r="G32" s="46">
        <f t="shared" si="4"/>
        <v>7</v>
      </c>
      <c r="H32" s="46">
        <f t="shared" si="5"/>
        <v>15.5</v>
      </c>
      <c r="I32" s="47">
        <f t="shared" si="6"/>
        <v>60</v>
      </c>
      <c r="J32" s="48">
        <f t="shared" si="8"/>
        <v>0.6</v>
      </c>
      <c r="K32" s="49" t="str">
        <f>VLOOKUP(I32,GradingPolicy!$B$2:$C$11,2)</f>
        <v>C+ (Plus)</v>
      </c>
      <c r="L32" s="3"/>
      <c r="M32" s="3"/>
      <c r="N32" s="27">
        <v>10</v>
      </c>
      <c r="O32" s="27">
        <v>10</v>
      </c>
      <c r="P32" s="27">
        <v>17</v>
      </c>
      <c r="Q32" s="27">
        <v>7</v>
      </c>
      <c r="R32" s="52">
        <v>15.5</v>
      </c>
      <c r="S32" s="54">
        <v>171014022</v>
      </c>
      <c r="T32" s="53" t="s">
        <v>87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171014032</v>
      </c>
      <c r="C33" s="50" t="str">
        <f t="shared" si="1"/>
        <v>A.S.M Arafat Kamal</v>
      </c>
      <c r="D33" s="27">
        <f t="shared" si="2"/>
        <v>10</v>
      </c>
      <c r="E33" s="45">
        <f>ROUNDUP(((O33)/(O$9))*GradeSheet!$C$47,0)</f>
        <v>11</v>
      </c>
      <c r="F33" s="45">
        <f t="shared" si="3"/>
        <v>12</v>
      </c>
      <c r="G33" s="46">
        <f t="shared" si="4"/>
        <v>8.5</v>
      </c>
      <c r="H33" s="46">
        <f t="shared" si="5"/>
        <v>14.5</v>
      </c>
      <c r="I33" s="47">
        <f t="shared" si="6"/>
        <v>56</v>
      </c>
      <c r="J33" s="48">
        <f t="shared" si="8"/>
        <v>0.56000000000000005</v>
      </c>
      <c r="K33" s="49" t="str">
        <f>VLOOKUP(I33,GradingPolicy!$B$2:$C$11,2)</f>
        <v>C (Plain)</v>
      </c>
      <c r="L33" s="3"/>
      <c r="M33" s="3"/>
      <c r="N33" s="27">
        <v>10</v>
      </c>
      <c r="O33" s="27">
        <v>11</v>
      </c>
      <c r="P33" s="27">
        <v>12</v>
      </c>
      <c r="Q33" s="27">
        <v>8.5</v>
      </c>
      <c r="R33" s="52">
        <v>14.5</v>
      </c>
      <c r="S33" s="54">
        <v>171014032</v>
      </c>
      <c r="T33" s="53" t="s">
        <v>88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171014034</v>
      </c>
      <c r="C34" s="50" t="str">
        <f t="shared" si="1"/>
        <v>Sanjida Anjum Sohana</v>
      </c>
      <c r="D34" s="27">
        <f t="shared" si="2"/>
        <v>10</v>
      </c>
      <c r="E34" s="45">
        <f>ROUNDUP(((O34)/(O$9))*GradeSheet!$C$47,0)</f>
        <v>11</v>
      </c>
      <c r="F34" s="45">
        <f t="shared" si="3"/>
        <v>14.5</v>
      </c>
      <c r="G34" s="46">
        <f t="shared" si="4"/>
        <v>14</v>
      </c>
      <c r="H34" s="46">
        <f t="shared" si="5"/>
        <v>16.5</v>
      </c>
      <c r="I34" s="47">
        <f t="shared" si="6"/>
        <v>66</v>
      </c>
      <c r="J34" s="48">
        <f t="shared" si="8"/>
        <v>0.66</v>
      </c>
      <c r="K34" s="49" t="str">
        <f>VLOOKUP(I34,GradingPolicy!$B$2:$C$11,2)</f>
        <v>B- (Minus)</v>
      </c>
      <c r="L34" s="3"/>
      <c r="M34" s="3"/>
      <c r="N34" s="27">
        <v>10</v>
      </c>
      <c r="O34" s="27">
        <v>11</v>
      </c>
      <c r="P34" s="27">
        <v>14.5</v>
      </c>
      <c r="Q34" s="27">
        <v>14</v>
      </c>
      <c r="R34" s="52">
        <v>16.5</v>
      </c>
      <c r="S34" s="54">
        <v>171014034</v>
      </c>
      <c r="T34" s="53" t="s">
        <v>89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171014035</v>
      </c>
      <c r="C35" s="50" t="str">
        <f t="shared" si="1"/>
        <v>Fahimul Islam Shakil</v>
      </c>
      <c r="D35" s="27">
        <f t="shared" si="2"/>
        <v>10</v>
      </c>
      <c r="E35" s="45">
        <f>ROUNDUP(((O35)/(O$9))*GradeSheet!$C$47,0)</f>
        <v>14</v>
      </c>
      <c r="F35" s="45">
        <f t="shared" si="3"/>
        <v>20</v>
      </c>
      <c r="G35" s="46">
        <f t="shared" si="4"/>
        <v>15.5</v>
      </c>
      <c r="H35" s="46">
        <f t="shared" si="5"/>
        <v>16.5</v>
      </c>
      <c r="I35" s="47">
        <f t="shared" si="6"/>
        <v>76</v>
      </c>
      <c r="J35" s="48">
        <f t="shared" si="8"/>
        <v>0.76</v>
      </c>
      <c r="K35" s="49" t="str">
        <f>VLOOKUP(I35,GradingPolicy!$B$2:$C$11,2)</f>
        <v>B+ (Plus)</v>
      </c>
      <c r="L35" s="3"/>
      <c r="M35" s="3"/>
      <c r="N35" s="27">
        <v>10</v>
      </c>
      <c r="O35" s="27">
        <v>14</v>
      </c>
      <c r="P35" s="27">
        <v>20</v>
      </c>
      <c r="Q35" s="27">
        <v>15.5</v>
      </c>
      <c r="R35" s="52">
        <v>16.5</v>
      </c>
      <c r="S35" s="54">
        <v>171014035</v>
      </c>
      <c r="T35" s="53" t="s">
        <v>90</v>
      </c>
      <c r="U35" s="3"/>
      <c r="V35" s="3"/>
      <c r="W35" s="3"/>
    </row>
    <row r="36" spans="1:23" s="39" customFormat="1" ht="15.75" customHeight="1">
      <c r="A36" s="40">
        <v>27</v>
      </c>
      <c r="B36" s="40">
        <f t="shared" si="0"/>
        <v>171014037</v>
      </c>
      <c r="C36" s="50" t="str">
        <f t="shared" si="1"/>
        <v>Md. Mahmudur Rahman</v>
      </c>
      <c r="D36" s="27">
        <f t="shared" si="2"/>
        <v>10</v>
      </c>
      <c r="E36" s="45">
        <f>ROUNDUP(((O36)/(O$9))*GradeSheet!$C$47,0)</f>
        <v>11</v>
      </c>
      <c r="F36" s="45">
        <f t="shared" si="3"/>
        <v>17.5</v>
      </c>
      <c r="G36" s="46">
        <f t="shared" si="4"/>
        <v>7.5</v>
      </c>
      <c r="H36" s="46">
        <f t="shared" si="5"/>
        <v>15</v>
      </c>
      <c r="I36" s="47">
        <f t="shared" si="6"/>
        <v>61</v>
      </c>
      <c r="J36" s="48">
        <f t="shared" si="8"/>
        <v>0.61</v>
      </c>
      <c r="K36" s="49" t="str">
        <f>VLOOKUP(I36,GradingPolicy!$B$2:$C$11,2)</f>
        <v>C+ (Plus)</v>
      </c>
      <c r="L36" s="3"/>
      <c r="M36" s="3"/>
      <c r="N36" s="27">
        <v>10</v>
      </c>
      <c r="O36" s="27">
        <v>11</v>
      </c>
      <c r="P36" s="27">
        <v>17.5</v>
      </c>
      <c r="Q36" s="27">
        <v>7.5</v>
      </c>
      <c r="R36" s="52">
        <v>15</v>
      </c>
      <c r="S36" s="54">
        <v>171014037</v>
      </c>
      <c r="T36" s="53" t="s">
        <v>91</v>
      </c>
      <c r="U36" s="3"/>
      <c r="V36" s="3"/>
      <c r="W36" s="3"/>
    </row>
    <row r="37" spans="1:23" s="51" customFormat="1" ht="15.75" customHeight="1">
      <c r="A37" s="41">
        <v>28</v>
      </c>
      <c r="B37" s="40">
        <f t="shared" si="0"/>
        <v>171014042</v>
      </c>
      <c r="C37" s="50" t="str">
        <f t="shared" si="1"/>
        <v>Md. Abdul kamrun Faisal</v>
      </c>
      <c r="D37" s="27">
        <f t="shared" si="2"/>
        <v>10</v>
      </c>
      <c r="E37" s="45">
        <f>ROUNDUP(((O37)/(O$9))*GradeSheet!$C$47,0)</f>
        <v>14</v>
      </c>
      <c r="F37" s="45">
        <f t="shared" si="3"/>
        <v>17</v>
      </c>
      <c r="G37" s="46">
        <f t="shared" si="4"/>
        <v>11.5</v>
      </c>
      <c r="H37" s="46">
        <f t="shared" si="5"/>
        <v>12.5</v>
      </c>
      <c r="I37" s="47">
        <f t="shared" si="6"/>
        <v>65</v>
      </c>
      <c r="J37" s="48">
        <f t="shared" ref="J37:J42" si="9">I37/100</f>
        <v>0.65</v>
      </c>
      <c r="K37" s="49" t="str">
        <f>VLOOKUP(I37,GradingPolicy!$B$2:$C$11,2)</f>
        <v>B- (Minus)</v>
      </c>
      <c r="L37" s="3"/>
      <c r="M37" s="3"/>
      <c r="N37" s="27">
        <v>10</v>
      </c>
      <c r="O37" s="27">
        <v>14</v>
      </c>
      <c r="P37" s="27">
        <v>17</v>
      </c>
      <c r="Q37" s="27">
        <v>11.5</v>
      </c>
      <c r="R37" s="52">
        <v>12.5</v>
      </c>
      <c r="S37" s="54">
        <v>171014042</v>
      </c>
      <c r="T37" s="53" t="s">
        <v>92</v>
      </c>
      <c r="U37" s="3"/>
      <c r="V37" s="3"/>
      <c r="W37" s="3"/>
    </row>
    <row r="38" spans="1:23" s="51" customFormat="1" ht="15.75" customHeight="1">
      <c r="A38" s="40">
        <v>29</v>
      </c>
      <c r="B38" s="40">
        <f t="shared" si="0"/>
        <v>171014048</v>
      </c>
      <c r="C38" s="50" t="str">
        <f t="shared" si="1"/>
        <v>Salma Sayeeda Orpa</v>
      </c>
      <c r="D38" s="27">
        <f t="shared" si="2"/>
        <v>10</v>
      </c>
      <c r="E38" s="45">
        <f>ROUNDUP(((O38)/(O$9))*GradeSheet!$C$47,0)</f>
        <v>12</v>
      </c>
      <c r="F38" s="45">
        <f t="shared" si="3"/>
        <v>17.5</v>
      </c>
      <c r="G38" s="46">
        <f t="shared" si="4"/>
        <v>11.5</v>
      </c>
      <c r="H38" s="46">
        <f t="shared" si="5"/>
        <v>16</v>
      </c>
      <c r="I38" s="47">
        <f t="shared" si="6"/>
        <v>67</v>
      </c>
      <c r="J38" s="48">
        <f t="shared" si="9"/>
        <v>0.67</v>
      </c>
      <c r="K38" s="49" t="str">
        <f>VLOOKUP(I38,GradingPolicy!$B$2:$C$11,2)</f>
        <v>B- (Minus)</v>
      </c>
      <c r="L38" s="3"/>
      <c r="M38" s="3"/>
      <c r="N38" s="27">
        <v>10</v>
      </c>
      <c r="O38" s="27">
        <v>12</v>
      </c>
      <c r="P38" s="27">
        <v>17.5</v>
      </c>
      <c r="Q38" s="27">
        <v>11.5</v>
      </c>
      <c r="R38" s="52">
        <v>16</v>
      </c>
      <c r="S38" s="54">
        <v>171014048</v>
      </c>
      <c r="T38" s="53" t="s">
        <v>93</v>
      </c>
      <c r="U38" s="3"/>
      <c r="V38" s="3"/>
      <c r="W38" s="3"/>
    </row>
    <row r="39" spans="1:23" s="51" customFormat="1" ht="15.75" customHeight="1">
      <c r="A39" s="41">
        <v>30</v>
      </c>
      <c r="B39" s="40">
        <f t="shared" si="0"/>
        <v>171014051</v>
      </c>
      <c r="C39" s="50" t="str">
        <f t="shared" si="1"/>
        <v>Md. Muhtasim Fuad Fahim</v>
      </c>
      <c r="D39" s="27">
        <f t="shared" si="2"/>
        <v>10</v>
      </c>
      <c r="E39" s="45">
        <f>ROUNDUP(((O39)/(O$9))*GradeSheet!$C$47,0)</f>
        <v>13</v>
      </c>
      <c r="F39" s="45">
        <f t="shared" si="3"/>
        <v>24</v>
      </c>
      <c r="G39" s="46">
        <f t="shared" si="4"/>
        <v>21</v>
      </c>
      <c r="H39" s="46">
        <f t="shared" si="5"/>
        <v>17</v>
      </c>
      <c r="I39" s="47">
        <f t="shared" si="6"/>
        <v>85</v>
      </c>
      <c r="J39" s="48">
        <f t="shared" si="9"/>
        <v>0.85</v>
      </c>
      <c r="K39" s="49" t="str">
        <f>VLOOKUP(I39,GradingPolicy!$B$2:$C$11,2)</f>
        <v>A (Plain)</v>
      </c>
      <c r="L39" s="3"/>
      <c r="M39" s="3"/>
      <c r="N39" s="27">
        <v>10</v>
      </c>
      <c r="O39" s="27">
        <v>13</v>
      </c>
      <c r="P39" s="27">
        <v>24</v>
      </c>
      <c r="Q39" s="27">
        <v>21</v>
      </c>
      <c r="R39" s="52">
        <v>17</v>
      </c>
      <c r="S39" s="54">
        <v>171014051</v>
      </c>
      <c r="T39" s="53" t="s">
        <v>94</v>
      </c>
      <c r="U39" s="3"/>
      <c r="V39" s="3"/>
      <c r="W39" s="3"/>
    </row>
    <row r="40" spans="1:23" s="51" customFormat="1" ht="15.75" customHeight="1">
      <c r="A40" s="40">
        <v>31</v>
      </c>
      <c r="B40" s="40">
        <f t="shared" si="0"/>
        <v>171014075</v>
      </c>
      <c r="C40" s="50" t="str">
        <f t="shared" si="1"/>
        <v>Ayon Mazumder</v>
      </c>
      <c r="D40" s="27">
        <f t="shared" si="2"/>
        <v>10</v>
      </c>
      <c r="E40" s="45">
        <f>ROUNDUP(((O40)/(O$9))*GradeSheet!$C$47,0)</f>
        <v>12</v>
      </c>
      <c r="F40" s="45">
        <f t="shared" si="3"/>
        <v>17.5</v>
      </c>
      <c r="G40" s="46">
        <f t="shared" si="4"/>
        <v>15.5</v>
      </c>
      <c r="H40" s="46">
        <f t="shared" si="5"/>
        <v>16</v>
      </c>
      <c r="I40" s="47">
        <f t="shared" si="6"/>
        <v>71</v>
      </c>
      <c r="J40" s="48">
        <f t="shared" si="9"/>
        <v>0.71</v>
      </c>
      <c r="K40" s="49" t="str">
        <f>VLOOKUP(I40,GradingPolicy!$B$2:$C$11,2)</f>
        <v>B (Plain)</v>
      </c>
      <c r="L40" s="3"/>
      <c r="M40" s="3"/>
      <c r="N40" s="27">
        <v>10</v>
      </c>
      <c r="O40" s="27">
        <v>12</v>
      </c>
      <c r="P40" s="27">
        <v>17.5</v>
      </c>
      <c r="Q40" s="27">
        <v>15.5</v>
      </c>
      <c r="R40" s="52">
        <v>16</v>
      </c>
      <c r="S40" s="54">
        <v>171014075</v>
      </c>
      <c r="T40" s="53" t="s">
        <v>95</v>
      </c>
      <c r="U40" s="3"/>
      <c r="V40" s="3"/>
      <c r="W40" s="3"/>
    </row>
    <row r="41" spans="1:23" s="51" customFormat="1" ht="15.75" customHeight="1">
      <c r="A41" s="41">
        <v>32</v>
      </c>
      <c r="B41" s="40">
        <f t="shared" si="0"/>
        <v>171014085</v>
      </c>
      <c r="C41" s="50" t="str">
        <f t="shared" si="1"/>
        <v>Monjurul Hasan</v>
      </c>
      <c r="D41" s="27">
        <f t="shared" si="2"/>
        <v>10</v>
      </c>
      <c r="E41" s="45">
        <f>ROUNDUP(((O41)/(O$9))*GradeSheet!$C$47,0)</f>
        <v>12</v>
      </c>
      <c r="F41" s="45">
        <f t="shared" si="3"/>
        <v>14.5</v>
      </c>
      <c r="G41" s="46">
        <f t="shared" si="4"/>
        <v>13</v>
      </c>
      <c r="H41" s="46">
        <f t="shared" si="5"/>
        <v>17.5</v>
      </c>
      <c r="I41" s="47">
        <f t="shared" si="6"/>
        <v>67</v>
      </c>
      <c r="J41" s="48">
        <f t="shared" si="9"/>
        <v>0.67</v>
      </c>
      <c r="K41" s="49" t="str">
        <f>VLOOKUP(I41,GradingPolicy!$B$2:$C$11,2)</f>
        <v>B- (Minus)</v>
      </c>
      <c r="L41" s="3"/>
      <c r="M41" s="3"/>
      <c r="N41" s="27">
        <v>10</v>
      </c>
      <c r="O41" s="27">
        <v>12</v>
      </c>
      <c r="P41" s="27">
        <v>14.5</v>
      </c>
      <c r="Q41" s="27">
        <v>13</v>
      </c>
      <c r="R41" s="52">
        <v>17.5</v>
      </c>
      <c r="S41" s="54">
        <v>171014085</v>
      </c>
      <c r="T41" s="53" t="s">
        <v>96</v>
      </c>
      <c r="U41" s="3"/>
      <c r="V41" s="3"/>
      <c r="W41" s="3"/>
    </row>
    <row r="42" spans="1:23" s="51" customFormat="1" ht="15.75" customHeight="1">
      <c r="A42" s="40">
        <v>33</v>
      </c>
      <c r="B42" s="40">
        <f t="shared" si="0"/>
        <v>171014088</v>
      </c>
      <c r="C42" s="50" t="str">
        <f t="shared" si="1"/>
        <v>Md. Muntakim Islam Badrul</v>
      </c>
      <c r="D42" s="27">
        <f t="shared" si="2"/>
        <v>3</v>
      </c>
      <c r="E42" s="45">
        <f>ROUNDUP(((O42)/(O$9))*GradeSheet!$C$47,0)</f>
        <v>0</v>
      </c>
      <c r="F42" s="45">
        <f t="shared" si="3"/>
        <v>0</v>
      </c>
      <c r="G42" s="46">
        <f t="shared" si="4"/>
        <v>0</v>
      </c>
      <c r="H42" s="46">
        <f t="shared" si="5"/>
        <v>0</v>
      </c>
      <c r="I42" s="47">
        <f t="shared" si="6"/>
        <v>3</v>
      </c>
      <c r="J42" s="48">
        <f t="shared" si="9"/>
        <v>0.03</v>
      </c>
      <c r="K42" s="49" t="str">
        <f>VLOOKUP(I42,GradingPolicy!$B$2:$C$11,2)</f>
        <v>F (Fail)</v>
      </c>
      <c r="L42" s="3"/>
      <c r="M42" s="3"/>
      <c r="N42" s="27">
        <v>3</v>
      </c>
      <c r="O42" s="27">
        <v>0</v>
      </c>
      <c r="P42" s="27">
        <v>0</v>
      </c>
      <c r="Q42" s="27">
        <v>0</v>
      </c>
      <c r="R42" s="52">
        <v>0</v>
      </c>
      <c r="S42" s="54">
        <v>171014088</v>
      </c>
      <c r="T42" s="53" t="s">
        <v>97</v>
      </c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16" t="s">
        <v>38</v>
      </c>
      <c r="C45" s="16" t="s">
        <v>39</v>
      </c>
      <c r="D45" s="28"/>
      <c r="E45" s="29" t="s">
        <v>0</v>
      </c>
      <c r="F45" s="29" t="s">
        <v>2</v>
      </c>
      <c r="G45" s="19" t="s">
        <v>40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24" t="s">
        <v>41</v>
      </c>
      <c r="C46" s="30">
        <v>10</v>
      </c>
      <c r="D46" s="31"/>
      <c r="E46" s="32" t="s">
        <v>21</v>
      </c>
      <c r="F46" s="33" t="s">
        <v>42</v>
      </c>
      <c r="G46" s="26">
        <f>COUNTIF(K10:K42, "A+ (Plus)")</f>
        <v>0</v>
      </c>
      <c r="H46" s="3"/>
      <c r="I46" s="3"/>
      <c r="J46" s="3"/>
      <c r="K46" s="3"/>
      <c r="L46" s="3"/>
      <c r="M46" s="34" t="s">
        <v>43</v>
      </c>
      <c r="N46" s="25">
        <f>MAX(N10:N42)</f>
        <v>10</v>
      </c>
      <c r="O46" s="25">
        <f>MAX(O10:O42)</f>
        <v>14</v>
      </c>
      <c r="P46" s="25">
        <f>MAX(P10:P42)</f>
        <v>24</v>
      </c>
      <c r="Q46" s="25">
        <f>MAX(Q10:Q42)</f>
        <v>21</v>
      </c>
      <c r="R46" s="25">
        <f>MAX(R10:R42)</f>
        <v>19.5</v>
      </c>
      <c r="S46" s="3"/>
      <c r="T46" s="3"/>
      <c r="U46" s="3"/>
      <c r="V46" s="3"/>
      <c r="W46" s="3"/>
    </row>
    <row r="47" spans="1:23" ht="15.75" customHeight="1">
      <c r="A47" s="3"/>
      <c r="B47" s="24" t="s">
        <v>46</v>
      </c>
      <c r="C47" s="30">
        <v>15</v>
      </c>
      <c r="D47" s="31"/>
      <c r="E47" s="32" t="s">
        <v>19</v>
      </c>
      <c r="F47" s="26" t="s">
        <v>44</v>
      </c>
      <c r="G47" s="26">
        <f>COUNTIF(K10:K42, "A (Plain)")</f>
        <v>2</v>
      </c>
      <c r="H47" s="3"/>
      <c r="I47" s="3"/>
      <c r="J47" s="3"/>
      <c r="K47" s="3"/>
      <c r="L47" s="3"/>
      <c r="M47" s="34" t="s">
        <v>45</v>
      </c>
      <c r="N47" s="25">
        <f>AVERAGE(N10:N42)</f>
        <v>9.1515151515151523</v>
      </c>
      <c r="O47" s="25">
        <f>AVERAGE(O10:O42)</f>
        <v>10.636363636363637</v>
      </c>
      <c r="P47" s="25">
        <f>AVERAGE(P10:P42)</f>
        <v>14.651515151515152</v>
      </c>
      <c r="Q47" s="25">
        <f>AVERAGE(Q10:Q42)</f>
        <v>10.696969696969697</v>
      </c>
      <c r="R47" s="25">
        <f>AVERAGE(R10:R42)</f>
        <v>13.969696969696969</v>
      </c>
      <c r="S47" s="3"/>
      <c r="T47" s="3"/>
      <c r="U47" s="3"/>
      <c r="V47" s="3"/>
      <c r="W47" s="3"/>
    </row>
    <row r="48" spans="1:23" ht="15.75" customHeight="1">
      <c r="A48" s="3"/>
      <c r="B48" s="24" t="s">
        <v>64</v>
      </c>
      <c r="C48" s="30">
        <v>25</v>
      </c>
      <c r="D48" s="31"/>
      <c r="E48" s="32" t="s">
        <v>17</v>
      </c>
      <c r="F48" s="26" t="s">
        <v>47</v>
      </c>
      <c r="G48" s="26">
        <f>COUNTIF(K10:K42, "A- (Minus)")</f>
        <v>0</v>
      </c>
      <c r="H48" s="3"/>
      <c r="I48" s="3"/>
      <c r="J48" s="3"/>
      <c r="K48" s="3"/>
      <c r="L48" s="3"/>
      <c r="M48" s="34" t="s">
        <v>48</v>
      </c>
      <c r="N48" s="25">
        <f>MIN(N10:N42)</f>
        <v>3</v>
      </c>
      <c r="O48" s="25">
        <f>MIN(O10:O42)</f>
        <v>0</v>
      </c>
      <c r="P48" s="25">
        <f>MIN(P10:P42)</f>
        <v>0</v>
      </c>
      <c r="Q48" s="25">
        <f>MIN(Q10:Q42)</f>
        <v>0</v>
      </c>
      <c r="R48" s="25">
        <f>MIN(R10:R42)</f>
        <v>0</v>
      </c>
      <c r="S48" s="3"/>
      <c r="T48" s="3"/>
      <c r="U48" s="3"/>
      <c r="V48" s="3"/>
      <c r="W48" s="3"/>
    </row>
    <row r="49" spans="1:23" ht="15.75" customHeight="1">
      <c r="A49" s="3"/>
      <c r="B49" s="24" t="s">
        <v>23</v>
      </c>
      <c r="C49" s="36">
        <v>25</v>
      </c>
      <c r="D49" s="31"/>
      <c r="E49" s="32" t="s">
        <v>15</v>
      </c>
      <c r="F49" s="26" t="s">
        <v>49</v>
      </c>
      <c r="G49" s="26">
        <f>COUNTIF(K10:K42, "B+ (Plus)")</f>
        <v>3</v>
      </c>
      <c r="H49" s="3"/>
      <c r="I49" s="3"/>
      <c r="J49" s="3"/>
      <c r="K49" s="3"/>
      <c r="L49" s="3"/>
      <c r="M49" s="3"/>
      <c r="N49" s="3"/>
      <c r="O49" s="35"/>
      <c r="P49" s="35"/>
      <c r="Q49" s="35"/>
      <c r="R49" s="35"/>
      <c r="S49" s="3"/>
      <c r="T49" s="3"/>
      <c r="U49" s="3"/>
      <c r="V49" s="3"/>
      <c r="W49" s="3"/>
    </row>
    <row r="50" spans="1:23" ht="15.75" customHeight="1">
      <c r="A50" s="3"/>
      <c r="B50" s="24" t="s">
        <v>24</v>
      </c>
      <c r="C50" s="30">
        <v>25</v>
      </c>
      <c r="D50" s="31"/>
      <c r="E50" s="32" t="s">
        <v>13</v>
      </c>
      <c r="F50" s="26" t="s">
        <v>50</v>
      </c>
      <c r="G50" s="26">
        <f>COUNTIF(K10:K42, "B (Plain)")</f>
        <v>2</v>
      </c>
      <c r="H50" s="3"/>
      <c r="I50" s="3"/>
      <c r="J50" s="3"/>
      <c r="K50" s="3"/>
      <c r="L50" s="3"/>
      <c r="M50" s="3"/>
      <c r="N50" s="3"/>
      <c r="O50" s="35"/>
      <c r="P50" s="35"/>
      <c r="Q50" s="35"/>
      <c r="R50" s="35"/>
      <c r="S50" s="3"/>
      <c r="T50" s="3"/>
      <c r="U50" s="3"/>
      <c r="V50" s="3"/>
      <c r="W50" s="3"/>
    </row>
    <row r="51" spans="1:23" ht="15.75" customHeight="1">
      <c r="A51" s="3"/>
      <c r="B51" s="24" t="s">
        <v>25</v>
      </c>
      <c r="C51" s="24">
        <f>SUM(C46:C50)</f>
        <v>100</v>
      </c>
      <c r="D51" s="31"/>
      <c r="E51" s="32" t="s">
        <v>11</v>
      </c>
      <c r="F51" s="26" t="s">
        <v>51</v>
      </c>
      <c r="G51" s="26">
        <f>COUNTIF(K10:K42, "B- (Minus)")</f>
        <v>9</v>
      </c>
      <c r="H51" s="3"/>
      <c r="I51" s="3"/>
      <c r="J51" s="3"/>
      <c r="K51" s="3"/>
      <c r="L51" s="3"/>
      <c r="M51" s="3"/>
      <c r="N51" s="3"/>
      <c r="O51" s="35"/>
      <c r="P51" s="35"/>
      <c r="Q51" s="35"/>
      <c r="R51" s="35"/>
      <c r="S51" s="3"/>
      <c r="T51" s="3"/>
      <c r="U51" s="3"/>
      <c r="V51" s="3"/>
      <c r="W51" s="3"/>
    </row>
    <row r="52" spans="1:23" ht="15.75" customHeight="1">
      <c r="A52" s="3"/>
      <c r="D52" s="31"/>
      <c r="E52" s="32" t="s">
        <v>9</v>
      </c>
      <c r="F52" s="26" t="s">
        <v>52</v>
      </c>
      <c r="G52" s="26">
        <f>COUNTIF(K10:K42, "C+ (Plus)")</f>
        <v>6</v>
      </c>
      <c r="H52" s="3"/>
      <c r="I52" s="3"/>
      <c r="J52" s="3"/>
      <c r="K52" s="3"/>
      <c r="L52" s="3"/>
      <c r="M52" s="3"/>
      <c r="N52" s="3"/>
      <c r="O52" s="35"/>
      <c r="P52" s="35"/>
      <c r="Q52" s="35"/>
      <c r="R52" s="35"/>
      <c r="S52" s="3"/>
      <c r="T52" s="3"/>
      <c r="U52" s="3"/>
      <c r="V52" s="3"/>
      <c r="W52" s="3"/>
    </row>
    <row r="53" spans="1:23" ht="15.75" customHeight="1">
      <c r="A53" s="3"/>
      <c r="D53" s="37"/>
      <c r="E53" s="32" t="s">
        <v>7</v>
      </c>
      <c r="F53" s="26" t="s">
        <v>53</v>
      </c>
      <c r="G53" s="26">
        <f>COUNTIF(K10:K42, "C (Plain)")</f>
        <v>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2" t="s">
        <v>5</v>
      </c>
      <c r="F54" s="26" t="s">
        <v>54</v>
      </c>
      <c r="G54" s="26">
        <f>COUNTIF(K10:K42, "D (Plain)")</f>
        <v>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2" t="s">
        <v>3</v>
      </c>
      <c r="F55" s="26" t="s">
        <v>55</v>
      </c>
      <c r="G55" s="26">
        <f>COUNTIF(K10:K42, "F (Fail)")</f>
        <v>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8" t="s">
        <v>56</v>
      </c>
      <c r="F56" s="26" t="s">
        <v>57</v>
      </c>
      <c r="G56" s="26">
        <f>COUNTIF(K10:K42, "I (Incomplete)")</f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61" t="str">
        <f>GradeSheet!$G$5</f>
        <v>Satyaki Das</v>
      </c>
      <c r="C57" s="62"/>
      <c r="D57" s="3"/>
      <c r="E57" s="38" t="s">
        <v>58</v>
      </c>
      <c r="F57" s="26" t="s">
        <v>59</v>
      </c>
      <c r="G57" s="26">
        <f>COUNTIF(K10:K42, "W (Withdrawn)")</f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59" t="s">
        <v>63</v>
      </c>
      <c r="C58" s="60"/>
      <c r="D58" s="3"/>
      <c r="E58" s="38" t="s">
        <v>60</v>
      </c>
      <c r="F58" s="38"/>
      <c r="G58" s="26">
        <f>SUM(G46:G57)</f>
        <v>33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59" t="s">
        <v>61</v>
      </c>
      <c r="C59" s="60"/>
      <c r="D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/>
    <row r="261" spans="1:23" ht="15.75" customHeight="1"/>
    <row r="262" spans="1:23" ht="15.75" customHeight="1"/>
    <row r="263" spans="1:23" ht="15.75" customHeight="1"/>
    <row r="264" spans="1:23" ht="15.75" customHeight="1"/>
    <row r="265" spans="1:23" ht="15.75" customHeight="1"/>
    <row r="266" spans="1:23" ht="15.75" customHeight="1"/>
    <row r="267" spans="1:23" ht="15.75" customHeight="1"/>
    <row r="268" spans="1:23" ht="15.75" customHeight="1"/>
    <row r="269" spans="1:23" ht="15.75" customHeight="1"/>
    <row r="270" spans="1:23" ht="15.75" customHeight="1"/>
    <row r="271" spans="1:23" ht="15.75" customHeight="1"/>
    <row r="272" spans="1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8">
    <mergeCell ref="G3:H3"/>
    <mergeCell ref="G2:H2"/>
    <mergeCell ref="A7:K7"/>
    <mergeCell ref="B59:C59"/>
    <mergeCell ref="B57:C57"/>
    <mergeCell ref="B58:C58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44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GradeSheet</vt:lpstr>
      <vt:lpstr>GradingPolicy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2020-10-12T22:11:00Z</dcterms:modified>
</cp:coreProperties>
</file>